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740"/>
  </bookViews>
  <sheets>
    <sheet name="Rekapitulace stavby" sheetId="1" r:id="rId1"/>
    <sheet name="SO01 - SO 01 Rozvodna VN ..." sheetId="2" r:id="rId2"/>
    <sheet name="SO02 - SO02 Kabelové rozv..." sheetId="3" r:id="rId3"/>
    <sheet name="PS 01 - PS 01 Rozvodna VN..." sheetId="4" r:id="rId4"/>
    <sheet name="Pokyny pro vyplnění" sheetId="5" r:id="rId5"/>
  </sheets>
  <definedNames>
    <definedName name="_xlnm._FilterDatabase" localSheetId="3" hidden="1">'PS 01 - PS 01 Rozvodna VN...'!$C$76:$K$80</definedName>
    <definedName name="_xlnm._FilterDatabase" localSheetId="1" hidden="1">'SO01 - SO 01 Rozvodna VN ...'!$C$77:$K$81</definedName>
    <definedName name="_xlnm._FilterDatabase" localSheetId="2" hidden="1">'SO02 - SO02 Kabelové rozv...'!$C$85:$K$196</definedName>
    <definedName name="_xlnm.Print_Titles" localSheetId="3">'PS 01 - PS 01 Rozvodna VN...'!$76:$76</definedName>
    <definedName name="_xlnm.Print_Titles" localSheetId="0">'Rekapitulace stavby'!$49:$49</definedName>
    <definedName name="_xlnm.Print_Titles" localSheetId="1">'SO01 - SO 01 Rozvodna VN ...'!$77:$77</definedName>
    <definedName name="_xlnm.Print_Titles" localSheetId="2">'SO02 - SO02 Kabelové rozv...'!$85:$85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3">'PS 01 - PS 01 Rozvodna VN...'!$C$4:$J$36,'PS 01 - PS 01 Rozvodna VN...'!$C$42:$J$58,'PS 01 - PS 01 Rozvodna VN...'!$C$64:$K$80</definedName>
    <definedName name="_xlnm.Print_Area" localSheetId="0">'Rekapitulace stavby'!$D$4:$AO$33,'Rekapitulace stavby'!$C$39:$AQ$55</definedName>
    <definedName name="_xlnm.Print_Area" localSheetId="1">'SO01 - SO 01 Rozvodna VN ...'!$C$4:$J$36,'SO01 - SO 01 Rozvodna VN ...'!$C$42:$J$59,'SO01 - SO 01 Rozvodna VN ...'!$C$65:$K$81</definedName>
    <definedName name="_xlnm.Print_Area" localSheetId="2">'SO02 - SO02 Kabelové rozv...'!$C$4:$J$36,'SO02 - SO02 Kabelové rozv...'!$C$42:$J$67,'SO02 - SO02 Kabelové rozv...'!$C$73:$K$196</definedName>
  </definedNames>
  <calcPr calcId="145621"/>
</workbook>
</file>

<file path=xl/calcChain.xml><?xml version="1.0" encoding="utf-8"?>
<calcChain xmlns="http://schemas.openxmlformats.org/spreadsheetml/2006/main">
  <c r="AY54" i="1" l="1"/>
  <c r="AX54" i="1"/>
  <c r="BI80" i="4"/>
  <c r="F34" i="4" s="1"/>
  <c r="BD54" i="1" s="1"/>
  <c r="BH80" i="4"/>
  <c r="BG80" i="4"/>
  <c r="BF80" i="4"/>
  <c r="T80" i="4"/>
  <c r="R80" i="4"/>
  <c r="P80" i="4"/>
  <c r="BK80" i="4"/>
  <c r="BK78" i="4" s="1"/>
  <c r="J80" i="4"/>
  <c r="BE80" i="4" s="1"/>
  <c r="BI79" i="4"/>
  <c r="BH79" i="4"/>
  <c r="F33" i="4"/>
  <c r="BC54" i="1"/>
  <c r="BG79" i="4"/>
  <c r="F32" i="4" s="1"/>
  <c r="BB54" i="1" s="1"/>
  <c r="BF79" i="4"/>
  <c r="F31" i="4" s="1"/>
  <c r="BA54" i="1" s="1"/>
  <c r="T79" i="4"/>
  <c r="R79" i="4"/>
  <c r="R78" i="4" s="1"/>
  <c r="R77" i="4" s="1"/>
  <c r="P79" i="4"/>
  <c r="P78" i="4"/>
  <c r="P77" i="4"/>
  <c r="AU54" i="1" s="1"/>
  <c r="BK79" i="4"/>
  <c r="J79" i="4"/>
  <c r="BE79" i="4"/>
  <c r="J30" i="4"/>
  <c r="AV54" i="1" s="1"/>
  <c r="J73" i="4"/>
  <c r="F71" i="4"/>
  <c r="E69" i="4"/>
  <c r="J51" i="4"/>
  <c r="F49" i="4"/>
  <c r="E47" i="4"/>
  <c r="J18" i="4"/>
  <c r="E18" i="4"/>
  <c r="F74" i="4" s="1"/>
  <c r="F52" i="4"/>
  <c r="J17" i="4"/>
  <c r="J15" i="4"/>
  <c r="E15" i="4"/>
  <c r="F73" i="4"/>
  <c r="F51" i="4"/>
  <c r="J14" i="4"/>
  <c r="J12" i="4"/>
  <c r="J49" i="4" s="1"/>
  <c r="J71" i="4"/>
  <c r="E7" i="4"/>
  <c r="E67" i="4" s="1"/>
  <c r="E45" i="4"/>
  <c r="AY53" i="1"/>
  <c r="AX53" i="1"/>
  <c r="BI196" i="3"/>
  <c r="BH196" i="3"/>
  <c r="BG196" i="3"/>
  <c r="BF196" i="3"/>
  <c r="T196" i="3"/>
  <c r="R196" i="3"/>
  <c r="P196" i="3"/>
  <c r="BK196" i="3"/>
  <c r="J196" i="3"/>
  <c r="BE196" i="3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T192" i="3"/>
  <c r="R192" i="3"/>
  <c r="P192" i="3"/>
  <c r="BK192" i="3"/>
  <c r="J192" i="3"/>
  <c r="BE192" i="3"/>
  <c r="BI191" i="3"/>
  <c r="BH191" i="3"/>
  <c r="BG191" i="3"/>
  <c r="BF191" i="3"/>
  <c r="T191" i="3"/>
  <c r="R191" i="3"/>
  <c r="R190" i="3"/>
  <c r="R186" i="3" s="1"/>
  <c r="P191" i="3"/>
  <c r="BK191" i="3"/>
  <c r="BK190" i="3"/>
  <c r="J190" i="3"/>
  <c r="J66" i="3" s="1"/>
  <c r="J191" i="3"/>
  <c r="BE191" i="3"/>
  <c r="BI189" i="3"/>
  <c r="BH189" i="3"/>
  <c r="BG189" i="3"/>
  <c r="BF189" i="3"/>
  <c r="T189" i="3"/>
  <c r="T187" i="3" s="1"/>
  <c r="R189" i="3"/>
  <c r="P189" i="3"/>
  <c r="BK189" i="3"/>
  <c r="J189" i="3"/>
  <c r="BE189" i="3" s="1"/>
  <c r="BI188" i="3"/>
  <c r="BH188" i="3"/>
  <c r="BG188" i="3"/>
  <c r="BF188" i="3"/>
  <c r="T188" i="3"/>
  <c r="R188" i="3"/>
  <c r="R187" i="3"/>
  <c r="P188" i="3"/>
  <c r="P187" i="3" s="1"/>
  <c r="BK188" i="3"/>
  <c r="BK187" i="3" s="1"/>
  <c r="J188" i="3"/>
  <c r="BE188" i="3" s="1"/>
  <c r="BI185" i="3"/>
  <c r="BH185" i="3"/>
  <c r="BG185" i="3"/>
  <c r="BF185" i="3"/>
  <c r="T185" i="3"/>
  <c r="R185" i="3"/>
  <c r="P185" i="3"/>
  <c r="BK185" i="3"/>
  <c r="J185" i="3"/>
  <c r="BE185" i="3" s="1"/>
  <c r="BI184" i="3"/>
  <c r="BH184" i="3"/>
  <c r="BG184" i="3"/>
  <c r="BF184" i="3"/>
  <c r="T184" i="3"/>
  <c r="R184" i="3"/>
  <c r="P184" i="3"/>
  <c r="BK184" i="3"/>
  <c r="J184" i="3"/>
  <c r="BE184" i="3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/>
  <c r="BI179" i="3"/>
  <c r="BH179" i="3"/>
  <c r="BG179" i="3"/>
  <c r="BF179" i="3"/>
  <c r="T179" i="3"/>
  <c r="R179" i="3"/>
  <c r="P179" i="3"/>
  <c r="BK179" i="3"/>
  <c r="J179" i="3"/>
  <c r="BE179" i="3" s="1"/>
  <c r="BI178" i="3"/>
  <c r="BH178" i="3"/>
  <c r="BG178" i="3"/>
  <c r="BF178" i="3"/>
  <c r="T178" i="3"/>
  <c r="R178" i="3"/>
  <c r="P178" i="3"/>
  <c r="BK178" i="3"/>
  <c r="J178" i="3"/>
  <c r="BE178" i="3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/>
  <c r="BI175" i="3"/>
  <c r="BH175" i="3"/>
  <c r="BG175" i="3"/>
  <c r="BF175" i="3"/>
  <c r="T175" i="3"/>
  <c r="R175" i="3"/>
  <c r="P175" i="3"/>
  <c r="BK175" i="3"/>
  <c r="J175" i="3"/>
  <c r="BE175" i="3" s="1"/>
  <c r="BI174" i="3"/>
  <c r="BH174" i="3"/>
  <c r="BG174" i="3"/>
  <c r="BF174" i="3"/>
  <c r="T174" i="3"/>
  <c r="R174" i="3"/>
  <c r="P174" i="3"/>
  <c r="BK174" i="3"/>
  <c r="J174" i="3"/>
  <c r="BE174" i="3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T163" i="3" s="1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P163" i="3"/>
  <c r="BK164" i="3"/>
  <c r="J164" i="3"/>
  <c r="BE164" i="3"/>
  <c r="BI162" i="3"/>
  <c r="BH162" i="3"/>
  <c r="BG162" i="3"/>
  <c r="BF162" i="3"/>
  <c r="T162" i="3"/>
  <c r="R162" i="3"/>
  <c r="P162" i="3"/>
  <c r="BK162" i="3"/>
  <c r="J162" i="3"/>
  <c r="BE162" i="3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P126" i="3" s="1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T126" i="3"/>
  <c r="R127" i="3"/>
  <c r="P127" i="3"/>
  <c r="BK127" i="3"/>
  <c r="BK126" i="3" s="1"/>
  <c r="J126" i="3" s="1"/>
  <c r="J62" i="3" s="1"/>
  <c r="J127" i="3"/>
  <c r="BE127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T118" i="3" s="1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P118" i="3"/>
  <c r="BK119" i="3"/>
  <c r="J119" i="3"/>
  <c r="BE119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R95" i="3" s="1"/>
  <c r="P97" i="3"/>
  <c r="BK97" i="3"/>
  <c r="J97" i="3"/>
  <c r="BE97" i="3"/>
  <c r="BI96" i="3"/>
  <c r="F34" i="3" s="1"/>
  <c r="BD53" i="1" s="1"/>
  <c r="BH96" i="3"/>
  <c r="BG96" i="3"/>
  <c r="BF96" i="3"/>
  <c r="T96" i="3"/>
  <c r="T95" i="3" s="1"/>
  <c r="R96" i="3"/>
  <c r="P96" i="3"/>
  <c r="P95" i="3"/>
  <c r="BK96" i="3"/>
  <c r="J96" i="3"/>
  <c r="BE96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F31" i="3" s="1"/>
  <c r="BA53" i="1" s="1"/>
  <c r="T89" i="3"/>
  <c r="T88" i="3" s="1"/>
  <c r="T87" i="3" s="1"/>
  <c r="R89" i="3"/>
  <c r="P89" i="3"/>
  <c r="P88" i="3" s="1"/>
  <c r="P87" i="3" s="1"/>
  <c r="BK89" i="3"/>
  <c r="J89" i="3"/>
  <c r="BE89" i="3"/>
  <c r="J30" i="3" s="1"/>
  <c r="AV53" i="1" s="1"/>
  <c r="J82" i="3"/>
  <c r="F80" i="3"/>
  <c r="E78" i="3"/>
  <c r="J51" i="3"/>
  <c r="F49" i="3"/>
  <c r="E47" i="3"/>
  <c r="J18" i="3"/>
  <c r="E18" i="3"/>
  <c r="F52" i="3" s="1"/>
  <c r="F83" i="3"/>
  <c r="J17" i="3"/>
  <c r="J15" i="3"/>
  <c r="E15" i="3"/>
  <c r="F82" i="3" s="1"/>
  <c r="F51" i="3"/>
  <c r="J14" i="3"/>
  <c r="J12" i="3"/>
  <c r="J49" i="3" s="1"/>
  <c r="J80" i="3"/>
  <c r="E7" i="3"/>
  <c r="E45" i="3" s="1"/>
  <c r="AY52" i="1"/>
  <c r="AX52" i="1"/>
  <c r="BI81" i="2"/>
  <c r="F34" i="2"/>
  <c r="BD52" i="1"/>
  <c r="BH81" i="2"/>
  <c r="F33" i="2" s="1"/>
  <c r="BC52" i="1" s="1"/>
  <c r="BG81" i="2"/>
  <c r="F32" i="2"/>
  <c r="BB52" i="1" s="1"/>
  <c r="BF81" i="2"/>
  <c r="F31" i="2" s="1"/>
  <c r="BA52" i="1" s="1"/>
  <c r="BA51" i="1" s="1"/>
  <c r="J31" i="2"/>
  <c r="AW52" i="1"/>
  <c r="T81" i="2"/>
  <c r="T80" i="2"/>
  <c r="T79" i="2" s="1"/>
  <c r="T78" i="2" s="1"/>
  <c r="R81" i="2"/>
  <c r="R80" i="2"/>
  <c r="R79" i="2" s="1"/>
  <c r="R78" i="2" s="1"/>
  <c r="P81" i="2"/>
  <c r="P80" i="2"/>
  <c r="P79" i="2" s="1"/>
  <c r="P78" i="2" s="1"/>
  <c r="AU52" i="1" s="1"/>
  <c r="BK81" i="2"/>
  <c r="BK80" i="2" s="1"/>
  <c r="J81" i="2"/>
  <c r="BE81" i="2"/>
  <c r="F30" i="2" s="1"/>
  <c r="AZ52" i="1" s="1"/>
  <c r="J30" i="2"/>
  <c r="AV52" i="1" s="1"/>
  <c r="AT52" i="1" s="1"/>
  <c r="J74" i="2"/>
  <c r="F72" i="2"/>
  <c r="E70" i="2"/>
  <c r="J51" i="2"/>
  <c r="F49" i="2"/>
  <c r="E47" i="2"/>
  <c r="J18" i="2"/>
  <c r="E18" i="2"/>
  <c r="F75" i="2"/>
  <c r="F52" i="2"/>
  <c r="J17" i="2"/>
  <c r="J15" i="2"/>
  <c r="E15" i="2"/>
  <c r="F51" i="2" s="1"/>
  <c r="F74" i="2"/>
  <c r="J14" i="2"/>
  <c r="J12" i="2"/>
  <c r="J49" i="2" s="1"/>
  <c r="J72" i="2"/>
  <c r="E7" i="2"/>
  <c r="E68" i="2"/>
  <c r="E45" i="2"/>
  <c r="AS51" i="1"/>
  <c r="L47" i="1"/>
  <c r="AM46" i="1"/>
  <c r="L46" i="1"/>
  <c r="AM44" i="1"/>
  <c r="L44" i="1"/>
  <c r="L42" i="1"/>
  <c r="L41" i="1"/>
  <c r="BK186" i="3" l="1"/>
  <c r="J186" i="3" s="1"/>
  <c r="J64" i="3" s="1"/>
  <c r="J187" i="3"/>
  <c r="J65" i="3" s="1"/>
  <c r="BD51" i="1"/>
  <c r="W30" i="1" s="1"/>
  <c r="T186" i="3"/>
  <c r="AT54" i="1"/>
  <c r="BK77" i="4"/>
  <c r="J77" i="4" s="1"/>
  <c r="J78" i="4"/>
  <c r="J57" i="4" s="1"/>
  <c r="BB51" i="1"/>
  <c r="P94" i="3"/>
  <c r="J80" i="2"/>
  <c r="J58" i="2" s="1"/>
  <c r="BK79" i="2"/>
  <c r="W27" i="1"/>
  <c r="AW51" i="1"/>
  <c r="AK27" i="1" s="1"/>
  <c r="P186" i="3"/>
  <c r="F30" i="4"/>
  <c r="AZ54" i="1" s="1"/>
  <c r="T78" i="4"/>
  <c r="T77" i="4" s="1"/>
  <c r="E76" i="3"/>
  <c r="F30" i="3"/>
  <c r="AZ53" i="1" s="1"/>
  <c r="AZ51" i="1" s="1"/>
  <c r="R88" i="3"/>
  <c r="R87" i="3" s="1"/>
  <c r="J31" i="3"/>
  <c r="AW53" i="1" s="1"/>
  <c r="AT53" i="1" s="1"/>
  <c r="F33" i="3"/>
  <c r="BC53" i="1" s="1"/>
  <c r="BC51" i="1" s="1"/>
  <c r="BK118" i="3"/>
  <c r="J118" i="3" s="1"/>
  <c r="J61" i="3" s="1"/>
  <c r="R126" i="3"/>
  <c r="BK163" i="3"/>
  <c r="J163" i="3" s="1"/>
  <c r="J63" i="3" s="1"/>
  <c r="P190" i="3"/>
  <c r="J31" i="4"/>
  <c r="AW54" i="1" s="1"/>
  <c r="T94" i="3"/>
  <c r="T86" i="3" s="1"/>
  <c r="F32" i="3"/>
  <c r="BB53" i="1" s="1"/>
  <c r="BK88" i="3"/>
  <c r="BK95" i="3"/>
  <c r="R118" i="3"/>
  <c r="R94" i="3" s="1"/>
  <c r="R163" i="3"/>
  <c r="T190" i="3"/>
  <c r="AY51" i="1" l="1"/>
  <c r="W29" i="1"/>
  <c r="AV51" i="1"/>
  <c r="W26" i="1"/>
  <c r="W28" i="1"/>
  <c r="AX51" i="1"/>
  <c r="J88" i="3"/>
  <c r="J58" i="3" s="1"/>
  <c r="BK87" i="3"/>
  <c r="P86" i="3"/>
  <c r="AU53" i="1" s="1"/>
  <c r="AU51" i="1" s="1"/>
  <c r="J56" i="4"/>
  <c r="J27" i="4"/>
  <c r="R86" i="3"/>
  <c r="BK78" i="2"/>
  <c r="J78" i="2" s="1"/>
  <c r="J79" i="2"/>
  <c r="J57" i="2" s="1"/>
  <c r="J95" i="3"/>
  <c r="J60" i="3" s="1"/>
  <c r="BK94" i="3"/>
  <c r="J94" i="3" s="1"/>
  <c r="J59" i="3" s="1"/>
  <c r="J56" i="2" l="1"/>
  <c r="J27" i="2"/>
  <c r="BK86" i="3"/>
  <c r="J86" i="3" s="1"/>
  <c r="J87" i="3"/>
  <c r="J57" i="3" s="1"/>
  <c r="AG54" i="1"/>
  <c r="AN54" i="1" s="1"/>
  <c r="J36" i="4"/>
  <c r="AT51" i="1"/>
  <c r="AK26" i="1"/>
  <c r="J27" i="3" l="1"/>
  <c r="J56" i="3"/>
  <c r="AG52" i="1"/>
  <c r="J36" i="2"/>
  <c r="AG53" i="1" l="1"/>
  <c r="AN53" i="1" s="1"/>
  <c r="J36" i="3"/>
  <c r="AN52" i="1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<sst xmlns="http://schemas.openxmlformats.org/spreadsheetml/2006/main" count="2536" uniqueCount="738">
  <si>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</si>
  <si>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</si>
  <si>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</si>
  <si>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</si>
  <si>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</si>
  <si>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</si>
  <si>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</si>
  <si>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{e0d0171a-11fc-4bdc-831e-b024fb111d3b}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</si>
  <si>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</si>
  <si>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</si>
  <si>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</si>
  <si>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</si>
  <si>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</si>
  <si>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</si>
  <si>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</si>
  <si>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</si>
  <si>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</si>
  <si>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017-000xxx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</si>
  <si>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</si>
  <si>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</si>
  <si>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FN Brno - Rekonstrukce hlavní rozvodny TS1 včetně propojení s TS2 - TS4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</si>
  <si>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</si>
  <si>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</si>
  <si>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</si>
  <si>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</si>
  <si>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</si>
  <si>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</si>
  <si>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</si>
  <si>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</si>
  <si>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</si>
  <si>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</si>
  <si>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</si>
  <si>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Ing. Martin Kružík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</si>
  <si>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</si>
  <si>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</si>
  <si>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</si>
  <si>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</si>
  <si>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</si>
  <si>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</si>
  <si>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</si>
  <si>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</si>
  <si>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</si>
  <si>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</si>
  <si>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</si>
  <si>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</si>
  <si>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</si>
  <si>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</si>
  <si>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</si>
  <si>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</si>
  <si>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</si>
  <si>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</si>
  <si>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</si>
  <si>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</si>
  <si>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</si>
  <si>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</si>
  <si>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</si>
  <si>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</si>
  <si>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</si>
  <si>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</si>
  <si>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</si>
  <si>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</si>
  <si>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</si>
  <si>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</si>
  <si>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</si>
  <si>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</si>
  <si>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</si>
  <si>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</si>
  <si>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</si>
  <si>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</si>
  <si>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</si>
  <si>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</si>
  <si>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</si>
  <si>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</si>
  <si>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</si>
  <si>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</si>
  <si>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SO 01 Rozvodna VN v TS1 - stavební část</t>
  </si>
  <si>
    <t>STA</t>
  </si>
  <si>
    <t>1</t>
  </si>
  <si>
    <t>{1b967591-00b2-4b0d-bd78-88d1d40170e2}</t>
  </si>
  <si>
    <t>2</t>
  </si>
  <si>
    <t>SO02</t>
  </si>
  <si>
    <t>SO02 Kabelové rozvody VN</t>
  </si>
  <si>
    <t>{9f3b19fd-da7c-4fb4-a8e8-25f043c743d5}</t>
  </si>
  <si>
    <t>PS 01</t>
  </si>
  <si>
    <t>PS 01 Rozvodna VN v TS1 - technologická část</t>
  </si>
  <si>
    <t>{227ccf65-39de-4c43-b157-83b86f780501}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</si>
  <si>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</si>
  <si>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</si>
  <si>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</si>
  <si>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</si>
  <si>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</si>
  <si>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</si>
  <si>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</si>
  <si>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SO01 - SO 01 Rozvodna VN v TS1 -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</si>
  <si>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</si>
  <si>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</si>
  <si>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</si>
  <si>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</si>
  <si>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</si>
  <si>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</si>
  <si>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469 - Stavební práce při elektromontážích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</si>
  <si>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</si>
  <si>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</si>
  <si>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</si>
  <si>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</si>
  <si>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</si>
  <si>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</si>
  <si>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</si>
  <si>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</si>
  <si>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</si>
  <si>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</si>
  <si>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</si>
  <si>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</si>
  <si>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</si>
  <si>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</si>
  <si>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</si>
  <si>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</si>
  <si>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</si>
  <si>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469</t>
  </si>
  <si>
    <t>Stavební práce při elektromontážích</t>
  </si>
  <si>
    <t>K</t>
  </si>
  <si>
    <t>V1</t>
  </si>
  <si>
    <t>Stavební úpravy</t>
  </si>
  <si>
    <t>kpl</t>
  </si>
  <si>
    <t>4</t>
  </si>
  <si>
    <t>-699488956</t>
  </si>
  <si>
    <t>SO02 - SO02 Kabelové rozvody VN</t>
  </si>
  <si>
    <t xml:space="preserve">    997 - Přesun sutě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</si>
  <si>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</si>
  <si>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</si>
  <si>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</si>
  <si>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</si>
  <si>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46-M-Z - Zemní práce při extr.mont.pracích - Zadlažby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</si>
  <si>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</si>
  <si>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</si>
  <si>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</si>
  <si>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997</t>
  </si>
  <si>
    <t>Přesun sutě</t>
  </si>
  <si>
    <t>997221815</t>
  </si>
  <si>
    <t>Poplatek za uložení stavebního odpadu na skládce (skládkovné) betonového</t>
  </si>
  <si>
    <t>t</t>
  </si>
  <si>
    <t>CS ÚRS 2017 02</t>
  </si>
  <si>
    <t>-1636716236</t>
  </si>
  <si>
    <t>997221845</t>
  </si>
  <si>
    <t>Poplatek za uložení stavebního odpadu na skládce (skládkovné) asfaltového bez obsahu dehtu</t>
  </si>
  <si>
    <t>574275551</t>
  </si>
  <si>
    <t>3</t>
  </si>
  <si>
    <t>997221855</t>
  </si>
  <si>
    <t>Poplatek za uložení stavebního odpadu na skládce (skládkovné) zeminy a kameniva</t>
  </si>
  <si>
    <t>732441966</t>
  </si>
  <si>
    <t>460600061</t>
  </si>
  <si>
    <t>Přemístění (odvoz) horniny, suti a vybouraných hmot odvoz suti a vybouraných hmot do 1 km</t>
  </si>
  <si>
    <t>777062967</t>
  </si>
  <si>
    <t>5</t>
  </si>
  <si>
    <t>460600071</t>
  </si>
  <si>
    <t>Přemístění (odvoz) horniny, suti a vybouraných hmot odvoz suti a vybouraných hmot Příplatek k ceně za každý další i započatý 1 km</t>
  </si>
  <si>
    <t>-1629410690</t>
  </si>
  <si>
    <t>M</t>
  </si>
  <si>
    <t>Práce a dodávky M</t>
  </si>
  <si>
    <t>21-M</t>
  </si>
  <si>
    <t>Elektromontáže</t>
  </si>
  <si>
    <t>6</t>
  </si>
  <si>
    <t>210930026-D</t>
  </si>
  <si>
    <t>Demontáž kabelů hliníkových vn do 22 kV bez ukončení uložených volně ANKTOYP, do 22 kV, počtu a průřezu žil 3 x 240 mm2</t>
  </si>
  <si>
    <t>m</t>
  </si>
  <si>
    <t>64</t>
  </si>
  <si>
    <t>-1031255291</t>
  </si>
  <si>
    <t>7</t>
  </si>
  <si>
    <t>Uzávěr pro ukončení olověného kabelu</t>
  </si>
  <si>
    <t>kus</t>
  </si>
  <si>
    <t>256</t>
  </si>
  <si>
    <t>1553655027</t>
  </si>
  <si>
    <t>8</t>
  </si>
  <si>
    <t>210100773</t>
  </si>
  <si>
    <t>Ukončení kabelů nebo vodičů koncovkou do 22 kV staniční vodičů celoplastových [typ KSJ] , průřezu žíly do 240 mm2</t>
  </si>
  <si>
    <t>-1065493726</t>
  </si>
  <si>
    <t>9</t>
  </si>
  <si>
    <t>V4</t>
  </si>
  <si>
    <t>Úhlový konektor s polovodivou vrstvou pro kabel 1x240</t>
  </si>
  <si>
    <t>870537339</t>
  </si>
  <si>
    <t>10</t>
  </si>
  <si>
    <t>V25</t>
  </si>
  <si>
    <t>Koncovka kabelová vnitřní</t>
  </si>
  <si>
    <t>1883494614</t>
  </si>
  <si>
    <t>11</t>
  </si>
  <si>
    <t>210100301</t>
  </si>
  <si>
    <t>Ukončení kabelů smršťovací záklopkou nebo páskou se zapojením Příplatek k cenám za ukončení a připojení stínění v plášti kabelu</t>
  </si>
  <si>
    <t>-1717133143</t>
  </si>
  <si>
    <t>12</t>
  </si>
  <si>
    <t>210102023</t>
  </si>
  <si>
    <t>Propojení kabelů nebo vodičů spojkou do 22 kV venkovní páskovou vodičů celoplastových [typ SJpl 1 až 5], průřezu žíly do 240 mm2</t>
  </si>
  <si>
    <t>680739027</t>
  </si>
  <si>
    <t>13</t>
  </si>
  <si>
    <t>V7</t>
  </si>
  <si>
    <t>Spojka kab.přímá VN 93-AS220-1,50-300</t>
  </si>
  <si>
    <t>-1344208222</t>
  </si>
  <si>
    <t>14</t>
  </si>
  <si>
    <t>210940016</t>
  </si>
  <si>
    <t>Montáž izolovaných vodičů hliníkových do 35 kV bez ukončení uložených volně AXEKCEY, AXEKCY, A2XSY, do 35 kV, počtu a průřezu žil 120-240 mm2</t>
  </si>
  <si>
    <t>-1359760127</t>
  </si>
  <si>
    <t>V2</t>
  </si>
  <si>
    <t>Kabel 22-AXEKVCEY</t>
  </si>
  <si>
    <t>-1024870573</t>
  </si>
  <si>
    <t>16</t>
  </si>
  <si>
    <t>210940018</t>
  </si>
  <si>
    <t>Montáž izolovaných vodičů hliníkových do 35 kV bez ukončení uložených pevně AXEKCEY, AXEKCY, A2XSY, do 35 kV, počtu a průřezu žil 120-240 mm2</t>
  </si>
  <si>
    <t>-133868959</t>
  </si>
  <si>
    <t>17</t>
  </si>
  <si>
    <t>-1802239310</t>
  </si>
  <si>
    <t>18</t>
  </si>
  <si>
    <t>210021075</t>
  </si>
  <si>
    <t>Montáž příchytek pro kabely plastových jednoduchých [KHF 45 - 55] (průměr 45 až 55 mm)</t>
  </si>
  <si>
    <t>1246611559</t>
  </si>
  <si>
    <t>19</t>
  </si>
  <si>
    <t>V3</t>
  </si>
  <si>
    <t>přichytka KHF 35-54</t>
  </si>
  <si>
    <t>128</t>
  </si>
  <si>
    <t>-522146379</t>
  </si>
  <si>
    <t>20</t>
  </si>
  <si>
    <t>210950111</t>
  </si>
  <si>
    <t>Ostatní práce při montáži vodičů, šňůr a kabelů svazkování jednožilových kabelů vn</t>
  </si>
  <si>
    <t>1105178837</t>
  </si>
  <si>
    <t>V5</t>
  </si>
  <si>
    <t>Pásek vázací na vodiče 7,6x380 mm černý</t>
  </si>
  <si>
    <t>1845526232</t>
  </si>
  <si>
    <t>22</t>
  </si>
  <si>
    <t>210950101</t>
  </si>
  <si>
    <t>Ostatní práce při montáži vodičů, šňůr a kabelů označovací štítek na kabel dalším štítkem</t>
  </si>
  <si>
    <t>415541907</t>
  </si>
  <si>
    <t>23</t>
  </si>
  <si>
    <t>V6</t>
  </si>
  <si>
    <t>Štítek PVC označovací 359050 čern</t>
  </si>
  <si>
    <t>269909784</t>
  </si>
  <si>
    <t>24</t>
  </si>
  <si>
    <t>210950202</t>
  </si>
  <si>
    <t>Ostatní práce při montáži vodičů, šňůr a kabelů Příplatek k cenám za zatahování kabelů do tvárnicových tras s komorami nebo do kolektorů hmotnosti kabelů do 2 kg</t>
  </si>
  <si>
    <t>1004741271</t>
  </si>
  <si>
    <t>25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</si>
  <si>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</si>
  <si>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</si>
  <si>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1838767146</t>
  </si>
  <si>
    <t>26</t>
  </si>
  <si>
    <t>V10</t>
  </si>
  <si>
    <t xml:space="preserve">Vypínání vedení, dozor správce   </t>
  </si>
  <si>
    <t>hod</t>
  </si>
  <si>
    <t>1100809599</t>
  </si>
  <si>
    <t>27</t>
  </si>
  <si>
    <t>V9</t>
  </si>
  <si>
    <t xml:space="preserve">Napětová zkoužka kabelů   </t>
  </si>
  <si>
    <t>-1583745582</t>
  </si>
  <si>
    <t>22-M</t>
  </si>
  <si>
    <t>Montáže technologických zařízení pro dopravní stavby</t>
  </si>
  <si>
    <t>93</t>
  </si>
  <si>
    <t>220182036</t>
  </si>
  <si>
    <t>Zafukování optického kabelu do trubky z HDPE</t>
  </si>
  <si>
    <t>2035084296</t>
  </si>
  <si>
    <t>94</t>
  </si>
  <si>
    <t>V29</t>
  </si>
  <si>
    <t>Optický kabel 48 vláken</t>
  </si>
  <si>
    <t>172044126</t>
  </si>
  <si>
    <t>95</t>
  </si>
  <si>
    <t>V30</t>
  </si>
  <si>
    <t>Ukončení optického kabelu (Pigtail)</t>
  </si>
  <si>
    <t>379472083</t>
  </si>
  <si>
    <t>96</t>
  </si>
  <si>
    <t>V31</t>
  </si>
  <si>
    <t xml:space="preserve">Svařování optického kabelu </t>
  </si>
  <si>
    <t>1278103755</t>
  </si>
  <si>
    <t>97</t>
  </si>
  <si>
    <t>V32</t>
  </si>
  <si>
    <t>Měření otického kabelu</t>
  </si>
  <si>
    <t>830763805</t>
  </si>
  <si>
    <t>98</t>
  </si>
  <si>
    <t>V33</t>
  </si>
  <si>
    <t>Protokol měření</t>
  </si>
  <si>
    <t>862436168</t>
  </si>
  <si>
    <t>99</t>
  </si>
  <si>
    <t>V34</t>
  </si>
  <si>
    <t>Drobný montážní materiál</t>
  </si>
  <si>
    <t>54626935</t>
  </si>
  <si>
    <t>46-M</t>
  </si>
  <si>
    <t>Zemní práce při extr.mont.pracích</t>
  </si>
  <si>
    <t>28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</si>
  <si>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</si>
  <si>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</si>
  <si>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m2</t>
  </si>
  <si>
    <t>-452769336</t>
  </si>
  <si>
    <t>29</t>
  </si>
  <si>
    <t>460030113</t>
  </si>
  <si>
    <t>Přípravné terénní práce kácení stromů včetně naseknutí stromu, odřezání a odvětvení, odtáhnutí stromu a větví do 50 m nebo naložení na dopravní prostředek listnatých, průměru kmene do 30 cm</t>
  </si>
  <si>
    <t>164725483</t>
  </si>
  <si>
    <t>30</t>
  </si>
  <si>
    <t>460030115</t>
  </si>
  <si>
    <t>Přípravné terénní práce kácení stromů včetně naseknutí stromu, odřezání a odvětvení, odtáhnutí stromu a větví do 50 m nebo naložení na dopravní prostředek jehličnatých, průměru kmene do 30 cm</t>
  </si>
  <si>
    <t>64944608</t>
  </si>
  <si>
    <t>31</t>
  </si>
  <si>
    <t>460030121</t>
  </si>
  <si>
    <t>Přípravné terénní práce odstranění pařezů včetně vytrhání, vykopání nebo odstřelení, přesekání kořenů a přemístění do 50 m nebo naložení na dopravní prostředek, průměru do 30 cm</t>
  </si>
  <si>
    <t>1713120984</t>
  </si>
  <si>
    <t>32</t>
  </si>
  <si>
    <t>460080112</t>
  </si>
  <si>
    <t>Základové konstrukce bourání základu včetně záhozu jámy sypaninou, zhutnění a urovnání betonového</t>
  </si>
  <si>
    <t>m3</t>
  </si>
  <si>
    <t>1372499984</t>
  </si>
  <si>
    <t>33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</si>
  <si>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</si>
  <si>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</si>
  <si>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1836489713</t>
  </si>
  <si>
    <t>34</t>
  </si>
  <si>
    <t>460150883</t>
  </si>
  <si>
    <t>Hloubení zapažených i nezapažených kabelových rýh ručně včetně urovnání dna s přemístěním výkopku do vzdálenosti 3 m od okraje jámy nebo naložením na dopravní prostředek šířky 80 cm, hloubky 120 cm, v hornině třídy 3</t>
  </si>
  <si>
    <t>465385404</t>
  </si>
  <si>
    <t>35</t>
  </si>
  <si>
    <t>460151283a</t>
  </si>
  <si>
    <t>Hloubení zapažených i nezapažených kabelových rýh ručně včetně urovnání dna s přemístěním výkopku do vzdálenosti 3 m od okraje jámy nebo naložením na dopravní prostředek šířky 110 cm, hloubky 120 cm, v hornině třídy 3</t>
  </si>
  <si>
    <t>-1822693053</t>
  </si>
  <si>
    <t>36</t>
  </si>
  <si>
    <t>460470001</t>
  </si>
  <si>
    <t>Provizorní zajištění inženýrských sítí ve výkopech pomocí drátů, dřevěných a plastových prvků apod. potrubí při jejich křížení s kabelem</t>
  </si>
  <si>
    <t>1573562945</t>
  </si>
  <si>
    <t>37</t>
  </si>
  <si>
    <t>460470011</t>
  </si>
  <si>
    <t>Provizorní zajištění inženýrských sítí ve výkopech pomocí drátů, dřevěných a plastových prvků apod. kabelů při křížení</t>
  </si>
  <si>
    <t>-942187698</t>
  </si>
  <si>
    <t>38</t>
  </si>
  <si>
    <t>460470012</t>
  </si>
  <si>
    <t>Provizorní zajištění inženýrských sítí ve výkopech pomocí drátů, dřevěných a plastových prvků apod. kabelů při souběhu</t>
  </si>
  <si>
    <t>-888767088</t>
  </si>
  <si>
    <t>39</t>
  </si>
  <si>
    <t>460510054</t>
  </si>
  <si>
    <t>Kabelové prostupy, kanály a multikanály kabelové prostupy z trub plastových včetně osazení, utěsnění a spárování do rýhy, bez výkopových prací bez obsypu, vnitřního průměru do 10 cm</t>
  </si>
  <si>
    <t>1708616347</t>
  </si>
  <si>
    <t>40</t>
  </si>
  <si>
    <t>V26</t>
  </si>
  <si>
    <t>Trubka HDPE pr. 50mm</t>
  </si>
  <si>
    <t>-1576494128</t>
  </si>
  <si>
    <t>41</t>
  </si>
  <si>
    <t>V27</t>
  </si>
  <si>
    <t>Spojka HDPE pr. 50</t>
  </si>
  <si>
    <t>990825820</t>
  </si>
  <si>
    <t>42</t>
  </si>
  <si>
    <t>460510056</t>
  </si>
  <si>
    <t>Kabelové prostupy, kanály a multikanály kabelové prostupy z trub plastových včetně osazení, utěsnění a spárování do rýhy, bez výkopových prací bez obsypu, vnitřního průměru přes 15 do 20 cm</t>
  </si>
  <si>
    <t>-1980094111</t>
  </si>
  <si>
    <t>43</t>
  </si>
  <si>
    <t>345713580</t>
  </si>
  <si>
    <t>trubka elektroinstalační ohebná dvouplášťová korugovaná D 136/160 mm, HDPE+LDPE</t>
  </si>
  <si>
    <t>-1411012459</t>
  </si>
  <si>
    <t>P</t>
  </si>
  <si>
    <t>Poznámka k položce:
EAN 8595057698369</t>
  </si>
  <si>
    <t>44</t>
  </si>
  <si>
    <t>460510205</t>
  </si>
  <si>
    <t>Kabelové prostupy, kanály a multikanály kanály z prefabrikovaných betonových žlabů včetně utěsnění, vyspárování a zakrytí víkem do rýhy, bez výkopových prací neasfaltované 31x19/20x13 cm [T 2 NK]</t>
  </si>
  <si>
    <t>-2040725333</t>
  </si>
  <si>
    <t>91</t>
  </si>
  <si>
    <t>460531112</t>
  </si>
  <si>
    <t>Osazení kabelové komory z plastů pro běžné zatížení komorového dílu z polyetylénu HDPE půdorysné plochy do 1,0 m2, světlé hloubky od 0,5 do 0,7 m</t>
  </si>
  <si>
    <t>-947312049</t>
  </si>
  <si>
    <t>92</t>
  </si>
  <si>
    <t>345733540</t>
  </si>
  <si>
    <t>komora kabelová vodotěsná D 1000 mm hl 700 mm s víkem, 70 cm</t>
  </si>
  <si>
    <t>1431392441</t>
  </si>
  <si>
    <t>45</t>
  </si>
  <si>
    <t>460680213</t>
  </si>
  <si>
    <t>Prorážení otvorů a ostatní bourací práce vybourání otvoru ve zdivu betonovém plochy přes 0,0225 do 0,09 m2 a tloušťky přes 30 do 45 cm</t>
  </si>
  <si>
    <t>746425098</t>
  </si>
  <si>
    <t>46</t>
  </si>
  <si>
    <t>V18</t>
  </si>
  <si>
    <t>Příplatek za hloubení výkopů v  obsazené  trase</t>
  </si>
  <si>
    <t>69520260</t>
  </si>
  <si>
    <t>47</t>
  </si>
  <si>
    <t>460421172a</t>
  </si>
  <si>
    <t>Kabelové lože včetně podsypu, zhutnění a urovnání povrchu z písku nebo štěrkopísku tloušťky 10 cm nad kabel zakryté plastovými deskami, šířky lože přes 25 do 50 cm</t>
  </si>
  <si>
    <t>-2093775739</t>
  </si>
  <si>
    <t>48</t>
  </si>
  <si>
    <t>V16</t>
  </si>
  <si>
    <t>Deska krycí LT 300 dl.1m</t>
  </si>
  <si>
    <t>125003975</t>
  </si>
  <si>
    <t>49</t>
  </si>
  <si>
    <t>460421101a</t>
  </si>
  <si>
    <t>Kabelové lože včetně podsypu, zhutnění a urovnání povrchu z písku nebo štěrkopísku tloušťky 10 cm nad kabel bez zakrytí, šířky do 65 cm</t>
  </si>
  <si>
    <t>-1975403809</t>
  </si>
  <si>
    <t>50</t>
  </si>
  <si>
    <t>220182013</t>
  </si>
  <si>
    <t>Oddělení souběhu trasy od silového kabelu betonovou deskou</t>
  </si>
  <si>
    <t>1450336039</t>
  </si>
  <si>
    <t>51</t>
  </si>
  <si>
    <t>V17</t>
  </si>
  <si>
    <t>Cihla pálená plná 29/14/6,5 P20</t>
  </si>
  <si>
    <t>1294952429</t>
  </si>
  <si>
    <t>52</t>
  </si>
  <si>
    <t>460490013</t>
  </si>
  <si>
    <t>Krytí kabelů, spojek, koncovek a odbočnic kabelů výstražnou fólií z PVC včetně vyrovnání povrchu rýhy, rozvinutí a uložení fólie do rýhy, fólie šířky do 34cm</t>
  </si>
  <si>
    <t>-1632017872</t>
  </si>
  <si>
    <t>53</t>
  </si>
  <si>
    <t>460560883</t>
  </si>
  <si>
    <t>Zásyp kabelových rýh ručně s uložením výkopku ve vrstvách včetně zhutnění a urovnání povrchu šířky 80 cm hloubky 120 cm, v hornině třídy 3</t>
  </si>
  <si>
    <t>728236812</t>
  </si>
  <si>
    <t>54</t>
  </si>
  <si>
    <t>460561283a</t>
  </si>
  <si>
    <t>Zásyp kabelových rýh ručně s uložením výkopku ve vrstvách včetně zhutnění a urovnání povrchu šířky 110 cm hloubky 120 cm, v hornině třídy 3</t>
  </si>
  <si>
    <t>1308590118</t>
  </si>
  <si>
    <t>55</t>
  </si>
  <si>
    <t>589811440</t>
  </si>
  <si>
    <t>recyklát betonový frakce 32/63</t>
  </si>
  <si>
    <t>-491903591</t>
  </si>
  <si>
    <t>56</t>
  </si>
  <si>
    <t>460561603</t>
  </si>
  <si>
    <t>Zásyp kabelových rýh ručně s uložením výkopku ve vrstvách včetně zhutnění a urovnání povrchu šířky 140 cm ostatních rozměrů, v hornině třídy 3</t>
  </si>
  <si>
    <t>-1526441164</t>
  </si>
  <si>
    <t>57</t>
  </si>
  <si>
    <t>V20</t>
  </si>
  <si>
    <t xml:space="preserve">Utěsnění kabelu v chráničce voděsnou pěnou   </t>
  </si>
  <si>
    <t>1724918308</t>
  </si>
  <si>
    <t>58</t>
  </si>
  <si>
    <t>V21</t>
  </si>
  <si>
    <t>Montážní pěna</t>
  </si>
  <si>
    <t>-139666357</t>
  </si>
  <si>
    <t>59</t>
  </si>
  <si>
    <t>V22</t>
  </si>
  <si>
    <t>Utěsnění otvodu ve stěně</t>
  </si>
  <si>
    <t>-256171558</t>
  </si>
  <si>
    <t>60</t>
  </si>
  <si>
    <t>V23</t>
  </si>
  <si>
    <t>Manžeta těsnící 150 vč. spony a bombičky CO2</t>
  </si>
  <si>
    <t>-1294641268</t>
  </si>
  <si>
    <t>46-M-Z</t>
  </si>
  <si>
    <t>Zemní práce při extr.mont.pracích - Zadlažby</t>
  </si>
  <si>
    <t>61</t>
  </si>
  <si>
    <t>460030092</t>
  </si>
  <si>
    <t>Přípravné terénní práce vytrhání obrub s odkopáním horniny a lože, s odhozením nebo naložením na dopravní prostředek ležatých chodníkových</t>
  </si>
  <si>
    <t>-1034620829</t>
  </si>
  <si>
    <t>62</t>
  </si>
  <si>
    <t>460030095</t>
  </si>
  <si>
    <t>Přípravné terénní práce vytrhání obrub s odkopáním horniny a lože, s odhozením nebo naložením na dopravní prostředek ležatých silničních</t>
  </si>
  <si>
    <t>846866473</t>
  </si>
  <si>
    <t>63</t>
  </si>
  <si>
    <t>460030192</t>
  </si>
  <si>
    <t>Přípravné terénní práce řezání spár v podkladu nebo krytu živičném, tloušťky přes 5 do 10 cm</t>
  </si>
  <si>
    <t>1349321236</t>
  </si>
  <si>
    <t>460030171</t>
  </si>
  <si>
    <t>Přípravné terénní práce odstranění podkladu nebo krytu komunikace včetně rozpojení na kusy a zarovnání styčné spáry ze živice, tloušťky do 5 cm</t>
  </si>
  <si>
    <t>924529826</t>
  </si>
  <si>
    <t>65</t>
  </si>
  <si>
    <t>460030172</t>
  </si>
  <si>
    <t>Přípravné terénní práce odstranění podkladu nebo krytu komunikace včetně rozpojení na kusy a zarovnání styčné spáry ze živice, tloušťky přes 5 do 10 cm</t>
  </si>
  <si>
    <t>726118902</t>
  </si>
  <si>
    <t>66</t>
  </si>
  <si>
    <t>460030162</t>
  </si>
  <si>
    <t>Přípravné terénní práce odstranění podkladu nebo krytu komunikace včetně rozpojení na kusy a zarovnání styčné spáry z betonu prostého, tloušťky přes 15 do 30 cm</t>
  </si>
  <si>
    <t>-807062644</t>
  </si>
  <si>
    <t>67</t>
  </si>
  <si>
    <t>460030142</t>
  </si>
  <si>
    <t>Přípravné terénní práce odstranění podkladu nebo krytu komunikace včetně rozpojení na kusy a zarovnání styčné spáry z kameniva těženého, tloušťky přes 10 do 20 cm</t>
  </si>
  <si>
    <t>-1449727310</t>
  </si>
  <si>
    <t>68</t>
  </si>
  <si>
    <t>460030038</t>
  </si>
  <si>
    <t>Přípravné terénní práce vytrhání dlažby včetně ručního rozebrání, vytřídění, odhozu na hromady nebo naložení na dopravní prostředek a očistění kostek nebo dlaždic z pískového podkladu z dlaždic betonových nebo keramických, spáry nezalité</t>
  </si>
  <si>
    <t>1817926208</t>
  </si>
  <si>
    <t>69</t>
  </si>
  <si>
    <t>460030031</t>
  </si>
  <si>
    <t>Přípravné terénní práce vytrhání dlažby včetně ručního rozebrání, vytřídění, odhozu na hromady nebo naložení na dopravní prostředek a očistění kostek nebo dlaždic z pískového podkladu z kostek velkých, spáry nezalité</t>
  </si>
  <si>
    <t>849741425</t>
  </si>
  <si>
    <t>70</t>
  </si>
  <si>
    <t>460030141</t>
  </si>
  <si>
    <t>Přípravné terénní práce odstranění podkladu nebo krytu komunikace včetně rozpojení na kusy a zarovnání styčné spáry z kameniva těženého, tloušťky do 10 cm</t>
  </si>
  <si>
    <t>2029593006</t>
  </si>
  <si>
    <t>71</t>
  </si>
  <si>
    <t>460030142a</t>
  </si>
  <si>
    <t>919145157</t>
  </si>
  <si>
    <t>72</t>
  </si>
  <si>
    <t>916131112</t>
  </si>
  <si>
    <t>Osazení silničního obrubníku betonového se zřízením lože, s vyplněním a zatřením spár cementovou maltou ležatého bez boční opěry, do lože z betonu prostého tř. C 12/15</t>
  </si>
  <si>
    <t>-891551563</t>
  </si>
  <si>
    <t>73</t>
  </si>
  <si>
    <t>916231112</t>
  </si>
  <si>
    <t>Osazení chodníkového obrubníku betonového se zřízením lože, s vyplněním a zatřením spár cementovou maltou ležatého bez boční opěry, do lože z betonu prostého tř. C 12/15</t>
  </si>
  <si>
    <t>1082580748</t>
  </si>
  <si>
    <t>74</t>
  </si>
  <si>
    <t>576143211</t>
  </si>
  <si>
    <t>Asfaltový koberec mastixový SMA 11 (AKMS) s rozprostřením a se zhutněním v pruhu šířky do 3 m, po zhutnění tl. 50 mm</t>
  </si>
  <si>
    <t>-783386281</t>
  </si>
  <si>
    <t>75</t>
  </si>
  <si>
    <t>565176111</t>
  </si>
  <si>
    <t>Asfaltový beton vrstva podkladní ACP 22 (obalované kamenivo hrubozrnné - OKH) s rozprostřením a zhutněním v pruhu šířky do 3 m, po zhutnění tl. 100 mm</t>
  </si>
  <si>
    <t>-146675099</t>
  </si>
  <si>
    <t>76</t>
  </si>
  <si>
    <t>567142115</t>
  </si>
  <si>
    <t>Podklad ze směsi stmelené cementem SC bez dilatačních spár, s rozprostřením a zhutněním SC C 8/10 (KSC I), po zhutnění tl. 250 mm</t>
  </si>
  <si>
    <t>1383281922</t>
  </si>
  <si>
    <t>77</t>
  </si>
  <si>
    <t>564851111</t>
  </si>
  <si>
    <t>Podklad ze štěrkodrti ŠD s rozprostřením a zhutněním, po zhutnění tl. 150 mm</t>
  </si>
  <si>
    <t>2023830622</t>
  </si>
  <si>
    <t>78</t>
  </si>
  <si>
    <t>596211110a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</si>
  <si>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</si>
  <si>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-2047852144</t>
  </si>
  <si>
    <t>79</t>
  </si>
  <si>
    <t>564801112</t>
  </si>
  <si>
    <t>Podklad ze štěrkodrti ŠD s rozprostřením a zhutněním, po zhutnění tl. 40 mm</t>
  </si>
  <si>
    <t>1516347446</t>
  </si>
  <si>
    <t>80</t>
  </si>
  <si>
    <t>-1337764645</t>
  </si>
  <si>
    <t>81</t>
  </si>
  <si>
    <t>460650152</t>
  </si>
  <si>
    <t>Vozovky a chodníky kladení dlažby včetně spárování, do lože z kameniva těženého z kostek kamenných drobných</t>
  </si>
  <si>
    <t>1261161375</t>
  </si>
  <si>
    <t>82</t>
  </si>
  <si>
    <t>V19</t>
  </si>
  <si>
    <t>2036000936</t>
  </si>
  <si>
    <t>VRN</t>
  </si>
  <si>
    <t>Vedlejší rozpočtové náklady</t>
  </si>
  <si>
    <t>VRN1</t>
  </si>
  <si>
    <t>Průzkumné, geodetické a projektové práce</t>
  </si>
  <si>
    <t>83</t>
  </si>
  <si>
    <t>013244000</t>
  </si>
  <si>
    <t>Průzkumné, geodetické a projektové práce projektové práce dokumentace stavby (výkresová a textová) pro provádění stavby</t>
  </si>
  <si>
    <t>1024</t>
  </si>
  <si>
    <t>1870789398</t>
  </si>
  <si>
    <t>84</t>
  </si>
  <si>
    <t>013254000</t>
  </si>
  <si>
    <t>Průzkumné, geodetické a projektové práce projektové práce dokumentace stavby (výkresová a textová) skutečného provedení stavby</t>
  </si>
  <si>
    <t>1344631784</t>
  </si>
  <si>
    <t>VRN3</t>
  </si>
  <si>
    <t>Zařízení staveniště</t>
  </si>
  <si>
    <t>85</t>
  </si>
  <si>
    <t>034303000</t>
  </si>
  <si>
    <t>Zařízení staveniště zabezpečení staveniště dopravní značení na staveništi</t>
  </si>
  <si>
    <t>-1845020762</t>
  </si>
  <si>
    <t>86</t>
  </si>
  <si>
    <t>V11</t>
  </si>
  <si>
    <t xml:space="preserve">Vytyčení trasy vedení kabelového podzemního v zastavěném prostoru   </t>
  </si>
  <si>
    <t>-324487279</t>
  </si>
  <si>
    <t>87</t>
  </si>
  <si>
    <t>V12</t>
  </si>
  <si>
    <t xml:space="preserve">Zaměření skutečného provedení stavby   </t>
  </si>
  <si>
    <t>-1173266217</t>
  </si>
  <si>
    <t>88</t>
  </si>
  <si>
    <t>V13</t>
  </si>
  <si>
    <t>Vytyčení IS</t>
  </si>
  <si>
    <t>1120502971</t>
  </si>
  <si>
    <t>89</t>
  </si>
  <si>
    <t>V14</t>
  </si>
  <si>
    <t>Zajištění výkopů - přechodové lávky, pevná zábrana</t>
  </si>
  <si>
    <t>-288292208</t>
  </si>
  <si>
    <t>90</t>
  </si>
  <si>
    <t>V15</t>
  </si>
  <si>
    <t>Zkoužky hutnění</t>
  </si>
  <si>
    <t>219733981</t>
  </si>
  <si>
    <t>PS 01 - PS 01 Rozvodna VN v TS1 - technologická část</t>
  </si>
  <si>
    <t>NOVÁ TECHNOLOGIE V TS1</t>
  </si>
  <si>
    <t>2024433655</t>
  </si>
  <si>
    <t>PROVIZORNÍ KIOSEK A UZEMNĚNÍ</t>
  </si>
  <si>
    <t>-335975897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</si>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</sst>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11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8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27" fillId="3" borderId="0" xfId="1" applyFont="1" applyFill="1" applyAlignment="1">
      <alignment vertical="center"/>
    </xf>
    <xf numFmtId="0" fontId="9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0" fontId="31" fillId="0" borderId="28" xfId="0" applyFont="1" applyBorder="1" applyAlignment="1" applyProtection="1">
      <alignment horizontal="center" vertical="center"/>
      <protection locked="0"/>
    </xf>
    <xf numFmtId="49" fontId="31" fillId="0" borderId="28" xfId="0" applyNumberFormat="1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167" fontId="31" fillId="0" borderId="28" xfId="0" applyNumberFormat="1" applyFont="1" applyBorder="1" applyAlignment="1" applyProtection="1">
      <alignment vertical="center"/>
      <protection locked="0"/>
    </xf>
    <xf numFmtId="4" fontId="31" fillId="5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  <protection locked="0"/>
    </xf>
    <xf numFmtId="0" fontId="31" fillId="0" borderId="5" xfId="0" applyFont="1" applyBorder="1" applyAlignment="1">
      <alignment vertical="center"/>
    </xf>
    <xf numFmtId="0" fontId="31" fillId="5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3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  <xf numFmtId="14" fontId="2" fillId="5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31" activePane="bottomLeft" state="frozen"/>
      <selection pane="bottomLeft" activeCell="AN9" sqref="AN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12" t="s">
        <v>8</v>
      </c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279" t="s">
        <v>17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5"/>
      <c r="AQ5" s="27"/>
      <c r="BE5" s="277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281" t="s">
        <v>20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5"/>
      <c r="AQ6" s="27"/>
      <c r="BE6" s="278"/>
      <c r="BS6" s="20" t="s">
        <v>9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5</v>
      </c>
      <c r="AO7" s="25"/>
      <c r="AP7" s="25"/>
      <c r="AQ7" s="27"/>
      <c r="BE7" s="278"/>
      <c r="BS7" s="20" t="s">
        <v>9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31">
        <v>42998</v>
      </c>
      <c r="AO8" s="25"/>
      <c r="AP8" s="25"/>
      <c r="AQ8" s="27"/>
      <c r="BE8" s="278"/>
      <c r="BS8" s="20" t="s">
        <v>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78"/>
      <c r="BS9" s="20" t="s">
        <v>9</v>
      </c>
    </row>
    <row r="10" spans="1:74" ht="14.45" customHeight="1">
      <c r="B10" s="24"/>
      <c r="C10" s="25"/>
      <c r="D10" s="33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27</v>
      </c>
      <c r="AL10" s="25"/>
      <c r="AM10" s="25"/>
      <c r="AN10" s="31" t="s">
        <v>5</v>
      </c>
      <c r="AO10" s="25"/>
      <c r="AP10" s="25"/>
      <c r="AQ10" s="27"/>
      <c r="BE10" s="278"/>
      <c r="BS10" s="20" t="s">
        <v>9</v>
      </c>
    </row>
    <row r="11" spans="1:74" ht="18.399999999999999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28</v>
      </c>
      <c r="AL11" s="25"/>
      <c r="AM11" s="25"/>
      <c r="AN11" s="31" t="s">
        <v>5</v>
      </c>
      <c r="AO11" s="25"/>
      <c r="AP11" s="25"/>
      <c r="AQ11" s="27"/>
      <c r="BE11" s="278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78"/>
      <c r="BS12" s="20" t="s">
        <v>9</v>
      </c>
    </row>
    <row r="13" spans="1:74" ht="14.45" customHeight="1">
      <c r="B13" s="24"/>
      <c r="C13" s="25"/>
      <c r="D13" s="33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27</v>
      </c>
      <c r="AL13" s="25"/>
      <c r="AM13" s="25"/>
      <c r="AN13" s="34" t="s">
        <v>30</v>
      </c>
      <c r="AO13" s="25"/>
      <c r="AP13" s="25"/>
      <c r="AQ13" s="27"/>
      <c r="BE13" s="278"/>
      <c r="BS13" s="20" t="s">
        <v>9</v>
      </c>
    </row>
    <row r="14" spans="1:74">
      <c r="B14" s="24"/>
      <c r="C14" s="25"/>
      <c r="D14" s="25"/>
      <c r="E14" s="282" t="s">
        <v>30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33" t="s">
        <v>28</v>
      </c>
      <c r="AL14" s="25"/>
      <c r="AM14" s="25"/>
      <c r="AN14" s="34" t="s">
        <v>30</v>
      </c>
      <c r="AO14" s="25"/>
      <c r="AP14" s="25"/>
      <c r="AQ14" s="27"/>
      <c r="BE14" s="278"/>
      <c r="BS14" s="20" t="s">
        <v>9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78"/>
      <c r="BS15" s="20" t="s">
        <v>6</v>
      </c>
    </row>
    <row r="16" spans="1:74" ht="14.45" customHeight="1">
      <c r="B16" s="24"/>
      <c r="C16" s="25"/>
      <c r="D16" s="33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27</v>
      </c>
      <c r="AL16" s="25"/>
      <c r="AM16" s="25"/>
      <c r="AN16" s="31" t="s">
        <v>5</v>
      </c>
      <c r="AO16" s="25"/>
      <c r="AP16" s="25"/>
      <c r="AQ16" s="27"/>
      <c r="BE16" s="278"/>
      <c r="BS16" s="20" t="s">
        <v>6</v>
      </c>
    </row>
    <row r="17" spans="2:71" ht="18.399999999999999" customHeight="1">
      <c r="B17" s="24"/>
      <c r="C17" s="25"/>
      <c r="D17" s="25"/>
      <c r="E17" s="31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28</v>
      </c>
      <c r="AL17" s="25"/>
      <c r="AM17" s="25"/>
      <c r="AN17" s="31" t="s">
        <v>5</v>
      </c>
      <c r="AO17" s="25"/>
      <c r="AP17" s="25"/>
      <c r="AQ17" s="27"/>
      <c r="BE17" s="278"/>
      <c r="BS17" s="20" t="s">
        <v>33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78"/>
      <c r="BS18" s="20" t="s">
        <v>9</v>
      </c>
    </row>
    <row r="19" spans="2:71" ht="14.45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78"/>
      <c r="BS19" s="20" t="s">
        <v>9</v>
      </c>
    </row>
    <row r="20" spans="2:71" ht="16.5" customHeight="1">
      <c r="B20" s="24"/>
      <c r="C20" s="25"/>
      <c r="D20" s="25"/>
      <c r="E20" s="284" t="s">
        <v>5</v>
      </c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84"/>
      <c r="R20" s="284"/>
      <c r="S20" s="284"/>
      <c r="T20" s="284"/>
      <c r="U20" s="284"/>
      <c r="V20" s="284"/>
      <c r="W20" s="284"/>
      <c r="X20" s="284"/>
      <c r="Y20" s="284"/>
      <c r="Z20" s="284"/>
      <c r="AA20" s="284"/>
      <c r="AB20" s="284"/>
      <c r="AC20" s="284"/>
      <c r="AD20" s="284"/>
      <c r="AE20" s="284"/>
      <c r="AF20" s="284"/>
      <c r="AG20" s="284"/>
      <c r="AH20" s="284"/>
      <c r="AI20" s="284"/>
      <c r="AJ20" s="284"/>
      <c r="AK20" s="284"/>
      <c r="AL20" s="284"/>
      <c r="AM20" s="284"/>
      <c r="AN20" s="284"/>
      <c r="AO20" s="25"/>
      <c r="AP20" s="25"/>
      <c r="AQ20" s="27"/>
      <c r="BE20" s="278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78"/>
    </row>
    <row r="22" spans="2:71" ht="6.95" customHeight="1">
      <c r="B22" s="24"/>
      <c r="C22" s="2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5"/>
      <c r="AQ22" s="27"/>
      <c r="BE22" s="278"/>
    </row>
    <row r="23" spans="2:71" s="1" customFormat="1" ht="25.9" customHeight="1">
      <c r="B23" s="36"/>
      <c r="C23" s="37"/>
      <c r="D23" s="38" t="s">
        <v>35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85">
        <f>ROUND(AG51,2)</f>
        <v>0</v>
      </c>
      <c r="AL23" s="286"/>
      <c r="AM23" s="286"/>
      <c r="AN23" s="286"/>
      <c r="AO23" s="286"/>
      <c r="AP23" s="37"/>
      <c r="AQ23" s="40"/>
      <c r="BE23" s="278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78"/>
    </row>
    <row r="25" spans="2:71" s="1" customFormat="1" ht="13.5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87" t="s">
        <v>36</v>
      </c>
      <c r="M25" s="287"/>
      <c r="N25" s="287"/>
      <c r="O25" s="287"/>
      <c r="P25" s="37"/>
      <c r="Q25" s="37"/>
      <c r="R25" s="37"/>
      <c r="S25" s="37"/>
      <c r="T25" s="37"/>
      <c r="U25" s="37"/>
      <c r="V25" s="37"/>
      <c r="W25" s="287" t="s">
        <v>37</v>
      </c>
      <c r="X25" s="287"/>
      <c r="Y25" s="287"/>
      <c r="Z25" s="287"/>
      <c r="AA25" s="287"/>
      <c r="AB25" s="287"/>
      <c r="AC25" s="287"/>
      <c r="AD25" s="287"/>
      <c r="AE25" s="287"/>
      <c r="AF25" s="37"/>
      <c r="AG25" s="37"/>
      <c r="AH25" s="37"/>
      <c r="AI25" s="37"/>
      <c r="AJ25" s="37"/>
      <c r="AK25" s="287" t="s">
        <v>38</v>
      </c>
      <c r="AL25" s="287"/>
      <c r="AM25" s="287"/>
      <c r="AN25" s="287"/>
      <c r="AO25" s="287"/>
      <c r="AP25" s="37"/>
      <c r="AQ25" s="40"/>
      <c r="BE25" s="278"/>
    </row>
    <row r="26" spans="2:71" s="2" customFormat="1" ht="14.45" customHeight="1">
      <c r="B26" s="42"/>
      <c r="C26" s="43"/>
      <c r="D26" s="44" t="s">
        <v>39</v>
      </c>
      <c r="E26" s="43"/>
      <c r="F26" s="44" t="s">
        <v>40</v>
      </c>
      <c r="G26" s="43"/>
      <c r="H26" s="43"/>
      <c r="I26" s="43"/>
      <c r="J26" s="43"/>
      <c r="K26" s="43"/>
      <c r="L26" s="288">
        <v>0.21</v>
      </c>
      <c r="M26" s="289"/>
      <c r="N26" s="289"/>
      <c r="O26" s="289"/>
      <c r="P26" s="43"/>
      <c r="Q26" s="43"/>
      <c r="R26" s="43"/>
      <c r="S26" s="43"/>
      <c r="T26" s="43"/>
      <c r="U26" s="43"/>
      <c r="V26" s="43"/>
      <c r="W26" s="290">
        <f>ROUND(AZ51,2)</f>
        <v>0</v>
      </c>
      <c r="X26" s="289"/>
      <c r="Y26" s="289"/>
      <c r="Z26" s="289"/>
      <c r="AA26" s="289"/>
      <c r="AB26" s="289"/>
      <c r="AC26" s="289"/>
      <c r="AD26" s="289"/>
      <c r="AE26" s="289"/>
      <c r="AF26" s="43"/>
      <c r="AG26" s="43"/>
      <c r="AH26" s="43"/>
      <c r="AI26" s="43"/>
      <c r="AJ26" s="43"/>
      <c r="AK26" s="290">
        <f>ROUND(AV51,2)</f>
        <v>0</v>
      </c>
      <c r="AL26" s="289"/>
      <c r="AM26" s="289"/>
      <c r="AN26" s="289"/>
      <c r="AO26" s="289"/>
      <c r="AP26" s="43"/>
      <c r="AQ26" s="45"/>
      <c r="BE26" s="278"/>
    </row>
    <row r="27" spans="2:71" s="2" customFormat="1" ht="14.45" customHeight="1">
      <c r="B27" s="42"/>
      <c r="C27" s="43"/>
      <c r="D27" s="43"/>
      <c r="E27" s="43"/>
      <c r="F27" s="44" t="s">
        <v>41</v>
      </c>
      <c r="G27" s="43"/>
      <c r="H27" s="43"/>
      <c r="I27" s="43"/>
      <c r="J27" s="43"/>
      <c r="K27" s="43"/>
      <c r="L27" s="288">
        <v>0.15</v>
      </c>
      <c r="M27" s="289"/>
      <c r="N27" s="289"/>
      <c r="O27" s="289"/>
      <c r="P27" s="43"/>
      <c r="Q27" s="43"/>
      <c r="R27" s="43"/>
      <c r="S27" s="43"/>
      <c r="T27" s="43"/>
      <c r="U27" s="43"/>
      <c r="V27" s="43"/>
      <c r="W27" s="290">
        <f>ROUND(BA51,2)</f>
        <v>0</v>
      </c>
      <c r="X27" s="289"/>
      <c r="Y27" s="289"/>
      <c r="Z27" s="289"/>
      <c r="AA27" s="289"/>
      <c r="AB27" s="289"/>
      <c r="AC27" s="289"/>
      <c r="AD27" s="289"/>
      <c r="AE27" s="289"/>
      <c r="AF27" s="43"/>
      <c r="AG27" s="43"/>
      <c r="AH27" s="43"/>
      <c r="AI27" s="43"/>
      <c r="AJ27" s="43"/>
      <c r="AK27" s="290">
        <f>ROUND(AW51,2)</f>
        <v>0</v>
      </c>
      <c r="AL27" s="289"/>
      <c r="AM27" s="289"/>
      <c r="AN27" s="289"/>
      <c r="AO27" s="289"/>
      <c r="AP27" s="43"/>
      <c r="AQ27" s="45"/>
      <c r="BE27" s="278"/>
    </row>
    <row r="28" spans="2:71" s="2" customFormat="1" ht="14.45" hidden="1" customHeight="1">
      <c r="B28" s="42"/>
      <c r="C28" s="43"/>
      <c r="D28" s="43"/>
      <c r="E28" s="43"/>
      <c r="F28" s="44" t="s">
        <v>42</v>
      </c>
      <c r="G28" s="43"/>
      <c r="H28" s="43"/>
      <c r="I28" s="43"/>
      <c r="J28" s="43"/>
      <c r="K28" s="43"/>
      <c r="L28" s="288">
        <v>0.21</v>
      </c>
      <c r="M28" s="289"/>
      <c r="N28" s="289"/>
      <c r="O28" s="289"/>
      <c r="P28" s="43"/>
      <c r="Q28" s="43"/>
      <c r="R28" s="43"/>
      <c r="S28" s="43"/>
      <c r="T28" s="43"/>
      <c r="U28" s="43"/>
      <c r="V28" s="43"/>
      <c r="W28" s="290">
        <f>ROUND(BB51,2)</f>
        <v>0</v>
      </c>
      <c r="X28" s="289"/>
      <c r="Y28" s="289"/>
      <c r="Z28" s="289"/>
      <c r="AA28" s="289"/>
      <c r="AB28" s="289"/>
      <c r="AC28" s="289"/>
      <c r="AD28" s="289"/>
      <c r="AE28" s="289"/>
      <c r="AF28" s="43"/>
      <c r="AG28" s="43"/>
      <c r="AH28" s="43"/>
      <c r="AI28" s="43"/>
      <c r="AJ28" s="43"/>
      <c r="AK28" s="290">
        <v>0</v>
      </c>
      <c r="AL28" s="289"/>
      <c r="AM28" s="289"/>
      <c r="AN28" s="289"/>
      <c r="AO28" s="289"/>
      <c r="AP28" s="43"/>
      <c r="AQ28" s="45"/>
      <c r="BE28" s="278"/>
    </row>
    <row r="29" spans="2:71" s="2" customFormat="1" ht="14.45" hidden="1" customHeight="1">
      <c r="B29" s="42"/>
      <c r="C29" s="43"/>
      <c r="D29" s="43"/>
      <c r="E29" s="43"/>
      <c r="F29" s="44" t="s">
        <v>43</v>
      </c>
      <c r="G29" s="43"/>
      <c r="H29" s="43"/>
      <c r="I29" s="43"/>
      <c r="J29" s="43"/>
      <c r="K29" s="43"/>
      <c r="L29" s="288">
        <v>0.15</v>
      </c>
      <c r="M29" s="289"/>
      <c r="N29" s="289"/>
      <c r="O29" s="289"/>
      <c r="P29" s="43"/>
      <c r="Q29" s="43"/>
      <c r="R29" s="43"/>
      <c r="S29" s="43"/>
      <c r="T29" s="43"/>
      <c r="U29" s="43"/>
      <c r="V29" s="43"/>
      <c r="W29" s="290">
        <f>ROUND(BC51,2)</f>
        <v>0</v>
      </c>
      <c r="X29" s="289"/>
      <c r="Y29" s="289"/>
      <c r="Z29" s="289"/>
      <c r="AA29" s="289"/>
      <c r="AB29" s="289"/>
      <c r="AC29" s="289"/>
      <c r="AD29" s="289"/>
      <c r="AE29" s="289"/>
      <c r="AF29" s="43"/>
      <c r="AG29" s="43"/>
      <c r="AH29" s="43"/>
      <c r="AI29" s="43"/>
      <c r="AJ29" s="43"/>
      <c r="AK29" s="290">
        <v>0</v>
      </c>
      <c r="AL29" s="289"/>
      <c r="AM29" s="289"/>
      <c r="AN29" s="289"/>
      <c r="AO29" s="289"/>
      <c r="AP29" s="43"/>
      <c r="AQ29" s="45"/>
      <c r="BE29" s="278"/>
    </row>
    <row r="30" spans="2:71" s="2" customFormat="1" ht="14.45" hidden="1" customHeight="1">
      <c r="B30" s="42"/>
      <c r="C30" s="43"/>
      <c r="D30" s="43"/>
      <c r="E30" s="43"/>
      <c r="F30" s="44" t="s">
        <v>44</v>
      </c>
      <c r="G30" s="43"/>
      <c r="H30" s="43"/>
      <c r="I30" s="43"/>
      <c r="J30" s="43"/>
      <c r="K30" s="43"/>
      <c r="L30" s="288">
        <v>0</v>
      </c>
      <c r="M30" s="289"/>
      <c r="N30" s="289"/>
      <c r="O30" s="289"/>
      <c r="P30" s="43"/>
      <c r="Q30" s="43"/>
      <c r="R30" s="43"/>
      <c r="S30" s="43"/>
      <c r="T30" s="43"/>
      <c r="U30" s="43"/>
      <c r="V30" s="43"/>
      <c r="W30" s="290">
        <f>ROUND(BD51,2)</f>
        <v>0</v>
      </c>
      <c r="X30" s="289"/>
      <c r="Y30" s="289"/>
      <c r="Z30" s="289"/>
      <c r="AA30" s="289"/>
      <c r="AB30" s="289"/>
      <c r="AC30" s="289"/>
      <c r="AD30" s="289"/>
      <c r="AE30" s="289"/>
      <c r="AF30" s="43"/>
      <c r="AG30" s="43"/>
      <c r="AH30" s="43"/>
      <c r="AI30" s="43"/>
      <c r="AJ30" s="43"/>
      <c r="AK30" s="290">
        <v>0</v>
      </c>
      <c r="AL30" s="289"/>
      <c r="AM30" s="289"/>
      <c r="AN30" s="289"/>
      <c r="AO30" s="289"/>
      <c r="AP30" s="43"/>
      <c r="AQ30" s="45"/>
      <c r="BE30" s="278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78"/>
    </row>
    <row r="32" spans="2:71" s="1" customFormat="1" ht="25.9" customHeight="1">
      <c r="B32" s="36"/>
      <c r="C32" s="46"/>
      <c r="D32" s="47" t="s">
        <v>45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46</v>
      </c>
      <c r="U32" s="48"/>
      <c r="V32" s="48"/>
      <c r="W32" s="48"/>
      <c r="X32" s="291" t="s">
        <v>47</v>
      </c>
      <c r="Y32" s="292"/>
      <c r="Z32" s="292"/>
      <c r="AA32" s="292"/>
      <c r="AB32" s="292"/>
      <c r="AC32" s="48"/>
      <c r="AD32" s="48"/>
      <c r="AE32" s="48"/>
      <c r="AF32" s="48"/>
      <c r="AG32" s="48"/>
      <c r="AH32" s="48"/>
      <c r="AI32" s="48"/>
      <c r="AJ32" s="48"/>
      <c r="AK32" s="293">
        <f>SUM(AK23:AK30)</f>
        <v>0</v>
      </c>
      <c r="AL32" s="292"/>
      <c r="AM32" s="292"/>
      <c r="AN32" s="292"/>
      <c r="AO32" s="294"/>
      <c r="AP32" s="46"/>
      <c r="AQ32" s="50"/>
      <c r="BE32" s="278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48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16</v>
      </c>
      <c r="L41" s="3" t="str">
        <f>K5</f>
        <v>017-000xxx</v>
      </c>
      <c r="AR41" s="57"/>
    </row>
    <row r="42" spans="2:56" s="4" customFormat="1" ht="36.950000000000003" customHeight="1">
      <c r="B42" s="59"/>
      <c r="C42" s="60" t="s">
        <v>19</v>
      </c>
      <c r="L42" s="295" t="str">
        <f>K6</f>
        <v>FN Brno - Rekonstrukce hlavní rozvodny TS1 včetně propojení s TS2 - TS4</v>
      </c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C42" s="296"/>
      <c r="AD42" s="296"/>
      <c r="AE42" s="296"/>
      <c r="AF42" s="296"/>
      <c r="AG42" s="296"/>
      <c r="AH42" s="296"/>
      <c r="AI42" s="296"/>
      <c r="AJ42" s="296"/>
      <c r="AK42" s="296"/>
      <c r="AL42" s="296"/>
      <c r="AM42" s="296"/>
      <c r="AN42" s="296"/>
      <c r="AO42" s="296"/>
      <c r="AR42" s="59"/>
    </row>
    <row r="43" spans="2:56" s="1" customFormat="1" ht="6.95" customHeight="1">
      <c r="B43" s="36"/>
      <c r="AR43" s="36"/>
    </row>
    <row r="44" spans="2:56" s="1" customFormat="1">
      <c r="B44" s="36"/>
      <c r="C44" s="58" t="s">
        <v>23</v>
      </c>
      <c r="L44" s="61" t="str">
        <f>IF(K8="","",K8)</f>
        <v xml:space="preserve"> </v>
      </c>
      <c r="AI44" s="58" t="s">
        <v>25</v>
      </c>
      <c r="AM44" s="297">
        <f>IF(AN8= "","",AN8)</f>
        <v>42998</v>
      </c>
      <c r="AN44" s="297"/>
      <c r="AR44" s="36"/>
    </row>
    <row r="45" spans="2:56" s="1" customFormat="1" ht="6.95" customHeight="1">
      <c r="B45" s="36"/>
      <c r="AR45" s="36"/>
    </row>
    <row r="46" spans="2:56" s="1" customFormat="1">
      <c r="B46" s="36"/>
      <c r="C46" s="58" t="s">
        <v>26</v>
      </c>
      <c r="L46" s="3" t="str">
        <f>IF(E11= "","",E11)</f>
        <v xml:space="preserve"> </v>
      </c>
      <c r="AI46" s="58" t="s">
        <v>31</v>
      </c>
      <c r="AM46" s="298" t="str">
        <f>IF(E17="","",E17)</f>
        <v>Ing. Martin Kružík</v>
      </c>
      <c r="AN46" s="298"/>
      <c r="AO46" s="298"/>
      <c r="AP46" s="298"/>
      <c r="AR46" s="36"/>
      <c r="AS46" s="299" t="s">
        <v>49</v>
      </c>
      <c r="AT46" s="300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>
      <c r="B47" s="36"/>
      <c r="C47" s="58" t="s">
        <v>29</v>
      </c>
      <c r="L47" s="3" t="str">
        <f>IF(E14= "Vyplň údaj","",E14)</f>
        <v/>
      </c>
      <c r="AR47" s="36"/>
      <c r="AS47" s="301"/>
      <c r="AT47" s="302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301"/>
      <c r="AT48" s="302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303" t="s">
        <v>50</v>
      </c>
      <c r="D49" s="304"/>
      <c r="E49" s="304"/>
      <c r="F49" s="304"/>
      <c r="G49" s="304"/>
      <c r="H49" s="66"/>
      <c r="I49" s="305" t="s">
        <v>51</v>
      </c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  <c r="W49" s="304"/>
      <c r="X49" s="304"/>
      <c r="Y49" s="304"/>
      <c r="Z49" s="304"/>
      <c r="AA49" s="304"/>
      <c r="AB49" s="304"/>
      <c r="AC49" s="304"/>
      <c r="AD49" s="304"/>
      <c r="AE49" s="304"/>
      <c r="AF49" s="304"/>
      <c r="AG49" s="306" t="s">
        <v>52</v>
      </c>
      <c r="AH49" s="304"/>
      <c r="AI49" s="304"/>
      <c r="AJ49" s="304"/>
      <c r="AK49" s="304"/>
      <c r="AL49" s="304"/>
      <c r="AM49" s="304"/>
      <c r="AN49" s="305" t="s">
        <v>53</v>
      </c>
      <c r="AO49" s="304"/>
      <c r="AP49" s="304"/>
      <c r="AQ49" s="67" t="s">
        <v>54</v>
      </c>
      <c r="AR49" s="36"/>
      <c r="AS49" s="68" t="s">
        <v>55</v>
      </c>
      <c r="AT49" s="69" t="s">
        <v>56</v>
      </c>
      <c r="AU49" s="69" t="s">
        <v>57</v>
      </c>
      <c r="AV49" s="69" t="s">
        <v>58</v>
      </c>
      <c r="AW49" s="69" t="s">
        <v>59</v>
      </c>
      <c r="AX49" s="69" t="s">
        <v>60</v>
      </c>
      <c r="AY49" s="69" t="s">
        <v>61</v>
      </c>
      <c r="AZ49" s="69" t="s">
        <v>62</v>
      </c>
      <c r="BA49" s="69" t="s">
        <v>63</v>
      </c>
      <c r="BB49" s="69" t="s">
        <v>64</v>
      </c>
      <c r="BC49" s="69" t="s">
        <v>65</v>
      </c>
      <c r="BD49" s="70" t="s">
        <v>66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67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310">
        <f>ROUND(SUM(AG52:AG54),2)</f>
        <v>0</v>
      </c>
      <c r="AH51" s="310"/>
      <c r="AI51" s="310"/>
      <c r="AJ51" s="310"/>
      <c r="AK51" s="310"/>
      <c r="AL51" s="310"/>
      <c r="AM51" s="310"/>
      <c r="AN51" s="311">
        <f>SUM(AG51,AT51)</f>
        <v>0</v>
      </c>
      <c r="AO51" s="311"/>
      <c r="AP51" s="311"/>
      <c r="AQ51" s="74" t="s">
        <v>5</v>
      </c>
      <c r="AR51" s="59"/>
      <c r="AS51" s="75">
        <f>ROUND(SUM(AS52:AS54),2)</f>
        <v>0</v>
      </c>
      <c r="AT51" s="76">
        <f>ROUND(SUM(AV51:AW51),2)</f>
        <v>0</v>
      </c>
      <c r="AU51" s="77">
        <f>ROUND(SUM(AU52:AU54),5)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ROUND(SUM(AZ52:AZ54),2)</f>
        <v>0</v>
      </c>
      <c r="BA51" s="76">
        <f>ROUND(SUM(BA52:BA54),2)</f>
        <v>0</v>
      </c>
      <c r="BB51" s="76">
        <f>ROUND(SUM(BB52:BB54),2)</f>
        <v>0</v>
      </c>
      <c r="BC51" s="76">
        <f>ROUND(SUM(BC52:BC54),2)</f>
        <v>0</v>
      </c>
      <c r="BD51" s="78">
        <f>ROUND(SUM(BD52:BD54),2)</f>
        <v>0</v>
      </c>
      <c r="BS51" s="60" t="s">
        <v>68</v>
      </c>
      <c r="BT51" s="60" t="s">
        <v>69</v>
      </c>
      <c r="BU51" s="79" t="s">
        <v>70</v>
      </c>
      <c r="BV51" s="60" t="s">
        <v>71</v>
      </c>
      <c r="BW51" s="60" t="s">
        <v>7</v>
      </c>
      <c r="BX51" s="60" t="s">
        <v>72</v>
      </c>
      <c r="CL51" s="60" t="s">
        <v>5</v>
      </c>
    </row>
    <row r="52" spans="1:91" s="5" customFormat="1" ht="31.5" customHeight="1">
      <c r="A52" s="80" t="s">
        <v>73</v>
      </c>
      <c r="B52" s="81"/>
      <c r="C52" s="82"/>
      <c r="D52" s="309" t="s">
        <v>74</v>
      </c>
      <c r="E52" s="309"/>
      <c r="F52" s="309"/>
      <c r="G52" s="309"/>
      <c r="H52" s="309"/>
      <c r="I52" s="83"/>
      <c r="J52" s="309" t="s">
        <v>75</v>
      </c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07">
        <f>'SO01 - SO 01 Rozvodna VN ...'!J27</f>
        <v>0</v>
      </c>
      <c r="AH52" s="308"/>
      <c r="AI52" s="308"/>
      <c r="AJ52" s="308"/>
      <c r="AK52" s="308"/>
      <c r="AL52" s="308"/>
      <c r="AM52" s="308"/>
      <c r="AN52" s="307">
        <f>SUM(AG52,AT52)</f>
        <v>0</v>
      </c>
      <c r="AO52" s="308"/>
      <c r="AP52" s="308"/>
      <c r="AQ52" s="84" t="s">
        <v>76</v>
      </c>
      <c r="AR52" s="81"/>
      <c r="AS52" s="85">
        <v>0</v>
      </c>
      <c r="AT52" s="86">
        <f>ROUND(SUM(AV52:AW52),2)</f>
        <v>0</v>
      </c>
      <c r="AU52" s="87">
        <f>'SO01 - SO 01 Rozvodna VN ...'!P78</f>
        <v>0</v>
      </c>
      <c r="AV52" s="86">
        <f>'SO01 - SO 01 Rozvodna VN ...'!J30</f>
        <v>0</v>
      </c>
      <c r="AW52" s="86">
        <f>'SO01 - SO 01 Rozvodna VN ...'!J31</f>
        <v>0</v>
      </c>
      <c r="AX52" s="86">
        <f>'SO01 - SO 01 Rozvodna VN ...'!J32</f>
        <v>0</v>
      </c>
      <c r="AY52" s="86">
        <f>'SO01 - SO 01 Rozvodna VN ...'!J33</f>
        <v>0</v>
      </c>
      <c r="AZ52" s="86">
        <f>'SO01 - SO 01 Rozvodna VN ...'!F30</f>
        <v>0</v>
      </c>
      <c r="BA52" s="86">
        <f>'SO01 - SO 01 Rozvodna VN ...'!F31</f>
        <v>0</v>
      </c>
      <c r="BB52" s="86">
        <f>'SO01 - SO 01 Rozvodna VN ...'!F32</f>
        <v>0</v>
      </c>
      <c r="BC52" s="86">
        <f>'SO01 - SO 01 Rozvodna VN ...'!F33</f>
        <v>0</v>
      </c>
      <c r="BD52" s="88">
        <f>'SO01 - SO 01 Rozvodna VN ...'!F34</f>
        <v>0</v>
      </c>
      <c r="BT52" s="89" t="s">
        <v>77</v>
      </c>
      <c r="BV52" s="89" t="s">
        <v>71</v>
      </c>
      <c r="BW52" s="89" t="s">
        <v>78</v>
      </c>
      <c r="BX52" s="89" t="s">
        <v>7</v>
      </c>
      <c r="CL52" s="89" t="s">
        <v>5</v>
      </c>
      <c r="CM52" s="89" t="s">
        <v>79</v>
      </c>
    </row>
    <row r="53" spans="1:91" s="5" customFormat="1" ht="16.5" customHeight="1">
      <c r="A53" s="80" t="s">
        <v>73</v>
      </c>
      <c r="B53" s="81"/>
      <c r="C53" s="82"/>
      <c r="D53" s="309" t="s">
        <v>80</v>
      </c>
      <c r="E53" s="309"/>
      <c r="F53" s="309"/>
      <c r="G53" s="309"/>
      <c r="H53" s="309"/>
      <c r="I53" s="83"/>
      <c r="J53" s="309" t="s">
        <v>81</v>
      </c>
      <c r="K53" s="309"/>
      <c r="L53" s="309"/>
      <c r="M53" s="309"/>
      <c r="N53" s="309"/>
      <c r="O53" s="309"/>
      <c r="P53" s="309"/>
      <c r="Q53" s="309"/>
      <c r="R53" s="309"/>
      <c r="S53" s="309"/>
      <c r="T53" s="309"/>
      <c r="U53" s="309"/>
      <c r="V53" s="309"/>
      <c r="W53" s="309"/>
      <c r="X53" s="309"/>
      <c r="Y53" s="309"/>
      <c r="Z53" s="309"/>
      <c r="AA53" s="309"/>
      <c r="AB53" s="309"/>
      <c r="AC53" s="309"/>
      <c r="AD53" s="309"/>
      <c r="AE53" s="309"/>
      <c r="AF53" s="309"/>
      <c r="AG53" s="307">
        <f>'SO02 - SO02 Kabelové rozv...'!J27</f>
        <v>0</v>
      </c>
      <c r="AH53" s="308"/>
      <c r="AI53" s="308"/>
      <c r="AJ53" s="308"/>
      <c r="AK53" s="308"/>
      <c r="AL53" s="308"/>
      <c r="AM53" s="308"/>
      <c r="AN53" s="307">
        <f>SUM(AG53,AT53)</f>
        <v>0</v>
      </c>
      <c r="AO53" s="308"/>
      <c r="AP53" s="308"/>
      <c r="AQ53" s="84" t="s">
        <v>76</v>
      </c>
      <c r="AR53" s="81"/>
      <c r="AS53" s="85">
        <v>0</v>
      </c>
      <c r="AT53" s="86">
        <f>ROUND(SUM(AV53:AW53),2)</f>
        <v>0</v>
      </c>
      <c r="AU53" s="87">
        <f>'SO02 - SO02 Kabelové rozv...'!P86</f>
        <v>0</v>
      </c>
      <c r="AV53" s="86">
        <f>'SO02 - SO02 Kabelové rozv...'!J30</f>
        <v>0</v>
      </c>
      <c r="AW53" s="86">
        <f>'SO02 - SO02 Kabelové rozv...'!J31</f>
        <v>0</v>
      </c>
      <c r="AX53" s="86">
        <f>'SO02 - SO02 Kabelové rozv...'!J32</f>
        <v>0</v>
      </c>
      <c r="AY53" s="86">
        <f>'SO02 - SO02 Kabelové rozv...'!J33</f>
        <v>0</v>
      </c>
      <c r="AZ53" s="86">
        <f>'SO02 - SO02 Kabelové rozv...'!F30</f>
        <v>0</v>
      </c>
      <c r="BA53" s="86">
        <f>'SO02 - SO02 Kabelové rozv...'!F31</f>
        <v>0</v>
      </c>
      <c r="BB53" s="86">
        <f>'SO02 - SO02 Kabelové rozv...'!F32</f>
        <v>0</v>
      </c>
      <c r="BC53" s="86">
        <f>'SO02 - SO02 Kabelové rozv...'!F33</f>
        <v>0</v>
      </c>
      <c r="BD53" s="88">
        <f>'SO02 - SO02 Kabelové rozv...'!F34</f>
        <v>0</v>
      </c>
      <c r="BT53" s="89" t="s">
        <v>77</v>
      </c>
      <c r="BV53" s="89" t="s">
        <v>71</v>
      </c>
      <c r="BW53" s="89" t="s">
        <v>82</v>
      </c>
      <c r="BX53" s="89" t="s">
        <v>7</v>
      </c>
      <c r="CL53" s="89" t="s">
        <v>5</v>
      </c>
      <c r="CM53" s="89" t="s">
        <v>79</v>
      </c>
    </row>
    <row r="54" spans="1:91" s="5" customFormat="1" ht="31.5" customHeight="1">
      <c r="A54" s="80" t="s">
        <v>73</v>
      </c>
      <c r="B54" s="81"/>
      <c r="C54" s="82"/>
      <c r="D54" s="309" t="s">
        <v>83</v>
      </c>
      <c r="E54" s="309"/>
      <c r="F54" s="309"/>
      <c r="G54" s="309"/>
      <c r="H54" s="309"/>
      <c r="I54" s="83"/>
      <c r="J54" s="309" t="s">
        <v>84</v>
      </c>
      <c r="K54" s="309"/>
      <c r="L54" s="309"/>
      <c r="M54" s="309"/>
      <c r="N54" s="309"/>
      <c r="O54" s="309"/>
      <c r="P54" s="309"/>
      <c r="Q54" s="309"/>
      <c r="R54" s="309"/>
      <c r="S54" s="309"/>
      <c r="T54" s="309"/>
      <c r="U54" s="309"/>
      <c r="V54" s="309"/>
      <c r="W54" s="309"/>
      <c r="X54" s="309"/>
      <c r="Y54" s="309"/>
      <c r="Z54" s="309"/>
      <c r="AA54" s="309"/>
      <c r="AB54" s="309"/>
      <c r="AC54" s="309"/>
      <c r="AD54" s="309"/>
      <c r="AE54" s="309"/>
      <c r="AF54" s="309"/>
      <c r="AG54" s="307">
        <f>'PS 01 - PS 01 Rozvodna VN...'!J27</f>
        <v>0</v>
      </c>
      <c r="AH54" s="308"/>
      <c r="AI54" s="308"/>
      <c r="AJ54" s="308"/>
      <c r="AK54" s="308"/>
      <c r="AL54" s="308"/>
      <c r="AM54" s="308"/>
      <c r="AN54" s="307">
        <f>SUM(AG54,AT54)</f>
        <v>0</v>
      </c>
      <c r="AO54" s="308"/>
      <c r="AP54" s="308"/>
      <c r="AQ54" s="84" t="s">
        <v>76</v>
      </c>
      <c r="AR54" s="81"/>
      <c r="AS54" s="90">
        <v>0</v>
      </c>
      <c r="AT54" s="91">
        <f>ROUND(SUM(AV54:AW54),2)</f>
        <v>0</v>
      </c>
      <c r="AU54" s="92">
        <f>'PS 01 - PS 01 Rozvodna VN...'!P77</f>
        <v>0</v>
      </c>
      <c r="AV54" s="91">
        <f>'PS 01 - PS 01 Rozvodna VN...'!J30</f>
        <v>0</v>
      </c>
      <c r="AW54" s="91">
        <f>'PS 01 - PS 01 Rozvodna VN...'!J31</f>
        <v>0</v>
      </c>
      <c r="AX54" s="91">
        <f>'PS 01 - PS 01 Rozvodna VN...'!J32</f>
        <v>0</v>
      </c>
      <c r="AY54" s="91">
        <f>'PS 01 - PS 01 Rozvodna VN...'!J33</f>
        <v>0</v>
      </c>
      <c r="AZ54" s="91">
        <f>'PS 01 - PS 01 Rozvodna VN...'!F30</f>
        <v>0</v>
      </c>
      <c r="BA54" s="91">
        <f>'PS 01 - PS 01 Rozvodna VN...'!F31</f>
        <v>0</v>
      </c>
      <c r="BB54" s="91">
        <f>'PS 01 - PS 01 Rozvodna VN...'!F32</f>
        <v>0</v>
      </c>
      <c r="BC54" s="91">
        <f>'PS 01 - PS 01 Rozvodna VN...'!F33</f>
        <v>0</v>
      </c>
      <c r="BD54" s="93">
        <f>'PS 01 - PS 01 Rozvodna VN...'!F34</f>
        <v>0</v>
      </c>
      <c r="BT54" s="89" t="s">
        <v>77</v>
      </c>
      <c r="BV54" s="89" t="s">
        <v>71</v>
      </c>
      <c r="BW54" s="89" t="s">
        <v>85</v>
      </c>
      <c r="BX54" s="89" t="s">
        <v>7</v>
      </c>
      <c r="CL54" s="89" t="s">
        <v>5</v>
      </c>
      <c r="CM54" s="89" t="s">
        <v>79</v>
      </c>
    </row>
    <row r="55" spans="1:91" s="1" customFormat="1" ht="30" customHeight="1">
      <c r="B55" s="36"/>
      <c r="AR55" s="36"/>
    </row>
    <row r="56" spans="1:91" s="1" customFormat="1" ht="6.95" customHeight="1"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36"/>
    </row>
  </sheetData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01 - SO 01 Rozvodna VN ...'!C2" display="/"/>
    <hyperlink ref="A53" location="'SO02 - SO02 Kabelové rozv...'!C2" display="/"/>
    <hyperlink ref="A54" location="'PS 01 - PS 01 Rozvodna VN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6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5"/>
      <c r="C1" s="95"/>
      <c r="D1" s="96" t="s">
        <v>1</v>
      </c>
      <c r="E1" s="95"/>
      <c r="F1" s="97" t="s">
        <v>86</v>
      </c>
      <c r="G1" s="322" t="s">
        <v>87</v>
      </c>
      <c r="H1" s="322"/>
      <c r="I1" s="98"/>
      <c r="J1" s="97" t="s">
        <v>88</v>
      </c>
      <c r="K1" s="96" t="s">
        <v>89</v>
      </c>
      <c r="L1" s="97" t="s">
        <v>90</v>
      </c>
      <c r="M1" s="97"/>
      <c r="N1" s="97"/>
      <c r="O1" s="97"/>
      <c r="P1" s="97"/>
      <c r="Q1" s="97"/>
      <c r="R1" s="97"/>
      <c r="S1" s="97"/>
      <c r="T1" s="9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12" t="s">
        <v>8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0" t="s">
        <v>78</v>
      </c>
    </row>
    <row r="3" spans="1:70" ht="6.95" customHeight="1">
      <c r="B3" s="21"/>
      <c r="C3" s="22"/>
      <c r="D3" s="22"/>
      <c r="E3" s="22"/>
      <c r="F3" s="22"/>
      <c r="G3" s="22"/>
      <c r="H3" s="22"/>
      <c r="I3" s="99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91</v>
      </c>
      <c r="E4" s="25"/>
      <c r="F4" s="25"/>
      <c r="G4" s="25"/>
      <c r="H4" s="25"/>
      <c r="I4" s="100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0"/>
      <c r="J5" s="25"/>
      <c r="K5" s="27"/>
    </row>
    <row r="6" spans="1:70">
      <c r="B6" s="24"/>
      <c r="C6" s="25"/>
      <c r="D6" s="33" t="s">
        <v>19</v>
      </c>
      <c r="E6" s="25"/>
      <c r="F6" s="25"/>
      <c r="G6" s="25"/>
      <c r="H6" s="25"/>
      <c r="I6" s="100"/>
      <c r="J6" s="25"/>
      <c r="K6" s="27"/>
    </row>
    <row r="7" spans="1:70" ht="16.5" customHeight="1">
      <c r="B7" s="24"/>
      <c r="C7" s="25"/>
      <c r="D7" s="25"/>
      <c r="E7" s="314" t="str">
        <f>'Rekapitulace stavby'!K6</f>
        <v>FN Brno - Rekonstrukce hlavní rozvodny TS1 včetně propojení s TS2 - TS4</v>
      </c>
      <c r="F7" s="315"/>
      <c r="G7" s="315"/>
      <c r="H7" s="315"/>
      <c r="I7" s="100"/>
      <c r="J7" s="25"/>
      <c r="K7" s="27"/>
    </row>
    <row r="8" spans="1:70" s="1" customFormat="1">
      <c r="B8" s="36"/>
      <c r="C8" s="37"/>
      <c r="D8" s="33" t="s">
        <v>92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316" t="s">
        <v>93</v>
      </c>
      <c r="F9" s="317"/>
      <c r="G9" s="317"/>
      <c r="H9" s="317"/>
      <c r="I9" s="101"/>
      <c r="J9" s="37"/>
      <c r="K9" s="40"/>
    </row>
    <row r="10" spans="1:70" s="1" customFormat="1" ht="13.5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3" t="s">
        <v>21</v>
      </c>
      <c r="E11" s="37"/>
      <c r="F11" s="31" t="s">
        <v>5</v>
      </c>
      <c r="G11" s="37"/>
      <c r="H11" s="37"/>
      <c r="I11" s="102" t="s">
        <v>22</v>
      </c>
      <c r="J11" s="31" t="s">
        <v>5</v>
      </c>
      <c r="K11" s="40"/>
    </row>
    <row r="12" spans="1:70" s="1" customFormat="1" ht="14.45" customHeight="1">
      <c r="B12" s="36"/>
      <c r="C12" s="37"/>
      <c r="D12" s="33" t="s">
        <v>23</v>
      </c>
      <c r="E12" s="37"/>
      <c r="F12" s="31" t="s">
        <v>24</v>
      </c>
      <c r="G12" s="37"/>
      <c r="H12" s="37"/>
      <c r="I12" s="102" t="s">
        <v>25</v>
      </c>
      <c r="J12" s="103">
        <f>'Rekapitulace stavby'!AN8</f>
        <v>42998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3" t="s">
        <v>26</v>
      </c>
      <c r="E14" s="37"/>
      <c r="F14" s="37"/>
      <c r="G14" s="37"/>
      <c r="H14" s="37"/>
      <c r="I14" s="102" t="s">
        <v>27</v>
      </c>
      <c r="J14" s="31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1" t="str">
        <f>IF('Rekapitulace stavby'!E11="","",'Rekapitulace stavby'!E11)</f>
        <v xml:space="preserve"> </v>
      </c>
      <c r="F15" s="37"/>
      <c r="G15" s="37"/>
      <c r="H15" s="37"/>
      <c r="I15" s="102" t="s">
        <v>28</v>
      </c>
      <c r="J15" s="31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>
      <c r="B17" s="36"/>
      <c r="C17" s="37"/>
      <c r="D17" s="33" t="s">
        <v>29</v>
      </c>
      <c r="E17" s="37"/>
      <c r="F17" s="37"/>
      <c r="G17" s="37"/>
      <c r="H17" s="37"/>
      <c r="I17" s="102" t="s">
        <v>27</v>
      </c>
      <c r="J17" s="31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1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28</v>
      </c>
      <c r="J18" s="31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>
      <c r="B20" s="36"/>
      <c r="C20" s="37"/>
      <c r="D20" s="33" t="s">
        <v>31</v>
      </c>
      <c r="E20" s="37"/>
      <c r="F20" s="37"/>
      <c r="G20" s="37"/>
      <c r="H20" s="37"/>
      <c r="I20" s="102" t="s">
        <v>27</v>
      </c>
      <c r="J20" s="31" t="s">
        <v>5</v>
      </c>
      <c r="K20" s="40"/>
    </row>
    <row r="21" spans="2:11" s="1" customFormat="1" ht="18" customHeight="1">
      <c r="B21" s="36"/>
      <c r="C21" s="37"/>
      <c r="D21" s="37"/>
      <c r="E21" s="31" t="s">
        <v>32</v>
      </c>
      <c r="F21" s="37"/>
      <c r="G21" s="37"/>
      <c r="H21" s="37"/>
      <c r="I21" s="102" t="s">
        <v>28</v>
      </c>
      <c r="J21" s="31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3" t="s">
        <v>34</v>
      </c>
      <c r="E23" s="37"/>
      <c r="F23" s="37"/>
      <c r="G23" s="37"/>
      <c r="H23" s="37"/>
      <c r="I23" s="101"/>
      <c r="J23" s="37"/>
      <c r="K23" s="40"/>
    </row>
    <row r="24" spans="2:11" s="6" customFormat="1" ht="16.5" customHeight="1">
      <c r="B24" s="104"/>
      <c r="C24" s="105"/>
      <c r="D24" s="105"/>
      <c r="E24" s="284" t="s">
        <v>5</v>
      </c>
      <c r="F24" s="284"/>
      <c r="G24" s="284"/>
      <c r="H24" s="284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35</v>
      </c>
      <c r="E27" s="37"/>
      <c r="F27" s="37"/>
      <c r="G27" s="37"/>
      <c r="H27" s="37"/>
      <c r="I27" s="101"/>
      <c r="J27" s="111">
        <f>ROUND(J78,2)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37</v>
      </c>
      <c r="G29" s="37"/>
      <c r="H29" s="37"/>
      <c r="I29" s="112" t="s">
        <v>36</v>
      </c>
      <c r="J29" s="41" t="s">
        <v>38</v>
      </c>
      <c r="K29" s="40"/>
    </row>
    <row r="30" spans="2:11" s="1" customFormat="1" ht="14.45" customHeight="1">
      <c r="B30" s="36"/>
      <c r="C30" s="37"/>
      <c r="D30" s="44" t="s">
        <v>39</v>
      </c>
      <c r="E30" s="44" t="s">
        <v>40</v>
      </c>
      <c r="F30" s="113">
        <f>ROUND(SUM(BE78:BE81), 2)</f>
        <v>0</v>
      </c>
      <c r="G30" s="37"/>
      <c r="H30" s="37"/>
      <c r="I30" s="114">
        <v>0.21</v>
      </c>
      <c r="J30" s="113">
        <f>ROUND(ROUND((SUM(BE78:BE81)),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41</v>
      </c>
      <c r="F31" s="113">
        <f>ROUND(SUM(BF78:BF81), 2)</f>
        <v>0</v>
      </c>
      <c r="G31" s="37"/>
      <c r="H31" s="37"/>
      <c r="I31" s="114">
        <v>0.15</v>
      </c>
      <c r="J31" s="113">
        <f>ROUND(ROUND((SUM(BF78:BF81)),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42</v>
      </c>
      <c r="F32" s="113">
        <f>ROUND(SUM(BG78:BG81), 2)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43</v>
      </c>
      <c r="F33" s="113">
        <f>ROUND(SUM(BH78:BH81), 2)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13">
        <f>ROUND(SUM(BI78:BI81), 2)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45</v>
      </c>
      <c r="E36" s="66"/>
      <c r="F36" s="66"/>
      <c r="G36" s="117" t="s">
        <v>46</v>
      </c>
      <c r="H36" s="118" t="s">
        <v>47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6" t="s">
        <v>94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3" t="s">
        <v>19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16.5" customHeight="1">
      <c r="B45" s="36"/>
      <c r="C45" s="37"/>
      <c r="D45" s="37"/>
      <c r="E45" s="314" t="str">
        <f>E7</f>
        <v>FN Brno - Rekonstrukce hlavní rozvodny TS1 včetně propojení s TS2 - TS4</v>
      </c>
      <c r="F45" s="315"/>
      <c r="G45" s="315"/>
      <c r="H45" s="315"/>
      <c r="I45" s="101"/>
      <c r="J45" s="37"/>
      <c r="K45" s="40"/>
    </row>
    <row r="46" spans="2:11" s="1" customFormat="1" ht="14.45" customHeight="1">
      <c r="B46" s="36"/>
      <c r="C46" s="33" t="s">
        <v>92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17.25" customHeight="1">
      <c r="B47" s="36"/>
      <c r="C47" s="37"/>
      <c r="D47" s="37"/>
      <c r="E47" s="316" t="str">
        <f>E9</f>
        <v>SO01 - SO 01 Rozvodna VN v TS1 - stavební část</v>
      </c>
      <c r="F47" s="317"/>
      <c r="G47" s="317"/>
      <c r="H47" s="317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3" t="s">
        <v>23</v>
      </c>
      <c r="D49" s="37"/>
      <c r="E49" s="37"/>
      <c r="F49" s="31" t="str">
        <f>F12</f>
        <v xml:space="preserve"> </v>
      </c>
      <c r="G49" s="37"/>
      <c r="H49" s="37"/>
      <c r="I49" s="102" t="s">
        <v>25</v>
      </c>
      <c r="J49" s="103">
        <f>IF(J12="","",J12)</f>
        <v>42998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>
      <c r="B51" s="36"/>
      <c r="C51" s="33" t="s">
        <v>26</v>
      </c>
      <c r="D51" s="37"/>
      <c r="E51" s="37"/>
      <c r="F51" s="31" t="str">
        <f>E15</f>
        <v xml:space="preserve"> </v>
      </c>
      <c r="G51" s="37"/>
      <c r="H51" s="37"/>
      <c r="I51" s="102" t="s">
        <v>31</v>
      </c>
      <c r="J51" s="284" t="str">
        <f>E21</f>
        <v>Ing. Martin Kružík</v>
      </c>
      <c r="K51" s="40"/>
    </row>
    <row r="52" spans="2:47" s="1" customFormat="1" ht="14.45" customHeight="1">
      <c r="B52" s="36"/>
      <c r="C52" s="33" t="s">
        <v>29</v>
      </c>
      <c r="D52" s="37"/>
      <c r="E52" s="37"/>
      <c r="F52" s="31" t="str">
        <f>IF(E18="","",E18)</f>
        <v/>
      </c>
      <c r="G52" s="37"/>
      <c r="H52" s="37"/>
      <c r="I52" s="101"/>
      <c r="J52" s="318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95</v>
      </c>
      <c r="D54" s="115"/>
      <c r="E54" s="115"/>
      <c r="F54" s="115"/>
      <c r="G54" s="115"/>
      <c r="H54" s="115"/>
      <c r="I54" s="126"/>
      <c r="J54" s="127" t="s">
        <v>96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97</v>
      </c>
      <c r="D56" s="37"/>
      <c r="E56" s="37"/>
      <c r="F56" s="37"/>
      <c r="G56" s="37"/>
      <c r="H56" s="37"/>
      <c r="I56" s="101"/>
      <c r="J56" s="111">
        <f>J78</f>
        <v>0</v>
      </c>
      <c r="K56" s="40"/>
      <c r="AU56" s="20" t="s">
        <v>98</v>
      </c>
    </row>
    <row r="57" spans="2:47" s="7" customFormat="1" ht="24.95" customHeight="1">
      <c r="B57" s="130"/>
      <c r="C57" s="131"/>
      <c r="D57" s="132" t="s">
        <v>99</v>
      </c>
      <c r="E57" s="133"/>
      <c r="F57" s="133"/>
      <c r="G57" s="133"/>
      <c r="H57" s="133"/>
      <c r="I57" s="134"/>
      <c r="J57" s="135">
        <f>J79</f>
        <v>0</v>
      </c>
      <c r="K57" s="136"/>
    </row>
    <row r="58" spans="2:47" s="8" customFormat="1" ht="19.899999999999999" customHeight="1">
      <c r="B58" s="137"/>
      <c r="C58" s="138"/>
      <c r="D58" s="139" t="s">
        <v>100</v>
      </c>
      <c r="E58" s="140"/>
      <c r="F58" s="140"/>
      <c r="G58" s="140"/>
      <c r="H58" s="140"/>
      <c r="I58" s="141"/>
      <c r="J58" s="142">
        <f>J80</f>
        <v>0</v>
      </c>
      <c r="K58" s="143"/>
    </row>
    <row r="59" spans="2:47" s="1" customFormat="1" ht="21.75" customHeight="1">
      <c r="B59" s="36"/>
      <c r="C59" s="37"/>
      <c r="D59" s="37"/>
      <c r="E59" s="37"/>
      <c r="F59" s="37"/>
      <c r="G59" s="37"/>
      <c r="H59" s="37"/>
      <c r="I59" s="101"/>
      <c r="J59" s="37"/>
      <c r="K59" s="40"/>
    </row>
    <row r="60" spans="2:47" s="1" customFormat="1" ht="6.95" customHeight="1">
      <c r="B60" s="51"/>
      <c r="C60" s="52"/>
      <c r="D60" s="52"/>
      <c r="E60" s="52"/>
      <c r="F60" s="52"/>
      <c r="G60" s="52"/>
      <c r="H60" s="52"/>
      <c r="I60" s="122"/>
      <c r="J60" s="52"/>
      <c r="K60" s="53"/>
    </row>
    <row r="64" spans="2:47" s="1" customFormat="1" ht="6.95" customHeight="1">
      <c r="B64" s="54"/>
      <c r="C64" s="55"/>
      <c r="D64" s="55"/>
      <c r="E64" s="55"/>
      <c r="F64" s="55"/>
      <c r="G64" s="55"/>
      <c r="H64" s="55"/>
      <c r="I64" s="123"/>
      <c r="J64" s="55"/>
      <c r="K64" s="55"/>
      <c r="L64" s="36"/>
    </row>
    <row r="65" spans="2:63" s="1" customFormat="1" ht="36.950000000000003" customHeight="1">
      <c r="B65" s="36"/>
      <c r="C65" s="56" t="s">
        <v>101</v>
      </c>
      <c r="L65" s="36"/>
    </row>
    <row r="66" spans="2:63" s="1" customFormat="1" ht="6.95" customHeight="1">
      <c r="B66" s="36"/>
      <c r="L66" s="36"/>
    </row>
    <row r="67" spans="2:63" s="1" customFormat="1" ht="14.45" customHeight="1">
      <c r="B67" s="36"/>
      <c r="C67" s="58" t="s">
        <v>19</v>
      </c>
      <c r="L67" s="36"/>
    </row>
    <row r="68" spans="2:63" s="1" customFormat="1" ht="16.5" customHeight="1">
      <c r="B68" s="36"/>
      <c r="E68" s="319" t="str">
        <f>E7</f>
        <v>FN Brno - Rekonstrukce hlavní rozvodny TS1 včetně propojení s TS2 - TS4</v>
      </c>
      <c r="F68" s="320"/>
      <c r="G68" s="320"/>
      <c r="H68" s="320"/>
      <c r="L68" s="36"/>
    </row>
    <row r="69" spans="2:63" s="1" customFormat="1" ht="14.45" customHeight="1">
      <c r="B69" s="36"/>
      <c r="C69" s="58" t="s">
        <v>92</v>
      </c>
      <c r="L69" s="36"/>
    </row>
    <row r="70" spans="2:63" s="1" customFormat="1" ht="17.25" customHeight="1">
      <c r="B70" s="36"/>
      <c r="E70" s="295" t="str">
        <f>E9</f>
        <v>SO01 - SO 01 Rozvodna VN v TS1 - stavební část</v>
      </c>
      <c r="F70" s="321"/>
      <c r="G70" s="321"/>
      <c r="H70" s="321"/>
      <c r="L70" s="36"/>
    </row>
    <row r="71" spans="2:63" s="1" customFormat="1" ht="6.95" customHeight="1">
      <c r="B71" s="36"/>
      <c r="L71" s="36"/>
    </row>
    <row r="72" spans="2:63" s="1" customFormat="1" ht="18" customHeight="1">
      <c r="B72" s="36"/>
      <c r="C72" s="58" t="s">
        <v>23</v>
      </c>
      <c r="F72" s="144" t="str">
        <f>F12</f>
        <v xml:space="preserve"> </v>
      </c>
      <c r="I72" s="145" t="s">
        <v>25</v>
      </c>
      <c r="J72" s="62">
        <f>IF(J12="","",J12)</f>
        <v>42998</v>
      </c>
      <c r="L72" s="36"/>
    </row>
    <row r="73" spans="2:63" s="1" customFormat="1" ht="6.95" customHeight="1">
      <c r="B73" s="36"/>
      <c r="L73" s="36"/>
    </row>
    <row r="74" spans="2:63" s="1" customFormat="1">
      <c r="B74" s="36"/>
      <c r="C74" s="58" t="s">
        <v>26</v>
      </c>
      <c r="F74" s="144" t="str">
        <f>E15</f>
        <v xml:space="preserve"> </v>
      </c>
      <c r="I74" s="145" t="s">
        <v>31</v>
      </c>
      <c r="J74" s="144" t="str">
        <f>E21</f>
        <v>Ing. Martin Kružík</v>
      </c>
      <c r="L74" s="36"/>
    </row>
    <row r="75" spans="2:63" s="1" customFormat="1" ht="14.45" customHeight="1">
      <c r="B75" s="36"/>
      <c r="C75" s="58" t="s">
        <v>29</v>
      </c>
      <c r="F75" s="144" t="str">
        <f>IF(E18="","",E18)</f>
        <v/>
      </c>
      <c r="L75" s="36"/>
    </row>
    <row r="76" spans="2:63" s="1" customFormat="1" ht="10.35" customHeight="1">
      <c r="B76" s="36"/>
      <c r="L76" s="36"/>
    </row>
    <row r="77" spans="2:63" s="9" customFormat="1" ht="29.25" customHeight="1">
      <c r="B77" s="146"/>
      <c r="C77" s="147" t="s">
        <v>102</v>
      </c>
      <c r="D77" s="148" t="s">
        <v>54</v>
      </c>
      <c r="E77" s="148" t="s">
        <v>50</v>
      </c>
      <c r="F77" s="148" t="s">
        <v>103</v>
      </c>
      <c r="G77" s="148" t="s">
        <v>104</v>
      </c>
      <c r="H77" s="148" t="s">
        <v>105</v>
      </c>
      <c r="I77" s="149" t="s">
        <v>106</v>
      </c>
      <c r="J77" s="148" t="s">
        <v>96</v>
      </c>
      <c r="K77" s="150" t="s">
        <v>107</v>
      </c>
      <c r="L77" s="146"/>
      <c r="M77" s="68" t="s">
        <v>108</v>
      </c>
      <c r="N77" s="69" t="s">
        <v>39</v>
      </c>
      <c r="O77" s="69" t="s">
        <v>109</v>
      </c>
      <c r="P77" s="69" t="s">
        <v>110</v>
      </c>
      <c r="Q77" s="69" t="s">
        <v>111</v>
      </c>
      <c r="R77" s="69" t="s">
        <v>112</v>
      </c>
      <c r="S77" s="69" t="s">
        <v>113</v>
      </c>
      <c r="T77" s="70" t="s">
        <v>114</v>
      </c>
    </row>
    <row r="78" spans="2:63" s="1" customFormat="1" ht="29.25" customHeight="1">
      <c r="B78" s="36"/>
      <c r="C78" s="72" t="s">
        <v>97</v>
      </c>
      <c r="J78" s="151">
        <f>BK78</f>
        <v>0</v>
      </c>
      <c r="L78" s="36"/>
      <c r="M78" s="71"/>
      <c r="N78" s="63"/>
      <c r="O78" s="63"/>
      <c r="P78" s="152">
        <f>P79</f>
        <v>0</v>
      </c>
      <c r="Q78" s="63"/>
      <c r="R78" s="152">
        <f>R79</f>
        <v>0</v>
      </c>
      <c r="S78" s="63"/>
      <c r="T78" s="153">
        <f>T79</f>
        <v>0</v>
      </c>
      <c r="AT78" s="20" t="s">
        <v>68</v>
      </c>
      <c r="AU78" s="20" t="s">
        <v>98</v>
      </c>
      <c r="BK78" s="154">
        <f>BK79</f>
        <v>0</v>
      </c>
    </row>
    <row r="79" spans="2:63" s="10" customFormat="1" ht="37.35" customHeight="1">
      <c r="B79" s="155"/>
      <c r="D79" s="156" t="s">
        <v>68</v>
      </c>
      <c r="E79" s="157" t="s">
        <v>115</v>
      </c>
      <c r="F79" s="157" t="s">
        <v>116</v>
      </c>
      <c r="I79" s="158"/>
      <c r="J79" s="159">
        <f>BK79</f>
        <v>0</v>
      </c>
      <c r="L79" s="155"/>
      <c r="M79" s="160"/>
      <c r="N79" s="161"/>
      <c r="O79" s="161"/>
      <c r="P79" s="162">
        <f>P80</f>
        <v>0</v>
      </c>
      <c r="Q79" s="161"/>
      <c r="R79" s="162">
        <f>R80</f>
        <v>0</v>
      </c>
      <c r="S79" s="161"/>
      <c r="T79" s="163">
        <f>T80</f>
        <v>0</v>
      </c>
      <c r="AR79" s="156" t="s">
        <v>77</v>
      </c>
      <c r="AT79" s="164" t="s">
        <v>68</v>
      </c>
      <c r="AU79" s="164" t="s">
        <v>69</v>
      </c>
      <c r="AY79" s="156" t="s">
        <v>117</v>
      </c>
      <c r="BK79" s="165">
        <f>BK80</f>
        <v>0</v>
      </c>
    </row>
    <row r="80" spans="2:63" s="10" customFormat="1" ht="19.899999999999999" customHeight="1">
      <c r="B80" s="155"/>
      <c r="D80" s="156" t="s">
        <v>68</v>
      </c>
      <c r="E80" s="166" t="s">
        <v>118</v>
      </c>
      <c r="F80" s="166" t="s">
        <v>119</v>
      </c>
      <c r="I80" s="158"/>
      <c r="J80" s="167">
        <f>BK80</f>
        <v>0</v>
      </c>
      <c r="L80" s="155"/>
      <c r="M80" s="160"/>
      <c r="N80" s="161"/>
      <c r="O80" s="161"/>
      <c r="P80" s="162">
        <f>P81</f>
        <v>0</v>
      </c>
      <c r="Q80" s="161"/>
      <c r="R80" s="162">
        <f>R81</f>
        <v>0</v>
      </c>
      <c r="S80" s="161"/>
      <c r="T80" s="163">
        <f>T81</f>
        <v>0</v>
      </c>
      <c r="AR80" s="156" t="s">
        <v>77</v>
      </c>
      <c r="AT80" s="164" t="s">
        <v>68</v>
      </c>
      <c r="AU80" s="164" t="s">
        <v>77</v>
      </c>
      <c r="AY80" s="156" t="s">
        <v>117</v>
      </c>
      <c r="BK80" s="165">
        <f>BK81</f>
        <v>0</v>
      </c>
    </row>
    <row r="81" spans="2:65" s="1" customFormat="1" ht="16.5" customHeight="1">
      <c r="B81" s="168"/>
      <c r="C81" s="169" t="s">
        <v>77</v>
      </c>
      <c r="D81" s="169" t="s">
        <v>120</v>
      </c>
      <c r="E81" s="170" t="s">
        <v>121</v>
      </c>
      <c r="F81" s="171" t="s">
        <v>122</v>
      </c>
      <c r="G81" s="172" t="s">
        <v>123</v>
      </c>
      <c r="H81" s="173">
        <v>1</v>
      </c>
      <c r="I81" s="174"/>
      <c r="J81" s="175">
        <f>ROUND(I81*H81,2)</f>
        <v>0</v>
      </c>
      <c r="K81" s="171" t="s">
        <v>5</v>
      </c>
      <c r="L81" s="36"/>
      <c r="M81" s="176" t="s">
        <v>5</v>
      </c>
      <c r="N81" s="177" t="s">
        <v>40</v>
      </c>
      <c r="O81" s="178"/>
      <c r="P81" s="179">
        <f>O81*H81</f>
        <v>0</v>
      </c>
      <c r="Q81" s="179">
        <v>0</v>
      </c>
      <c r="R81" s="179">
        <f>Q81*H81</f>
        <v>0</v>
      </c>
      <c r="S81" s="179">
        <v>0</v>
      </c>
      <c r="T81" s="180">
        <f>S81*H81</f>
        <v>0</v>
      </c>
      <c r="AR81" s="20" t="s">
        <v>124</v>
      </c>
      <c r="AT81" s="20" t="s">
        <v>120</v>
      </c>
      <c r="AU81" s="20" t="s">
        <v>79</v>
      </c>
      <c r="AY81" s="20" t="s">
        <v>117</v>
      </c>
      <c r="BE81" s="181">
        <f>IF(N81="základní",J81,0)</f>
        <v>0</v>
      </c>
      <c r="BF81" s="181">
        <f>IF(N81="snížená",J81,0)</f>
        <v>0</v>
      </c>
      <c r="BG81" s="181">
        <f>IF(N81="zákl. přenesená",J81,0)</f>
        <v>0</v>
      </c>
      <c r="BH81" s="181">
        <f>IF(N81="sníž. přenesená",J81,0)</f>
        <v>0</v>
      </c>
      <c r="BI81" s="181">
        <f>IF(N81="nulová",J81,0)</f>
        <v>0</v>
      </c>
      <c r="BJ81" s="20" t="s">
        <v>77</v>
      </c>
      <c r="BK81" s="181">
        <f>ROUND(I81*H81,2)</f>
        <v>0</v>
      </c>
      <c r="BL81" s="20" t="s">
        <v>124</v>
      </c>
      <c r="BM81" s="20" t="s">
        <v>125</v>
      </c>
    </row>
    <row r="82" spans="2:65" s="1" customFormat="1" ht="6.95" customHeight="1">
      <c r="B82" s="51"/>
      <c r="C82" s="52"/>
      <c r="D82" s="52"/>
      <c r="E82" s="52"/>
      <c r="F82" s="52"/>
      <c r="G82" s="52"/>
      <c r="H82" s="52"/>
      <c r="I82" s="122"/>
      <c r="J82" s="52"/>
      <c r="K82" s="52"/>
      <c r="L82" s="36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7"/>
  <sheetViews>
    <sheetView showGridLines="0" workbookViewId="0">
      <pane ySplit="1" topLeftCell="A1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5"/>
      <c r="C1" s="95"/>
      <c r="D1" s="96" t="s">
        <v>1</v>
      </c>
      <c r="E1" s="95"/>
      <c r="F1" s="97" t="s">
        <v>86</v>
      </c>
      <c r="G1" s="322" t="s">
        <v>87</v>
      </c>
      <c r="H1" s="322"/>
      <c r="I1" s="98"/>
      <c r="J1" s="97" t="s">
        <v>88</v>
      </c>
      <c r="K1" s="96" t="s">
        <v>89</v>
      </c>
      <c r="L1" s="97" t="s">
        <v>90</v>
      </c>
      <c r="M1" s="97"/>
      <c r="N1" s="97"/>
      <c r="O1" s="97"/>
      <c r="P1" s="97"/>
      <c r="Q1" s="97"/>
      <c r="R1" s="97"/>
      <c r="S1" s="97"/>
      <c r="T1" s="9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12" t="s">
        <v>8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0" t="s">
        <v>82</v>
      </c>
    </row>
    <row r="3" spans="1:70" ht="6.95" customHeight="1">
      <c r="B3" s="21"/>
      <c r="C3" s="22"/>
      <c r="D3" s="22"/>
      <c r="E3" s="22"/>
      <c r="F3" s="22"/>
      <c r="G3" s="22"/>
      <c r="H3" s="22"/>
      <c r="I3" s="99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91</v>
      </c>
      <c r="E4" s="25"/>
      <c r="F4" s="25"/>
      <c r="G4" s="25"/>
      <c r="H4" s="25"/>
      <c r="I4" s="100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0"/>
      <c r="J5" s="25"/>
      <c r="K5" s="27"/>
    </row>
    <row r="6" spans="1:70">
      <c r="B6" s="24"/>
      <c r="C6" s="25"/>
      <c r="D6" s="33" t="s">
        <v>19</v>
      </c>
      <c r="E6" s="25"/>
      <c r="F6" s="25"/>
      <c r="G6" s="25"/>
      <c r="H6" s="25"/>
      <c r="I6" s="100"/>
      <c r="J6" s="25"/>
      <c r="K6" s="27"/>
    </row>
    <row r="7" spans="1:70" ht="16.5" customHeight="1">
      <c r="B7" s="24"/>
      <c r="C7" s="25"/>
      <c r="D7" s="25"/>
      <c r="E7" s="314" t="str">
        <f>'Rekapitulace stavby'!K6</f>
        <v>FN Brno - Rekonstrukce hlavní rozvodny TS1 včetně propojení s TS2 - TS4</v>
      </c>
      <c r="F7" s="315"/>
      <c r="G7" s="315"/>
      <c r="H7" s="315"/>
      <c r="I7" s="100"/>
      <c r="J7" s="25"/>
      <c r="K7" s="27"/>
    </row>
    <row r="8" spans="1:70" s="1" customFormat="1">
      <c r="B8" s="36"/>
      <c r="C8" s="37"/>
      <c r="D8" s="33" t="s">
        <v>92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316" t="s">
        <v>126</v>
      </c>
      <c r="F9" s="317"/>
      <c r="G9" s="317"/>
      <c r="H9" s="317"/>
      <c r="I9" s="101"/>
      <c r="J9" s="37"/>
      <c r="K9" s="40"/>
    </row>
    <row r="10" spans="1:70" s="1" customFormat="1" ht="13.5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3" t="s">
        <v>21</v>
      </c>
      <c r="E11" s="37"/>
      <c r="F11" s="31" t="s">
        <v>5</v>
      </c>
      <c r="G11" s="37"/>
      <c r="H11" s="37"/>
      <c r="I11" s="102" t="s">
        <v>22</v>
      </c>
      <c r="J11" s="31" t="s">
        <v>5</v>
      </c>
      <c r="K11" s="40"/>
    </row>
    <row r="12" spans="1:70" s="1" customFormat="1" ht="14.45" customHeight="1">
      <c r="B12" s="36"/>
      <c r="C12" s="37"/>
      <c r="D12" s="33" t="s">
        <v>23</v>
      </c>
      <c r="E12" s="37"/>
      <c r="F12" s="31" t="s">
        <v>24</v>
      </c>
      <c r="G12" s="37"/>
      <c r="H12" s="37"/>
      <c r="I12" s="102" t="s">
        <v>25</v>
      </c>
      <c r="J12" s="103">
        <f>'Rekapitulace stavby'!AN8</f>
        <v>42998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3" t="s">
        <v>26</v>
      </c>
      <c r="E14" s="37"/>
      <c r="F14" s="37"/>
      <c r="G14" s="37"/>
      <c r="H14" s="37"/>
      <c r="I14" s="102" t="s">
        <v>27</v>
      </c>
      <c r="J14" s="31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1" t="str">
        <f>IF('Rekapitulace stavby'!E11="","",'Rekapitulace stavby'!E11)</f>
        <v xml:space="preserve"> </v>
      </c>
      <c r="F15" s="37"/>
      <c r="G15" s="37"/>
      <c r="H15" s="37"/>
      <c r="I15" s="102" t="s">
        <v>28</v>
      </c>
      <c r="J15" s="31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>
      <c r="B17" s="36"/>
      <c r="C17" s="37"/>
      <c r="D17" s="33" t="s">
        <v>29</v>
      </c>
      <c r="E17" s="37"/>
      <c r="F17" s="37"/>
      <c r="G17" s="37"/>
      <c r="H17" s="37"/>
      <c r="I17" s="102" t="s">
        <v>27</v>
      </c>
      <c r="J17" s="31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1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28</v>
      </c>
      <c r="J18" s="31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>
      <c r="B20" s="36"/>
      <c r="C20" s="37"/>
      <c r="D20" s="33" t="s">
        <v>31</v>
      </c>
      <c r="E20" s="37"/>
      <c r="F20" s="37"/>
      <c r="G20" s="37"/>
      <c r="H20" s="37"/>
      <c r="I20" s="102" t="s">
        <v>27</v>
      </c>
      <c r="J20" s="31" t="s">
        <v>5</v>
      </c>
      <c r="K20" s="40"/>
    </row>
    <row r="21" spans="2:11" s="1" customFormat="1" ht="18" customHeight="1">
      <c r="B21" s="36"/>
      <c r="C21" s="37"/>
      <c r="D21" s="37"/>
      <c r="E21" s="31" t="s">
        <v>32</v>
      </c>
      <c r="F21" s="37"/>
      <c r="G21" s="37"/>
      <c r="H21" s="37"/>
      <c r="I21" s="102" t="s">
        <v>28</v>
      </c>
      <c r="J21" s="31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3" t="s">
        <v>34</v>
      </c>
      <c r="E23" s="37"/>
      <c r="F23" s="37"/>
      <c r="G23" s="37"/>
      <c r="H23" s="37"/>
      <c r="I23" s="101"/>
      <c r="J23" s="37"/>
      <c r="K23" s="40"/>
    </row>
    <row r="24" spans="2:11" s="6" customFormat="1" ht="16.5" customHeight="1">
      <c r="B24" s="104"/>
      <c r="C24" s="105"/>
      <c r="D24" s="105"/>
      <c r="E24" s="284" t="s">
        <v>5</v>
      </c>
      <c r="F24" s="284"/>
      <c r="G24" s="284"/>
      <c r="H24" s="284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35</v>
      </c>
      <c r="E27" s="37"/>
      <c r="F27" s="37"/>
      <c r="G27" s="37"/>
      <c r="H27" s="37"/>
      <c r="I27" s="101"/>
      <c r="J27" s="111">
        <f>ROUND(J86,2)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37</v>
      </c>
      <c r="G29" s="37"/>
      <c r="H29" s="37"/>
      <c r="I29" s="112" t="s">
        <v>36</v>
      </c>
      <c r="J29" s="41" t="s">
        <v>38</v>
      </c>
      <c r="K29" s="40"/>
    </row>
    <row r="30" spans="2:11" s="1" customFormat="1" ht="14.45" customHeight="1">
      <c r="B30" s="36"/>
      <c r="C30" s="37"/>
      <c r="D30" s="44" t="s">
        <v>39</v>
      </c>
      <c r="E30" s="44" t="s">
        <v>40</v>
      </c>
      <c r="F30" s="113">
        <f>ROUND(SUM(BE86:BE196), 2)</f>
        <v>0</v>
      </c>
      <c r="G30" s="37"/>
      <c r="H30" s="37"/>
      <c r="I30" s="114">
        <v>0.21</v>
      </c>
      <c r="J30" s="113">
        <f>ROUND(ROUND((SUM(BE86:BE196)),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41</v>
      </c>
      <c r="F31" s="113">
        <f>ROUND(SUM(BF86:BF196), 2)</f>
        <v>0</v>
      </c>
      <c r="G31" s="37"/>
      <c r="H31" s="37"/>
      <c r="I31" s="114">
        <v>0.15</v>
      </c>
      <c r="J31" s="113">
        <f>ROUND(ROUND((SUM(BF86:BF196)),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42</v>
      </c>
      <c r="F32" s="113">
        <f>ROUND(SUM(BG86:BG196), 2)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43</v>
      </c>
      <c r="F33" s="113">
        <f>ROUND(SUM(BH86:BH196), 2)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13">
        <f>ROUND(SUM(BI86:BI196), 2)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45</v>
      </c>
      <c r="E36" s="66"/>
      <c r="F36" s="66"/>
      <c r="G36" s="117" t="s">
        <v>46</v>
      </c>
      <c r="H36" s="118" t="s">
        <v>47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6" t="s">
        <v>94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3" t="s">
        <v>19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16.5" customHeight="1">
      <c r="B45" s="36"/>
      <c r="C45" s="37"/>
      <c r="D45" s="37"/>
      <c r="E45" s="314" t="str">
        <f>E7</f>
        <v>FN Brno - Rekonstrukce hlavní rozvodny TS1 včetně propojení s TS2 - TS4</v>
      </c>
      <c r="F45" s="315"/>
      <c r="G45" s="315"/>
      <c r="H45" s="315"/>
      <c r="I45" s="101"/>
      <c r="J45" s="37"/>
      <c r="K45" s="40"/>
    </row>
    <row r="46" spans="2:11" s="1" customFormat="1" ht="14.45" customHeight="1">
      <c r="B46" s="36"/>
      <c r="C46" s="33" t="s">
        <v>92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17.25" customHeight="1">
      <c r="B47" s="36"/>
      <c r="C47" s="37"/>
      <c r="D47" s="37"/>
      <c r="E47" s="316" t="str">
        <f>E9</f>
        <v>SO02 - SO02 Kabelové rozvody VN</v>
      </c>
      <c r="F47" s="317"/>
      <c r="G47" s="317"/>
      <c r="H47" s="317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3" t="s">
        <v>23</v>
      </c>
      <c r="D49" s="37"/>
      <c r="E49" s="37"/>
      <c r="F49" s="31" t="str">
        <f>F12</f>
        <v xml:space="preserve"> </v>
      </c>
      <c r="G49" s="37"/>
      <c r="H49" s="37"/>
      <c r="I49" s="102" t="s">
        <v>25</v>
      </c>
      <c r="J49" s="103">
        <f>IF(J12="","",J12)</f>
        <v>42998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>
      <c r="B51" s="36"/>
      <c r="C51" s="33" t="s">
        <v>26</v>
      </c>
      <c r="D51" s="37"/>
      <c r="E51" s="37"/>
      <c r="F51" s="31" t="str">
        <f>E15</f>
        <v xml:space="preserve"> </v>
      </c>
      <c r="G51" s="37"/>
      <c r="H51" s="37"/>
      <c r="I51" s="102" t="s">
        <v>31</v>
      </c>
      <c r="J51" s="284" t="str">
        <f>E21</f>
        <v>Ing. Martin Kružík</v>
      </c>
      <c r="K51" s="40"/>
    </row>
    <row r="52" spans="2:47" s="1" customFormat="1" ht="14.45" customHeight="1">
      <c r="B52" s="36"/>
      <c r="C52" s="33" t="s">
        <v>29</v>
      </c>
      <c r="D52" s="37"/>
      <c r="E52" s="37"/>
      <c r="F52" s="31" t="str">
        <f>IF(E18="","",E18)</f>
        <v/>
      </c>
      <c r="G52" s="37"/>
      <c r="H52" s="37"/>
      <c r="I52" s="101"/>
      <c r="J52" s="318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95</v>
      </c>
      <c r="D54" s="115"/>
      <c r="E54" s="115"/>
      <c r="F54" s="115"/>
      <c r="G54" s="115"/>
      <c r="H54" s="115"/>
      <c r="I54" s="126"/>
      <c r="J54" s="127" t="s">
        <v>96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97</v>
      </c>
      <c r="D56" s="37"/>
      <c r="E56" s="37"/>
      <c r="F56" s="37"/>
      <c r="G56" s="37"/>
      <c r="H56" s="37"/>
      <c r="I56" s="101"/>
      <c r="J56" s="111">
        <f>J86</f>
        <v>0</v>
      </c>
      <c r="K56" s="40"/>
      <c r="AU56" s="20" t="s">
        <v>98</v>
      </c>
    </row>
    <row r="57" spans="2:47" s="7" customFormat="1" ht="24.95" customHeight="1">
      <c r="B57" s="130"/>
      <c r="C57" s="131"/>
      <c r="D57" s="132" t="s">
        <v>99</v>
      </c>
      <c r="E57" s="133"/>
      <c r="F57" s="133"/>
      <c r="G57" s="133"/>
      <c r="H57" s="133"/>
      <c r="I57" s="134"/>
      <c r="J57" s="135">
        <f>J87</f>
        <v>0</v>
      </c>
      <c r="K57" s="136"/>
    </row>
    <row r="58" spans="2:47" s="8" customFormat="1" ht="19.899999999999999" customHeight="1">
      <c r="B58" s="137"/>
      <c r="C58" s="138"/>
      <c r="D58" s="139" t="s">
        <v>127</v>
      </c>
      <c r="E58" s="140"/>
      <c r="F58" s="140"/>
      <c r="G58" s="140"/>
      <c r="H58" s="140"/>
      <c r="I58" s="141"/>
      <c r="J58" s="142">
        <f>J88</f>
        <v>0</v>
      </c>
      <c r="K58" s="143"/>
    </row>
    <row r="59" spans="2:47" s="7" customFormat="1" ht="24.95" customHeight="1">
      <c r="B59" s="130"/>
      <c r="C59" s="131"/>
      <c r="D59" s="132" t="s">
        <v>128</v>
      </c>
      <c r="E59" s="133"/>
      <c r="F59" s="133"/>
      <c r="G59" s="133"/>
      <c r="H59" s="133"/>
      <c r="I59" s="134"/>
      <c r="J59" s="135">
        <f>J94</f>
        <v>0</v>
      </c>
      <c r="K59" s="136"/>
    </row>
    <row r="60" spans="2:47" s="8" customFormat="1" ht="19.899999999999999" customHeight="1">
      <c r="B60" s="137"/>
      <c r="C60" s="138"/>
      <c r="D60" s="139" t="s">
        <v>129</v>
      </c>
      <c r="E60" s="140"/>
      <c r="F60" s="140"/>
      <c r="G60" s="140"/>
      <c r="H60" s="140"/>
      <c r="I60" s="141"/>
      <c r="J60" s="142">
        <f>J95</f>
        <v>0</v>
      </c>
      <c r="K60" s="143"/>
    </row>
    <row r="61" spans="2:47" s="8" customFormat="1" ht="19.899999999999999" customHeight="1">
      <c r="B61" s="137"/>
      <c r="C61" s="138"/>
      <c r="D61" s="139" t="s">
        <v>130</v>
      </c>
      <c r="E61" s="140"/>
      <c r="F61" s="140"/>
      <c r="G61" s="140"/>
      <c r="H61" s="140"/>
      <c r="I61" s="141"/>
      <c r="J61" s="142">
        <f>J118</f>
        <v>0</v>
      </c>
      <c r="K61" s="143"/>
    </row>
    <row r="62" spans="2:47" s="8" customFormat="1" ht="19.899999999999999" customHeight="1">
      <c r="B62" s="137"/>
      <c r="C62" s="138"/>
      <c r="D62" s="139" t="s">
        <v>131</v>
      </c>
      <c r="E62" s="140"/>
      <c r="F62" s="140"/>
      <c r="G62" s="140"/>
      <c r="H62" s="140"/>
      <c r="I62" s="141"/>
      <c r="J62" s="142">
        <f>J126</f>
        <v>0</v>
      </c>
      <c r="K62" s="143"/>
    </row>
    <row r="63" spans="2:47" s="8" customFormat="1" ht="19.899999999999999" customHeight="1">
      <c r="B63" s="137"/>
      <c r="C63" s="138"/>
      <c r="D63" s="139" t="s">
        <v>132</v>
      </c>
      <c r="E63" s="140"/>
      <c r="F63" s="140"/>
      <c r="G63" s="140"/>
      <c r="H63" s="140"/>
      <c r="I63" s="141"/>
      <c r="J63" s="142">
        <f>J163</f>
        <v>0</v>
      </c>
      <c r="K63" s="143"/>
    </row>
    <row r="64" spans="2:47" s="7" customFormat="1" ht="24.95" customHeight="1">
      <c r="B64" s="130"/>
      <c r="C64" s="131"/>
      <c r="D64" s="132" t="s">
        <v>133</v>
      </c>
      <c r="E64" s="133"/>
      <c r="F64" s="133"/>
      <c r="G64" s="133"/>
      <c r="H64" s="133"/>
      <c r="I64" s="134"/>
      <c r="J64" s="135">
        <f>J186</f>
        <v>0</v>
      </c>
      <c r="K64" s="136"/>
    </row>
    <row r="65" spans="2:12" s="8" customFormat="1" ht="19.899999999999999" customHeight="1">
      <c r="B65" s="137"/>
      <c r="C65" s="138"/>
      <c r="D65" s="139" t="s">
        <v>134</v>
      </c>
      <c r="E65" s="140"/>
      <c r="F65" s="140"/>
      <c r="G65" s="140"/>
      <c r="H65" s="140"/>
      <c r="I65" s="141"/>
      <c r="J65" s="142">
        <f>J187</f>
        <v>0</v>
      </c>
      <c r="K65" s="143"/>
    </row>
    <row r="66" spans="2:12" s="8" customFormat="1" ht="19.899999999999999" customHeight="1">
      <c r="B66" s="137"/>
      <c r="C66" s="138"/>
      <c r="D66" s="139" t="s">
        <v>135</v>
      </c>
      <c r="E66" s="140"/>
      <c r="F66" s="140"/>
      <c r="G66" s="140"/>
      <c r="H66" s="140"/>
      <c r="I66" s="141"/>
      <c r="J66" s="142">
        <f>J190</f>
        <v>0</v>
      </c>
      <c r="K66" s="143"/>
    </row>
    <row r="67" spans="2:12" s="1" customFormat="1" ht="21.75" customHeight="1">
      <c r="B67" s="36"/>
      <c r="C67" s="37"/>
      <c r="D67" s="37"/>
      <c r="E67" s="37"/>
      <c r="F67" s="37"/>
      <c r="G67" s="37"/>
      <c r="H67" s="37"/>
      <c r="I67" s="101"/>
      <c r="J67" s="37"/>
      <c r="K67" s="40"/>
    </row>
    <row r="68" spans="2:12" s="1" customFormat="1" ht="6.95" customHeight="1">
      <c r="B68" s="51"/>
      <c r="C68" s="52"/>
      <c r="D68" s="52"/>
      <c r="E68" s="52"/>
      <c r="F68" s="52"/>
      <c r="G68" s="52"/>
      <c r="H68" s="52"/>
      <c r="I68" s="122"/>
      <c r="J68" s="52"/>
      <c r="K68" s="5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123"/>
      <c r="J72" s="55"/>
      <c r="K72" s="55"/>
      <c r="L72" s="36"/>
    </row>
    <row r="73" spans="2:12" s="1" customFormat="1" ht="36.950000000000003" customHeight="1">
      <c r="B73" s="36"/>
      <c r="C73" s="56" t="s">
        <v>101</v>
      </c>
      <c r="L73" s="36"/>
    </row>
    <row r="74" spans="2:12" s="1" customFormat="1" ht="6.95" customHeight="1">
      <c r="B74" s="36"/>
      <c r="L74" s="36"/>
    </row>
    <row r="75" spans="2:12" s="1" customFormat="1" ht="14.45" customHeight="1">
      <c r="B75" s="36"/>
      <c r="C75" s="58" t="s">
        <v>19</v>
      </c>
      <c r="L75" s="36"/>
    </row>
    <row r="76" spans="2:12" s="1" customFormat="1" ht="16.5" customHeight="1">
      <c r="B76" s="36"/>
      <c r="E76" s="319" t="str">
        <f>E7</f>
        <v>FN Brno - Rekonstrukce hlavní rozvodny TS1 včetně propojení s TS2 - TS4</v>
      </c>
      <c r="F76" s="320"/>
      <c r="G76" s="320"/>
      <c r="H76" s="320"/>
      <c r="L76" s="36"/>
    </row>
    <row r="77" spans="2:12" s="1" customFormat="1" ht="14.45" customHeight="1">
      <c r="B77" s="36"/>
      <c r="C77" s="58" t="s">
        <v>92</v>
      </c>
      <c r="L77" s="36"/>
    </row>
    <row r="78" spans="2:12" s="1" customFormat="1" ht="17.25" customHeight="1">
      <c r="B78" s="36"/>
      <c r="E78" s="295" t="str">
        <f>E9</f>
        <v>SO02 - SO02 Kabelové rozvody VN</v>
      </c>
      <c r="F78" s="321"/>
      <c r="G78" s="321"/>
      <c r="H78" s="321"/>
      <c r="L78" s="36"/>
    </row>
    <row r="79" spans="2:12" s="1" customFormat="1" ht="6.95" customHeight="1">
      <c r="B79" s="36"/>
      <c r="L79" s="36"/>
    </row>
    <row r="80" spans="2:12" s="1" customFormat="1" ht="18" customHeight="1">
      <c r="B80" s="36"/>
      <c r="C80" s="58" t="s">
        <v>23</v>
      </c>
      <c r="F80" s="144" t="str">
        <f>F12</f>
        <v xml:space="preserve"> </v>
      </c>
      <c r="I80" s="145" t="s">
        <v>25</v>
      </c>
      <c r="J80" s="62">
        <f>IF(J12="","",J12)</f>
        <v>42998</v>
      </c>
      <c r="L80" s="36"/>
    </row>
    <row r="81" spans="2:65" s="1" customFormat="1" ht="6.95" customHeight="1">
      <c r="B81" s="36"/>
      <c r="L81" s="36"/>
    </row>
    <row r="82" spans="2:65" s="1" customFormat="1">
      <c r="B82" s="36"/>
      <c r="C82" s="58" t="s">
        <v>26</v>
      </c>
      <c r="F82" s="144" t="str">
        <f>E15</f>
        <v xml:space="preserve"> </v>
      </c>
      <c r="I82" s="145" t="s">
        <v>31</v>
      </c>
      <c r="J82" s="144" t="str">
        <f>E21</f>
        <v>Ing. Martin Kružík</v>
      </c>
      <c r="L82" s="36"/>
    </row>
    <row r="83" spans="2:65" s="1" customFormat="1" ht="14.45" customHeight="1">
      <c r="B83" s="36"/>
      <c r="C83" s="58" t="s">
        <v>29</v>
      </c>
      <c r="F83" s="144" t="str">
        <f>IF(E18="","",E18)</f>
        <v/>
      </c>
      <c r="L83" s="36"/>
    </row>
    <row r="84" spans="2:65" s="1" customFormat="1" ht="10.35" customHeight="1">
      <c r="B84" s="36"/>
      <c r="L84" s="36"/>
    </row>
    <row r="85" spans="2:65" s="9" customFormat="1" ht="29.25" customHeight="1">
      <c r="B85" s="146"/>
      <c r="C85" s="147" t="s">
        <v>102</v>
      </c>
      <c r="D85" s="148" t="s">
        <v>54</v>
      </c>
      <c r="E85" s="148" t="s">
        <v>50</v>
      </c>
      <c r="F85" s="148" t="s">
        <v>103</v>
      </c>
      <c r="G85" s="148" t="s">
        <v>104</v>
      </c>
      <c r="H85" s="148" t="s">
        <v>105</v>
      </c>
      <c r="I85" s="149" t="s">
        <v>106</v>
      </c>
      <c r="J85" s="148" t="s">
        <v>96</v>
      </c>
      <c r="K85" s="150" t="s">
        <v>107</v>
      </c>
      <c r="L85" s="146"/>
      <c r="M85" s="68" t="s">
        <v>108</v>
      </c>
      <c r="N85" s="69" t="s">
        <v>39</v>
      </c>
      <c r="O85" s="69" t="s">
        <v>109</v>
      </c>
      <c r="P85" s="69" t="s">
        <v>110</v>
      </c>
      <c r="Q85" s="69" t="s">
        <v>111</v>
      </c>
      <c r="R85" s="69" t="s">
        <v>112</v>
      </c>
      <c r="S85" s="69" t="s">
        <v>113</v>
      </c>
      <c r="T85" s="70" t="s">
        <v>114</v>
      </c>
    </row>
    <row r="86" spans="2:65" s="1" customFormat="1" ht="29.25" customHeight="1">
      <c r="B86" s="36"/>
      <c r="C86" s="72" t="s">
        <v>97</v>
      </c>
      <c r="J86" s="151">
        <f>BK86</f>
        <v>0</v>
      </c>
      <c r="L86" s="36"/>
      <c r="M86" s="71"/>
      <c r="N86" s="63"/>
      <c r="O86" s="63"/>
      <c r="P86" s="152">
        <f>P87+P94+P186</f>
        <v>0</v>
      </c>
      <c r="Q86" s="63"/>
      <c r="R86" s="152">
        <f>R87+R94+R186</f>
        <v>254.54141999999999</v>
      </c>
      <c r="S86" s="63"/>
      <c r="T86" s="153">
        <f>T87+T94+T186</f>
        <v>0</v>
      </c>
      <c r="AT86" s="20" t="s">
        <v>68</v>
      </c>
      <c r="AU86" s="20" t="s">
        <v>98</v>
      </c>
      <c r="BK86" s="154">
        <f>BK87+BK94+BK186</f>
        <v>0</v>
      </c>
    </row>
    <row r="87" spans="2:65" s="10" customFormat="1" ht="37.35" customHeight="1">
      <c r="B87" s="155"/>
      <c r="D87" s="156" t="s">
        <v>68</v>
      </c>
      <c r="E87" s="157" t="s">
        <v>115</v>
      </c>
      <c r="F87" s="157" t="s">
        <v>116</v>
      </c>
      <c r="I87" s="158"/>
      <c r="J87" s="159">
        <f>BK87</f>
        <v>0</v>
      </c>
      <c r="L87" s="155"/>
      <c r="M87" s="160"/>
      <c r="N87" s="161"/>
      <c r="O87" s="161"/>
      <c r="P87" s="162">
        <f>P88</f>
        <v>0</v>
      </c>
      <c r="Q87" s="161"/>
      <c r="R87" s="162">
        <f>R88</f>
        <v>0</v>
      </c>
      <c r="S87" s="161"/>
      <c r="T87" s="163">
        <f>T88</f>
        <v>0</v>
      </c>
      <c r="AR87" s="156" t="s">
        <v>77</v>
      </c>
      <c r="AT87" s="164" t="s">
        <v>68</v>
      </c>
      <c r="AU87" s="164" t="s">
        <v>69</v>
      </c>
      <c r="AY87" s="156" t="s">
        <v>117</v>
      </c>
      <c r="BK87" s="165">
        <f>BK88</f>
        <v>0</v>
      </c>
    </row>
    <row r="88" spans="2:65" s="10" customFormat="1" ht="19.899999999999999" customHeight="1">
      <c r="B88" s="155"/>
      <c r="D88" s="156" t="s">
        <v>68</v>
      </c>
      <c r="E88" s="166" t="s">
        <v>136</v>
      </c>
      <c r="F88" s="166" t="s">
        <v>137</v>
      </c>
      <c r="I88" s="158"/>
      <c r="J88" s="167">
        <f>BK88</f>
        <v>0</v>
      </c>
      <c r="L88" s="155"/>
      <c r="M88" s="160"/>
      <c r="N88" s="161"/>
      <c r="O88" s="161"/>
      <c r="P88" s="162">
        <f>SUM(P89:P93)</f>
        <v>0</v>
      </c>
      <c r="Q88" s="161"/>
      <c r="R88" s="162">
        <f>SUM(R89:R93)</f>
        <v>0</v>
      </c>
      <c r="S88" s="161"/>
      <c r="T88" s="163">
        <f>SUM(T89:T93)</f>
        <v>0</v>
      </c>
      <c r="AR88" s="156" t="s">
        <v>77</v>
      </c>
      <c r="AT88" s="164" t="s">
        <v>68</v>
      </c>
      <c r="AU88" s="164" t="s">
        <v>77</v>
      </c>
      <c r="AY88" s="156" t="s">
        <v>117</v>
      </c>
      <c r="BK88" s="165">
        <f>SUM(BK89:BK93)</f>
        <v>0</v>
      </c>
    </row>
    <row r="89" spans="2:65" s="1" customFormat="1" ht="16.5" customHeight="1">
      <c r="B89" s="168"/>
      <c r="C89" s="169" t="s">
        <v>77</v>
      </c>
      <c r="D89" s="169" t="s">
        <v>120</v>
      </c>
      <c r="E89" s="170" t="s">
        <v>138</v>
      </c>
      <c r="F89" s="171" t="s">
        <v>139</v>
      </c>
      <c r="G89" s="172" t="s">
        <v>140</v>
      </c>
      <c r="H89" s="173">
        <v>176.38900000000001</v>
      </c>
      <c r="I89" s="174"/>
      <c r="J89" s="175">
        <f>ROUND(I89*H89,2)</f>
        <v>0</v>
      </c>
      <c r="K89" s="171" t="s">
        <v>141</v>
      </c>
      <c r="L89" s="36"/>
      <c r="M89" s="176" t="s">
        <v>5</v>
      </c>
      <c r="N89" s="182" t="s">
        <v>40</v>
      </c>
      <c r="O89" s="37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0" t="s">
        <v>124</v>
      </c>
      <c r="AT89" s="20" t="s">
        <v>120</v>
      </c>
      <c r="AU89" s="20" t="s">
        <v>79</v>
      </c>
      <c r="AY89" s="20" t="s">
        <v>117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20" t="s">
        <v>77</v>
      </c>
      <c r="BK89" s="181">
        <f>ROUND(I89*H89,2)</f>
        <v>0</v>
      </c>
      <c r="BL89" s="20" t="s">
        <v>124</v>
      </c>
      <c r="BM89" s="20" t="s">
        <v>142</v>
      </c>
    </row>
    <row r="90" spans="2:65" s="1" customFormat="1" ht="25.5" customHeight="1">
      <c r="B90" s="168"/>
      <c r="C90" s="169" t="s">
        <v>79</v>
      </c>
      <c r="D90" s="169" t="s">
        <v>120</v>
      </c>
      <c r="E90" s="170" t="s">
        <v>143</v>
      </c>
      <c r="F90" s="171" t="s">
        <v>144</v>
      </c>
      <c r="G90" s="172" t="s">
        <v>140</v>
      </c>
      <c r="H90" s="173">
        <v>45.262</v>
      </c>
      <c r="I90" s="174"/>
      <c r="J90" s="175">
        <f>ROUND(I90*H90,2)</f>
        <v>0</v>
      </c>
      <c r="K90" s="171" t="s">
        <v>141</v>
      </c>
      <c r="L90" s="36"/>
      <c r="M90" s="176" t="s">
        <v>5</v>
      </c>
      <c r="N90" s="182" t="s">
        <v>40</v>
      </c>
      <c r="O90" s="37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0" t="s">
        <v>124</v>
      </c>
      <c r="AT90" s="20" t="s">
        <v>120</v>
      </c>
      <c r="AU90" s="20" t="s">
        <v>79</v>
      </c>
      <c r="AY90" s="20" t="s">
        <v>117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20" t="s">
        <v>77</v>
      </c>
      <c r="BK90" s="181">
        <f>ROUND(I90*H90,2)</f>
        <v>0</v>
      </c>
      <c r="BL90" s="20" t="s">
        <v>124</v>
      </c>
      <c r="BM90" s="20" t="s">
        <v>145</v>
      </c>
    </row>
    <row r="91" spans="2:65" s="1" customFormat="1" ht="25.5" customHeight="1">
      <c r="B91" s="168"/>
      <c r="C91" s="169" t="s">
        <v>146</v>
      </c>
      <c r="D91" s="169" t="s">
        <v>120</v>
      </c>
      <c r="E91" s="170" t="s">
        <v>147</v>
      </c>
      <c r="F91" s="171" t="s">
        <v>148</v>
      </c>
      <c r="G91" s="172" t="s">
        <v>140</v>
      </c>
      <c r="H91" s="173">
        <v>329.18400000000003</v>
      </c>
      <c r="I91" s="174"/>
      <c r="J91" s="175">
        <f>ROUND(I91*H91,2)</f>
        <v>0</v>
      </c>
      <c r="K91" s="171" t="s">
        <v>141</v>
      </c>
      <c r="L91" s="36"/>
      <c r="M91" s="176" t="s">
        <v>5</v>
      </c>
      <c r="N91" s="182" t="s">
        <v>40</v>
      </c>
      <c r="O91" s="37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0" t="s">
        <v>124</v>
      </c>
      <c r="AT91" s="20" t="s">
        <v>120</v>
      </c>
      <c r="AU91" s="20" t="s">
        <v>79</v>
      </c>
      <c r="AY91" s="20" t="s">
        <v>117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20" t="s">
        <v>77</v>
      </c>
      <c r="BK91" s="181">
        <f>ROUND(I91*H91,2)</f>
        <v>0</v>
      </c>
      <c r="BL91" s="20" t="s">
        <v>124</v>
      </c>
      <c r="BM91" s="20" t="s">
        <v>149</v>
      </c>
    </row>
    <row r="92" spans="2:65" s="1" customFormat="1" ht="25.5" customHeight="1">
      <c r="B92" s="168"/>
      <c r="C92" s="169" t="s">
        <v>124</v>
      </c>
      <c r="D92" s="169" t="s">
        <v>120</v>
      </c>
      <c r="E92" s="170" t="s">
        <v>150</v>
      </c>
      <c r="F92" s="171" t="s">
        <v>151</v>
      </c>
      <c r="G92" s="172" t="s">
        <v>140</v>
      </c>
      <c r="H92" s="173">
        <v>550.83500000000004</v>
      </c>
      <c r="I92" s="174"/>
      <c r="J92" s="175">
        <f>ROUND(I92*H92,2)</f>
        <v>0</v>
      </c>
      <c r="K92" s="171" t="s">
        <v>141</v>
      </c>
      <c r="L92" s="36"/>
      <c r="M92" s="176" t="s">
        <v>5</v>
      </c>
      <c r="N92" s="182" t="s">
        <v>40</v>
      </c>
      <c r="O92" s="37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0" t="s">
        <v>124</v>
      </c>
      <c r="AT92" s="20" t="s">
        <v>120</v>
      </c>
      <c r="AU92" s="20" t="s">
        <v>79</v>
      </c>
      <c r="AY92" s="20" t="s">
        <v>117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20" t="s">
        <v>77</v>
      </c>
      <c r="BK92" s="181">
        <f>ROUND(I92*H92,2)</f>
        <v>0</v>
      </c>
      <c r="BL92" s="20" t="s">
        <v>124</v>
      </c>
      <c r="BM92" s="20" t="s">
        <v>152</v>
      </c>
    </row>
    <row r="93" spans="2:65" s="1" customFormat="1" ht="25.5" customHeight="1">
      <c r="B93" s="168"/>
      <c r="C93" s="169" t="s">
        <v>153</v>
      </c>
      <c r="D93" s="169" t="s">
        <v>120</v>
      </c>
      <c r="E93" s="170" t="s">
        <v>154</v>
      </c>
      <c r="F93" s="171" t="s">
        <v>155</v>
      </c>
      <c r="G93" s="172" t="s">
        <v>140</v>
      </c>
      <c r="H93" s="173">
        <v>11016.704</v>
      </c>
      <c r="I93" s="174"/>
      <c r="J93" s="175">
        <f>ROUND(I93*H93,2)</f>
        <v>0</v>
      </c>
      <c r="K93" s="171" t="s">
        <v>141</v>
      </c>
      <c r="L93" s="36"/>
      <c r="M93" s="176" t="s">
        <v>5</v>
      </c>
      <c r="N93" s="182" t="s">
        <v>40</v>
      </c>
      <c r="O93" s="37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0" t="s">
        <v>124</v>
      </c>
      <c r="AT93" s="20" t="s">
        <v>120</v>
      </c>
      <c r="AU93" s="20" t="s">
        <v>79</v>
      </c>
      <c r="AY93" s="20" t="s">
        <v>117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0" t="s">
        <v>77</v>
      </c>
      <c r="BK93" s="181">
        <f>ROUND(I93*H93,2)</f>
        <v>0</v>
      </c>
      <c r="BL93" s="20" t="s">
        <v>124</v>
      </c>
      <c r="BM93" s="20" t="s">
        <v>156</v>
      </c>
    </row>
    <row r="94" spans="2:65" s="10" customFormat="1" ht="37.35" customHeight="1">
      <c r="B94" s="155"/>
      <c r="D94" s="156" t="s">
        <v>68</v>
      </c>
      <c r="E94" s="157" t="s">
        <v>157</v>
      </c>
      <c r="F94" s="157" t="s">
        <v>158</v>
      </c>
      <c r="I94" s="158"/>
      <c r="J94" s="159">
        <f>BK94</f>
        <v>0</v>
      </c>
      <c r="L94" s="155"/>
      <c r="M94" s="160"/>
      <c r="N94" s="161"/>
      <c r="O94" s="161"/>
      <c r="P94" s="162">
        <f>P95+P118+P126+P163</f>
        <v>0</v>
      </c>
      <c r="Q94" s="161"/>
      <c r="R94" s="162">
        <f>R95+R118+R126+R163</f>
        <v>254.54141999999999</v>
      </c>
      <c r="S94" s="161"/>
      <c r="T94" s="163">
        <f>T95+T118+T126+T163</f>
        <v>0</v>
      </c>
      <c r="AR94" s="156" t="s">
        <v>146</v>
      </c>
      <c r="AT94" s="164" t="s">
        <v>68</v>
      </c>
      <c r="AU94" s="164" t="s">
        <v>69</v>
      </c>
      <c r="AY94" s="156" t="s">
        <v>117</v>
      </c>
      <c r="BK94" s="165">
        <f>BK95+BK118+BK126+BK163</f>
        <v>0</v>
      </c>
    </row>
    <row r="95" spans="2:65" s="10" customFormat="1" ht="19.899999999999999" customHeight="1">
      <c r="B95" s="155"/>
      <c r="D95" s="156" t="s">
        <v>68</v>
      </c>
      <c r="E95" s="166" t="s">
        <v>159</v>
      </c>
      <c r="F95" s="166" t="s">
        <v>160</v>
      </c>
      <c r="I95" s="158"/>
      <c r="J95" s="167">
        <f>BK95</f>
        <v>0</v>
      </c>
      <c r="L95" s="155"/>
      <c r="M95" s="160"/>
      <c r="N95" s="161"/>
      <c r="O95" s="161"/>
      <c r="P95" s="162">
        <f>SUM(P96:P117)</f>
        <v>0</v>
      </c>
      <c r="Q95" s="161"/>
      <c r="R95" s="162">
        <f>SUM(R96:R117)</f>
        <v>0</v>
      </c>
      <c r="S95" s="161"/>
      <c r="T95" s="163">
        <f>SUM(T96:T117)</f>
        <v>0</v>
      </c>
      <c r="AR95" s="156" t="s">
        <v>146</v>
      </c>
      <c r="AT95" s="164" t="s">
        <v>68</v>
      </c>
      <c r="AU95" s="164" t="s">
        <v>77</v>
      </c>
      <c r="AY95" s="156" t="s">
        <v>117</v>
      </c>
      <c r="BK95" s="165">
        <f>SUM(BK96:BK117)</f>
        <v>0</v>
      </c>
    </row>
    <row r="96" spans="2:65" s="1" customFormat="1" ht="25.5" customHeight="1">
      <c r="B96" s="168"/>
      <c r="C96" s="169" t="s">
        <v>161</v>
      </c>
      <c r="D96" s="169" t="s">
        <v>120</v>
      </c>
      <c r="E96" s="170" t="s">
        <v>162</v>
      </c>
      <c r="F96" s="171" t="s">
        <v>163</v>
      </c>
      <c r="G96" s="172" t="s">
        <v>164</v>
      </c>
      <c r="H96" s="173">
        <v>651</v>
      </c>
      <c r="I96" s="174"/>
      <c r="J96" s="175">
        <f t="shared" ref="J96:J117" si="0">ROUND(I96*H96,2)</f>
        <v>0</v>
      </c>
      <c r="K96" s="171" t="s">
        <v>141</v>
      </c>
      <c r="L96" s="36"/>
      <c r="M96" s="176" t="s">
        <v>5</v>
      </c>
      <c r="N96" s="182" t="s">
        <v>40</v>
      </c>
      <c r="O96" s="37"/>
      <c r="P96" s="183">
        <f t="shared" ref="P96:P117" si="1">O96*H96</f>
        <v>0</v>
      </c>
      <c r="Q96" s="183">
        <v>0</v>
      </c>
      <c r="R96" s="183">
        <f t="shared" ref="R96:R117" si="2">Q96*H96</f>
        <v>0</v>
      </c>
      <c r="S96" s="183">
        <v>0</v>
      </c>
      <c r="T96" s="184">
        <f t="shared" ref="T96:T117" si="3">S96*H96</f>
        <v>0</v>
      </c>
      <c r="AR96" s="20" t="s">
        <v>165</v>
      </c>
      <c r="AT96" s="20" t="s">
        <v>120</v>
      </c>
      <c r="AU96" s="20" t="s">
        <v>79</v>
      </c>
      <c r="AY96" s="20" t="s">
        <v>117</v>
      </c>
      <c r="BE96" s="181">
        <f t="shared" ref="BE96:BE117" si="4">IF(N96="základní",J96,0)</f>
        <v>0</v>
      </c>
      <c r="BF96" s="181">
        <f t="shared" ref="BF96:BF117" si="5">IF(N96="snížená",J96,0)</f>
        <v>0</v>
      </c>
      <c r="BG96" s="181">
        <f t="shared" ref="BG96:BG117" si="6">IF(N96="zákl. přenesená",J96,0)</f>
        <v>0</v>
      </c>
      <c r="BH96" s="181">
        <f t="shared" ref="BH96:BH117" si="7">IF(N96="sníž. přenesená",J96,0)</f>
        <v>0</v>
      </c>
      <c r="BI96" s="181">
        <f t="shared" ref="BI96:BI117" si="8">IF(N96="nulová",J96,0)</f>
        <v>0</v>
      </c>
      <c r="BJ96" s="20" t="s">
        <v>77</v>
      </c>
      <c r="BK96" s="181">
        <f t="shared" ref="BK96:BK117" si="9">ROUND(I96*H96,2)</f>
        <v>0</v>
      </c>
      <c r="BL96" s="20" t="s">
        <v>165</v>
      </c>
      <c r="BM96" s="20" t="s">
        <v>166</v>
      </c>
    </row>
    <row r="97" spans="2:65" s="1" customFormat="1" ht="16.5" customHeight="1">
      <c r="B97" s="168"/>
      <c r="C97" s="185" t="s">
        <v>167</v>
      </c>
      <c r="D97" s="185" t="s">
        <v>157</v>
      </c>
      <c r="E97" s="186" t="s">
        <v>121</v>
      </c>
      <c r="F97" s="187" t="s">
        <v>168</v>
      </c>
      <c r="G97" s="188" t="s">
        <v>169</v>
      </c>
      <c r="H97" s="189">
        <v>35</v>
      </c>
      <c r="I97" s="190"/>
      <c r="J97" s="191">
        <f t="shared" si="0"/>
        <v>0</v>
      </c>
      <c r="K97" s="187" t="s">
        <v>5</v>
      </c>
      <c r="L97" s="192"/>
      <c r="M97" s="193" t="s">
        <v>5</v>
      </c>
      <c r="N97" s="194" t="s">
        <v>40</v>
      </c>
      <c r="O97" s="37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0" t="s">
        <v>170</v>
      </c>
      <c r="AT97" s="20" t="s">
        <v>157</v>
      </c>
      <c r="AU97" s="20" t="s">
        <v>79</v>
      </c>
      <c r="AY97" s="20" t="s">
        <v>117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20" t="s">
        <v>77</v>
      </c>
      <c r="BK97" s="181">
        <f t="shared" si="9"/>
        <v>0</v>
      </c>
      <c r="BL97" s="20" t="s">
        <v>165</v>
      </c>
      <c r="BM97" s="20" t="s">
        <v>171</v>
      </c>
    </row>
    <row r="98" spans="2:65" s="1" customFormat="1" ht="25.5" customHeight="1">
      <c r="B98" s="168"/>
      <c r="C98" s="169" t="s">
        <v>172</v>
      </c>
      <c r="D98" s="169" t="s">
        <v>120</v>
      </c>
      <c r="E98" s="170" t="s">
        <v>173</v>
      </c>
      <c r="F98" s="171" t="s">
        <v>174</v>
      </c>
      <c r="G98" s="172" t="s">
        <v>169</v>
      </c>
      <c r="H98" s="173">
        <v>30</v>
      </c>
      <c r="I98" s="174"/>
      <c r="J98" s="175">
        <f t="shared" si="0"/>
        <v>0</v>
      </c>
      <c r="K98" s="171" t="s">
        <v>141</v>
      </c>
      <c r="L98" s="36"/>
      <c r="M98" s="176" t="s">
        <v>5</v>
      </c>
      <c r="N98" s="182" t="s">
        <v>40</v>
      </c>
      <c r="O98" s="37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0" t="s">
        <v>165</v>
      </c>
      <c r="AT98" s="20" t="s">
        <v>120</v>
      </c>
      <c r="AU98" s="20" t="s">
        <v>79</v>
      </c>
      <c r="AY98" s="20" t="s">
        <v>117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20" t="s">
        <v>77</v>
      </c>
      <c r="BK98" s="181">
        <f t="shared" si="9"/>
        <v>0</v>
      </c>
      <c r="BL98" s="20" t="s">
        <v>165</v>
      </c>
      <c r="BM98" s="20" t="s">
        <v>175</v>
      </c>
    </row>
    <row r="99" spans="2:65" s="1" customFormat="1" ht="16.5" customHeight="1">
      <c r="B99" s="168"/>
      <c r="C99" s="185" t="s">
        <v>176</v>
      </c>
      <c r="D99" s="185" t="s">
        <v>157</v>
      </c>
      <c r="E99" s="186" t="s">
        <v>177</v>
      </c>
      <c r="F99" s="187" t="s">
        <v>178</v>
      </c>
      <c r="G99" s="188" t="s">
        <v>169</v>
      </c>
      <c r="H99" s="189">
        <v>18</v>
      </c>
      <c r="I99" s="190"/>
      <c r="J99" s="191">
        <f t="shared" si="0"/>
        <v>0</v>
      </c>
      <c r="K99" s="187" t="s">
        <v>5</v>
      </c>
      <c r="L99" s="192"/>
      <c r="M99" s="193" t="s">
        <v>5</v>
      </c>
      <c r="N99" s="194" t="s">
        <v>40</v>
      </c>
      <c r="O99" s="37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0" t="s">
        <v>170</v>
      </c>
      <c r="AT99" s="20" t="s">
        <v>157</v>
      </c>
      <c r="AU99" s="20" t="s">
        <v>79</v>
      </c>
      <c r="AY99" s="20" t="s">
        <v>117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20" t="s">
        <v>77</v>
      </c>
      <c r="BK99" s="181">
        <f t="shared" si="9"/>
        <v>0</v>
      </c>
      <c r="BL99" s="20" t="s">
        <v>165</v>
      </c>
      <c r="BM99" s="20" t="s">
        <v>179</v>
      </c>
    </row>
    <row r="100" spans="2:65" s="1" customFormat="1" ht="16.5" customHeight="1">
      <c r="B100" s="168"/>
      <c r="C100" s="185" t="s">
        <v>180</v>
      </c>
      <c r="D100" s="185" t="s">
        <v>157</v>
      </c>
      <c r="E100" s="186" t="s">
        <v>181</v>
      </c>
      <c r="F100" s="187" t="s">
        <v>182</v>
      </c>
      <c r="G100" s="188" t="s">
        <v>169</v>
      </c>
      <c r="H100" s="189">
        <v>12</v>
      </c>
      <c r="I100" s="190"/>
      <c r="J100" s="191">
        <f t="shared" si="0"/>
        <v>0</v>
      </c>
      <c r="K100" s="187" t="s">
        <v>5</v>
      </c>
      <c r="L100" s="192"/>
      <c r="M100" s="193" t="s">
        <v>5</v>
      </c>
      <c r="N100" s="194" t="s">
        <v>40</v>
      </c>
      <c r="O100" s="37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0" t="s">
        <v>170</v>
      </c>
      <c r="AT100" s="20" t="s">
        <v>157</v>
      </c>
      <c r="AU100" s="20" t="s">
        <v>79</v>
      </c>
      <c r="AY100" s="20" t="s">
        <v>117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20" t="s">
        <v>77</v>
      </c>
      <c r="BK100" s="181">
        <f t="shared" si="9"/>
        <v>0</v>
      </c>
      <c r="BL100" s="20" t="s">
        <v>165</v>
      </c>
      <c r="BM100" s="20" t="s">
        <v>183</v>
      </c>
    </row>
    <row r="101" spans="2:65" s="1" customFormat="1" ht="25.5" customHeight="1">
      <c r="B101" s="168"/>
      <c r="C101" s="169" t="s">
        <v>184</v>
      </c>
      <c r="D101" s="169" t="s">
        <v>120</v>
      </c>
      <c r="E101" s="170" t="s">
        <v>185</v>
      </c>
      <c r="F101" s="171" t="s">
        <v>186</v>
      </c>
      <c r="G101" s="172" t="s">
        <v>169</v>
      </c>
      <c r="H101" s="173">
        <v>30</v>
      </c>
      <c r="I101" s="174"/>
      <c r="J101" s="175">
        <f t="shared" si="0"/>
        <v>0</v>
      </c>
      <c r="K101" s="171" t="s">
        <v>141</v>
      </c>
      <c r="L101" s="36"/>
      <c r="M101" s="176" t="s">
        <v>5</v>
      </c>
      <c r="N101" s="182" t="s">
        <v>40</v>
      </c>
      <c r="O101" s="37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0" t="s">
        <v>165</v>
      </c>
      <c r="AT101" s="20" t="s">
        <v>120</v>
      </c>
      <c r="AU101" s="20" t="s">
        <v>79</v>
      </c>
      <c r="AY101" s="20" t="s">
        <v>117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20" t="s">
        <v>77</v>
      </c>
      <c r="BK101" s="181">
        <f t="shared" si="9"/>
        <v>0</v>
      </c>
      <c r="BL101" s="20" t="s">
        <v>165</v>
      </c>
      <c r="BM101" s="20" t="s">
        <v>187</v>
      </c>
    </row>
    <row r="102" spans="2:65" s="1" customFormat="1" ht="25.5" customHeight="1">
      <c r="B102" s="168"/>
      <c r="C102" s="169" t="s">
        <v>188</v>
      </c>
      <c r="D102" s="169" t="s">
        <v>120</v>
      </c>
      <c r="E102" s="170" t="s">
        <v>189</v>
      </c>
      <c r="F102" s="171" t="s">
        <v>190</v>
      </c>
      <c r="G102" s="172" t="s">
        <v>169</v>
      </c>
      <c r="H102" s="173">
        <v>12</v>
      </c>
      <c r="I102" s="174"/>
      <c r="J102" s="175">
        <f t="shared" si="0"/>
        <v>0</v>
      </c>
      <c r="K102" s="171" t="s">
        <v>141</v>
      </c>
      <c r="L102" s="36"/>
      <c r="M102" s="176" t="s">
        <v>5</v>
      </c>
      <c r="N102" s="182" t="s">
        <v>40</v>
      </c>
      <c r="O102" s="37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0" t="s">
        <v>165</v>
      </c>
      <c r="AT102" s="20" t="s">
        <v>120</v>
      </c>
      <c r="AU102" s="20" t="s">
        <v>79</v>
      </c>
      <c r="AY102" s="20" t="s">
        <v>117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20" t="s">
        <v>77</v>
      </c>
      <c r="BK102" s="181">
        <f t="shared" si="9"/>
        <v>0</v>
      </c>
      <c r="BL102" s="20" t="s">
        <v>165</v>
      </c>
      <c r="BM102" s="20" t="s">
        <v>191</v>
      </c>
    </row>
    <row r="103" spans="2:65" s="1" customFormat="1" ht="16.5" customHeight="1">
      <c r="B103" s="168"/>
      <c r="C103" s="185" t="s">
        <v>192</v>
      </c>
      <c r="D103" s="185" t="s">
        <v>157</v>
      </c>
      <c r="E103" s="186" t="s">
        <v>193</v>
      </c>
      <c r="F103" s="187" t="s">
        <v>194</v>
      </c>
      <c r="G103" s="188" t="s">
        <v>169</v>
      </c>
      <c r="H103" s="189">
        <v>12</v>
      </c>
      <c r="I103" s="190"/>
      <c r="J103" s="191">
        <f t="shared" si="0"/>
        <v>0</v>
      </c>
      <c r="K103" s="187" t="s">
        <v>5</v>
      </c>
      <c r="L103" s="192"/>
      <c r="M103" s="193" t="s">
        <v>5</v>
      </c>
      <c r="N103" s="194" t="s">
        <v>40</v>
      </c>
      <c r="O103" s="37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0" t="s">
        <v>170</v>
      </c>
      <c r="AT103" s="20" t="s">
        <v>157</v>
      </c>
      <c r="AU103" s="20" t="s">
        <v>79</v>
      </c>
      <c r="AY103" s="20" t="s">
        <v>117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20" t="s">
        <v>77</v>
      </c>
      <c r="BK103" s="181">
        <f t="shared" si="9"/>
        <v>0</v>
      </c>
      <c r="BL103" s="20" t="s">
        <v>165</v>
      </c>
      <c r="BM103" s="20" t="s">
        <v>195</v>
      </c>
    </row>
    <row r="104" spans="2:65" s="1" customFormat="1" ht="38.25" customHeight="1">
      <c r="B104" s="168"/>
      <c r="C104" s="169" t="s">
        <v>196</v>
      </c>
      <c r="D104" s="169" t="s">
        <v>120</v>
      </c>
      <c r="E104" s="170" t="s">
        <v>197</v>
      </c>
      <c r="F104" s="171" t="s">
        <v>198</v>
      </c>
      <c r="G104" s="172" t="s">
        <v>164</v>
      </c>
      <c r="H104" s="173">
        <v>4218</v>
      </c>
      <c r="I104" s="174"/>
      <c r="J104" s="175">
        <f t="shared" si="0"/>
        <v>0</v>
      </c>
      <c r="K104" s="171" t="s">
        <v>141</v>
      </c>
      <c r="L104" s="36"/>
      <c r="M104" s="176" t="s">
        <v>5</v>
      </c>
      <c r="N104" s="182" t="s">
        <v>40</v>
      </c>
      <c r="O104" s="37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0" t="s">
        <v>165</v>
      </c>
      <c r="AT104" s="20" t="s">
        <v>120</v>
      </c>
      <c r="AU104" s="20" t="s">
        <v>79</v>
      </c>
      <c r="AY104" s="20" t="s">
        <v>117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20" t="s">
        <v>77</v>
      </c>
      <c r="BK104" s="181">
        <f t="shared" si="9"/>
        <v>0</v>
      </c>
      <c r="BL104" s="20" t="s">
        <v>165</v>
      </c>
      <c r="BM104" s="20" t="s">
        <v>199</v>
      </c>
    </row>
    <row r="105" spans="2:65" s="1" customFormat="1" ht="16.5" customHeight="1">
      <c r="B105" s="168"/>
      <c r="C105" s="185" t="s">
        <v>11</v>
      </c>
      <c r="D105" s="185" t="s">
        <v>157</v>
      </c>
      <c r="E105" s="186" t="s">
        <v>200</v>
      </c>
      <c r="F105" s="187" t="s">
        <v>201</v>
      </c>
      <c r="G105" s="188" t="s">
        <v>164</v>
      </c>
      <c r="H105" s="189">
        <v>4218</v>
      </c>
      <c r="I105" s="190"/>
      <c r="J105" s="191">
        <f t="shared" si="0"/>
        <v>0</v>
      </c>
      <c r="K105" s="187" t="s">
        <v>5</v>
      </c>
      <c r="L105" s="192"/>
      <c r="M105" s="193" t="s">
        <v>5</v>
      </c>
      <c r="N105" s="194" t="s">
        <v>40</v>
      </c>
      <c r="O105" s="37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0" t="s">
        <v>170</v>
      </c>
      <c r="AT105" s="20" t="s">
        <v>157</v>
      </c>
      <c r="AU105" s="20" t="s">
        <v>79</v>
      </c>
      <c r="AY105" s="20" t="s">
        <v>117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20" t="s">
        <v>77</v>
      </c>
      <c r="BK105" s="181">
        <f t="shared" si="9"/>
        <v>0</v>
      </c>
      <c r="BL105" s="20" t="s">
        <v>165</v>
      </c>
      <c r="BM105" s="20" t="s">
        <v>202</v>
      </c>
    </row>
    <row r="106" spans="2:65" s="1" customFormat="1" ht="38.25" customHeight="1">
      <c r="B106" s="168"/>
      <c r="C106" s="169" t="s">
        <v>203</v>
      </c>
      <c r="D106" s="169" t="s">
        <v>120</v>
      </c>
      <c r="E106" s="170" t="s">
        <v>204</v>
      </c>
      <c r="F106" s="171" t="s">
        <v>205</v>
      </c>
      <c r="G106" s="172" t="s">
        <v>164</v>
      </c>
      <c r="H106" s="173">
        <v>270</v>
      </c>
      <c r="I106" s="174"/>
      <c r="J106" s="175">
        <f t="shared" si="0"/>
        <v>0</v>
      </c>
      <c r="K106" s="171" t="s">
        <v>141</v>
      </c>
      <c r="L106" s="36"/>
      <c r="M106" s="176" t="s">
        <v>5</v>
      </c>
      <c r="N106" s="182" t="s">
        <v>40</v>
      </c>
      <c r="O106" s="37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AR106" s="20" t="s">
        <v>165</v>
      </c>
      <c r="AT106" s="20" t="s">
        <v>120</v>
      </c>
      <c r="AU106" s="20" t="s">
        <v>79</v>
      </c>
      <c r="AY106" s="20" t="s">
        <v>117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20" t="s">
        <v>77</v>
      </c>
      <c r="BK106" s="181">
        <f t="shared" si="9"/>
        <v>0</v>
      </c>
      <c r="BL106" s="20" t="s">
        <v>165</v>
      </c>
      <c r="BM106" s="20" t="s">
        <v>206</v>
      </c>
    </row>
    <row r="107" spans="2:65" s="1" customFormat="1" ht="16.5" customHeight="1">
      <c r="B107" s="168"/>
      <c r="C107" s="185" t="s">
        <v>207</v>
      </c>
      <c r="D107" s="185" t="s">
        <v>157</v>
      </c>
      <c r="E107" s="186" t="s">
        <v>200</v>
      </c>
      <c r="F107" s="187" t="s">
        <v>201</v>
      </c>
      <c r="G107" s="188" t="s">
        <v>164</v>
      </c>
      <c r="H107" s="189">
        <v>270</v>
      </c>
      <c r="I107" s="190"/>
      <c r="J107" s="191">
        <f t="shared" si="0"/>
        <v>0</v>
      </c>
      <c r="K107" s="187" t="s">
        <v>5</v>
      </c>
      <c r="L107" s="192"/>
      <c r="M107" s="193" t="s">
        <v>5</v>
      </c>
      <c r="N107" s="194" t="s">
        <v>40</v>
      </c>
      <c r="O107" s="37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AR107" s="20" t="s">
        <v>170</v>
      </c>
      <c r="AT107" s="20" t="s">
        <v>157</v>
      </c>
      <c r="AU107" s="20" t="s">
        <v>79</v>
      </c>
      <c r="AY107" s="20" t="s">
        <v>117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20" t="s">
        <v>77</v>
      </c>
      <c r="BK107" s="181">
        <f t="shared" si="9"/>
        <v>0</v>
      </c>
      <c r="BL107" s="20" t="s">
        <v>165</v>
      </c>
      <c r="BM107" s="20" t="s">
        <v>208</v>
      </c>
    </row>
    <row r="108" spans="2:65" s="1" customFormat="1" ht="25.5" customHeight="1">
      <c r="B108" s="168"/>
      <c r="C108" s="169" t="s">
        <v>209</v>
      </c>
      <c r="D108" s="169" t="s">
        <v>120</v>
      </c>
      <c r="E108" s="170" t="s">
        <v>210</v>
      </c>
      <c r="F108" s="171" t="s">
        <v>211</v>
      </c>
      <c r="G108" s="172" t="s">
        <v>169</v>
      </c>
      <c r="H108" s="173">
        <v>30</v>
      </c>
      <c r="I108" s="174"/>
      <c r="J108" s="175">
        <f t="shared" si="0"/>
        <v>0</v>
      </c>
      <c r="K108" s="171" t="s">
        <v>141</v>
      </c>
      <c r="L108" s="36"/>
      <c r="M108" s="176" t="s">
        <v>5</v>
      </c>
      <c r="N108" s="182" t="s">
        <v>40</v>
      </c>
      <c r="O108" s="37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AR108" s="20" t="s">
        <v>165</v>
      </c>
      <c r="AT108" s="20" t="s">
        <v>120</v>
      </c>
      <c r="AU108" s="20" t="s">
        <v>79</v>
      </c>
      <c r="AY108" s="20" t="s">
        <v>117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20" t="s">
        <v>77</v>
      </c>
      <c r="BK108" s="181">
        <f t="shared" si="9"/>
        <v>0</v>
      </c>
      <c r="BL108" s="20" t="s">
        <v>165</v>
      </c>
      <c r="BM108" s="20" t="s">
        <v>212</v>
      </c>
    </row>
    <row r="109" spans="2:65" s="1" customFormat="1" ht="16.5" customHeight="1">
      <c r="B109" s="168"/>
      <c r="C109" s="185" t="s">
        <v>213</v>
      </c>
      <c r="D109" s="185" t="s">
        <v>157</v>
      </c>
      <c r="E109" s="186" t="s">
        <v>214</v>
      </c>
      <c r="F109" s="187" t="s">
        <v>215</v>
      </c>
      <c r="G109" s="188" t="s">
        <v>169</v>
      </c>
      <c r="H109" s="189">
        <v>30</v>
      </c>
      <c r="I109" s="190"/>
      <c r="J109" s="191">
        <f t="shared" si="0"/>
        <v>0</v>
      </c>
      <c r="K109" s="187" t="s">
        <v>5</v>
      </c>
      <c r="L109" s="192"/>
      <c r="M109" s="193" t="s">
        <v>5</v>
      </c>
      <c r="N109" s="194" t="s">
        <v>40</v>
      </c>
      <c r="O109" s="37"/>
      <c r="P109" s="183">
        <f t="shared" si="1"/>
        <v>0</v>
      </c>
      <c r="Q109" s="183">
        <v>0</v>
      </c>
      <c r="R109" s="183">
        <f t="shared" si="2"/>
        <v>0</v>
      </c>
      <c r="S109" s="183">
        <v>0</v>
      </c>
      <c r="T109" s="184">
        <f t="shared" si="3"/>
        <v>0</v>
      </c>
      <c r="AR109" s="20" t="s">
        <v>216</v>
      </c>
      <c r="AT109" s="20" t="s">
        <v>157</v>
      </c>
      <c r="AU109" s="20" t="s">
        <v>79</v>
      </c>
      <c r="AY109" s="20" t="s">
        <v>117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0" t="s">
        <v>77</v>
      </c>
      <c r="BK109" s="181">
        <f t="shared" si="9"/>
        <v>0</v>
      </c>
      <c r="BL109" s="20" t="s">
        <v>216</v>
      </c>
      <c r="BM109" s="20" t="s">
        <v>217</v>
      </c>
    </row>
    <row r="110" spans="2:65" s="1" customFormat="1" ht="25.5" customHeight="1">
      <c r="B110" s="168"/>
      <c r="C110" s="169" t="s">
        <v>218</v>
      </c>
      <c r="D110" s="169" t="s">
        <v>120</v>
      </c>
      <c r="E110" s="170" t="s">
        <v>219</v>
      </c>
      <c r="F110" s="171" t="s">
        <v>220</v>
      </c>
      <c r="G110" s="172" t="s">
        <v>169</v>
      </c>
      <c r="H110" s="173">
        <v>939</v>
      </c>
      <c r="I110" s="174"/>
      <c r="J110" s="175">
        <f t="shared" si="0"/>
        <v>0</v>
      </c>
      <c r="K110" s="171" t="s">
        <v>141</v>
      </c>
      <c r="L110" s="36"/>
      <c r="M110" s="176" t="s">
        <v>5</v>
      </c>
      <c r="N110" s="182" t="s">
        <v>40</v>
      </c>
      <c r="O110" s="37"/>
      <c r="P110" s="183">
        <f t="shared" si="1"/>
        <v>0</v>
      </c>
      <c r="Q110" s="183">
        <v>0</v>
      </c>
      <c r="R110" s="183">
        <f t="shared" si="2"/>
        <v>0</v>
      </c>
      <c r="S110" s="183">
        <v>0</v>
      </c>
      <c r="T110" s="184">
        <f t="shared" si="3"/>
        <v>0</v>
      </c>
      <c r="AR110" s="20" t="s">
        <v>165</v>
      </c>
      <c r="AT110" s="20" t="s">
        <v>120</v>
      </c>
      <c r="AU110" s="20" t="s">
        <v>79</v>
      </c>
      <c r="AY110" s="20" t="s">
        <v>117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0" t="s">
        <v>77</v>
      </c>
      <c r="BK110" s="181">
        <f t="shared" si="9"/>
        <v>0</v>
      </c>
      <c r="BL110" s="20" t="s">
        <v>165</v>
      </c>
      <c r="BM110" s="20" t="s">
        <v>221</v>
      </c>
    </row>
    <row r="111" spans="2:65" s="1" customFormat="1" ht="16.5" customHeight="1">
      <c r="B111" s="168"/>
      <c r="C111" s="185" t="s">
        <v>10</v>
      </c>
      <c r="D111" s="185" t="s">
        <v>157</v>
      </c>
      <c r="E111" s="186" t="s">
        <v>222</v>
      </c>
      <c r="F111" s="187" t="s">
        <v>223</v>
      </c>
      <c r="G111" s="188" t="s">
        <v>169</v>
      </c>
      <c r="H111" s="189">
        <v>477</v>
      </c>
      <c r="I111" s="190"/>
      <c r="J111" s="191">
        <f t="shared" si="0"/>
        <v>0</v>
      </c>
      <c r="K111" s="187" t="s">
        <v>5</v>
      </c>
      <c r="L111" s="192"/>
      <c r="M111" s="193" t="s">
        <v>5</v>
      </c>
      <c r="N111" s="194" t="s">
        <v>40</v>
      </c>
      <c r="O111" s="37"/>
      <c r="P111" s="183">
        <f t="shared" si="1"/>
        <v>0</v>
      </c>
      <c r="Q111" s="183">
        <v>0</v>
      </c>
      <c r="R111" s="183">
        <f t="shared" si="2"/>
        <v>0</v>
      </c>
      <c r="S111" s="183">
        <v>0</v>
      </c>
      <c r="T111" s="184">
        <f t="shared" si="3"/>
        <v>0</v>
      </c>
      <c r="AR111" s="20" t="s">
        <v>170</v>
      </c>
      <c r="AT111" s="20" t="s">
        <v>157</v>
      </c>
      <c r="AU111" s="20" t="s">
        <v>79</v>
      </c>
      <c r="AY111" s="20" t="s">
        <v>117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0" t="s">
        <v>77</v>
      </c>
      <c r="BK111" s="181">
        <f t="shared" si="9"/>
        <v>0</v>
      </c>
      <c r="BL111" s="20" t="s">
        <v>165</v>
      </c>
      <c r="BM111" s="20" t="s">
        <v>224</v>
      </c>
    </row>
    <row r="112" spans="2:65" s="1" customFormat="1" ht="25.5" customHeight="1">
      <c r="B112" s="168"/>
      <c r="C112" s="169" t="s">
        <v>225</v>
      </c>
      <c r="D112" s="169" t="s">
        <v>120</v>
      </c>
      <c r="E112" s="170" t="s">
        <v>226</v>
      </c>
      <c r="F112" s="171" t="s">
        <v>227</v>
      </c>
      <c r="G112" s="172" t="s">
        <v>169</v>
      </c>
      <c r="H112" s="173">
        <v>238</v>
      </c>
      <c r="I112" s="174"/>
      <c r="J112" s="175">
        <f t="shared" si="0"/>
        <v>0</v>
      </c>
      <c r="K112" s="171" t="s">
        <v>141</v>
      </c>
      <c r="L112" s="36"/>
      <c r="M112" s="176" t="s">
        <v>5</v>
      </c>
      <c r="N112" s="182" t="s">
        <v>40</v>
      </c>
      <c r="O112" s="37"/>
      <c r="P112" s="183">
        <f t="shared" si="1"/>
        <v>0</v>
      </c>
      <c r="Q112" s="183">
        <v>0</v>
      </c>
      <c r="R112" s="183">
        <f t="shared" si="2"/>
        <v>0</v>
      </c>
      <c r="S112" s="183">
        <v>0</v>
      </c>
      <c r="T112" s="184">
        <f t="shared" si="3"/>
        <v>0</v>
      </c>
      <c r="AR112" s="20" t="s">
        <v>165</v>
      </c>
      <c r="AT112" s="20" t="s">
        <v>120</v>
      </c>
      <c r="AU112" s="20" t="s">
        <v>79</v>
      </c>
      <c r="AY112" s="20" t="s">
        <v>117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0" t="s">
        <v>77</v>
      </c>
      <c r="BK112" s="181">
        <f t="shared" si="9"/>
        <v>0</v>
      </c>
      <c r="BL112" s="20" t="s">
        <v>165</v>
      </c>
      <c r="BM112" s="20" t="s">
        <v>228</v>
      </c>
    </row>
    <row r="113" spans="2:65" s="1" customFormat="1" ht="16.5" customHeight="1">
      <c r="B113" s="168"/>
      <c r="C113" s="185" t="s">
        <v>229</v>
      </c>
      <c r="D113" s="185" t="s">
        <v>157</v>
      </c>
      <c r="E113" s="186" t="s">
        <v>230</v>
      </c>
      <c r="F113" s="187" t="s">
        <v>231</v>
      </c>
      <c r="G113" s="188" t="s">
        <v>169</v>
      </c>
      <c r="H113" s="189">
        <v>238</v>
      </c>
      <c r="I113" s="190"/>
      <c r="J113" s="191">
        <f t="shared" si="0"/>
        <v>0</v>
      </c>
      <c r="K113" s="187" t="s">
        <v>5</v>
      </c>
      <c r="L113" s="192"/>
      <c r="M113" s="193" t="s">
        <v>5</v>
      </c>
      <c r="N113" s="194" t="s">
        <v>40</v>
      </c>
      <c r="O113" s="37"/>
      <c r="P113" s="183">
        <f t="shared" si="1"/>
        <v>0</v>
      </c>
      <c r="Q113" s="183">
        <v>0</v>
      </c>
      <c r="R113" s="183">
        <f t="shared" si="2"/>
        <v>0</v>
      </c>
      <c r="S113" s="183">
        <v>0</v>
      </c>
      <c r="T113" s="184">
        <f t="shared" si="3"/>
        <v>0</v>
      </c>
      <c r="AR113" s="20" t="s">
        <v>170</v>
      </c>
      <c r="AT113" s="20" t="s">
        <v>157</v>
      </c>
      <c r="AU113" s="20" t="s">
        <v>79</v>
      </c>
      <c r="AY113" s="20" t="s">
        <v>117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0" t="s">
        <v>77</v>
      </c>
      <c r="BK113" s="181">
        <f t="shared" si="9"/>
        <v>0</v>
      </c>
      <c r="BL113" s="20" t="s">
        <v>165</v>
      </c>
      <c r="BM113" s="20" t="s">
        <v>232</v>
      </c>
    </row>
    <row r="114" spans="2:65" s="1" customFormat="1" ht="38.25" customHeight="1">
      <c r="B114" s="168"/>
      <c r="C114" s="169" t="s">
        <v>233</v>
      </c>
      <c r="D114" s="169" t="s">
        <v>120</v>
      </c>
      <c r="E114" s="170" t="s">
        <v>234</v>
      </c>
      <c r="F114" s="171" t="s">
        <v>235</v>
      </c>
      <c r="G114" s="172" t="s">
        <v>164</v>
      </c>
      <c r="H114" s="173">
        <v>819</v>
      </c>
      <c r="I114" s="174"/>
      <c r="J114" s="175">
        <f t="shared" si="0"/>
        <v>0</v>
      </c>
      <c r="K114" s="171" t="s">
        <v>141</v>
      </c>
      <c r="L114" s="36"/>
      <c r="M114" s="176" t="s">
        <v>5</v>
      </c>
      <c r="N114" s="182" t="s">
        <v>40</v>
      </c>
      <c r="O114" s="37"/>
      <c r="P114" s="183">
        <f t="shared" si="1"/>
        <v>0</v>
      </c>
      <c r="Q114" s="183">
        <v>0</v>
      </c>
      <c r="R114" s="183">
        <f t="shared" si="2"/>
        <v>0</v>
      </c>
      <c r="S114" s="183">
        <v>0</v>
      </c>
      <c r="T114" s="184">
        <f t="shared" si="3"/>
        <v>0</v>
      </c>
      <c r="AR114" s="20" t="s">
        <v>165</v>
      </c>
      <c r="AT114" s="20" t="s">
        <v>120</v>
      </c>
      <c r="AU114" s="20" t="s">
        <v>79</v>
      </c>
      <c r="AY114" s="20" t="s">
        <v>117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0" t="s">
        <v>77</v>
      </c>
      <c r="BK114" s="181">
        <f t="shared" si="9"/>
        <v>0</v>
      </c>
      <c r="BL114" s="20" t="s">
        <v>165</v>
      </c>
      <c r="BM114" s="20" t="s">
        <v>236</v>
      </c>
    </row>
    <row r="115" spans="2:65" s="1" customFormat="1" ht="38.25" customHeight="1">
      <c r="B115" s="168"/>
      <c r="C115" s="169" t="s">
        <v>237</v>
      </c>
      <c r="D115" s="169" t="s">
        <v>120</v>
      </c>
      <c r="E115" s="170" t="s">
        <v>238</v>
      </c>
      <c r="F115" s="171" t="s">
        <v>239</v>
      </c>
      <c r="G115" s="172" t="s">
        <v>169</v>
      </c>
      <c r="H115" s="173">
        <v>4</v>
      </c>
      <c r="I115" s="174"/>
      <c r="J115" s="175">
        <f t="shared" si="0"/>
        <v>0</v>
      </c>
      <c r="K115" s="171" t="s">
        <v>141</v>
      </c>
      <c r="L115" s="36"/>
      <c r="M115" s="176" t="s">
        <v>5</v>
      </c>
      <c r="N115" s="182" t="s">
        <v>40</v>
      </c>
      <c r="O115" s="37"/>
      <c r="P115" s="183">
        <f t="shared" si="1"/>
        <v>0</v>
      </c>
      <c r="Q115" s="183">
        <v>0</v>
      </c>
      <c r="R115" s="183">
        <f t="shared" si="2"/>
        <v>0</v>
      </c>
      <c r="S115" s="183">
        <v>0</v>
      </c>
      <c r="T115" s="184">
        <f t="shared" si="3"/>
        <v>0</v>
      </c>
      <c r="AR115" s="20" t="s">
        <v>165</v>
      </c>
      <c r="AT115" s="20" t="s">
        <v>120</v>
      </c>
      <c r="AU115" s="20" t="s">
        <v>79</v>
      </c>
      <c r="AY115" s="20" t="s">
        <v>117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0" t="s">
        <v>77</v>
      </c>
      <c r="BK115" s="181">
        <f t="shared" si="9"/>
        <v>0</v>
      </c>
      <c r="BL115" s="20" t="s">
        <v>165</v>
      </c>
      <c r="BM115" s="20" t="s">
        <v>240</v>
      </c>
    </row>
    <row r="116" spans="2:65" s="1" customFormat="1" ht="16.5" customHeight="1">
      <c r="B116" s="168"/>
      <c r="C116" s="169" t="s">
        <v>241</v>
      </c>
      <c r="D116" s="169" t="s">
        <v>120</v>
      </c>
      <c r="E116" s="170" t="s">
        <v>242</v>
      </c>
      <c r="F116" s="171" t="s">
        <v>243</v>
      </c>
      <c r="G116" s="172" t="s">
        <v>244</v>
      </c>
      <c r="H116" s="173">
        <v>80</v>
      </c>
      <c r="I116" s="174"/>
      <c r="J116" s="175">
        <f t="shared" si="0"/>
        <v>0</v>
      </c>
      <c r="K116" s="171" t="s">
        <v>5</v>
      </c>
      <c r="L116" s="36"/>
      <c r="M116" s="176" t="s">
        <v>5</v>
      </c>
      <c r="N116" s="182" t="s">
        <v>40</v>
      </c>
      <c r="O116" s="37"/>
      <c r="P116" s="183">
        <f t="shared" si="1"/>
        <v>0</v>
      </c>
      <c r="Q116" s="183">
        <v>0</v>
      </c>
      <c r="R116" s="183">
        <f t="shared" si="2"/>
        <v>0</v>
      </c>
      <c r="S116" s="183">
        <v>0</v>
      </c>
      <c r="T116" s="184">
        <f t="shared" si="3"/>
        <v>0</v>
      </c>
      <c r="AR116" s="20" t="s">
        <v>165</v>
      </c>
      <c r="AT116" s="20" t="s">
        <v>120</v>
      </c>
      <c r="AU116" s="20" t="s">
        <v>79</v>
      </c>
      <c r="AY116" s="20" t="s">
        <v>117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0" t="s">
        <v>77</v>
      </c>
      <c r="BK116" s="181">
        <f t="shared" si="9"/>
        <v>0</v>
      </c>
      <c r="BL116" s="20" t="s">
        <v>165</v>
      </c>
      <c r="BM116" s="20" t="s">
        <v>245</v>
      </c>
    </row>
    <row r="117" spans="2:65" s="1" customFormat="1" ht="16.5" customHeight="1">
      <c r="B117" s="168"/>
      <c r="C117" s="169" t="s">
        <v>246</v>
      </c>
      <c r="D117" s="169" t="s">
        <v>120</v>
      </c>
      <c r="E117" s="170" t="s">
        <v>247</v>
      </c>
      <c r="F117" s="171" t="s">
        <v>248</v>
      </c>
      <c r="G117" s="172" t="s">
        <v>169</v>
      </c>
      <c r="H117" s="173">
        <v>5</v>
      </c>
      <c r="I117" s="174"/>
      <c r="J117" s="175">
        <f t="shared" si="0"/>
        <v>0</v>
      </c>
      <c r="K117" s="171" t="s">
        <v>5</v>
      </c>
      <c r="L117" s="36"/>
      <c r="M117" s="176" t="s">
        <v>5</v>
      </c>
      <c r="N117" s="182" t="s">
        <v>40</v>
      </c>
      <c r="O117" s="37"/>
      <c r="P117" s="183">
        <f t="shared" si="1"/>
        <v>0</v>
      </c>
      <c r="Q117" s="183">
        <v>0</v>
      </c>
      <c r="R117" s="183">
        <f t="shared" si="2"/>
        <v>0</v>
      </c>
      <c r="S117" s="183">
        <v>0</v>
      </c>
      <c r="T117" s="184">
        <f t="shared" si="3"/>
        <v>0</v>
      </c>
      <c r="AR117" s="20" t="s">
        <v>165</v>
      </c>
      <c r="AT117" s="20" t="s">
        <v>120</v>
      </c>
      <c r="AU117" s="20" t="s">
        <v>79</v>
      </c>
      <c r="AY117" s="20" t="s">
        <v>117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0" t="s">
        <v>77</v>
      </c>
      <c r="BK117" s="181">
        <f t="shared" si="9"/>
        <v>0</v>
      </c>
      <c r="BL117" s="20" t="s">
        <v>165</v>
      </c>
      <c r="BM117" s="20" t="s">
        <v>249</v>
      </c>
    </row>
    <row r="118" spans="2:65" s="10" customFormat="1" ht="29.85" customHeight="1">
      <c r="B118" s="155"/>
      <c r="D118" s="156" t="s">
        <v>68</v>
      </c>
      <c r="E118" s="166" t="s">
        <v>250</v>
      </c>
      <c r="F118" s="166" t="s">
        <v>251</v>
      </c>
      <c r="I118" s="158"/>
      <c r="J118" s="167">
        <f>BK118</f>
        <v>0</v>
      </c>
      <c r="L118" s="155"/>
      <c r="M118" s="160"/>
      <c r="N118" s="161"/>
      <c r="O118" s="161"/>
      <c r="P118" s="162">
        <f>SUM(P119:P125)</f>
        <v>0</v>
      </c>
      <c r="Q118" s="161"/>
      <c r="R118" s="162">
        <f>SUM(R119:R125)</f>
        <v>0</v>
      </c>
      <c r="S118" s="161"/>
      <c r="T118" s="163">
        <f>SUM(T119:T125)</f>
        <v>0</v>
      </c>
      <c r="AR118" s="156" t="s">
        <v>146</v>
      </c>
      <c r="AT118" s="164" t="s">
        <v>68</v>
      </c>
      <c r="AU118" s="164" t="s">
        <v>77</v>
      </c>
      <c r="AY118" s="156" t="s">
        <v>117</v>
      </c>
      <c r="BK118" s="165">
        <f>SUM(BK119:BK125)</f>
        <v>0</v>
      </c>
    </row>
    <row r="119" spans="2:65" s="1" customFormat="1" ht="16.5" customHeight="1">
      <c r="B119" s="168"/>
      <c r="C119" s="169" t="s">
        <v>252</v>
      </c>
      <c r="D119" s="169" t="s">
        <v>120</v>
      </c>
      <c r="E119" s="170" t="s">
        <v>253</v>
      </c>
      <c r="F119" s="171" t="s">
        <v>254</v>
      </c>
      <c r="G119" s="172" t="s">
        <v>164</v>
      </c>
      <c r="H119" s="173">
        <v>671</v>
      </c>
      <c r="I119" s="174"/>
      <c r="J119" s="175">
        <f t="shared" ref="J119:J125" si="10">ROUND(I119*H119,2)</f>
        <v>0</v>
      </c>
      <c r="K119" s="171" t="s">
        <v>141</v>
      </c>
      <c r="L119" s="36"/>
      <c r="M119" s="176" t="s">
        <v>5</v>
      </c>
      <c r="N119" s="182" t="s">
        <v>40</v>
      </c>
      <c r="O119" s="37"/>
      <c r="P119" s="183">
        <f t="shared" ref="P119:P125" si="11">O119*H119</f>
        <v>0</v>
      </c>
      <c r="Q119" s="183">
        <v>0</v>
      </c>
      <c r="R119" s="183">
        <f t="shared" ref="R119:R125" si="12">Q119*H119</f>
        <v>0</v>
      </c>
      <c r="S119" s="183">
        <v>0</v>
      </c>
      <c r="T119" s="184">
        <f t="shared" ref="T119:T125" si="13">S119*H119</f>
        <v>0</v>
      </c>
      <c r="AR119" s="20" t="s">
        <v>165</v>
      </c>
      <c r="AT119" s="20" t="s">
        <v>120</v>
      </c>
      <c r="AU119" s="20" t="s">
        <v>79</v>
      </c>
      <c r="AY119" s="20" t="s">
        <v>117</v>
      </c>
      <c r="BE119" s="181">
        <f t="shared" ref="BE119:BE125" si="14">IF(N119="základní",J119,0)</f>
        <v>0</v>
      </c>
      <c r="BF119" s="181">
        <f t="shared" ref="BF119:BF125" si="15">IF(N119="snížená",J119,0)</f>
        <v>0</v>
      </c>
      <c r="BG119" s="181">
        <f t="shared" ref="BG119:BG125" si="16">IF(N119="zákl. přenesená",J119,0)</f>
        <v>0</v>
      </c>
      <c r="BH119" s="181">
        <f t="shared" ref="BH119:BH125" si="17">IF(N119="sníž. přenesená",J119,0)</f>
        <v>0</v>
      </c>
      <c r="BI119" s="181">
        <f t="shared" ref="BI119:BI125" si="18">IF(N119="nulová",J119,0)</f>
        <v>0</v>
      </c>
      <c r="BJ119" s="20" t="s">
        <v>77</v>
      </c>
      <c r="BK119" s="181">
        <f t="shared" ref="BK119:BK125" si="19">ROUND(I119*H119,2)</f>
        <v>0</v>
      </c>
      <c r="BL119" s="20" t="s">
        <v>165</v>
      </c>
      <c r="BM119" s="20" t="s">
        <v>255</v>
      </c>
    </row>
    <row r="120" spans="2:65" s="1" customFormat="1" ht="16.5" customHeight="1">
      <c r="B120" s="168"/>
      <c r="C120" s="185" t="s">
        <v>256</v>
      </c>
      <c r="D120" s="185" t="s">
        <v>157</v>
      </c>
      <c r="E120" s="186" t="s">
        <v>257</v>
      </c>
      <c r="F120" s="187" t="s">
        <v>258</v>
      </c>
      <c r="G120" s="188" t="s">
        <v>164</v>
      </c>
      <c r="H120" s="189">
        <v>671</v>
      </c>
      <c r="I120" s="190"/>
      <c r="J120" s="191">
        <f t="shared" si="10"/>
        <v>0</v>
      </c>
      <c r="K120" s="187" t="s">
        <v>5</v>
      </c>
      <c r="L120" s="192"/>
      <c r="M120" s="193" t="s">
        <v>5</v>
      </c>
      <c r="N120" s="194" t="s">
        <v>40</v>
      </c>
      <c r="O120" s="37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AR120" s="20" t="s">
        <v>170</v>
      </c>
      <c r="AT120" s="20" t="s">
        <v>157</v>
      </c>
      <c r="AU120" s="20" t="s">
        <v>79</v>
      </c>
      <c r="AY120" s="20" t="s">
        <v>117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20" t="s">
        <v>77</v>
      </c>
      <c r="BK120" s="181">
        <f t="shared" si="19"/>
        <v>0</v>
      </c>
      <c r="BL120" s="20" t="s">
        <v>165</v>
      </c>
      <c r="BM120" s="20" t="s">
        <v>259</v>
      </c>
    </row>
    <row r="121" spans="2:65" s="1" customFormat="1" ht="16.5" customHeight="1">
      <c r="B121" s="168"/>
      <c r="C121" s="169" t="s">
        <v>260</v>
      </c>
      <c r="D121" s="169" t="s">
        <v>120</v>
      </c>
      <c r="E121" s="170" t="s">
        <v>261</v>
      </c>
      <c r="F121" s="171" t="s">
        <v>262</v>
      </c>
      <c r="G121" s="172" t="s">
        <v>169</v>
      </c>
      <c r="H121" s="173">
        <v>192</v>
      </c>
      <c r="I121" s="174"/>
      <c r="J121" s="175">
        <f t="shared" si="10"/>
        <v>0</v>
      </c>
      <c r="K121" s="171" t="s">
        <v>5</v>
      </c>
      <c r="L121" s="36"/>
      <c r="M121" s="176" t="s">
        <v>5</v>
      </c>
      <c r="N121" s="182" t="s">
        <v>40</v>
      </c>
      <c r="O121" s="37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AR121" s="20" t="s">
        <v>165</v>
      </c>
      <c r="AT121" s="20" t="s">
        <v>120</v>
      </c>
      <c r="AU121" s="20" t="s">
        <v>79</v>
      </c>
      <c r="AY121" s="20" t="s">
        <v>117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20" t="s">
        <v>77</v>
      </c>
      <c r="BK121" s="181">
        <f t="shared" si="19"/>
        <v>0</v>
      </c>
      <c r="BL121" s="20" t="s">
        <v>165</v>
      </c>
      <c r="BM121" s="20" t="s">
        <v>263</v>
      </c>
    </row>
    <row r="122" spans="2:65" s="1" customFormat="1" ht="16.5" customHeight="1">
      <c r="B122" s="168"/>
      <c r="C122" s="169" t="s">
        <v>264</v>
      </c>
      <c r="D122" s="169" t="s">
        <v>120</v>
      </c>
      <c r="E122" s="170" t="s">
        <v>265</v>
      </c>
      <c r="F122" s="171" t="s">
        <v>266</v>
      </c>
      <c r="G122" s="172" t="s">
        <v>169</v>
      </c>
      <c r="H122" s="173">
        <v>192</v>
      </c>
      <c r="I122" s="174"/>
      <c r="J122" s="175">
        <f t="shared" si="10"/>
        <v>0</v>
      </c>
      <c r="K122" s="171" t="s">
        <v>5</v>
      </c>
      <c r="L122" s="36"/>
      <c r="M122" s="176" t="s">
        <v>5</v>
      </c>
      <c r="N122" s="182" t="s">
        <v>40</v>
      </c>
      <c r="O122" s="37"/>
      <c r="P122" s="183">
        <f t="shared" si="11"/>
        <v>0</v>
      </c>
      <c r="Q122" s="183">
        <v>0</v>
      </c>
      <c r="R122" s="183">
        <f t="shared" si="12"/>
        <v>0</v>
      </c>
      <c r="S122" s="183">
        <v>0</v>
      </c>
      <c r="T122" s="184">
        <f t="shared" si="13"/>
        <v>0</v>
      </c>
      <c r="AR122" s="20" t="s">
        <v>165</v>
      </c>
      <c r="AT122" s="20" t="s">
        <v>120</v>
      </c>
      <c r="AU122" s="20" t="s">
        <v>79</v>
      </c>
      <c r="AY122" s="20" t="s">
        <v>117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20" t="s">
        <v>77</v>
      </c>
      <c r="BK122" s="181">
        <f t="shared" si="19"/>
        <v>0</v>
      </c>
      <c r="BL122" s="20" t="s">
        <v>165</v>
      </c>
      <c r="BM122" s="20" t="s">
        <v>267</v>
      </c>
    </row>
    <row r="123" spans="2:65" s="1" customFormat="1" ht="16.5" customHeight="1">
      <c r="B123" s="168"/>
      <c r="C123" s="169" t="s">
        <v>268</v>
      </c>
      <c r="D123" s="169" t="s">
        <v>120</v>
      </c>
      <c r="E123" s="170" t="s">
        <v>269</v>
      </c>
      <c r="F123" s="171" t="s">
        <v>270</v>
      </c>
      <c r="G123" s="172" t="s">
        <v>169</v>
      </c>
      <c r="H123" s="173">
        <v>48</v>
      </c>
      <c r="I123" s="174"/>
      <c r="J123" s="175">
        <f t="shared" si="10"/>
        <v>0</v>
      </c>
      <c r="K123" s="171" t="s">
        <v>5</v>
      </c>
      <c r="L123" s="36"/>
      <c r="M123" s="176" t="s">
        <v>5</v>
      </c>
      <c r="N123" s="182" t="s">
        <v>40</v>
      </c>
      <c r="O123" s="37"/>
      <c r="P123" s="183">
        <f t="shared" si="11"/>
        <v>0</v>
      </c>
      <c r="Q123" s="183">
        <v>0</v>
      </c>
      <c r="R123" s="183">
        <f t="shared" si="12"/>
        <v>0</v>
      </c>
      <c r="S123" s="183">
        <v>0</v>
      </c>
      <c r="T123" s="184">
        <f t="shared" si="13"/>
        <v>0</v>
      </c>
      <c r="AR123" s="20" t="s">
        <v>165</v>
      </c>
      <c r="AT123" s="20" t="s">
        <v>120</v>
      </c>
      <c r="AU123" s="20" t="s">
        <v>79</v>
      </c>
      <c r="AY123" s="20" t="s">
        <v>117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20" t="s">
        <v>77</v>
      </c>
      <c r="BK123" s="181">
        <f t="shared" si="19"/>
        <v>0</v>
      </c>
      <c r="BL123" s="20" t="s">
        <v>165</v>
      </c>
      <c r="BM123" s="20" t="s">
        <v>271</v>
      </c>
    </row>
    <row r="124" spans="2:65" s="1" customFormat="1" ht="16.5" customHeight="1">
      <c r="B124" s="168"/>
      <c r="C124" s="169" t="s">
        <v>272</v>
      </c>
      <c r="D124" s="169" t="s">
        <v>120</v>
      </c>
      <c r="E124" s="170" t="s">
        <v>273</v>
      </c>
      <c r="F124" s="171" t="s">
        <v>274</v>
      </c>
      <c r="G124" s="172" t="s">
        <v>169</v>
      </c>
      <c r="H124" s="173">
        <v>1</v>
      </c>
      <c r="I124" s="174"/>
      <c r="J124" s="175">
        <f t="shared" si="10"/>
        <v>0</v>
      </c>
      <c r="K124" s="171" t="s">
        <v>5</v>
      </c>
      <c r="L124" s="36"/>
      <c r="M124" s="176" t="s">
        <v>5</v>
      </c>
      <c r="N124" s="182" t="s">
        <v>40</v>
      </c>
      <c r="O124" s="37"/>
      <c r="P124" s="183">
        <f t="shared" si="11"/>
        <v>0</v>
      </c>
      <c r="Q124" s="183">
        <v>0</v>
      </c>
      <c r="R124" s="183">
        <f t="shared" si="12"/>
        <v>0</v>
      </c>
      <c r="S124" s="183">
        <v>0</v>
      </c>
      <c r="T124" s="184">
        <f t="shared" si="13"/>
        <v>0</v>
      </c>
      <c r="AR124" s="20" t="s">
        <v>165</v>
      </c>
      <c r="AT124" s="20" t="s">
        <v>120</v>
      </c>
      <c r="AU124" s="20" t="s">
        <v>79</v>
      </c>
      <c r="AY124" s="20" t="s">
        <v>117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20" t="s">
        <v>77</v>
      </c>
      <c r="BK124" s="181">
        <f t="shared" si="19"/>
        <v>0</v>
      </c>
      <c r="BL124" s="20" t="s">
        <v>165</v>
      </c>
      <c r="BM124" s="20" t="s">
        <v>275</v>
      </c>
    </row>
    <row r="125" spans="2:65" s="1" customFormat="1" ht="16.5" customHeight="1">
      <c r="B125" s="168"/>
      <c r="C125" s="169" t="s">
        <v>276</v>
      </c>
      <c r="D125" s="169" t="s">
        <v>120</v>
      </c>
      <c r="E125" s="170" t="s">
        <v>277</v>
      </c>
      <c r="F125" s="171" t="s">
        <v>278</v>
      </c>
      <c r="G125" s="172" t="s">
        <v>123</v>
      </c>
      <c r="H125" s="173">
        <v>1</v>
      </c>
      <c r="I125" s="174"/>
      <c r="J125" s="175">
        <f t="shared" si="10"/>
        <v>0</v>
      </c>
      <c r="K125" s="171" t="s">
        <v>5</v>
      </c>
      <c r="L125" s="36"/>
      <c r="M125" s="176" t="s">
        <v>5</v>
      </c>
      <c r="N125" s="182" t="s">
        <v>40</v>
      </c>
      <c r="O125" s="37"/>
      <c r="P125" s="183">
        <f t="shared" si="11"/>
        <v>0</v>
      </c>
      <c r="Q125" s="183">
        <v>0</v>
      </c>
      <c r="R125" s="183">
        <f t="shared" si="12"/>
        <v>0</v>
      </c>
      <c r="S125" s="183">
        <v>0</v>
      </c>
      <c r="T125" s="184">
        <f t="shared" si="13"/>
        <v>0</v>
      </c>
      <c r="AR125" s="20" t="s">
        <v>165</v>
      </c>
      <c r="AT125" s="20" t="s">
        <v>120</v>
      </c>
      <c r="AU125" s="20" t="s">
        <v>79</v>
      </c>
      <c r="AY125" s="20" t="s">
        <v>117</v>
      </c>
      <c r="BE125" s="181">
        <f t="shared" si="14"/>
        <v>0</v>
      </c>
      <c r="BF125" s="181">
        <f t="shared" si="15"/>
        <v>0</v>
      </c>
      <c r="BG125" s="181">
        <f t="shared" si="16"/>
        <v>0</v>
      </c>
      <c r="BH125" s="181">
        <f t="shared" si="17"/>
        <v>0</v>
      </c>
      <c r="BI125" s="181">
        <f t="shared" si="18"/>
        <v>0</v>
      </c>
      <c r="BJ125" s="20" t="s">
        <v>77</v>
      </c>
      <c r="BK125" s="181">
        <f t="shared" si="19"/>
        <v>0</v>
      </c>
      <c r="BL125" s="20" t="s">
        <v>165</v>
      </c>
      <c r="BM125" s="20" t="s">
        <v>279</v>
      </c>
    </row>
    <row r="126" spans="2:65" s="10" customFormat="1" ht="29.85" customHeight="1">
      <c r="B126" s="155"/>
      <c r="D126" s="156" t="s">
        <v>68</v>
      </c>
      <c r="E126" s="166" t="s">
        <v>280</v>
      </c>
      <c r="F126" s="166" t="s">
        <v>281</v>
      </c>
      <c r="I126" s="158"/>
      <c r="J126" s="167">
        <f>BK126</f>
        <v>0</v>
      </c>
      <c r="L126" s="155"/>
      <c r="M126" s="160"/>
      <c r="N126" s="161"/>
      <c r="O126" s="161"/>
      <c r="P126" s="162">
        <f>SUM(P127:P162)</f>
        <v>0</v>
      </c>
      <c r="Q126" s="161"/>
      <c r="R126" s="162">
        <f>SUM(R127:R162)</f>
        <v>243.42313999999999</v>
      </c>
      <c r="S126" s="161"/>
      <c r="T126" s="163">
        <f>SUM(T127:T162)</f>
        <v>0</v>
      </c>
      <c r="AR126" s="156" t="s">
        <v>146</v>
      </c>
      <c r="AT126" s="164" t="s">
        <v>68</v>
      </c>
      <c r="AU126" s="164" t="s">
        <v>77</v>
      </c>
      <c r="AY126" s="156" t="s">
        <v>117</v>
      </c>
      <c r="BK126" s="165">
        <f>SUM(BK127:BK162)</f>
        <v>0</v>
      </c>
    </row>
    <row r="127" spans="2:65" s="1" customFormat="1" ht="38.25" customHeight="1">
      <c r="B127" s="168"/>
      <c r="C127" s="169" t="s">
        <v>282</v>
      </c>
      <c r="D127" s="169" t="s">
        <v>120</v>
      </c>
      <c r="E127" s="170" t="s">
        <v>283</v>
      </c>
      <c r="F127" s="171" t="s">
        <v>284</v>
      </c>
      <c r="G127" s="172" t="s">
        <v>285</v>
      </c>
      <c r="H127" s="173">
        <v>62</v>
      </c>
      <c r="I127" s="174"/>
      <c r="J127" s="175">
        <f t="shared" ref="J127:J142" si="20">ROUND(I127*H127,2)</f>
        <v>0</v>
      </c>
      <c r="K127" s="171" t="s">
        <v>141</v>
      </c>
      <c r="L127" s="36"/>
      <c r="M127" s="176" t="s">
        <v>5</v>
      </c>
      <c r="N127" s="182" t="s">
        <v>40</v>
      </c>
      <c r="O127" s="37"/>
      <c r="P127" s="183">
        <f t="shared" ref="P127:P142" si="21">O127*H127</f>
        <v>0</v>
      </c>
      <c r="Q127" s="183">
        <v>0</v>
      </c>
      <c r="R127" s="183">
        <f t="shared" ref="R127:R142" si="22">Q127*H127</f>
        <v>0</v>
      </c>
      <c r="S127" s="183">
        <v>0</v>
      </c>
      <c r="T127" s="184">
        <f t="shared" ref="T127:T142" si="23">S127*H127</f>
        <v>0</v>
      </c>
      <c r="AR127" s="20" t="s">
        <v>165</v>
      </c>
      <c r="AT127" s="20" t="s">
        <v>120</v>
      </c>
      <c r="AU127" s="20" t="s">
        <v>79</v>
      </c>
      <c r="AY127" s="20" t="s">
        <v>117</v>
      </c>
      <c r="BE127" s="181">
        <f t="shared" ref="BE127:BE142" si="24">IF(N127="základní",J127,0)</f>
        <v>0</v>
      </c>
      <c r="BF127" s="181">
        <f t="shared" ref="BF127:BF142" si="25">IF(N127="snížená",J127,0)</f>
        <v>0</v>
      </c>
      <c r="BG127" s="181">
        <f t="shared" ref="BG127:BG142" si="26">IF(N127="zákl. přenesená",J127,0)</f>
        <v>0</v>
      </c>
      <c r="BH127" s="181">
        <f t="shared" ref="BH127:BH142" si="27">IF(N127="sníž. přenesená",J127,0)</f>
        <v>0</v>
      </c>
      <c r="BI127" s="181">
        <f t="shared" ref="BI127:BI142" si="28">IF(N127="nulová",J127,0)</f>
        <v>0</v>
      </c>
      <c r="BJ127" s="20" t="s">
        <v>77</v>
      </c>
      <c r="BK127" s="181">
        <f t="shared" ref="BK127:BK142" si="29">ROUND(I127*H127,2)</f>
        <v>0</v>
      </c>
      <c r="BL127" s="20" t="s">
        <v>165</v>
      </c>
      <c r="BM127" s="20" t="s">
        <v>286</v>
      </c>
    </row>
    <row r="128" spans="2:65" s="1" customFormat="1" ht="38.25" customHeight="1">
      <c r="B128" s="168"/>
      <c r="C128" s="169" t="s">
        <v>287</v>
      </c>
      <c r="D128" s="169" t="s">
        <v>120</v>
      </c>
      <c r="E128" s="170" t="s">
        <v>288</v>
      </c>
      <c r="F128" s="171" t="s">
        <v>289</v>
      </c>
      <c r="G128" s="172" t="s">
        <v>169</v>
      </c>
      <c r="H128" s="173">
        <v>4</v>
      </c>
      <c r="I128" s="174"/>
      <c r="J128" s="175">
        <f t="shared" si="20"/>
        <v>0</v>
      </c>
      <c r="K128" s="171" t="s">
        <v>141</v>
      </c>
      <c r="L128" s="36"/>
      <c r="M128" s="176" t="s">
        <v>5</v>
      </c>
      <c r="N128" s="182" t="s">
        <v>40</v>
      </c>
      <c r="O128" s="37"/>
      <c r="P128" s="183">
        <f t="shared" si="21"/>
        <v>0</v>
      </c>
      <c r="Q128" s="183">
        <v>0</v>
      </c>
      <c r="R128" s="183">
        <f t="shared" si="22"/>
        <v>0</v>
      </c>
      <c r="S128" s="183">
        <v>0</v>
      </c>
      <c r="T128" s="184">
        <f t="shared" si="23"/>
        <v>0</v>
      </c>
      <c r="AR128" s="20" t="s">
        <v>165</v>
      </c>
      <c r="AT128" s="20" t="s">
        <v>120</v>
      </c>
      <c r="AU128" s="20" t="s">
        <v>79</v>
      </c>
      <c r="AY128" s="20" t="s">
        <v>117</v>
      </c>
      <c r="BE128" s="181">
        <f t="shared" si="24"/>
        <v>0</v>
      </c>
      <c r="BF128" s="181">
        <f t="shared" si="25"/>
        <v>0</v>
      </c>
      <c r="BG128" s="181">
        <f t="shared" si="26"/>
        <v>0</v>
      </c>
      <c r="BH128" s="181">
        <f t="shared" si="27"/>
        <v>0</v>
      </c>
      <c r="BI128" s="181">
        <f t="shared" si="28"/>
        <v>0</v>
      </c>
      <c r="BJ128" s="20" t="s">
        <v>77</v>
      </c>
      <c r="BK128" s="181">
        <f t="shared" si="29"/>
        <v>0</v>
      </c>
      <c r="BL128" s="20" t="s">
        <v>165</v>
      </c>
      <c r="BM128" s="20" t="s">
        <v>290</v>
      </c>
    </row>
    <row r="129" spans="2:65" s="1" customFormat="1" ht="38.25" customHeight="1">
      <c r="B129" s="168"/>
      <c r="C129" s="169" t="s">
        <v>291</v>
      </c>
      <c r="D129" s="169" t="s">
        <v>120</v>
      </c>
      <c r="E129" s="170" t="s">
        <v>292</v>
      </c>
      <c r="F129" s="171" t="s">
        <v>293</v>
      </c>
      <c r="G129" s="172" t="s">
        <v>169</v>
      </c>
      <c r="H129" s="173">
        <v>3</v>
      </c>
      <c r="I129" s="174"/>
      <c r="J129" s="175">
        <f t="shared" si="20"/>
        <v>0</v>
      </c>
      <c r="K129" s="171" t="s">
        <v>141</v>
      </c>
      <c r="L129" s="36"/>
      <c r="M129" s="176" t="s">
        <v>5</v>
      </c>
      <c r="N129" s="182" t="s">
        <v>40</v>
      </c>
      <c r="O129" s="37"/>
      <c r="P129" s="183">
        <f t="shared" si="21"/>
        <v>0</v>
      </c>
      <c r="Q129" s="183">
        <v>0</v>
      </c>
      <c r="R129" s="183">
        <f t="shared" si="22"/>
        <v>0</v>
      </c>
      <c r="S129" s="183">
        <v>0</v>
      </c>
      <c r="T129" s="184">
        <f t="shared" si="23"/>
        <v>0</v>
      </c>
      <c r="AR129" s="20" t="s">
        <v>165</v>
      </c>
      <c r="AT129" s="20" t="s">
        <v>120</v>
      </c>
      <c r="AU129" s="20" t="s">
        <v>79</v>
      </c>
      <c r="AY129" s="20" t="s">
        <v>117</v>
      </c>
      <c r="BE129" s="181">
        <f t="shared" si="24"/>
        <v>0</v>
      </c>
      <c r="BF129" s="181">
        <f t="shared" si="25"/>
        <v>0</v>
      </c>
      <c r="BG129" s="181">
        <f t="shared" si="26"/>
        <v>0</v>
      </c>
      <c r="BH129" s="181">
        <f t="shared" si="27"/>
        <v>0</v>
      </c>
      <c r="BI129" s="181">
        <f t="shared" si="28"/>
        <v>0</v>
      </c>
      <c r="BJ129" s="20" t="s">
        <v>77</v>
      </c>
      <c r="BK129" s="181">
        <f t="shared" si="29"/>
        <v>0</v>
      </c>
      <c r="BL129" s="20" t="s">
        <v>165</v>
      </c>
      <c r="BM129" s="20" t="s">
        <v>294</v>
      </c>
    </row>
    <row r="130" spans="2:65" s="1" customFormat="1" ht="38.25" customHeight="1">
      <c r="B130" s="168"/>
      <c r="C130" s="169" t="s">
        <v>295</v>
      </c>
      <c r="D130" s="169" t="s">
        <v>120</v>
      </c>
      <c r="E130" s="170" t="s">
        <v>296</v>
      </c>
      <c r="F130" s="171" t="s">
        <v>297</v>
      </c>
      <c r="G130" s="172" t="s">
        <v>169</v>
      </c>
      <c r="H130" s="173">
        <v>7</v>
      </c>
      <c r="I130" s="174"/>
      <c r="J130" s="175">
        <f t="shared" si="20"/>
        <v>0</v>
      </c>
      <c r="K130" s="171" t="s">
        <v>141</v>
      </c>
      <c r="L130" s="36"/>
      <c r="M130" s="176" t="s">
        <v>5</v>
      </c>
      <c r="N130" s="182" t="s">
        <v>40</v>
      </c>
      <c r="O130" s="37"/>
      <c r="P130" s="183">
        <f t="shared" si="21"/>
        <v>0</v>
      </c>
      <c r="Q130" s="183">
        <v>5.0000000000000002E-5</v>
      </c>
      <c r="R130" s="183">
        <f t="shared" si="22"/>
        <v>3.5E-4</v>
      </c>
      <c r="S130" s="183">
        <v>0</v>
      </c>
      <c r="T130" s="184">
        <f t="shared" si="23"/>
        <v>0</v>
      </c>
      <c r="AR130" s="20" t="s">
        <v>165</v>
      </c>
      <c r="AT130" s="20" t="s">
        <v>120</v>
      </c>
      <c r="AU130" s="20" t="s">
        <v>79</v>
      </c>
      <c r="AY130" s="20" t="s">
        <v>117</v>
      </c>
      <c r="BE130" s="181">
        <f t="shared" si="24"/>
        <v>0</v>
      </c>
      <c r="BF130" s="181">
        <f t="shared" si="25"/>
        <v>0</v>
      </c>
      <c r="BG130" s="181">
        <f t="shared" si="26"/>
        <v>0</v>
      </c>
      <c r="BH130" s="181">
        <f t="shared" si="27"/>
        <v>0</v>
      </c>
      <c r="BI130" s="181">
        <f t="shared" si="28"/>
        <v>0</v>
      </c>
      <c r="BJ130" s="20" t="s">
        <v>77</v>
      </c>
      <c r="BK130" s="181">
        <f t="shared" si="29"/>
        <v>0</v>
      </c>
      <c r="BL130" s="20" t="s">
        <v>165</v>
      </c>
      <c r="BM130" s="20" t="s">
        <v>298</v>
      </c>
    </row>
    <row r="131" spans="2:65" s="1" customFormat="1" ht="25.5" customHeight="1">
      <c r="B131" s="168"/>
      <c r="C131" s="169" t="s">
        <v>299</v>
      </c>
      <c r="D131" s="169" t="s">
        <v>120</v>
      </c>
      <c r="E131" s="170" t="s">
        <v>300</v>
      </c>
      <c r="F131" s="171" t="s">
        <v>301</v>
      </c>
      <c r="G131" s="172" t="s">
        <v>302</v>
      </c>
      <c r="H131" s="173">
        <v>7.2</v>
      </c>
      <c r="I131" s="174"/>
      <c r="J131" s="175">
        <f t="shared" si="20"/>
        <v>0</v>
      </c>
      <c r="K131" s="171" t="s">
        <v>141</v>
      </c>
      <c r="L131" s="36"/>
      <c r="M131" s="176" t="s">
        <v>5</v>
      </c>
      <c r="N131" s="182" t="s">
        <v>40</v>
      </c>
      <c r="O131" s="37"/>
      <c r="P131" s="183">
        <f t="shared" si="21"/>
        <v>0</v>
      </c>
      <c r="Q131" s="183">
        <v>0</v>
      </c>
      <c r="R131" s="183">
        <f t="shared" si="22"/>
        <v>0</v>
      </c>
      <c r="S131" s="183">
        <v>0</v>
      </c>
      <c r="T131" s="184">
        <f t="shared" si="23"/>
        <v>0</v>
      </c>
      <c r="AR131" s="20" t="s">
        <v>165</v>
      </c>
      <c r="AT131" s="20" t="s">
        <v>120</v>
      </c>
      <c r="AU131" s="20" t="s">
        <v>79</v>
      </c>
      <c r="AY131" s="20" t="s">
        <v>117</v>
      </c>
      <c r="BE131" s="181">
        <f t="shared" si="24"/>
        <v>0</v>
      </c>
      <c r="BF131" s="181">
        <f t="shared" si="25"/>
        <v>0</v>
      </c>
      <c r="BG131" s="181">
        <f t="shared" si="26"/>
        <v>0</v>
      </c>
      <c r="BH131" s="181">
        <f t="shared" si="27"/>
        <v>0</v>
      </c>
      <c r="BI131" s="181">
        <f t="shared" si="28"/>
        <v>0</v>
      </c>
      <c r="BJ131" s="20" t="s">
        <v>77</v>
      </c>
      <c r="BK131" s="181">
        <f t="shared" si="29"/>
        <v>0</v>
      </c>
      <c r="BL131" s="20" t="s">
        <v>165</v>
      </c>
      <c r="BM131" s="20" t="s">
        <v>303</v>
      </c>
    </row>
    <row r="132" spans="2:65" s="1" customFormat="1" ht="51" customHeight="1">
      <c r="B132" s="168"/>
      <c r="C132" s="169" t="s">
        <v>304</v>
      </c>
      <c r="D132" s="169" t="s">
        <v>120</v>
      </c>
      <c r="E132" s="170" t="s">
        <v>305</v>
      </c>
      <c r="F132" s="171" t="s">
        <v>306</v>
      </c>
      <c r="G132" s="172" t="s">
        <v>302</v>
      </c>
      <c r="H132" s="173">
        <v>28</v>
      </c>
      <c r="I132" s="174"/>
      <c r="J132" s="175">
        <f t="shared" si="20"/>
        <v>0</v>
      </c>
      <c r="K132" s="171" t="s">
        <v>141</v>
      </c>
      <c r="L132" s="36"/>
      <c r="M132" s="176" t="s">
        <v>5</v>
      </c>
      <c r="N132" s="182" t="s">
        <v>40</v>
      </c>
      <c r="O132" s="37"/>
      <c r="P132" s="183">
        <f t="shared" si="21"/>
        <v>0</v>
      </c>
      <c r="Q132" s="183">
        <v>0</v>
      </c>
      <c r="R132" s="183">
        <f t="shared" si="22"/>
        <v>0</v>
      </c>
      <c r="S132" s="183">
        <v>0</v>
      </c>
      <c r="T132" s="184">
        <f t="shared" si="23"/>
        <v>0</v>
      </c>
      <c r="AR132" s="20" t="s">
        <v>165</v>
      </c>
      <c r="AT132" s="20" t="s">
        <v>120</v>
      </c>
      <c r="AU132" s="20" t="s">
        <v>79</v>
      </c>
      <c r="AY132" s="20" t="s">
        <v>117</v>
      </c>
      <c r="BE132" s="181">
        <f t="shared" si="24"/>
        <v>0</v>
      </c>
      <c r="BF132" s="181">
        <f t="shared" si="25"/>
        <v>0</v>
      </c>
      <c r="BG132" s="181">
        <f t="shared" si="26"/>
        <v>0</v>
      </c>
      <c r="BH132" s="181">
        <f t="shared" si="27"/>
        <v>0</v>
      </c>
      <c r="BI132" s="181">
        <f t="shared" si="28"/>
        <v>0</v>
      </c>
      <c r="BJ132" s="20" t="s">
        <v>77</v>
      </c>
      <c r="BK132" s="181">
        <f t="shared" si="29"/>
        <v>0</v>
      </c>
      <c r="BL132" s="20" t="s">
        <v>165</v>
      </c>
      <c r="BM132" s="20" t="s">
        <v>307</v>
      </c>
    </row>
    <row r="133" spans="2:65" s="1" customFormat="1" ht="51" customHeight="1">
      <c r="B133" s="168"/>
      <c r="C133" s="169" t="s">
        <v>308</v>
      </c>
      <c r="D133" s="169" t="s">
        <v>120</v>
      </c>
      <c r="E133" s="170" t="s">
        <v>309</v>
      </c>
      <c r="F133" s="171" t="s">
        <v>310</v>
      </c>
      <c r="G133" s="172" t="s">
        <v>164</v>
      </c>
      <c r="H133" s="173">
        <v>825</v>
      </c>
      <c r="I133" s="174"/>
      <c r="J133" s="175">
        <f t="shared" si="20"/>
        <v>0</v>
      </c>
      <c r="K133" s="171" t="s">
        <v>141</v>
      </c>
      <c r="L133" s="36"/>
      <c r="M133" s="176" t="s">
        <v>5</v>
      </c>
      <c r="N133" s="182" t="s">
        <v>40</v>
      </c>
      <c r="O133" s="37"/>
      <c r="P133" s="183">
        <f t="shared" si="21"/>
        <v>0</v>
      </c>
      <c r="Q133" s="183">
        <v>0</v>
      </c>
      <c r="R133" s="183">
        <f t="shared" si="22"/>
        <v>0</v>
      </c>
      <c r="S133" s="183">
        <v>0</v>
      </c>
      <c r="T133" s="184">
        <f t="shared" si="23"/>
        <v>0</v>
      </c>
      <c r="AR133" s="20" t="s">
        <v>165</v>
      </c>
      <c r="AT133" s="20" t="s">
        <v>120</v>
      </c>
      <c r="AU133" s="20" t="s">
        <v>79</v>
      </c>
      <c r="AY133" s="20" t="s">
        <v>117</v>
      </c>
      <c r="BE133" s="181">
        <f t="shared" si="24"/>
        <v>0</v>
      </c>
      <c r="BF133" s="181">
        <f t="shared" si="25"/>
        <v>0</v>
      </c>
      <c r="BG133" s="181">
        <f t="shared" si="26"/>
        <v>0</v>
      </c>
      <c r="BH133" s="181">
        <f t="shared" si="27"/>
        <v>0</v>
      </c>
      <c r="BI133" s="181">
        <f t="shared" si="28"/>
        <v>0</v>
      </c>
      <c r="BJ133" s="20" t="s">
        <v>77</v>
      </c>
      <c r="BK133" s="181">
        <f t="shared" si="29"/>
        <v>0</v>
      </c>
      <c r="BL133" s="20" t="s">
        <v>165</v>
      </c>
      <c r="BM133" s="20" t="s">
        <v>311</v>
      </c>
    </row>
    <row r="134" spans="2:65" s="1" customFormat="1" ht="51" customHeight="1">
      <c r="B134" s="168"/>
      <c r="C134" s="169" t="s">
        <v>312</v>
      </c>
      <c r="D134" s="169" t="s">
        <v>120</v>
      </c>
      <c r="E134" s="170" t="s">
        <v>313</v>
      </c>
      <c r="F134" s="171" t="s">
        <v>314</v>
      </c>
      <c r="G134" s="172" t="s">
        <v>164</v>
      </c>
      <c r="H134" s="173">
        <v>53</v>
      </c>
      <c r="I134" s="174"/>
      <c r="J134" s="175">
        <f t="shared" si="20"/>
        <v>0</v>
      </c>
      <c r="K134" s="171" t="s">
        <v>5</v>
      </c>
      <c r="L134" s="36"/>
      <c r="M134" s="176" t="s">
        <v>5</v>
      </c>
      <c r="N134" s="182" t="s">
        <v>40</v>
      </c>
      <c r="O134" s="37"/>
      <c r="P134" s="183">
        <f t="shared" si="21"/>
        <v>0</v>
      </c>
      <c r="Q134" s="183">
        <v>0</v>
      </c>
      <c r="R134" s="183">
        <f t="shared" si="22"/>
        <v>0</v>
      </c>
      <c r="S134" s="183">
        <v>0</v>
      </c>
      <c r="T134" s="184">
        <f t="shared" si="23"/>
        <v>0</v>
      </c>
      <c r="AR134" s="20" t="s">
        <v>165</v>
      </c>
      <c r="AT134" s="20" t="s">
        <v>120</v>
      </c>
      <c r="AU134" s="20" t="s">
        <v>79</v>
      </c>
      <c r="AY134" s="20" t="s">
        <v>117</v>
      </c>
      <c r="BE134" s="181">
        <f t="shared" si="24"/>
        <v>0</v>
      </c>
      <c r="BF134" s="181">
        <f t="shared" si="25"/>
        <v>0</v>
      </c>
      <c r="BG134" s="181">
        <f t="shared" si="26"/>
        <v>0</v>
      </c>
      <c r="BH134" s="181">
        <f t="shared" si="27"/>
        <v>0</v>
      </c>
      <c r="BI134" s="181">
        <f t="shared" si="28"/>
        <v>0</v>
      </c>
      <c r="BJ134" s="20" t="s">
        <v>77</v>
      </c>
      <c r="BK134" s="181">
        <f t="shared" si="29"/>
        <v>0</v>
      </c>
      <c r="BL134" s="20" t="s">
        <v>165</v>
      </c>
      <c r="BM134" s="20" t="s">
        <v>315</v>
      </c>
    </row>
    <row r="135" spans="2:65" s="1" customFormat="1" ht="25.5" customHeight="1">
      <c r="B135" s="168"/>
      <c r="C135" s="169" t="s">
        <v>316</v>
      </c>
      <c r="D135" s="169" t="s">
        <v>120</v>
      </c>
      <c r="E135" s="170" t="s">
        <v>317</v>
      </c>
      <c r="F135" s="171" t="s">
        <v>318</v>
      </c>
      <c r="G135" s="172" t="s">
        <v>169</v>
      </c>
      <c r="H135" s="173">
        <v>29</v>
      </c>
      <c r="I135" s="174"/>
      <c r="J135" s="175">
        <f t="shared" si="20"/>
        <v>0</v>
      </c>
      <c r="K135" s="171" t="s">
        <v>141</v>
      </c>
      <c r="L135" s="36"/>
      <c r="M135" s="176" t="s">
        <v>5</v>
      </c>
      <c r="N135" s="182" t="s">
        <v>40</v>
      </c>
      <c r="O135" s="37"/>
      <c r="P135" s="183">
        <f t="shared" si="21"/>
        <v>0</v>
      </c>
      <c r="Q135" s="183">
        <v>3.8E-3</v>
      </c>
      <c r="R135" s="183">
        <f t="shared" si="22"/>
        <v>0.11020000000000001</v>
      </c>
      <c r="S135" s="183">
        <v>0</v>
      </c>
      <c r="T135" s="184">
        <f t="shared" si="23"/>
        <v>0</v>
      </c>
      <c r="AR135" s="20" t="s">
        <v>165</v>
      </c>
      <c r="AT135" s="20" t="s">
        <v>120</v>
      </c>
      <c r="AU135" s="20" t="s">
        <v>79</v>
      </c>
      <c r="AY135" s="20" t="s">
        <v>117</v>
      </c>
      <c r="BE135" s="181">
        <f t="shared" si="24"/>
        <v>0</v>
      </c>
      <c r="BF135" s="181">
        <f t="shared" si="25"/>
        <v>0</v>
      </c>
      <c r="BG135" s="181">
        <f t="shared" si="26"/>
        <v>0</v>
      </c>
      <c r="BH135" s="181">
        <f t="shared" si="27"/>
        <v>0</v>
      </c>
      <c r="BI135" s="181">
        <f t="shared" si="28"/>
        <v>0</v>
      </c>
      <c r="BJ135" s="20" t="s">
        <v>77</v>
      </c>
      <c r="BK135" s="181">
        <f t="shared" si="29"/>
        <v>0</v>
      </c>
      <c r="BL135" s="20" t="s">
        <v>165</v>
      </c>
      <c r="BM135" s="20" t="s">
        <v>319</v>
      </c>
    </row>
    <row r="136" spans="2:65" s="1" customFormat="1" ht="25.5" customHeight="1">
      <c r="B136" s="168"/>
      <c r="C136" s="169" t="s">
        <v>320</v>
      </c>
      <c r="D136" s="169" t="s">
        <v>120</v>
      </c>
      <c r="E136" s="170" t="s">
        <v>321</v>
      </c>
      <c r="F136" s="171" t="s">
        <v>322</v>
      </c>
      <c r="G136" s="172" t="s">
        <v>169</v>
      </c>
      <c r="H136" s="173">
        <v>32</v>
      </c>
      <c r="I136" s="174"/>
      <c r="J136" s="175">
        <f t="shared" si="20"/>
        <v>0</v>
      </c>
      <c r="K136" s="171" t="s">
        <v>141</v>
      </c>
      <c r="L136" s="36"/>
      <c r="M136" s="176" t="s">
        <v>5</v>
      </c>
      <c r="N136" s="182" t="s">
        <v>40</v>
      </c>
      <c r="O136" s="37"/>
      <c r="P136" s="183">
        <f t="shared" si="21"/>
        <v>0</v>
      </c>
      <c r="Q136" s="183">
        <v>7.6E-3</v>
      </c>
      <c r="R136" s="183">
        <f t="shared" si="22"/>
        <v>0.2432</v>
      </c>
      <c r="S136" s="183">
        <v>0</v>
      </c>
      <c r="T136" s="184">
        <f t="shared" si="23"/>
        <v>0</v>
      </c>
      <c r="AR136" s="20" t="s">
        <v>165</v>
      </c>
      <c r="AT136" s="20" t="s">
        <v>120</v>
      </c>
      <c r="AU136" s="20" t="s">
        <v>79</v>
      </c>
      <c r="AY136" s="20" t="s">
        <v>117</v>
      </c>
      <c r="BE136" s="181">
        <f t="shared" si="24"/>
        <v>0</v>
      </c>
      <c r="BF136" s="181">
        <f t="shared" si="25"/>
        <v>0</v>
      </c>
      <c r="BG136" s="181">
        <f t="shared" si="26"/>
        <v>0</v>
      </c>
      <c r="BH136" s="181">
        <f t="shared" si="27"/>
        <v>0</v>
      </c>
      <c r="BI136" s="181">
        <f t="shared" si="28"/>
        <v>0</v>
      </c>
      <c r="BJ136" s="20" t="s">
        <v>77</v>
      </c>
      <c r="BK136" s="181">
        <f t="shared" si="29"/>
        <v>0</v>
      </c>
      <c r="BL136" s="20" t="s">
        <v>165</v>
      </c>
      <c r="BM136" s="20" t="s">
        <v>323</v>
      </c>
    </row>
    <row r="137" spans="2:65" s="1" customFormat="1" ht="25.5" customHeight="1">
      <c r="B137" s="168"/>
      <c r="C137" s="169" t="s">
        <v>324</v>
      </c>
      <c r="D137" s="169" t="s">
        <v>120</v>
      </c>
      <c r="E137" s="170" t="s">
        <v>325</v>
      </c>
      <c r="F137" s="171" t="s">
        <v>326</v>
      </c>
      <c r="G137" s="172" t="s">
        <v>164</v>
      </c>
      <c r="H137" s="173">
        <v>878</v>
      </c>
      <c r="I137" s="174"/>
      <c r="J137" s="175">
        <f t="shared" si="20"/>
        <v>0</v>
      </c>
      <c r="K137" s="171" t="s">
        <v>141</v>
      </c>
      <c r="L137" s="36"/>
      <c r="M137" s="176" t="s">
        <v>5</v>
      </c>
      <c r="N137" s="182" t="s">
        <v>40</v>
      </c>
      <c r="O137" s="37"/>
      <c r="P137" s="183">
        <f t="shared" si="21"/>
        <v>0</v>
      </c>
      <c r="Q137" s="183">
        <v>1.9E-3</v>
      </c>
      <c r="R137" s="183">
        <f t="shared" si="22"/>
        <v>1.6681999999999999</v>
      </c>
      <c r="S137" s="183">
        <v>0</v>
      </c>
      <c r="T137" s="184">
        <f t="shared" si="23"/>
        <v>0</v>
      </c>
      <c r="AR137" s="20" t="s">
        <v>165</v>
      </c>
      <c r="AT137" s="20" t="s">
        <v>120</v>
      </c>
      <c r="AU137" s="20" t="s">
        <v>79</v>
      </c>
      <c r="AY137" s="20" t="s">
        <v>117</v>
      </c>
      <c r="BE137" s="181">
        <f t="shared" si="24"/>
        <v>0</v>
      </c>
      <c r="BF137" s="181">
        <f t="shared" si="25"/>
        <v>0</v>
      </c>
      <c r="BG137" s="181">
        <f t="shared" si="26"/>
        <v>0</v>
      </c>
      <c r="BH137" s="181">
        <f t="shared" si="27"/>
        <v>0</v>
      </c>
      <c r="BI137" s="181">
        <f t="shared" si="28"/>
        <v>0</v>
      </c>
      <c r="BJ137" s="20" t="s">
        <v>77</v>
      </c>
      <c r="BK137" s="181">
        <f t="shared" si="29"/>
        <v>0</v>
      </c>
      <c r="BL137" s="20" t="s">
        <v>165</v>
      </c>
      <c r="BM137" s="20" t="s">
        <v>327</v>
      </c>
    </row>
    <row r="138" spans="2:65" s="1" customFormat="1" ht="38.25" customHeight="1">
      <c r="B138" s="168"/>
      <c r="C138" s="169" t="s">
        <v>328</v>
      </c>
      <c r="D138" s="169" t="s">
        <v>120</v>
      </c>
      <c r="E138" s="170" t="s">
        <v>329</v>
      </c>
      <c r="F138" s="171" t="s">
        <v>330</v>
      </c>
      <c r="G138" s="172" t="s">
        <v>164</v>
      </c>
      <c r="H138" s="173">
        <v>4488</v>
      </c>
      <c r="I138" s="174"/>
      <c r="J138" s="175">
        <f t="shared" si="20"/>
        <v>0</v>
      </c>
      <c r="K138" s="171" t="s">
        <v>141</v>
      </c>
      <c r="L138" s="36"/>
      <c r="M138" s="176" t="s">
        <v>5</v>
      </c>
      <c r="N138" s="182" t="s">
        <v>40</v>
      </c>
      <c r="O138" s="37"/>
      <c r="P138" s="183">
        <f t="shared" si="21"/>
        <v>0</v>
      </c>
      <c r="Q138" s="183">
        <v>0</v>
      </c>
      <c r="R138" s="183">
        <f t="shared" si="22"/>
        <v>0</v>
      </c>
      <c r="S138" s="183">
        <v>0</v>
      </c>
      <c r="T138" s="184">
        <f t="shared" si="23"/>
        <v>0</v>
      </c>
      <c r="AR138" s="20" t="s">
        <v>165</v>
      </c>
      <c r="AT138" s="20" t="s">
        <v>120</v>
      </c>
      <c r="AU138" s="20" t="s">
        <v>79</v>
      </c>
      <c r="AY138" s="20" t="s">
        <v>117</v>
      </c>
      <c r="BE138" s="181">
        <f t="shared" si="24"/>
        <v>0</v>
      </c>
      <c r="BF138" s="181">
        <f t="shared" si="25"/>
        <v>0</v>
      </c>
      <c r="BG138" s="181">
        <f t="shared" si="26"/>
        <v>0</v>
      </c>
      <c r="BH138" s="181">
        <f t="shared" si="27"/>
        <v>0</v>
      </c>
      <c r="BI138" s="181">
        <f t="shared" si="28"/>
        <v>0</v>
      </c>
      <c r="BJ138" s="20" t="s">
        <v>77</v>
      </c>
      <c r="BK138" s="181">
        <f t="shared" si="29"/>
        <v>0</v>
      </c>
      <c r="BL138" s="20" t="s">
        <v>165</v>
      </c>
      <c r="BM138" s="20" t="s">
        <v>331</v>
      </c>
    </row>
    <row r="139" spans="2:65" s="1" customFormat="1" ht="16.5" customHeight="1">
      <c r="B139" s="168"/>
      <c r="C139" s="185" t="s">
        <v>332</v>
      </c>
      <c r="D139" s="185" t="s">
        <v>157</v>
      </c>
      <c r="E139" s="186" t="s">
        <v>333</v>
      </c>
      <c r="F139" s="187" t="s">
        <v>334</v>
      </c>
      <c r="G139" s="188" t="s">
        <v>164</v>
      </c>
      <c r="H139" s="189">
        <v>4488</v>
      </c>
      <c r="I139" s="190"/>
      <c r="J139" s="191">
        <f t="shared" si="20"/>
        <v>0</v>
      </c>
      <c r="K139" s="187" t="s">
        <v>5</v>
      </c>
      <c r="L139" s="192"/>
      <c r="M139" s="193" t="s">
        <v>5</v>
      </c>
      <c r="N139" s="194" t="s">
        <v>40</v>
      </c>
      <c r="O139" s="37"/>
      <c r="P139" s="183">
        <f t="shared" si="21"/>
        <v>0</v>
      </c>
      <c r="Q139" s="183">
        <v>0</v>
      </c>
      <c r="R139" s="183">
        <f t="shared" si="22"/>
        <v>0</v>
      </c>
      <c r="S139" s="183">
        <v>0</v>
      </c>
      <c r="T139" s="184">
        <f t="shared" si="23"/>
        <v>0</v>
      </c>
      <c r="AR139" s="20" t="s">
        <v>170</v>
      </c>
      <c r="AT139" s="20" t="s">
        <v>157</v>
      </c>
      <c r="AU139" s="20" t="s">
        <v>79</v>
      </c>
      <c r="AY139" s="20" t="s">
        <v>117</v>
      </c>
      <c r="BE139" s="181">
        <f t="shared" si="24"/>
        <v>0</v>
      </c>
      <c r="BF139" s="181">
        <f t="shared" si="25"/>
        <v>0</v>
      </c>
      <c r="BG139" s="181">
        <f t="shared" si="26"/>
        <v>0</v>
      </c>
      <c r="BH139" s="181">
        <f t="shared" si="27"/>
        <v>0</v>
      </c>
      <c r="BI139" s="181">
        <f t="shared" si="28"/>
        <v>0</v>
      </c>
      <c r="BJ139" s="20" t="s">
        <v>77</v>
      </c>
      <c r="BK139" s="181">
        <f t="shared" si="29"/>
        <v>0</v>
      </c>
      <c r="BL139" s="20" t="s">
        <v>165</v>
      </c>
      <c r="BM139" s="20" t="s">
        <v>335</v>
      </c>
    </row>
    <row r="140" spans="2:65" s="1" customFormat="1" ht="16.5" customHeight="1">
      <c r="B140" s="168"/>
      <c r="C140" s="185" t="s">
        <v>336</v>
      </c>
      <c r="D140" s="185" t="s">
        <v>157</v>
      </c>
      <c r="E140" s="186" t="s">
        <v>337</v>
      </c>
      <c r="F140" s="187" t="s">
        <v>338</v>
      </c>
      <c r="G140" s="188" t="s">
        <v>169</v>
      </c>
      <c r="H140" s="189">
        <v>12</v>
      </c>
      <c r="I140" s="190"/>
      <c r="J140" s="191">
        <f t="shared" si="20"/>
        <v>0</v>
      </c>
      <c r="K140" s="187" t="s">
        <v>5</v>
      </c>
      <c r="L140" s="192"/>
      <c r="M140" s="193" t="s">
        <v>5</v>
      </c>
      <c r="N140" s="194" t="s">
        <v>40</v>
      </c>
      <c r="O140" s="37"/>
      <c r="P140" s="183">
        <f t="shared" si="21"/>
        <v>0</v>
      </c>
      <c r="Q140" s="183">
        <v>0</v>
      </c>
      <c r="R140" s="183">
        <f t="shared" si="22"/>
        <v>0</v>
      </c>
      <c r="S140" s="183">
        <v>0</v>
      </c>
      <c r="T140" s="184">
        <f t="shared" si="23"/>
        <v>0</v>
      </c>
      <c r="AR140" s="20" t="s">
        <v>170</v>
      </c>
      <c r="AT140" s="20" t="s">
        <v>157</v>
      </c>
      <c r="AU140" s="20" t="s">
        <v>79</v>
      </c>
      <c r="AY140" s="20" t="s">
        <v>117</v>
      </c>
      <c r="BE140" s="181">
        <f t="shared" si="24"/>
        <v>0</v>
      </c>
      <c r="BF140" s="181">
        <f t="shared" si="25"/>
        <v>0</v>
      </c>
      <c r="BG140" s="181">
        <f t="shared" si="26"/>
        <v>0</v>
      </c>
      <c r="BH140" s="181">
        <f t="shared" si="27"/>
        <v>0</v>
      </c>
      <c r="BI140" s="181">
        <f t="shared" si="28"/>
        <v>0</v>
      </c>
      <c r="BJ140" s="20" t="s">
        <v>77</v>
      </c>
      <c r="BK140" s="181">
        <f t="shared" si="29"/>
        <v>0</v>
      </c>
      <c r="BL140" s="20" t="s">
        <v>165</v>
      </c>
      <c r="BM140" s="20" t="s">
        <v>339</v>
      </c>
    </row>
    <row r="141" spans="2:65" s="1" customFormat="1" ht="38.25" customHeight="1">
      <c r="B141" s="168"/>
      <c r="C141" s="169" t="s">
        <v>340</v>
      </c>
      <c r="D141" s="169" t="s">
        <v>120</v>
      </c>
      <c r="E141" s="170" t="s">
        <v>341</v>
      </c>
      <c r="F141" s="171" t="s">
        <v>342</v>
      </c>
      <c r="G141" s="172" t="s">
        <v>164</v>
      </c>
      <c r="H141" s="173">
        <v>598</v>
      </c>
      <c r="I141" s="174"/>
      <c r="J141" s="175">
        <f t="shared" si="20"/>
        <v>0</v>
      </c>
      <c r="K141" s="171" t="s">
        <v>141</v>
      </c>
      <c r="L141" s="36"/>
      <c r="M141" s="176" t="s">
        <v>5</v>
      </c>
      <c r="N141" s="182" t="s">
        <v>40</v>
      </c>
      <c r="O141" s="37"/>
      <c r="P141" s="183">
        <f t="shared" si="21"/>
        <v>0</v>
      </c>
      <c r="Q141" s="183">
        <v>0</v>
      </c>
      <c r="R141" s="183">
        <f t="shared" si="22"/>
        <v>0</v>
      </c>
      <c r="S141" s="183">
        <v>0</v>
      </c>
      <c r="T141" s="184">
        <f t="shared" si="23"/>
        <v>0</v>
      </c>
      <c r="AR141" s="20" t="s">
        <v>165</v>
      </c>
      <c r="AT141" s="20" t="s">
        <v>120</v>
      </c>
      <c r="AU141" s="20" t="s">
        <v>79</v>
      </c>
      <c r="AY141" s="20" t="s">
        <v>117</v>
      </c>
      <c r="BE141" s="181">
        <f t="shared" si="24"/>
        <v>0</v>
      </c>
      <c r="BF141" s="181">
        <f t="shared" si="25"/>
        <v>0</v>
      </c>
      <c r="BG141" s="181">
        <f t="shared" si="26"/>
        <v>0</v>
      </c>
      <c r="BH141" s="181">
        <f t="shared" si="27"/>
        <v>0</v>
      </c>
      <c r="BI141" s="181">
        <f t="shared" si="28"/>
        <v>0</v>
      </c>
      <c r="BJ141" s="20" t="s">
        <v>77</v>
      </c>
      <c r="BK141" s="181">
        <f t="shared" si="29"/>
        <v>0</v>
      </c>
      <c r="BL141" s="20" t="s">
        <v>165</v>
      </c>
      <c r="BM141" s="20" t="s">
        <v>343</v>
      </c>
    </row>
    <row r="142" spans="2:65" s="1" customFormat="1" ht="25.5" customHeight="1">
      <c r="B142" s="168"/>
      <c r="C142" s="185" t="s">
        <v>344</v>
      </c>
      <c r="D142" s="185" t="s">
        <v>157</v>
      </c>
      <c r="E142" s="186" t="s">
        <v>345</v>
      </c>
      <c r="F142" s="187" t="s">
        <v>346</v>
      </c>
      <c r="G142" s="188" t="s">
        <v>164</v>
      </c>
      <c r="H142" s="189">
        <v>598</v>
      </c>
      <c r="I142" s="190"/>
      <c r="J142" s="191">
        <f t="shared" si="20"/>
        <v>0</v>
      </c>
      <c r="K142" s="187" t="s">
        <v>141</v>
      </c>
      <c r="L142" s="192"/>
      <c r="M142" s="193" t="s">
        <v>5</v>
      </c>
      <c r="N142" s="194" t="s">
        <v>40</v>
      </c>
      <c r="O142" s="37"/>
      <c r="P142" s="183">
        <f t="shared" si="21"/>
        <v>0</v>
      </c>
      <c r="Q142" s="183">
        <v>9.2000000000000003E-4</v>
      </c>
      <c r="R142" s="183">
        <f t="shared" si="22"/>
        <v>0.55015999999999998</v>
      </c>
      <c r="S142" s="183">
        <v>0</v>
      </c>
      <c r="T142" s="184">
        <f t="shared" si="23"/>
        <v>0</v>
      </c>
      <c r="AR142" s="20" t="s">
        <v>216</v>
      </c>
      <c r="AT142" s="20" t="s">
        <v>157</v>
      </c>
      <c r="AU142" s="20" t="s">
        <v>79</v>
      </c>
      <c r="AY142" s="20" t="s">
        <v>117</v>
      </c>
      <c r="BE142" s="181">
        <f t="shared" si="24"/>
        <v>0</v>
      </c>
      <c r="BF142" s="181">
        <f t="shared" si="25"/>
        <v>0</v>
      </c>
      <c r="BG142" s="181">
        <f t="shared" si="26"/>
        <v>0</v>
      </c>
      <c r="BH142" s="181">
        <f t="shared" si="27"/>
        <v>0</v>
      </c>
      <c r="BI142" s="181">
        <f t="shared" si="28"/>
        <v>0</v>
      </c>
      <c r="BJ142" s="20" t="s">
        <v>77</v>
      </c>
      <c r="BK142" s="181">
        <f t="shared" si="29"/>
        <v>0</v>
      </c>
      <c r="BL142" s="20" t="s">
        <v>216</v>
      </c>
      <c r="BM142" s="20" t="s">
        <v>347</v>
      </c>
    </row>
    <row r="143" spans="2:65" s="1" customFormat="1" ht="27">
      <c r="B143" s="36"/>
      <c r="D143" s="195" t="s">
        <v>348</v>
      </c>
      <c r="F143" s="196" t="s">
        <v>349</v>
      </c>
      <c r="I143" s="197"/>
      <c r="L143" s="36"/>
      <c r="M143" s="198"/>
      <c r="N143" s="37"/>
      <c r="O143" s="37"/>
      <c r="P143" s="37"/>
      <c r="Q143" s="37"/>
      <c r="R143" s="37"/>
      <c r="S143" s="37"/>
      <c r="T143" s="65"/>
      <c r="AT143" s="20" t="s">
        <v>348</v>
      </c>
      <c r="AU143" s="20" t="s">
        <v>79</v>
      </c>
    </row>
    <row r="144" spans="2:65" s="1" customFormat="1" ht="38.25" customHeight="1">
      <c r="B144" s="168"/>
      <c r="C144" s="169" t="s">
        <v>350</v>
      </c>
      <c r="D144" s="169" t="s">
        <v>120</v>
      </c>
      <c r="E144" s="170" t="s">
        <v>351</v>
      </c>
      <c r="F144" s="171" t="s">
        <v>352</v>
      </c>
      <c r="G144" s="172" t="s">
        <v>164</v>
      </c>
      <c r="H144" s="173">
        <v>44</v>
      </c>
      <c r="I144" s="174"/>
      <c r="J144" s="175">
        <f t="shared" ref="J144:J162" si="30">ROUND(I144*H144,2)</f>
        <v>0</v>
      </c>
      <c r="K144" s="171" t="s">
        <v>141</v>
      </c>
      <c r="L144" s="36"/>
      <c r="M144" s="176" t="s">
        <v>5</v>
      </c>
      <c r="N144" s="182" t="s">
        <v>40</v>
      </c>
      <c r="O144" s="37"/>
      <c r="P144" s="183">
        <f t="shared" ref="P144:P162" si="31">O144*H144</f>
        <v>0</v>
      </c>
      <c r="Q144" s="183">
        <v>0.109</v>
      </c>
      <c r="R144" s="183">
        <f t="shared" ref="R144:R162" si="32">Q144*H144</f>
        <v>4.7960000000000003</v>
      </c>
      <c r="S144" s="183">
        <v>0</v>
      </c>
      <c r="T144" s="184">
        <f t="shared" ref="T144:T162" si="33">S144*H144</f>
        <v>0</v>
      </c>
      <c r="AR144" s="20" t="s">
        <v>165</v>
      </c>
      <c r="AT144" s="20" t="s">
        <v>120</v>
      </c>
      <c r="AU144" s="20" t="s">
        <v>79</v>
      </c>
      <c r="AY144" s="20" t="s">
        <v>117</v>
      </c>
      <c r="BE144" s="181">
        <f t="shared" ref="BE144:BE162" si="34">IF(N144="základní",J144,0)</f>
        <v>0</v>
      </c>
      <c r="BF144" s="181">
        <f t="shared" ref="BF144:BF162" si="35">IF(N144="snížená",J144,0)</f>
        <v>0</v>
      </c>
      <c r="BG144" s="181">
        <f t="shared" ref="BG144:BG162" si="36">IF(N144="zákl. přenesená",J144,0)</f>
        <v>0</v>
      </c>
      <c r="BH144" s="181">
        <f t="shared" ref="BH144:BH162" si="37">IF(N144="sníž. přenesená",J144,0)</f>
        <v>0</v>
      </c>
      <c r="BI144" s="181">
        <f t="shared" ref="BI144:BI162" si="38">IF(N144="nulová",J144,0)</f>
        <v>0</v>
      </c>
      <c r="BJ144" s="20" t="s">
        <v>77</v>
      </c>
      <c r="BK144" s="181">
        <f t="shared" ref="BK144:BK162" si="39">ROUND(I144*H144,2)</f>
        <v>0</v>
      </c>
      <c r="BL144" s="20" t="s">
        <v>165</v>
      </c>
      <c r="BM144" s="20" t="s">
        <v>353</v>
      </c>
    </row>
    <row r="145" spans="2:65" s="1" customFormat="1" ht="38.25" customHeight="1">
      <c r="B145" s="168"/>
      <c r="C145" s="169" t="s">
        <v>354</v>
      </c>
      <c r="D145" s="169" t="s">
        <v>120</v>
      </c>
      <c r="E145" s="170" t="s">
        <v>355</v>
      </c>
      <c r="F145" s="171" t="s">
        <v>356</v>
      </c>
      <c r="G145" s="172" t="s">
        <v>169</v>
      </c>
      <c r="H145" s="173">
        <v>1</v>
      </c>
      <c r="I145" s="174"/>
      <c r="J145" s="175">
        <f t="shared" si="30"/>
        <v>0</v>
      </c>
      <c r="K145" s="171" t="s">
        <v>141</v>
      </c>
      <c r="L145" s="36"/>
      <c r="M145" s="176" t="s">
        <v>5</v>
      </c>
      <c r="N145" s="182" t="s">
        <v>40</v>
      </c>
      <c r="O145" s="37"/>
      <c r="P145" s="183">
        <f t="shared" si="31"/>
        <v>0</v>
      </c>
      <c r="Q145" s="183">
        <v>0.37430000000000002</v>
      </c>
      <c r="R145" s="183">
        <f t="shared" si="32"/>
        <v>0.37430000000000002</v>
      </c>
      <c r="S145" s="183">
        <v>0</v>
      </c>
      <c r="T145" s="184">
        <f t="shared" si="33"/>
        <v>0</v>
      </c>
      <c r="AR145" s="20" t="s">
        <v>165</v>
      </c>
      <c r="AT145" s="20" t="s">
        <v>120</v>
      </c>
      <c r="AU145" s="20" t="s">
        <v>79</v>
      </c>
      <c r="AY145" s="20" t="s">
        <v>117</v>
      </c>
      <c r="BE145" s="181">
        <f t="shared" si="34"/>
        <v>0</v>
      </c>
      <c r="BF145" s="181">
        <f t="shared" si="35"/>
        <v>0</v>
      </c>
      <c r="BG145" s="181">
        <f t="shared" si="36"/>
        <v>0</v>
      </c>
      <c r="BH145" s="181">
        <f t="shared" si="37"/>
        <v>0</v>
      </c>
      <c r="BI145" s="181">
        <f t="shared" si="38"/>
        <v>0</v>
      </c>
      <c r="BJ145" s="20" t="s">
        <v>77</v>
      </c>
      <c r="BK145" s="181">
        <f t="shared" si="39"/>
        <v>0</v>
      </c>
      <c r="BL145" s="20" t="s">
        <v>165</v>
      </c>
      <c r="BM145" s="20" t="s">
        <v>357</v>
      </c>
    </row>
    <row r="146" spans="2:65" s="1" customFormat="1" ht="16.5" customHeight="1">
      <c r="B146" s="168"/>
      <c r="C146" s="185" t="s">
        <v>358</v>
      </c>
      <c r="D146" s="185" t="s">
        <v>157</v>
      </c>
      <c r="E146" s="186" t="s">
        <v>359</v>
      </c>
      <c r="F146" s="187" t="s">
        <v>360</v>
      </c>
      <c r="G146" s="188" t="s">
        <v>169</v>
      </c>
      <c r="H146" s="189">
        <v>1</v>
      </c>
      <c r="I146" s="190"/>
      <c r="J146" s="191">
        <f t="shared" si="30"/>
        <v>0</v>
      </c>
      <c r="K146" s="187" t="s">
        <v>141</v>
      </c>
      <c r="L146" s="192"/>
      <c r="M146" s="193" t="s">
        <v>5</v>
      </c>
      <c r="N146" s="194" t="s">
        <v>40</v>
      </c>
      <c r="O146" s="37"/>
      <c r="P146" s="183">
        <f t="shared" si="31"/>
        <v>0</v>
      </c>
      <c r="Q146" s="183">
        <v>3.9E-2</v>
      </c>
      <c r="R146" s="183">
        <f t="shared" si="32"/>
        <v>3.9E-2</v>
      </c>
      <c r="S146" s="183">
        <v>0</v>
      </c>
      <c r="T146" s="184">
        <f t="shared" si="33"/>
        <v>0</v>
      </c>
      <c r="AR146" s="20" t="s">
        <v>216</v>
      </c>
      <c r="AT146" s="20" t="s">
        <v>157</v>
      </c>
      <c r="AU146" s="20" t="s">
        <v>79</v>
      </c>
      <c r="AY146" s="20" t="s">
        <v>117</v>
      </c>
      <c r="BE146" s="181">
        <f t="shared" si="34"/>
        <v>0</v>
      </c>
      <c r="BF146" s="181">
        <f t="shared" si="35"/>
        <v>0</v>
      </c>
      <c r="BG146" s="181">
        <f t="shared" si="36"/>
        <v>0</v>
      </c>
      <c r="BH146" s="181">
        <f t="shared" si="37"/>
        <v>0</v>
      </c>
      <c r="BI146" s="181">
        <f t="shared" si="38"/>
        <v>0</v>
      </c>
      <c r="BJ146" s="20" t="s">
        <v>77</v>
      </c>
      <c r="BK146" s="181">
        <f t="shared" si="39"/>
        <v>0</v>
      </c>
      <c r="BL146" s="20" t="s">
        <v>216</v>
      </c>
      <c r="BM146" s="20" t="s">
        <v>361</v>
      </c>
    </row>
    <row r="147" spans="2:65" s="1" customFormat="1" ht="25.5" customHeight="1">
      <c r="B147" s="168"/>
      <c r="C147" s="169" t="s">
        <v>362</v>
      </c>
      <c r="D147" s="169" t="s">
        <v>120</v>
      </c>
      <c r="E147" s="170" t="s">
        <v>363</v>
      </c>
      <c r="F147" s="171" t="s">
        <v>364</v>
      </c>
      <c r="G147" s="172" t="s">
        <v>169</v>
      </c>
      <c r="H147" s="173">
        <v>12</v>
      </c>
      <c r="I147" s="174"/>
      <c r="J147" s="175">
        <f t="shared" si="30"/>
        <v>0</v>
      </c>
      <c r="K147" s="171" t="s">
        <v>141</v>
      </c>
      <c r="L147" s="36"/>
      <c r="M147" s="176" t="s">
        <v>5</v>
      </c>
      <c r="N147" s="182" t="s">
        <v>40</v>
      </c>
      <c r="O147" s="37"/>
      <c r="P147" s="183">
        <f t="shared" si="31"/>
        <v>0</v>
      </c>
      <c r="Q147" s="183">
        <v>0</v>
      </c>
      <c r="R147" s="183">
        <f t="shared" si="32"/>
        <v>0</v>
      </c>
      <c r="S147" s="183">
        <v>0</v>
      </c>
      <c r="T147" s="184">
        <f t="shared" si="33"/>
        <v>0</v>
      </c>
      <c r="AR147" s="20" t="s">
        <v>165</v>
      </c>
      <c r="AT147" s="20" t="s">
        <v>120</v>
      </c>
      <c r="AU147" s="20" t="s">
        <v>79</v>
      </c>
      <c r="AY147" s="20" t="s">
        <v>117</v>
      </c>
      <c r="BE147" s="181">
        <f t="shared" si="34"/>
        <v>0</v>
      </c>
      <c r="BF147" s="181">
        <f t="shared" si="35"/>
        <v>0</v>
      </c>
      <c r="BG147" s="181">
        <f t="shared" si="36"/>
        <v>0</v>
      </c>
      <c r="BH147" s="181">
        <f t="shared" si="37"/>
        <v>0</v>
      </c>
      <c r="BI147" s="181">
        <f t="shared" si="38"/>
        <v>0</v>
      </c>
      <c r="BJ147" s="20" t="s">
        <v>77</v>
      </c>
      <c r="BK147" s="181">
        <f t="shared" si="39"/>
        <v>0</v>
      </c>
      <c r="BL147" s="20" t="s">
        <v>165</v>
      </c>
      <c r="BM147" s="20" t="s">
        <v>365</v>
      </c>
    </row>
    <row r="148" spans="2:65" s="1" customFormat="1" ht="16.5" customHeight="1">
      <c r="B148" s="168"/>
      <c r="C148" s="169" t="s">
        <v>366</v>
      </c>
      <c r="D148" s="169" t="s">
        <v>120</v>
      </c>
      <c r="E148" s="170" t="s">
        <v>367</v>
      </c>
      <c r="F148" s="171" t="s">
        <v>368</v>
      </c>
      <c r="G148" s="172" t="s">
        <v>164</v>
      </c>
      <c r="H148" s="173">
        <v>878</v>
      </c>
      <c r="I148" s="174"/>
      <c r="J148" s="175">
        <f t="shared" si="30"/>
        <v>0</v>
      </c>
      <c r="K148" s="171" t="s">
        <v>5</v>
      </c>
      <c r="L148" s="36"/>
      <c r="M148" s="176" t="s">
        <v>5</v>
      </c>
      <c r="N148" s="182" t="s">
        <v>40</v>
      </c>
      <c r="O148" s="37"/>
      <c r="P148" s="183">
        <f t="shared" si="31"/>
        <v>0</v>
      </c>
      <c r="Q148" s="183">
        <v>0</v>
      </c>
      <c r="R148" s="183">
        <f t="shared" si="32"/>
        <v>0</v>
      </c>
      <c r="S148" s="183">
        <v>0</v>
      </c>
      <c r="T148" s="184">
        <f t="shared" si="33"/>
        <v>0</v>
      </c>
      <c r="AR148" s="20" t="s">
        <v>165</v>
      </c>
      <c r="AT148" s="20" t="s">
        <v>120</v>
      </c>
      <c r="AU148" s="20" t="s">
        <v>79</v>
      </c>
      <c r="AY148" s="20" t="s">
        <v>117</v>
      </c>
      <c r="BE148" s="181">
        <f t="shared" si="34"/>
        <v>0</v>
      </c>
      <c r="BF148" s="181">
        <f t="shared" si="35"/>
        <v>0</v>
      </c>
      <c r="BG148" s="181">
        <f t="shared" si="36"/>
        <v>0</v>
      </c>
      <c r="BH148" s="181">
        <f t="shared" si="37"/>
        <v>0</v>
      </c>
      <c r="BI148" s="181">
        <f t="shared" si="38"/>
        <v>0</v>
      </c>
      <c r="BJ148" s="20" t="s">
        <v>77</v>
      </c>
      <c r="BK148" s="181">
        <f t="shared" si="39"/>
        <v>0</v>
      </c>
      <c r="BL148" s="20" t="s">
        <v>165</v>
      </c>
      <c r="BM148" s="20" t="s">
        <v>369</v>
      </c>
    </row>
    <row r="149" spans="2:65" s="1" customFormat="1" ht="38.25" customHeight="1">
      <c r="B149" s="168"/>
      <c r="C149" s="169" t="s">
        <v>370</v>
      </c>
      <c r="D149" s="169" t="s">
        <v>120</v>
      </c>
      <c r="E149" s="170" t="s">
        <v>371</v>
      </c>
      <c r="F149" s="171" t="s">
        <v>372</v>
      </c>
      <c r="G149" s="172" t="s">
        <v>164</v>
      </c>
      <c r="H149" s="173">
        <v>768</v>
      </c>
      <c r="I149" s="174"/>
      <c r="J149" s="175">
        <f t="shared" si="30"/>
        <v>0</v>
      </c>
      <c r="K149" s="171" t="s">
        <v>5</v>
      </c>
      <c r="L149" s="36"/>
      <c r="M149" s="176" t="s">
        <v>5</v>
      </c>
      <c r="N149" s="182" t="s">
        <v>40</v>
      </c>
      <c r="O149" s="37"/>
      <c r="P149" s="183">
        <f t="shared" si="31"/>
        <v>0</v>
      </c>
      <c r="Q149" s="183">
        <v>0.156</v>
      </c>
      <c r="R149" s="183">
        <f t="shared" si="32"/>
        <v>119.80799999999999</v>
      </c>
      <c r="S149" s="183">
        <v>0</v>
      </c>
      <c r="T149" s="184">
        <f t="shared" si="33"/>
        <v>0</v>
      </c>
      <c r="AR149" s="20" t="s">
        <v>165</v>
      </c>
      <c r="AT149" s="20" t="s">
        <v>120</v>
      </c>
      <c r="AU149" s="20" t="s">
        <v>79</v>
      </c>
      <c r="AY149" s="20" t="s">
        <v>117</v>
      </c>
      <c r="BE149" s="181">
        <f t="shared" si="34"/>
        <v>0</v>
      </c>
      <c r="BF149" s="181">
        <f t="shared" si="35"/>
        <v>0</v>
      </c>
      <c r="BG149" s="181">
        <f t="shared" si="36"/>
        <v>0</v>
      </c>
      <c r="BH149" s="181">
        <f t="shared" si="37"/>
        <v>0</v>
      </c>
      <c r="BI149" s="181">
        <f t="shared" si="38"/>
        <v>0</v>
      </c>
      <c r="BJ149" s="20" t="s">
        <v>77</v>
      </c>
      <c r="BK149" s="181">
        <f t="shared" si="39"/>
        <v>0</v>
      </c>
      <c r="BL149" s="20" t="s">
        <v>165</v>
      </c>
      <c r="BM149" s="20" t="s">
        <v>373</v>
      </c>
    </row>
    <row r="150" spans="2:65" s="1" customFormat="1" ht="16.5" customHeight="1">
      <c r="B150" s="168"/>
      <c r="C150" s="185" t="s">
        <v>374</v>
      </c>
      <c r="D150" s="185" t="s">
        <v>157</v>
      </c>
      <c r="E150" s="186" t="s">
        <v>375</v>
      </c>
      <c r="F150" s="187" t="s">
        <v>376</v>
      </c>
      <c r="G150" s="188" t="s">
        <v>169</v>
      </c>
      <c r="H150" s="189">
        <v>1152</v>
      </c>
      <c r="I150" s="190"/>
      <c r="J150" s="191">
        <f t="shared" si="30"/>
        <v>0</v>
      </c>
      <c r="K150" s="187" t="s">
        <v>5</v>
      </c>
      <c r="L150" s="192"/>
      <c r="M150" s="193" t="s">
        <v>5</v>
      </c>
      <c r="N150" s="194" t="s">
        <v>40</v>
      </c>
      <c r="O150" s="37"/>
      <c r="P150" s="183">
        <f t="shared" si="31"/>
        <v>0</v>
      </c>
      <c r="Q150" s="183">
        <v>0</v>
      </c>
      <c r="R150" s="183">
        <f t="shared" si="32"/>
        <v>0</v>
      </c>
      <c r="S150" s="183">
        <v>0</v>
      </c>
      <c r="T150" s="184">
        <f t="shared" si="33"/>
        <v>0</v>
      </c>
      <c r="AR150" s="20" t="s">
        <v>170</v>
      </c>
      <c r="AT150" s="20" t="s">
        <v>157</v>
      </c>
      <c r="AU150" s="20" t="s">
        <v>79</v>
      </c>
      <c r="AY150" s="20" t="s">
        <v>117</v>
      </c>
      <c r="BE150" s="181">
        <f t="shared" si="34"/>
        <v>0</v>
      </c>
      <c r="BF150" s="181">
        <f t="shared" si="35"/>
        <v>0</v>
      </c>
      <c r="BG150" s="181">
        <f t="shared" si="36"/>
        <v>0</v>
      </c>
      <c r="BH150" s="181">
        <f t="shared" si="37"/>
        <v>0</v>
      </c>
      <c r="BI150" s="181">
        <f t="shared" si="38"/>
        <v>0</v>
      </c>
      <c r="BJ150" s="20" t="s">
        <v>77</v>
      </c>
      <c r="BK150" s="181">
        <f t="shared" si="39"/>
        <v>0</v>
      </c>
      <c r="BL150" s="20" t="s">
        <v>165</v>
      </c>
      <c r="BM150" s="20" t="s">
        <v>377</v>
      </c>
    </row>
    <row r="151" spans="2:65" s="1" customFormat="1" ht="25.5" customHeight="1">
      <c r="B151" s="168"/>
      <c r="C151" s="169" t="s">
        <v>378</v>
      </c>
      <c r="D151" s="169" t="s">
        <v>120</v>
      </c>
      <c r="E151" s="170" t="s">
        <v>379</v>
      </c>
      <c r="F151" s="171" t="s">
        <v>380</v>
      </c>
      <c r="G151" s="172" t="s">
        <v>164</v>
      </c>
      <c r="H151" s="173">
        <v>53</v>
      </c>
      <c r="I151" s="174"/>
      <c r="J151" s="175">
        <f t="shared" si="30"/>
        <v>0</v>
      </c>
      <c r="K151" s="171" t="s">
        <v>5</v>
      </c>
      <c r="L151" s="36"/>
      <c r="M151" s="176" t="s">
        <v>5</v>
      </c>
      <c r="N151" s="182" t="s">
        <v>40</v>
      </c>
      <c r="O151" s="37"/>
      <c r="P151" s="183">
        <f t="shared" si="31"/>
        <v>0</v>
      </c>
      <c r="Q151" s="183">
        <v>0.20300000000000001</v>
      </c>
      <c r="R151" s="183">
        <f t="shared" si="32"/>
        <v>10.759</v>
      </c>
      <c r="S151" s="183">
        <v>0</v>
      </c>
      <c r="T151" s="184">
        <f t="shared" si="33"/>
        <v>0</v>
      </c>
      <c r="AR151" s="20" t="s">
        <v>165</v>
      </c>
      <c r="AT151" s="20" t="s">
        <v>120</v>
      </c>
      <c r="AU151" s="20" t="s">
        <v>79</v>
      </c>
      <c r="AY151" s="20" t="s">
        <v>117</v>
      </c>
      <c r="BE151" s="181">
        <f t="shared" si="34"/>
        <v>0</v>
      </c>
      <c r="BF151" s="181">
        <f t="shared" si="35"/>
        <v>0</v>
      </c>
      <c r="BG151" s="181">
        <f t="shared" si="36"/>
        <v>0</v>
      </c>
      <c r="BH151" s="181">
        <f t="shared" si="37"/>
        <v>0</v>
      </c>
      <c r="BI151" s="181">
        <f t="shared" si="38"/>
        <v>0</v>
      </c>
      <c r="BJ151" s="20" t="s">
        <v>77</v>
      </c>
      <c r="BK151" s="181">
        <f t="shared" si="39"/>
        <v>0</v>
      </c>
      <c r="BL151" s="20" t="s">
        <v>165</v>
      </c>
      <c r="BM151" s="20" t="s">
        <v>381</v>
      </c>
    </row>
    <row r="152" spans="2:65" s="1" customFormat="1" ht="16.5" customHeight="1">
      <c r="B152" s="168"/>
      <c r="C152" s="169" t="s">
        <v>382</v>
      </c>
      <c r="D152" s="169" t="s">
        <v>120</v>
      </c>
      <c r="E152" s="170" t="s">
        <v>383</v>
      </c>
      <c r="F152" s="171" t="s">
        <v>384</v>
      </c>
      <c r="G152" s="172" t="s">
        <v>164</v>
      </c>
      <c r="H152" s="173">
        <v>1134</v>
      </c>
      <c r="I152" s="174"/>
      <c r="J152" s="175">
        <f t="shared" si="30"/>
        <v>0</v>
      </c>
      <c r="K152" s="171" t="s">
        <v>141</v>
      </c>
      <c r="L152" s="36"/>
      <c r="M152" s="176" t="s">
        <v>5</v>
      </c>
      <c r="N152" s="182" t="s">
        <v>40</v>
      </c>
      <c r="O152" s="37"/>
      <c r="P152" s="183">
        <f t="shared" si="31"/>
        <v>0</v>
      </c>
      <c r="Q152" s="183">
        <v>0</v>
      </c>
      <c r="R152" s="183">
        <f t="shared" si="32"/>
        <v>0</v>
      </c>
      <c r="S152" s="183">
        <v>0</v>
      </c>
      <c r="T152" s="184">
        <f t="shared" si="33"/>
        <v>0</v>
      </c>
      <c r="AR152" s="20" t="s">
        <v>165</v>
      </c>
      <c r="AT152" s="20" t="s">
        <v>120</v>
      </c>
      <c r="AU152" s="20" t="s">
        <v>79</v>
      </c>
      <c r="AY152" s="20" t="s">
        <v>117</v>
      </c>
      <c r="BE152" s="181">
        <f t="shared" si="34"/>
        <v>0</v>
      </c>
      <c r="BF152" s="181">
        <f t="shared" si="35"/>
        <v>0</v>
      </c>
      <c r="BG152" s="181">
        <f t="shared" si="36"/>
        <v>0</v>
      </c>
      <c r="BH152" s="181">
        <f t="shared" si="37"/>
        <v>0</v>
      </c>
      <c r="BI152" s="181">
        <f t="shared" si="38"/>
        <v>0</v>
      </c>
      <c r="BJ152" s="20" t="s">
        <v>77</v>
      </c>
      <c r="BK152" s="181">
        <f t="shared" si="39"/>
        <v>0</v>
      </c>
      <c r="BL152" s="20" t="s">
        <v>165</v>
      </c>
      <c r="BM152" s="20" t="s">
        <v>385</v>
      </c>
    </row>
    <row r="153" spans="2:65" s="1" customFormat="1" ht="16.5" customHeight="1">
      <c r="B153" s="168"/>
      <c r="C153" s="185" t="s">
        <v>386</v>
      </c>
      <c r="D153" s="185" t="s">
        <v>157</v>
      </c>
      <c r="E153" s="186" t="s">
        <v>387</v>
      </c>
      <c r="F153" s="187" t="s">
        <v>388</v>
      </c>
      <c r="G153" s="188" t="s">
        <v>169</v>
      </c>
      <c r="H153" s="189">
        <v>3910</v>
      </c>
      <c r="I153" s="190"/>
      <c r="J153" s="191">
        <f t="shared" si="30"/>
        <v>0</v>
      </c>
      <c r="K153" s="187" t="s">
        <v>5</v>
      </c>
      <c r="L153" s="192"/>
      <c r="M153" s="193" t="s">
        <v>5</v>
      </c>
      <c r="N153" s="194" t="s">
        <v>40</v>
      </c>
      <c r="O153" s="37"/>
      <c r="P153" s="183">
        <f t="shared" si="31"/>
        <v>0</v>
      </c>
      <c r="Q153" s="183">
        <v>0</v>
      </c>
      <c r="R153" s="183">
        <f t="shared" si="32"/>
        <v>0</v>
      </c>
      <c r="S153" s="183">
        <v>0</v>
      </c>
      <c r="T153" s="184">
        <f t="shared" si="33"/>
        <v>0</v>
      </c>
      <c r="AR153" s="20" t="s">
        <v>170</v>
      </c>
      <c r="AT153" s="20" t="s">
        <v>157</v>
      </c>
      <c r="AU153" s="20" t="s">
        <v>79</v>
      </c>
      <c r="AY153" s="20" t="s">
        <v>117</v>
      </c>
      <c r="BE153" s="181">
        <f t="shared" si="34"/>
        <v>0</v>
      </c>
      <c r="BF153" s="181">
        <f t="shared" si="35"/>
        <v>0</v>
      </c>
      <c r="BG153" s="181">
        <f t="shared" si="36"/>
        <v>0</v>
      </c>
      <c r="BH153" s="181">
        <f t="shared" si="37"/>
        <v>0</v>
      </c>
      <c r="BI153" s="181">
        <f t="shared" si="38"/>
        <v>0</v>
      </c>
      <c r="BJ153" s="20" t="s">
        <v>77</v>
      </c>
      <c r="BK153" s="181">
        <f t="shared" si="39"/>
        <v>0</v>
      </c>
      <c r="BL153" s="20" t="s">
        <v>165</v>
      </c>
      <c r="BM153" s="20" t="s">
        <v>389</v>
      </c>
    </row>
    <row r="154" spans="2:65" s="1" customFormat="1" ht="38.25" customHeight="1">
      <c r="B154" s="168"/>
      <c r="C154" s="169" t="s">
        <v>390</v>
      </c>
      <c r="D154" s="169" t="s">
        <v>120</v>
      </c>
      <c r="E154" s="170" t="s">
        <v>391</v>
      </c>
      <c r="F154" s="171" t="s">
        <v>392</v>
      </c>
      <c r="G154" s="172" t="s">
        <v>164</v>
      </c>
      <c r="H154" s="173">
        <v>2697</v>
      </c>
      <c r="I154" s="174"/>
      <c r="J154" s="175">
        <f t="shared" si="30"/>
        <v>0</v>
      </c>
      <c r="K154" s="171" t="s">
        <v>141</v>
      </c>
      <c r="L154" s="36"/>
      <c r="M154" s="176" t="s">
        <v>5</v>
      </c>
      <c r="N154" s="182" t="s">
        <v>40</v>
      </c>
      <c r="O154" s="37"/>
      <c r="P154" s="183">
        <f t="shared" si="31"/>
        <v>0</v>
      </c>
      <c r="Q154" s="183">
        <v>9.0000000000000006E-5</v>
      </c>
      <c r="R154" s="183">
        <f t="shared" si="32"/>
        <v>0.24273000000000003</v>
      </c>
      <c r="S154" s="183">
        <v>0</v>
      </c>
      <c r="T154" s="184">
        <f t="shared" si="33"/>
        <v>0</v>
      </c>
      <c r="AR154" s="20" t="s">
        <v>165</v>
      </c>
      <c r="AT154" s="20" t="s">
        <v>120</v>
      </c>
      <c r="AU154" s="20" t="s">
        <v>79</v>
      </c>
      <c r="AY154" s="20" t="s">
        <v>117</v>
      </c>
      <c r="BE154" s="181">
        <f t="shared" si="34"/>
        <v>0</v>
      </c>
      <c r="BF154" s="181">
        <f t="shared" si="35"/>
        <v>0</v>
      </c>
      <c r="BG154" s="181">
        <f t="shared" si="36"/>
        <v>0</v>
      </c>
      <c r="BH154" s="181">
        <f t="shared" si="37"/>
        <v>0</v>
      </c>
      <c r="BI154" s="181">
        <f t="shared" si="38"/>
        <v>0</v>
      </c>
      <c r="BJ154" s="20" t="s">
        <v>77</v>
      </c>
      <c r="BK154" s="181">
        <f t="shared" si="39"/>
        <v>0</v>
      </c>
      <c r="BL154" s="20" t="s">
        <v>165</v>
      </c>
      <c r="BM154" s="20" t="s">
        <v>393</v>
      </c>
    </row>
    <row r="155" spans="2:65" s="1" customFormat="1" ht="38.25" customHeight="1">
      <c r="B155" s="168"/>
      <c r="C155" s="169" t="s">
        <v>394</v>
      </c>
      <c r="D155" s="169" t="s">
        <v>120</v>
      </c>
      <c r="E155" s="170" t="s">
        <v>395</v>
      </c>
      <c r="F155" s="171" t="s">
        <v>396</v>
      </c>
      <c r="G155" s="172" t="s">
        <v>164</v>
      </c>
      <c r="H155" s="173">
        <v>825</v>
      </c>
      <c r="I155" s="174"/>
      <c r="J155" s="175">
        <f t="shared" si="30"/>
        <v>0</v>
      </c>
      <c r="K155" s="171" t="s">
        <v>141</v>
      </c>
      <c r="L155" s="36"/>
      <c r="M155" s="176" t="s">
        <v>5</v>
      </c>
      <c r="N155" s="182" t="s">
        <v>40</v>
      </c>
      <c r="O155" s="37"/>
      <c r="P155" s="183">
        <f t="shared" si="31"/>
        <v>0</v>
      </c>
      <c r="Q155" s="183">
        <v>0</v>
      </c>
      <c r="R155" s="183">
        <f t="shared" si="32"/>
        <v>0</v>
      </c>
      <c r="S155" s="183">
        <v>0</v>
      </c>
      <c r="T155" s="184">
        <f t="shared" si="33"/>
        <v>0</v>
      </c>
      <c r="AR155" s="20" t="s">
        <v>165</v>
      </c>
      <c r="AT155" s="20" t="s">
        <v>120</v>
      </c>
      <c r="AU155" s="20" t="s">
        <v>79</v>
      </c>
      <c r="AY155" s="20" t="s">
        <v>117</v>
      </c>
      <c r="BE155" s="181">
        <f t="shared" si="34"/>
        <v>0</v>
      </c>
      <c r="BF155" s="181">
        <f t="shared" si="35"/>
        <v>0</v>
      </c>
      <c r="BG155" s="181">
        <f t="shared" si="36"/>
        <v>0</v>
      </c>
      <c r="BH155" s="181">
        <f t="shared" si="37"/>
        <v>0</v>
      </c>
      <c r="BI155" s="181">
        <f t="shared" si="38"/>
        <v>0</v>
      </c>
      <c r="BJ155" s="20" t="s">
        <v>77</v>
      </c>
      <c r="BK155" s="181">
        <f t="shared" si="39"/>
        <v>0</v>
      </c>
      <c r="BL155" s="20" t="s">
        <v>165</v>
      </c>
      <c r="BM155" s="20" t="s">
        <v>397</v>
      </c>
    </row>
    <row r="156" spans="2:65" s="1" customFormat="1" ht="38.25" customHeight="1">
      <c r="B156" s="168"/>
      <c r="C156" s="169" t="s">
        <v>398</v>
      </c>
      <c r="D156" s="169" t="s">
        <v>120</v>
      </c>
      <c r="E156" s="170" t="s">
        <v>399</v>
      </c>
      <c r="F156" s="171" t="s">
        <v>400</v>
      </c>
      <c r="G156" s="172" t="s">
        <v>164</v>
      </c>
      <c r="H156" s="173">
        <v>53</v>
      </c>
      <c r="I156" s="174"/>
      <c r="J156" s="175">
        <f t="shared" si="30"/>
        <v>0</v>
      </c>
      <c r="K156" s="171" t="s">
        <v>5</v>
      </c>
      <c r="L156" s="36"/>
      <c r="M156" s="176" t="s">
        <v>5</v>
      </c>
      <c r="N156" s="182" t="s">
        <v>40</v>
      </c>
      <c r="O156" s="37"/>
      <c r="P156" s="183">
        <f t="shared" si="31"/>
        <v>0</v>
      </c>
      <c r="Q156" s="183">
        <v>0</v>
      </c>
      <c r="R156" s="183">
        <f t="shared" si="32"/>
        <v>0</v>
      </c>
      <c r="S156" s="183">
        <v>0</v>
      </c>
      <c r="T156" s="184">
        <f t="shared" si="33"/>
        <v>0</v>
      </c>
      <c r="AR156" s="20" t="s">
        <v>165</v>
      </c>
      <c r="AT156" s="20" t="s">
        <v>120</v>
      </c>
      <c r="AU156" s="20" t="s">
        <v>79</v>
      </c>
      <c r="AY156" s="20" t="s">
        <v>117</v>
      </c>
      <c r="BE156" s="181">
        <f t="shared" si="34"/>
        <v>0</v>
      </c>
      <c r="BF156" s="181">
        <f t="shared" si="35"/>
        <v>0</v>
      </c>
      <c r="BG156" s="181">
        <f t="shared" si="36"/>
        <v>0</v>
      </c>
      <c r="BH156" s="181">
        <f t="shared" si="37"/>
        <v>0</v>
      </c>
      <c r="BI156" s="181">
        <f t="shared" si="38"/>
        <v>0</v>
      </c>
      <c r="BJ156" s="20" t="s">
        <v>77</v>
      </c>
      <c r="BK156" s="181">
        <f t="shared" si="39"/>
        <v>0</v>
      </c>
      <c r="BL156" s="20" t="s">
        <v>165</v>
      </c>
      <c r="BM156" s="20" t="s">
        <v>401</v>
      </c>
    </row>
    <row r="157" spans="2:65" s="1" customFormat="1" ht="16.5" customHeight="1">
      <c r="B157" s="168"/>
      <c r="C157" s="185" t="s">
        <v>402</v>
      </c>
      <c r="D157" s="185" t="s">
        <v>157</v>
      </c>
      <c r="E157" s="186" t="s">
        <v>403</v>
      </c>
      <c r="F157" s="187" t="s">
        <v>404</v>
      </c>
      <c r="G157" s="188" t="s">
        <v>140</v>
      </c>
      <c r="H157" s="189">
        <v>104.83199999999999</v>
      </c>
      <c r="I157" s="190"/>
      <c r="J157" s="191">
        <f t="shared" si="30"/>
        <v>0</v>
      </c>
      <c r="K157" s="187" t="s">
        <v>141</v>
      </c>
      <c r="L157" s="192"/>
      <c r="M157" s="193" t="s">
        <v>5</v>
      </c>
      <c r="N157" s="194" t="s">
        <v>40</v>
      </c>
      <c r="O157" s="37"/>
      <c r="P157" s="183">
        <f t="shared" si="31"/>
        <v>0</v>
      </c>
      <c r="Q157" s="183">
        <v>1</v>
      </c>
      <c r="R157" s="183">
        <f t="shared" si="32"/>
        <v>104.83199999999999</v>
      </c>
      <c r="S157" s="183">
        <v>0</v>
      </c>
      <c r="T157" s="184">
        <f t="shared" si="33"/>
        <v>0</v>
      </c>
      <c r="AR157" s="20" t="s">
        <v>216</v>
      </c>
      <c r="AT157" s="20" t="s">
        <v>157</v>
      </c>
      <c r="AU157" s="20" t="s">
        <v>79</v>
      </c>
      <c r="AY157" s="20" t="s">
        <v>117</v>
      </c>
      <c r="BE157" s="181">
        <f t="shared" si="34"/>
        <v>0</v>
      </c>
      <c r="BF157" s="181">
        <f t="shared" si="35"/>
        <v>0</v>
      </c>
      <c r="BG157" s="181">
        <f t="shared" si="36"/>
        <v>0</v>
      </c>
      <c r="BH157" s="181">
        <f t="shared" si="37"/>
        <v>0</v>
      </c>
      <c r="BI157" s="181">
        <f t="shared" si="38"/>
        <v>0</v>
      </c>
      <c r="BJ157" s="20" t="s">
        <v>77</v>
      </c>
      <c r="BK157" s="181">
        <f t="shared" si="39"/>
        <v>0</v>
      </c>
      <c r="BL157" s="20" t="s">
        <v>216</v>
      </c>
      <c r="BM157" s="20" t="s">
        <v>405</v>
      </c>
    </row>
    <row r="158" spans="2:65" s="1" customFormat="1" ht="38.25" customHeight="1">
      <c r="B158" s="168"/>
      <c r="C158" s="169" t="s">
        <v>406</v>
      </c>
      <c r="D158" s="169" t="s">
        <v>120</v>
      </c>
      <c r="E158" s="170" t="s">
        <v>407</v>
      </c>
      <c r="F158" s="171" t="s">
        <v>408</v>
      </c>
      <c r="G158" s="172" t="s">
        <v>302</v>
      </c>
      <c r="H158" s="173">
        <v>28</v>
      </c>
      <c r="I158" s="174"/>
      <c r="J158" s="175">
        <f t="shared" si="30"/>
        <v>0</v>
      </c>
      <c r="K158" s="171" t="s">
        <v>141</v>
      </c>
      <c r="L158" s="36"/>
      <c r="M158" s="176" t="s">
        <v>5</v>
      </c>
      <c r="N158" s="182" t="s">
        <v>40</v>
      </c>
      <c r="O158" s="37"/>
      <c r="P158" s="183">
        <f t="shared" si="31"/>
        <v>0</v>
      </c>
      <c r="Q158" s="183">
        <v>0</v>
      </c>
      <c r="R158" s="183">
        <f t="shared" si="32"/>
        <v>0</v>
      </c>
      <c r="S158" s="183">
        <v>0</v>
      </c>
      <c r="T158" s="184">
        <f t="shared" si="33"/>
        <v>0</v>
      </c>
      <c r="AR158" s="20" t="s">
        <v>165</v>
      </c>
      <c r="AT158" s="20" t="s">
        <v>120</v>
      </c>
      <c r="AU158" s="20" t="s">
        <v>79</v>
      </c>
      <c r="AY158" s="20" t="s">
        <v>117</v>
      </c>
      <c r="BE158" s="181">
        <f t="shared" si="34"/>
        <v>0</v>
      </c>
      <c r="BF158" s="181">
        <f t="shared" si="35"/>
        <v>0</v>
      </c>
      <c r="BG158" s="181">
        <f t="shared" si="36"/>
        <v>0</v>
      </c>
      <c r="BH158" s="181">
        <f t="shared" si="37"/>
        <v>0</v>
      </c>
      <c r="BI158" s="181">
        <f t="shared" si="38"/>
        <v>0</v>
      </c>
      <c r="BJ158" s="20" t="s">
        <v>77</v>
      </c>
      <c r="BK158" s="181">
        <f t="shared" si="39"/>
        <v>0</v>
      </c>
      <c r="BL158" s="20" t="s">
        <v>165</v>
      </c>
      <c r="BM158" s="20" t="s">
        <v>409</v>
      </c>
    </row>
    <row r="159" spans="2:65" s="1" customFormat="1" ht="16.5" customHeight="1">
      <c r="B159" s="168"/>
      <c r="C159" s="169" t="s">
        <v>410</v>
      </c>
      <c r="D159" s="169" t="s">
        <v>120</v>
      </c>
      <c r="E159" s="170" t="s">
        <v>411</v>
      </c>
      <c r="F159" s="171" t="s">
        <v>412</v>
      </c>
      <c r="G159" s="172" t="s">
        <v>169</v>
      </c>
      <c r="H159" s="173">
        <v>122</v>
      </c>
      <c r="I159" s="174"/>
      <c r="J159" s="175">
        <f t="shared" si="30"/>
        <v>0</v>
      </c>
      <c r="K159" s="171" t="s">
        <v>5</v>
      </c>
      <c r="L159" s="36"/>
      <c r="M159" s="176" t="s">
        <v>5</v>
      </c>
      <c r="N159" s="182" t="s">
        <v>40</v>
      </c>
      <c r="O159" s="37"/>
      <c r="P159" s="183">
        <f t="shared" si="31"/>
        <v>0</v>
      </c>
      <c r="Q159" s="183">
        <v>0</v>
      </c>
      <c r="R159" s="183">
        <f t="shared" si="32"/>
        <v>0</v>
      </c>
      <c r="S159" s="183">
        <v>0</v>
      </c>
      <c r="T159" s="184">
        <f t="shared" si="33"/>
        <v>0</v>
      </c>
      <c r="AR159" s="20" t="s">
        <v>124</v>
      </c>
      <c r="AT159" s="20" t="s">
        <v>120</v>
      </c>
      <c r="AU159" s="20" t="s">
        <v>79</v>
      </c>
      <c r="AY159" s="20" t="s">
        <v>117</v>
      </c>
      <c r="BE159" s="181">
        <f t="shared" si="34"/>
        <v>0</v>
      </c>
      <c r="BF159" s="181">
        <f t="shared" si="35"/>
        <v>0</v>
      </c>
      <c r="BG159" s="181">
        <f t="shared" si="36"/>
        <v>0</v>
      </c>
      <c r="BH159" s="181">
        <f t="shared" si="37"/>
        <v>0</v>
      </c>
      <c r="BI159" s="181">
        <f t="shared" si="38"/>
        <v>0</v>
      </c>
      <c r="BJ159" s="20" t="s">
        <v>77</v>
      </c>
      <c r="BK159" s="181">
        <f t="shared" si="39"/>
        <v>0</v>
      </c>
      <c r="BL159" s="20" t="s">
        <v>124</v>
      </c>
      <c r="BM159" s="20" t="s">
        <v>413</v>
      </c>
    </row>
    <row r="160" spans="2:65" s="1" customFormat="1" ht="16.5" customHeight="1">
      <c r="B160" s="168"/>
      <c r="C160" s="185" t="s">
        <v>414</v>
      </c>
      <c r="D160" s="185" t="s">
        <v>157</v>
      </c>
      <c r="E160" s="186" t="s">
        <v>415</v>
      </c>
      <c r="F160" s="187" t="s">
        <v>416</v>
      </c>
      <c r="G160" s="188" t="s">
        <v>169</v>
      </c>
      <c r="H160" s="189">
        <v>25</v>
      </c>
      <c r="I160" s="190"/>
      <c r="J160" s="191">
        <f t="shared" si="30"/>
        <v>0</v>
      </c>
      <c r="K160" s="187" t="s">
        <v>5</v>
      </c>
      <c r="L160" s="192"/>
      <c r="M160" s="193" t="s">
        <v>5</v>
      </c>
      <c r="N160" s="194" t="s">
        <v>40</v>
      </c>
      <c r="O160" s="37"/>
      <c r="P160" s="183">
        <f t="shared" si="31"/>
        <v>0</v>
      </c>
      <c r="Q160" s="183">
        <v>0</v>
      </c>
      <c r="R160" s="183">
        <f t="shared" si="32"/>
        <v>0</v>
      </c>
      <c r="S160" s="183">
        <v>0</v>
      </c>
      <c r="T160" s="184">
        <f t="shared" si="33"/>
        <v>0</v>
      </c>
      <c r="AR160" s="20" t="s">
        <v>172</v>
      </c>
      <c r="AT160" s="20" t="s">
        <v>157</v>
      </c>
      <c r="AU160" s="20" t="s">
        <v>79</v>
      </c>
      <c r="AY160" s="20" t="s">
        <v>117</v>
      </c>
      <c r="BE160" s="181">
        <f t="shared" si="34"/>
        <v>0</v>
      </c>
      <c r="BF160" s="181">
        <f t="shared" si="35"/>
        <v>0</v>
      </c>
      <c r="BG160" s="181">
        <f t="shared" si="36"/>
        <v>0</v>
      </c>
      <c r="BH160" s="181">
        <f t="shared" si="37"/>
        <v>0</v>
      </c>
      <c r="BI160" s="181">
        <f t="shared" si="38"/>
        <v>0</v>
      </c>
      <c r="BJ160" s="20" t="s">
        <v>77</v>
      </c>
      <c r="BK160" s="181">
        <f t="shared" si="39"/>
        <v>0</v>
      </c>
      <c r="BL160" s="20" t="s">
        <v>124</v>
      </c>
      <c r="BM160" s="20" t="s">
        <v>417</v>
      </c>
    </row>
    <row r="161" spans="2:65" s="1" customFormat="1" ht="16.5" customHeight="1">
      <c r="B161" s="168"/>
      <c r="C161" s="169" t="s">
        <v>418</v>
      </c>
      <c r="D161" s="169" t="s">
        <v>120</v>
      </c>
      <c r="E161" s="170" t="s">
        <v>419</v>
      </c>
      <c r="F161" s="171" t="s">
        <v>420</v>
      </c>
      <c r="G161" s="172" t="s">
        <v>169</v>
      </c>
      <c r="H161" s="173">
        <v>14</v>
      </c>
      <c r="I161" s="174"/>
      <c r="J161" s="175">
        <f t="shared" si="30"/>
        <v>0</v>
      </c>
      <c r="K161" s="171" t="s">
        <v>5</v>
      </c>
      <c r="L161" s="36"/>
      <c r="M161" s="176" t="s">
        <v>5</v>
      </c>
      <c r="N161" s="182" t="s">
        <v>40</v>
      </c>
      <c r="O161" s="37"/>
      <c r="P161" s="183">
        <f t="shared" si="31"/>
        <v>0</v>
      </c>
      <c r="Q161" s="183">
        <v>0</v>
      </c>
      <c r="R161" s="183">
        <f t="shared" si="32"/>
        <v>0</v>
      </c>
      <c r="S161" s="183">
        <v>0</v>
      </c>
      <c r="T161" s="184">
        <f t="shared" si="33"/>
        <v>0</v>
      </c>
      <c r="AR161" s="20" t="s">
        <v>124</v>
      </c>
      <c r="AT161" s="20" t="s">
        <v>120</v>
      </c>
      <c r="AU161" s="20" t="s">
        <v>79</v>
      </c>
      <c r="AY161" s="20" t="s">
        <v>117</v>
      </c>
      <c r="BE161" s="181">
        <f t="shared" si="34"/>
        <v>0</v>
      </c>
      <c r="BF161" s="181">
        <f t="shared" si="35"/>
        <v>0</v>
      </c>
      <c r="BG161" s="181">
        <f t="shared" si="36"/>
        <v>0</v>
      </c>
      <c r="BH161" s="181">
        <f t="shared" si="37"/>
        <v>0</v>
      </c>
      <c r="BI161" s="181">
        <f t="shared" si="38"/>
        <v>0</v>
      </c>
      <c r="BJ161" s="20" t="s">
        <v>77</v>
      </c>
      <c r="BK161" s="181">
        <f t="shared" si="39"/>
        <v>0</v>
      </c>
      <c r="BL161" s="20" t="s">
        <v>124</v>
      </c>
      <c r="BM161" s="20" t="s">
        <v>421</v>
      </c>
    </row>
    <row r="162" spans="2:65" s="1" customFormat="1" ht="16.5" customHeight="1">
      <c r="B162" s="168"/>
      <c r="C162" s="185" t="s">
        <v>422</v>
      </c>
      <c r="D162" s="185" t="s">
        <v>157</v>
      </c>
      <c r="E162" s="186" t="s">
        <v>423</v>
      </c>
      <c r="F162" s="187" t="s">
        <v>424</v>
      </c>
      <c r="G162" s="188" t="s">
        <v>169</v>
      </c>
      <c r="H162" s="189">
        <v>14</v>
      </c>
      <c r="I162" s="190"/>
      <c r="J162" s="191">
        <f t="shared" si="30"/>
        <v>0</v>
      </c>
      <c r="K162" s="187" t="s">
        <v>5</v>
      </c>
      <c r="L162" s="192"/>
      <c r="M162" s="193" t="s">
        <v>5</v>
      </c>
      <c r="N162" s="194" t="s">
        <v>40</v>
      </c>
      <c r="O162" s="37"/>
      <c r="P162" s="183">
        <f t="shared" si="31"/>
        <v>0</v>
      </c>
      <c r="Q162" s="183">
        <v>0</v>
      </c>
      <c r="R162" s="183">
        <f t="shared" si="32"/>
        <v>0</v>
      </c>
      <c r="S162" s="183">
        <v>0</v>
      </c>
      <c r="T162" s="184">
        <f t="shared" si="33"/>
        <v>0</v>
      </c>
      <c r="AR162" s="20" t="s">
        <v>172</v>
      </c>
      <c r="AT162" s="20" t="s">
        <v>157</v>
      </c>
      <c r="AU162" s="20" t="s">
        <v>79</v>
      </c>
      <c r="AY162" s="20" t="s">
        <v>117</v>
      </c>
      <c r="BE162" s="181">
        <f t="shared" si="34"/>
        <v>0</v>
      </c>
      <c r="BF162" s="181">
        <f t="shared" si="35"/>
        <v>0</v>
      </c>
      <c r="BG162" s="181">
        <f t="shared" si="36"/>
        <v>0</v>
      </c>
      <c r="BH162" s="181">
        <f t="shared" si="37"/>
        <v>0</v>
      </c>
      <c r="BI162" s="181">
        <f t="shared" si="38"/>
        <v>0</v>
      </c>
      <c r="BJ162" s="20" t="s">
        <v>77</v>
      </c>
      <c r="BK162" s="181">
        <f t="shared" si="39"/>
        <v>0</v>
      </c>
      <c r="BL162" s="20" t="s">
        <v>124</v>
      </c>
      <c r="BM162" s="20" t="s">
        <v>425</v>
      </c>
    </row>
    <row r="163" spans="2:65" s="10" customFormat="1" ht="29.85" customHeight="1">
      <c r="B163" s="155"/>
      <c r="D163" s="156" t="s">
        <v>68</v>
      </c>
      <c r="E163" s="166" t="s">
        <v>426</v>
      </c>
      <c r="F163" s="166" t="s">
        <v>427</v>
      </c>
      <c r="I163" s="158"/>
      <c r="J163" s="167">
        <f>BK163</f>
        <v>0</v>
      </c>
      <c r="L163" s="155"/>
      <c r="M163" s="160"/>
      <c r="N163" s="161"/>
      <c r="O163" s="161"/>
      <c r="P163" s="162">
        <f>SUM(P164:P185)</f>
        <v>0</v>
      </c>
      <c r="Q163" s="161"/>
      <c r="R163" s="162">
        <f>SUM(R164:R185)</f>
        <v>11.11828</v>
      </c>
      <c r="S163" s="161"/>
      <c r="T163" s="163">
        <f>SUM(T164:T185)</f>
        <v>0</v>
      </c>
      <c r="AR163" s="156" t="s">
        <v>146</v>
      </c>
      <c r="AT163" s="164" t="s">
        <v>68</v>
      </c>
      <c r="AU163" s="164" t="s">
        <v>77</v>
      </c>
      <c r="AY163" s="156" t="s">
        <v>117</v>
      </c>
      <c r="BK163" s="165">
        <f>SUM(BK164:BK185)</f>
        <v>0</v>
      </c>
    </row>
    <row r="164" spans="2:65" s="1" customFormat="1" ht="25.5" customHeight="1">
      <c r="B164" s="168"/>
      <c r="C164" s="169" t="s">
        <v>428</v>
      </c>
      <c r="D164" s="169" t="s">
        <v>120</v>
      </c>
      <c r="E164" s="170" t="s">
        <v>429</v>
      </c>
      <c r="F164" s="171" t="s">
        <v>430</v>
      </c>
      <c r="G164" s="172" t="s">
        <v>164</v>
      </c>
      <c r="H164" s="173">
        <v>12</v>
      </c>
      <c r="I164" s="174"/>
      <c r="J164" s="175">
        <f t="shared" ref="J164:J185" si="40">ROUND(I164*H164,2)</f>
        <v>0</v>
      </c>
      <c r="K164" s="171" t="s">
        <v>141</v>
      </c>
      <c r="L164" s="36"/>
      <c r="M164" s="176" t="s">
        <v>5</v>
      </c>
      <c r="N164" s="182" t="s">
        <v>40</v>
      </c>
      <c r="O164" s="37"/>
      <c r="P164" s="183">
        <f t="shared" ref="P164:P185" si="41">O164*H164</f>
        <v>0</v>
      </c>
      <c r="Q164" s="183">
        <v>0</v>
      </c>
      <c r="R164" s="183">
        <f t="shared" ref="R164:R185" si="42">Q164*H164</f>
        <v>0</v>
      </c>
      <c r="S164" s="183">
        <v>0</v>
      </c>
      <c r="T164" s="184">
        <f t="shared" ref="T164:T185" si="43">S164*H164</f>
        <v>0</v>
      </c>
      <c r="AR164" s="20" t="s">
        <v>165</v>
      </c>
      <c r="AT164" s="20" t="s">
        <v>120</v>
      </c>
      <c r="AU164" s="20" t="s">
        <v>79</v>
      </c>
      <c r="AY164" s="20" t="s">
        <v>117</v>
      </c>
      <c r="BE164" s="181">
        <f t="shared" ref="BE164:BE185" si="44">IF(N164="základní",J164,0)</f>
        <v>0</v>
      </c>
      <c r="BF164" s="181">
        <f t="shared" ref="BF164:BF185" si="45">IF(N164="snížená",J164,0)</f>
        <v>0</v>
      </c>
      <c r="BG164" s="181">
        <f t="shared" ref="BG164:BG185" si="46">IF(N164="zákl. přenesená",J164,0)</f>
        <v>0</v>
      </c>
      <c r="BH164" s="181">
        <f t="shared" ref="BH164:BH185" si="47">IF(N164="sníž. přenesená",J164,0)</f>
        <v>0</v>
      </c>
      <c r="BI164" s="181">
        <f t="shared" ref="BI164:BI185" si="48">IF(N164="nulová",J164,0)</f>
        <v>0</v>
      </c>
      <c r="BJ164" s="20" t="s">
        <v>77</v>
      </c>
      <c r="BK164" s="181">
        <f t="shared" ref="BK164:BK185" si="49">ROUND(I164*H164,2)</f>
        <v>0</v>
      </c>
      <c r="BL164" s="20" t="s">
        <v>165</v>
      </c>
      <c r="BM164" s="20" t="s">
        <v>431</v>
      </c>
    </row>
    <row r="165" spans="2:65" s="1" customFormat="1" ht="25.5" customHeight="1">
      <c r="B165" s="168"/>
      <c r="C165" s="169" t="s">
        <v>432</v>
      </c>
      <c r="D165" s="169" t="s">
        <v>120</v>
      </c>
      <c r="E165" s="170" t="s">
        <v>433</v>
      </c>
      <c r="F165" s="171" t="s">
        <v>434</v>
      </c>
      <c r="G165" s="172" t="s">
        <v>164</v>
      </c>
      <c r="H165" s="173">
        <v>60</v>
      </c>
      <c r="I165" s="174"/>
      <c r="J165" s="175">
        <f t="shared" si="40"/>
        <v>0</v>
      </c>
      <c r="K165" s="171" t="s">
        <v>141</v>
      </c>
      <c r="L165" s="36"/>
      <c r="M165" s="176" t="s">
        <v>5</v>
      </c>
      <c r="N165" s="182" t="s">
        <v>40</v>
      </c>
      <c r="O165" s="37"/>
      <c r="P165" s="183">
        <f t="shared" si="41"/>
        <v>0</v>
      </c>
      <c r="Q165" s="183">
        <v>0</v>
      </c>
      <c r="R165" s="183">
        <f t="shared" si="42"/>
        <v>0</v>
      </c>
      <c r="S165" s="183">
        <v>0</v>
      </c>
      <c r="T165" s="184">
        <f t="shared" si="43"/>
        <v>0</v>
      </c>
      <c r="AR165" s="20" t="s">
        <v>165</v>
      </c>
      <c r="AT165" s="20" t="s">
        <v>120</v>
      </c>
      <c r="AU165" s="20" t="s">
        <v>79</v>
      </c>
      <c r="AY165" s="20" t="s">
        <v>117</v>
      </c>
      <c r="BE165" s="181">
        <f t="shared" si="44"/>
        <v>0</v>
      </c>
      <c r="BF165" s="181">
        <f t="shared" si="45"/>
        <v>0</v>
      </c>
      <c r="BG165" s="181">
        <f t="shared" si="46"/>
        <v>0</v>
      </c>
      <c r="BH165" s="181">
        <f t="shared" si="47"/>
        <v>0</v>
      </c>
      <c r="BI165" s="181">
        <f t="shared" si="48"/>
        <v>0</v>
      </c>
      <c r="BJ165" s="20" t="s">
        <v>77</v>
      </c>
      <c r="BK165" s="181">
        <f t="shared" si="49"/>
        <v>0</v>
      </c>
      <c r="BL165" s="20" t="s">
        <v>165</v>
      </c>
      <c r="BM165" s="20" t="s">
        <v>435</v>
      </c>
    </row>
    <row r="166" spans="2:65" s="1" customFormat="1" ht="25.5" customHeight="1">
      <c r="B166" s="168"/>
      <c r="C166" s="169" t="s">
        <v>436</v>
      </c>
      <c r="D166" s="169" t="s">
        <v>120</v>
      </c>
      <c r="E166" s="170" t="s">
        <v>437</v>
      </c>
      <c r="F166" s="171" t="s">
        <v>438</v>
      </c>
      <c r="G166" s="172" t="s">
        <v>164</v>
      </c>
      <c r="H166" s="173">
        <v>222</v>
      </c>
      <c r="I166" s="174"/>
      <c r="J166" s="175">
        <f t="shared" si="40"/>
        <v>0</v>
      </c>
      <c r="K166" s="171" t="s">
        <v>141</v>
      </c>
      <c r="L166" s="36"/>
      <c r="M166" s="176" t="s">
        <v>5</v>
      </c>
      <c r="N166" s="182" t="s">
        <v>40</v>
      </c>
      <c r="O166" s="37"/>
      <c r="P166" s="183">
        <f t="shared" si="41"/>
        <v>0</v>
      </c>
      <c r="Q166" s="183">
        <v>0</v>
      </c>
      <c r="R166" s="183">
        <f t="shared" si="42"/>
        <v>0</v>
      </c>
      <c r="S166" s="183">
        <v>0</v>
      </c>
      <c r="T166" s="184">
        <f t="shared" si="43"/>
        <v>0</v>
      </c>
      <c r="AR166" s="20" t="s">
        <v>165</v>
      </c>
      <c r="AT166" s="20" t="s">
        <v>120</v>
      </c>
      <c r="AU166" s="20" t="s">
        <v>79</v>
      </c>
      <c r="AY166" s="20" t="s">
        <v>117</v>
      </c>
      <c r="BE166" s="181">
        <f t="shared" si="44"/>
        <v>0</v>
      </c>
      <c r="BF166" s="181">
        <f t="shared" si="45"/>
        <v>0</v>
      </c>
      <c r="BG166" s="181">
        <f t="shared" si="46"/>
        <v>0</v>
      </c>
      <c r="BH166" s="181">
        <f t="shared" si="47"/>
        <v>0</v>
      </c>
      <c r="BI166" s="181">
        <f t="shared" si="48"/>
        <v>0</v>
      </c>
      <c r="BJ166" s="20" t="s">
        <v>77</v>
      </c>
      <c r="BK166" s="181">
        <f t="shared" si="49"/>
        <v>0</v>
      </c>
      <c r="BL166" s="20" t="s">
        <v>165</v>
      </c>
      <c r="BM166" s="20" t="s">
        <v>439</v>
      </c>
    </row>
    <row r="167" spans="2:65" s="1" customFormat="1" ht="25.5" customHeight="1">
      <c r="B167" s="168"/>
      <c r="C167" s="169" t="s">
        <v>165</v>
      </c>
      <c r="D167" s="169" t="s">
        <v>120</v>
      </c>
      <c r="E167" s="170" t="s">
        <v>440</v>
      </c>
      <c r="F167" s="171" t="s">
        <v>441</v>
      </c>
      <c r="G167" s="172" t="s">
        <v>285</v>
      </c>
      <c r="H167" s="173">
        <v>252.2</v>
      </c>
      <c r="I167" s="174"/>
      <c r="J167" s="175">
        <f t="shared" si="40"/>
        <v>0</v>
      </c>
      <c r="K167" s="171" t="s">
        <v>141</v>
      </c>
      <c r="L167" s="36"/>
      <c r="M167" s="176" t="s">
        <v>5</v>
      </c>
      <c r="N167" s="182" t="s">
        <v>40</v>
      </c>
      <c r="O167" s="37"/>
      <c r="P167" s="183">
        <f t="shared" si="41"/>
        <v>0</v>
      </c>
      <c r="Q167" s="183">
        <v>0</v>
      </c>
      <c r="R167" s="183">
        <f t="shared" si="42"/>
        <v>0</v>
      </c>
      <c r="S167" s="183">
        <v>0</v>
      </c>
      <c r="T167" s="184">
        <f t="shared" si="43"/>
        <v>0</v>
      </c>
      <c r="AR167" s="20" t="s">
        <v>165</v>
      </c>
      <c r="AT167" s="20" t="s">
        <v>120</v>
      </c>
      <c r="AU167" s="20" t="s">
        <v>79</v>
      </c>
      <c r="AY167" s="20" t="s">
        <v>117</v>
      </c>
      <c r="BE167" s="181">
        <f t="shared" si="44"/>
        <v>0</v>
      </c>
      <c r="BF167" s="181">
        <f t="shared" si="45"/>
        <v>0</v>
      </c>
      <c r="BG167" s="181">
        <f t="shared" si="46"/>
        <v>0</v>
      </c>
      <c r="BH167" s="181">
        <f t="shared" si="47"/>
        <v>0</v>
      </c>
      <c r="BI167" s="181">
        <f t="shared" si="48"/>
        <v>0</v>
      </c>
      <c r="BJ167" s="20" t="s">
        <v>77</v>
      </c>
      <c r="BK167" s="181">
        <f t="shared" si="49"/>
        <v>0</v>
      </c>
      <c r="BL167" s="20" t="s">
        <v>165</v>
      </c>
      <c r="BM167" s="20" t="s">
        <v>442</v>
      </c>
    </row>
    <row r="168" spans="2:65" s="1" customFormat="1" ht="38.25" customHeight="1">
      <c r="B168" s="168"/>
      <c r="C168" s="169" t="s">
        <v>443</v>
      </c>
      <c r="D168" s="169" t="s">
        <v>120</v>
      </c>
      <c r="E168" s="170" t="s">
        <v>444</v>
      </c>
      <c r="F168" s="171" t="s">
        <v>445</v>
      </c>
      <c r="G168" s="172" t="s">
        <v>285</v>
      </c>
      <c r="H168" s="173">
        <v>197.2</v>
      </c>
      <c r="I168" s="174"/>
      <c r="J168" s="175">
        <f t="shared" si="40"/>
        <v>0</v>
      </c>
      <c r="K168" s="171" t="s">
        <v>141</v>
      </c>
      <c r="L168" s="36"/>
      <c r="M168" s="176" t="s">
        <v>5</v>
      </c>
      <c r="N168" s="182" t="s">
        <v>40</v>
      </c>
      <c r="O168" s="37"/>
      <c r="P168" s="183">
        <f t="shared" si="41"/>
        <v>0</v>
      </c>
      <c r="Q168" s="183">
        <v>0</v>
      </c>
      <c r="R168" s="183">
        <f t="shared" si="42"/>
        <v>0</v>
      </c>
      <c r="S168" s="183">
        <v>0</v>
      </c>
      <c r="T168" s="184">
        <f t="shared" si="43"/>
        <v>0</v>
      </c>
      <c r="AR168" s="20" t="s">
        <v>165</v>
      </c>
      <c r="AT168" s="20" t="s">
        <v>120</v>
      </c>
      <c r="AU168" s="20" t="s">
        <v>79</v>
      </c>
      <c r="AY168" s="20" t="s">
        <v>117</v>
      </c>
      <c r="BE168" s="181">
        <f t="shared" si="44"/>
        <v>0</v>
      </c>
      <c r="BF168" s="181">
        <f t="shared" si="45"/>
        <v>0</v>
      </c>
      <c r="BG168" s="181">
        <f t="shared" si="46"/>
        <v>0</v>
      </c>
      <c r="BH168" s="181">
        <f t="shared" si="47"/>
        <v>0</v>
      </c>
      <c r="BI168" s="181">
        <f t="shared" si="48"/>
        <v>0</v>
      </c>
      <c r="BJ168" s="20" t="s">
        <v>77</v>
      </c>
      <c r="BK168" s="181">
        <f t="shared" si="49"/>
        <v>0</v>
      </c>
      <c r="BL168" s="20" t="s">
        <v>165</v>
      </c>
      <c r="BM168" s="20" t="s">
        <v>446</v>
      </c>
    </row>
    <row r="169" spans="2:65" s="1" customFormat="1" ht="38.25" customHeight="1">
      <c r="B169" s="168"/>
      <c r="C169" s="169" t="s">
        <v>447</v>
      </c>
      <c r="D169" s="169" t="s">
        <v>120</v>
      </c>
      <c r="E169" s="170" t="s">
        <v>448</v>
      </c>
      <c r="F169" s="171" t="s">
        <v>449</v>
      </c>
      <c r="G169" s="172" t="s">
        <v>285</v>
      </c>
      <c r="H169" s="173">
        <v>142.19999999999999</v>
      </c>
      <c r="I169" s="174"/>
      <c r="J169" s="175">
        <f t="shared" si="40"/>
        <v>0</v>
      </c>
      <c r="K169" s="171" t="s">
        <v>141</v>
      </c>
      <c r="L169" s="36"/>
      <c r="M169" s="176" t="s">
        <v>5</v>
      </c>
      <c r="N169" s="182" t="s">
        <v>40</v>
      </c>
      <c r="O169" s="37"/>
      <c r="P169" s="183">
        <f t="shared" si="41"/>
        <v>0</v>
      </c>
      <c r="Q169" s="183">
        <v>0</v>
      </c>
      <c r="R169" s="183">
        <f t="shared" si="42"/>
        <v>0</v>
      </c>
      <c r="S169" s="183">
        <v>0</v>
      </c>
      <c r="T169" s="184">
        <f t="shared" si="43"/>
        <v>0</v>
      </c>
      <c r="AR169" s="20" t="s">
        <v>165</v>
      </c>
      <c r="AT169" s="20" t="s">
        <v>120</v>
      </c>
      <c r="AU169" s="20" t="s">
        <v>79</v>
      </c>
      <c r="AY169" s="20" t="s">
        <v>117</v>
      </c>
      <c r="BE169" s="181">
        <f t="shared" si="44"/>
        <v>0</v>
      </c>
      <c r="BF169" s="181">
        <f t="shared" si="45"/>
        <v>0</v>
      </c>
      <c r="BG169" s="181">
        <f t="shared" si="46"/>
        <v>0</v>
      </c>
      <c r="BH169" s="181">
        <f t="shared" si="47"/>
        <v>0</v>
      </c>
      <c r="BI169" s="181">
        <f t="shared" si="48"/>
        <v>0</v>
      </c>
      <c r="BJ169" s="20" t="s">
        <v>77</v>
      </c>
      <c r="BK169" s="181">
        <f t="shared" si="49"/>
        <v>0</v>
      </c>
      <c r="BL169" s="20" t="s">
        <v>165</v>
      </c>
      <c r="BM169" s="20" t="s">
        <v>450</v>
      </c>
    </row>
    <row r="170" spans="2:65" s="1" customFormat="1" ht="38.25" customHeight="1">
      <c r="B170" s="168"/>
      <c r="C170" s="169" t="s">
        <v>451</v>
      </c>
      <c r="D170" s="169" t="s">
        <v>120</v>
      </c>
      <c r="E170" s="170" t="s">
        <v>452</v>
      </c>
      <c r="F170" s="171" t="s">
        <v>453</v>
      </c>
      <c r="G170" s="172" t="s">
        <v>285</v>
      </c>
      <c r="H170" s="173">
        <v>109.2</v>
      </c>
      <c r="I170" s="174"/>
      <c r="J170" s="175">
        <f t="shared" si="40"/>
        <v>0</v>
      </c>
      <c r="K170" s="171" t="s">
        <v>141</v>
      </c>
      <c r="L170" s="36"/>
      <c r="M170" s="176" t="s">
        <v>5</v>
      </c>
      <c r="N170" s="182" t="s">
        <v>40</v>
      </c>
      <c r="O170" s="37"/>
      <c r="P170" s="183">
        <f t="shared" si="41"/>
        <v>0</v>
      </c>
      <c r="Q170" s="183">
        <v>0</v>
      </c>
      <c r="R170" s="183">
        <f t="shared" si="42"/>
        <v>0</v>
      </c>
      <c r="S170" s="183">
        <v>0</v>
      </c>
      <c r="T170" s="184">
        <f t="shared" si="43"/>
        <v>0</v>
      </c>
      <c r="AR170" s="20" t="s">
        <v>165</v>
      </c>
      <c r="AT170" s="20" t="s">
        <v>120</v>
      </c>
      <c r="AU170" s="20" t="s">
        <v>79</v>
      </c>
      <c r="AY170" s="20" t="s">
        <v>117</v>
      </c>
      <c r="BE170" s="181">
        <f t="shared" si="44"/>
        <v>0</v>
      </c>
      <c r="BF170" s="181">
        <f t="shared" si="45"/>
        <v>0</v>
      </c>
      <c r="BG170" s="181">
        <f t="shared" si="46"/>
        <v>0</v>
      </c>
      <c r="BH170" s="181">
        <f t="shared" si="47"/>
        <v>0</v>
      </c>
      <c r="BI170" s="181">
        <f t="shared" si="48"/>
        <v>0</v>
      </c>
      <c r="BJ170" s="20" t="s">
        <v>77</v>
      </c>
      <c r="BK170" s="181">
        <f t="shared" si="49"/>
        <v>0</v>
      </c>
      <c r="BL170" s="20" t="s">
        <v>165</v>
      </c>
      <c r="BM170" s="20" t="s">
        <v>454</v>
      </c>
    </row>
    <row r="171" spans="2:65" s="1" customFormat="1" ht="51" customHeight="1">
      <c r="B171" s="168"/>
      <c r="C171" s="169" t="s">
        <v>455</v>
      </c>
      <c r="D171" s="169" t="s">
        <v>120</v>
      </c>
      <c r="E171" s="170" t="s">
        <v>456</v>
      </c>
      <c r="F171" s="171" t="s">
        <v>457</v>
      </c>
      <c r="G171" s="172" t="s">
        <v>285</v>
      </c>
      <c r="H171" s="173">
        <v>10.8</v>
      </c>
      <c r="I171" s="174"/>
      <c r="J171" s="175">
        <f t="shared" si="40"/>
        <v>0</v>
      </c>
      <c r="K171" s="171" t="s">
        <v>141</v>
      </c>
      <c r="L171" s="36"/>
      <c r="M171" s="176" t="s">
        <v>5</v>
      </c>
      <c r="N171" s="182" t="s">
        <v>40</v>
      </c>
      <c r="O171" s="37"/>
      <c r="P171" s="183">
        <f t="shared" si="41"/>
        <v>0</v>
      </c>
      <c r="Q171" s="183">
        <v>0</v>
      </c>
      <c r="R171" s="183">
        <f t="shared" si="42"/>
        <v>0</v>
      </c>
      <c r="S171" s="183">
        <v>0</v>
      </c>
      <c r="T171" s="184">
        <f t="shared" si="43"/>
        <v>0</v>
      </c>
      <c r="AR171" s="20" t="s">
        <v>165</v>
      </c>
      <c r="AT171" s="20" t="s">
        <v>120</v>
      </c>
      <c r="AU171" s="20" t="s">
        <v>79</v>
      </c>
      <c r="AY171" s="20" t="s">
        <v>117</v>
      </c>
      <c r="BE171" s="181">
        <f t="shared" si="44"/>
        <v>0</v>
      </c>
      <c r="BF171" s="181">
        <f t="shared" si="45"/>
        <v>0</v>
      </c>
      <c r="BG171" s="181">
        <f t="shared" si="46"/>
        <v>0</v>
      </c>
      <c r="BH171" s="181">
        <f t="shared" si="47"/>
        <v>0</v>
      </c>
      <c r="BI171" s="181">
        <f t="shared" si="48"/>
        <v>0</v>
      </c>
      <c r="BJ171" s="20" t="s">
        <v>77</v>
      </c>
      <c r="BK171" s="181">
        <f t="shared" si="49"/>
        <v>0</v>
      </c>
      <c r="BL171" s="20" t="s">
        <v>165</v>
      </c>
      <c r="BM171" s="20" t="s">
        <v>458</v>
      </c>
    </row>
    <row r="172" spans="2:65" s="1" customFormat="1" ht="38.25" customHeight="1">
      <c r="B172" s="168"/>
      <c r="C172" s="169" t="s">
        <v>459</v>
      </c>
      <c r="D172" s="169" t="s">
        <v>120</v>
      </c>
      <c r="E172" s="170" t="s">
        <v>460</v>
      </c>
      <c r="F172" s="171" t="s">
        <v>461</v>
      </c>
      <c r="G172" s="172" t="s">
        <v>285</v>
      </c>
      <c r="H172" s="173">
        <v>1</v>
      </c>
      <c r="I172" s="174"/>
      <c r="J172" s="175">
        <f t="shared" si="40"/>
        <v>0</v>
      </c>
      <c r="K172" s="171" t="s">
        <v>141</v>
      </c>
      <c r="L172" s="36"/>
      <c r="M172" s="176" t="s">
        <v>5</v>
      </c>
      <c r="N172" s="182" t="s">
        <v>40</v>
      </c>
      <c r="O172" s="37"/>
      <c r="P172" s="183">
        <f t="shared" si="41"/>
        <v>0</v>
      </c>
      <c r="Q172" s="183">
        <v>0</v>
      </c>
      <c r="R172" s="183">
        <f t="shared" si="42"/>
        <v>0</v>
      </c>
      <c r="S172" s="183">
        <v>0</v>
      </c>
      <c r="T172" s="184">
        <f t="shared" si="43"/>
        <v>0</v>
      </c>
      <c r="AR172" s="20" t="s">
        <v>165</v>
      </c>
      <c r="AT172" s="20" t="s">
        <v>120</v>
      </c>
      <c r="AU172" s="20" t="s">
        <v>79</v>
      </c>
      <c r="AY172" s="20" t="s">
        <v>117</v>
      </c>
      <c r="BE172" s="181">
        <f t="shared" si="44"/>
        <v>0</v>
      </c>
      <c r="BF172" s="181">
        <f t="shared" si="45"/>
        <v>0</v>
      </c>
      <c r="BG172" s="181">
        <f t="shared" si="46"/>
        <v>0</v>
      </c>
      <c r="BH172" s="181">
        <f t="shared" si="47"/>
        <v>0</v>
      </c>
      <c r="BI172" s="181">
        <f t="shared" si="48"/>
        <v>0</v>
      </c>
      <c r="BJ172" s="20" t="s">
        <v>77</v>
      </c>
      <c r="BK172" s="181">
        <f t="shared" si="49"/>
        <v>0</v>
      </c>
      <c r="BL172" s="20" t="s">
        <v>165</v>
      </c>
      <c r="BM172" s="20" t="s">
        <v>462</v>
      </c>
    </row>
    <row r="173" spans="2:65" s="1" customFormat="1" ht="38.25" customHeight="1">
      <c r="B173" s="168"/>
      <c r="C173" s="169" t="s">
        <v>463</v>
      </c>
      <c r="D173" s="169" t="s">
        <v>120</v>
      </c>
      <c r="E173" s="170" t="s">
        <v>464</v>
      </c>
      <c r="F173" s="171" t="s">
        <v>465</v>
      </c>
      <c r="G173" s="172" t="s">
        <v>285</v>
      </c>
      <c r="H173" s="173">
        <v>10.8</v>
      </c>
      <c r="I173" s="174"/>
      <c r="J173" s="175">
        <f t="shared" si="40"/>
        <v>0</v>
      </c>
      <c r="K173" s="171" t="s">
        <v>141</v>
      </c>
      <c r="L173" s="36"/>
      <c r="M173" s="176" t="s">
        <v>5</v>
      </c>
      <c r="N173" s="182" t="s">
        <v>40</v>
      </c>
      <c r="O173" s="37"/>
      <c r="P173" s="183">
        <f t="shared" si="41"/>
        <v>0</v>
      </c>
      <c r="Q173" s="183">
        <v>0</v>
      </c>
      <c r="R173" s="183">
        <f t="shared" si="42"/>
        <v>0</v>
      </c>
      <c r="S173" s="183">
        <v>0</v>
      </c>
      <c r="T173" s="184">
        <f t="shared" si="43"/>
        <v>0</v>
      </c>
      <c r="AR173" s="20" t="s">
        <v>165</v>
      </c>
      <c r="AT173" s="20" t="s">
        <v>120</v>
      </c>
      <c r="AU173" s="20" t="s">
        <v>79</v>
      </c>
      <c r="AY173" s="20" t="s">
        <v>117</v>
      </c>
      <c r="BE173" s="181">
        <f t="shared" si="44"/>
        <v>0</v>
      </c>
      <c r="BF173" s="181">
        <f t="shared" si="45"/>
        <v>0</v>
      </c>
      <c r="BG173" s="181">
        <f t="shared" si="46"/>
        <v>0</v>
      </c>
      <c r="BH173" s="181">
        <f t="shared" si="47"/>
        <v>0</v>
      </c>
      <c r="BI173" s="181">
        <f t="shared" si="48"/>
        <v>0</v>
      </c>
      <c r="BJ173" s="20" t="s">
        <v>77</v>
      </c>
      <c r="BK173" s="181">
        <f t="shared" si="49"/>
        <v>0</v>
      </c>
      <c r="BL173" s="20" t="s">
        <v>165</v>
      </c>
      <c r="BM173" s="20" t="s">
        <v>466</v>
      </c>
    </row>
    <row r="174" spans="2:65" s="1" customFormat="1" ht="38.25" customHeight="1">
      <c r="B174" s="168"/>
      <c r="C174" s="169" t="s">
        <v>467</v>
      </c>
      <c r="D174" s="169" t="s">
        <v>120</v>
      </c>
      <c r="E174" s="170" t="s">
        <v>468</v>
      </c>
      <c r="F174" s="171" t="s">
        <v>453</v>
      </c>
      <c r="G174" s="172" t="s">
        <v>285</v>
      </c>
      <c r="H174" s="173">
        <v>7.2</v>
      </c>
      <c r="I174" s="174"/>
      <c r="J174" s="175">
        <f t="shared" si="40"/>
        <v>0</v>
      </c>
      <c r="K174" s="171" t="s">
        <v>5</v>
      </c>
      <c r="L174" s="36"/>
      <c r="M174" s="176" t="s">
        <v>5</v>
      </c>
      <c r="N174" s="182" t="s">
        <v>40</v>
      </c>
      <c r="O174" s="37"/>
      <c r="P174" s="183">
        <f t="shared" si="41"/>
        <v>0</v>
      </c>
      <c r="Q174" s="183">
        <v>0</v>
      </c>
      <c r="R174" s="183">
        <f t="shared" si="42"/>
        <v>0</v>
      </c>
      <c r="S174" s="183">
        <v>0</v>
      </c>
      <c r="T174" s="184">
        <f t="shared" si="43"/>
        <v>0</v>
      </c>
      <c r="AR174" s="20" t="s">
        <v>165</v>
      </c>
      <c r="AT174" s="20" t="s">
        <v>120</v>
      </c>
      <c r="AU174" s="20" t="s">
        <v>79</v>
      </c>
      <c r="AY174" s="20" t="s">
        <v>117</v>
      </c>
      <c r="BE174" s="181">
        <f t="shared" si="44"/>
        <v>0</v>
      </c>
      <c r="BF174" s="181">
        <f t="shared" si="45"/>
        <v>0</v>
      </c>
      <c r="BG174" s="181">
        <f t="shared" si="46"/>
        <v>0</v>
      </c>
      <c r="BH174" s="181">
        <f t="shared" si="47"/>
        <v>0</v>
      </c>
      <c r="BI174" s="181">
        <f t="shared" si="48"/>
        <v>0</v>
      </c>
      <c r="BJ174" s="20" t="s">
        <v>77</v>
      </c>
      <c r="BK174" s="181">
        <f t="shared" si="49"/>
        <v>0</v>
      </c>
      <c r="BL174" s="20" t="s">
        <v>165</v>
      </c>
      <c r="BM174" s="20" t="s">
        <v>469</v>
      </c>
    </row>
    <row r="175" spans="2:65" s="1" customFormat="1" ht="38.25" customHeight="1">
      <c r="B175" s="168"/>
      <c r="C175" s="169" t="s">
        <v>470</v>
      </c>
      <c r="D175" s="169" t="s">
        <v>120</v>
      </c>
      <c r="E175" s="170" t="s">
        <v>471</v>
      </c>
      <c r="F175" s="171" t="s">
        <v>472</v>
      </c>
      <c r="G175" s="172" t="s">
        <v>164</v>
      </c>
      <c r="H175" s="173">
        <v>60</v>
      </c>
      <c r="I175" s="174"/>
      <c r="J175" s="175">
        <f t="shared" si="40"/>
        <v>0</v>
      </c>
      <c r="K175" s="171" t="s">
        <v>141</v>
      </c>
      <c r="L175" s="36"/>
      <c r="M175" s="176" t="s">
        <v>5</v>
      </c>
      <c r="N175" s="182" t="s">
        <v>40</v>
      </c>
      <c r="O175" s="37"/>
      <c r="P175" s="183">
        <f t="shared" si="41"/>
        <v>0</v>
      </c>
      <c r="Q175" s="183">
        <v>0.14321</v>
      </c>
      <c r="R175" s="183">
        <f t="shared" si="42"/>
        <v>8.5926000000000009</v>
      </c>
      <c r="S175" s="183">
        <v>0</v>
      </c>
      <c r="T175" s="184">
        <f t="shared" si="43"/>
        <v>0</v>
      </c>
      <c r="AR175" s="20" t="s">
        <v>165</v>
      </c>
      <c r="AT175" s="20" t="s">
        <v>120</v>
      </c>
      <c r="AU175" s="20" t="s">
        <v>79</v>
      </c>
      <c r="AY175" s="20" t="s">
        <v>117</v>
      </c>
      <c r="BE175" s="181">
        <f t="shared" si="44"/>
        <v>0</v>
      </c>
      <c r="BF175" s="181">
        <f t="shared" si="45"/>
        <v>0</v>
      </c>
      <c r="BG175" s="181">
        <f t="shared" si="46"/>
        <v>0</v>
      </c>
      <c r="BH175" s="181">
        <f t="shared" si="47"/>
        <v>0</v>
      </c>
      <c r="BI175" s="181">
        <f t="shared" si="48"/>
        <v>0</v>
      </c>
      <c r="BJ175" s="20" t="s">
        <v>77</v>
      </c>
      <c r="BK175" s="181">
        <f t="shared" si="49"/>
        <v>0</v>
      </c>
      <c r="BL175" s="20" t="s">
        <v>165</v>
      </c>
      <c r="BM175" s="20" t="s">
        <v>473</v>
      </c>
    </row>
    <row r="176" spans="2:65" s="1" customFormat="1" ht="38.25" customHeight="1">
      <c r="B176" s="168"/>
      <c r="C176" s="169" t="s">
        <v>474</v>
      </c>
      <c r="D176" s="169" t="s">
        <v>120</v>
      </c>
      <c r="E176" s="170" t="s">
        <v>475</v>
      </c>
      <c r="F176" s="171" t="s">
        <v>476</v>
      </c>
      <c r="G176" s="172" t="s">
        <v>164</v>
      </c>
      <c r="H176" s="173">
        <v>12</v>
      </c>
      <c r="I176" s="174"/>
      <c r="J176" s="175">
        <f t="shared" si="40"/>
        <v>0</v>
      </c>
      <c r="K176" s="171" t="s">
        <v>141</v>
      </c>
      <c r="L176" s="36"/>
      <c r="M176" s="176" t="s">
        <v>5</v>
      </c>
      <c r="N176" s="182" t="s">
        <v>40</v>
      </c>
      <c r="O176" s="37"/>
      <c r="P176" s="183">
        <f t="shared" si="41"/>
        <v>0</v>
      </c>
      <c r="Q176" s="183">
        <v>0.11934</v>
      </c>
      <c r="R176" s="183">
        <f t="shared" si="42"/>
        <v>1.43208</v>
      </c>
      <c r="S176" s="183">
        <v>0</v>
      </c>
      <c r="T176" s="184">
        <f t="shared" si="43"/>
        <v>0</v>
      </c>
      <c r="AR176" s="20" t="s">
        <v>165</v>
      </c>
      <c r="AT176" s="20" t="s">
        <v>120</v>
      </c>
      <c r="AU176" s="20" t="s">
        <v>79</v>
      </c>
      <c r="AY176" s="20" t="s">
        <v>117</v>
      </c>
      <c r="BE176" s="181">
        <f t="shared" si="44"/>
        <v>0</v>
      </c>
      <c r="BF176" s="181">
        <f t="shared" si="45"/>
        <v>0</v>
      </c>
      <c r="BG176" s="181">
        <f t="shared" si="46"/>
        <v>0</v>
      </c>
      <c r="BH176" s="181">
        <f t="shared" si="47"/>
        <v>0</v>
      </c>
      <c r="BI176" s="181">
        <f t="shared" si="48"/>
        <v>0</v>
      </c>
      <c r="BJ176" s="20" t="s">
        <v>77</v>
      </c>
      <c r="BK176" s="181">
        <f t="shared" si="49"/>
        <v>0</v>
      </c>
      <c r="BL176" s="20" t="s">
        <v>165</v>
      </c>
      <c r="BM176" s="20" t="s">
        <v>477</v>
      </c>
    </row>
    <row r="177" spans="2:65" s="1" customFormat="1" ht="25.5" customHeight="1">
      <c r="B177" s="168"/>
      <c r="C177" s="169" t="s">
        <v>478</v>
      </c>
      <c r="D177" s="169" t="s">
        <v>120</v>
      </c>
      <c r="E177" s="170" t="s">
        <v>479</v>
      </c>
      <c r="F177" s="171" t="s">
        <v>480</v>
      </c>
      <c r="G177" s="172" t="s">
        <v>285</v>
      </c>
      <c r="H177" s="173">
        <v>252.2</v>
      </c>
      <c r="I177" s="174"/>
      <c r="J177" s="175">
        <f t="shared" si="40"/>
        <v>0</v>
      </c>
      <c r="K177" s="171" t="s">
        <v>141</v>
      </c>
      <c r="L177" s="36"/>
      <c r="M177" s="176" t="s">
        <v>5</v>
      </c>
      <c r="N177" s="182" t="s">
        <v>40</v>
      </c>
      <c r="O177" s="37"/>
      <c r="P177" s="183">
        <f t="shared" si="41"/>
        <v>0</v>
      </c>
      <c r="Q177" s="183">
        <v>0</v>
      </c>
      <c r="R177" s="183">
        <f t="shared" si="42"/>
        <v>0</v>
      </c>
      <c r="S177" s="183">
        <v>0</v>
      </c>
      <c r="T177" s="184">
        <f t="shared" si="43"/>
        <v>0</v>
      </c>
      <c r="AR177" s="20" t="s">
        <v>165</v>
      </c>
      <c r="AT177" s="20" t="s">
        <v>120</v>
      </c>
      <c r="AU177" s="20" t="s">
        <v>79</v>
      </c>
      <c r="AY177" s="20" t="s">
        <v>117</v>
      </c>
      <c r="BE177" s="181">
        <f t="shared" si="44"/>
        <v>0</v>
      </c>
      <c r="BF177" s="181">
        <f t="shared" si="45"/>
        <v>0</v>
      </c>
      <c r="BG177" s="181">
        <f t="shared" si="46"/>
        <v>0</v>
      </c>
      <c r="BH177" s="181">
        <f t="shared" si="47"/>
        <v>0</v>
      </c>
      <c r="BI177" s="181">
        <f t="shared" si="48"/>
        <v>0</v>
      </c>
      <c r="BJ177" s="20" t="s">
        <v>77</v>
      </c>
      <c r="BK177" s="181">
        <f t="shared" si="49"/>
        <v>0</v>
      </c>
      <c r="BL177" s="20" t="s">
        <v>165</v>
      </c>
      <c r="BM177" s="20" t="s">
        <v>481</v>
      </c>
    </row>
    <row r="178" spans="2:65" s="1" customFormat="1" ht="38.25" customHeight="1">
      <c r="B178" s="168"/>
      <c r="C178" s="169" t="s">
        <v>482</v>
      </c>
      <c r="D178" s="169" t="s">
        <v>120</v>
      </c>
      <c r="E178" s="170" t="s">
        <v>483</v>
      </c>
      <c r="F178" s="171" t="s">
        <v>484</v>
      </c>
      <c r="G178" s="172" t="s">
        <v>285</v>
      </c>
      <c r="H178" s="173">
        <v>197.2</v>
      </c>
      <c r="I178" s="174"/>
      <c r="J178" s="175">
        <f t="shared" si="40"/>
        <v>0</v>
      </c>
      <c r="K178" s="171" t="s">
        <v>141</v>
      </c>
      <c r="L178" s="36"/>
      <c r="M178" s="176" t="s">
        <v>5</v>
      </c>
      <c r="N178" s="182" t="s">
        <v>40</v>
      </c>
      <c r="O178" s="37"/>
      <c r="P178" s="183">
        <f t="shared" si="41"/>
        <v>0</v>
      </c>
      <c r="Q178" s="183">
        <v>0</v>
      </c>
      <c r="R178" s="183">
        <f t="shared" si="42"/>
        <v>0</v>
      </c>
      <c r="S178" s="183">
        <v>0</v>
      </c>
      <c r="T178" s="184">
        <f t="shared" si="43"/>
        <v>0</v>
      </c>
      <c r="AR178" s="20" t="s">
        <v>165</v>
      </c>
      <c r="AT178" s="20" t="s">
        <v>120</v>
      </c>
      <c r="AU178" s="20" t="s">
        <v>79</v>
      </c>
      <c r="AY178" s="20" t="s">
        <v>117</v>
      </c>
      <c r="BE178" s="181">
        <f t="shared" si="44"/>
        <v>0</v>
      </c>
      <c r="BF178" s="181">
        <f t="shared" si="45"/>
        <v>0</v>
      </c>
      <c r="BG178" s="181">
        <f t="shared" si="46"/>
        <v>0</v>
      </c>
      <c r="BH178" s="181">
        <f t="shared" si="47"/>
        <v>0</v>
      </c>
      <c r="BI178" s="181">
        <f t="shared" si="48"/>
        <v>0</v>
      </c>
      <c r="BJ178" s="20" t="s">
        <v>77</v>
      </c>
      <c r="BK178" s="181">
        <f t="shared" si="49"/>
        <v>0</v>
      </c>
      <c r="BL178" s="20" t="s">
        <v>165</v>
      </c>
      <c r="BM178" s="20" t="s">
        <v>485</v>
      </c>
    </row>
    <row r="179" spans="2:65" s="1" customFormat="1" ht="25.5" customHeight="1">
      <c r="B179" s="168"/>
      <c r="C179" s="169" t="s">
        <v>486</v>
      </c>
      <c r="D179" s="169" t="s">
        <v>120</v>
      </c>
      <c r="E179" s="170" t="s">
        <v>487</v>
      </c>
      <c r="F179" s="171" t="s">
        <v>488</v>
      </c>
      <c r="G179" s="172" t="s">
        <v>285</v>
      </c>
      <c r="H179" s="173">
        <v>142.19999999999999</v>
      </c>
      <c r="I179" s="174"/>
      <c r="J179" s="175">
        <f t="shared" si="40"/>
        <v>0</v>
      </c>
      <c r="K179" s="171" t="s">
        <v>141</v>
      </c>
      <c r="L179" s="36"/>
      <c r="M179" s="176" t="s">
        <v>5</v>
      </c>
      <c r="N179" s="182" t="s">
        <v>40</v>
      </c>
      <c r="O179" s="37"/>
      <c r="P179" s="183">
        <f t="shared" si="41"/>
        <v>0</v>
      </c>
      <c r="Q179" s="183">
        <v>0</v>
      </c>
      <c r="R179" s="183">
        <f t="shared" si="42"/>
        <v>0</v>
      </c>
      <c r="S179" s="183">
        <v>0</v>
      </c>
      <c r="T179" s="184">
        <f t="shared" si="43"/>
        <v>0</v>
      </c>
      <c r="AR179" s="20" t="s">
        <v>165</v>
      </c>
      <c r="AT179" s="20" t="s">
        <v>120</v>
      </c>
      <c r="AU179" s="20" t="s">
        <v>79</v>
      </c>
      <c r="AY179" s="20" t="s">
        <v>117</v>
      </c>
      <c r="BE179" s="181">
        <f t="shared" si="44"/>
        <v>0</v>
      </c>
      <c r="BF179" s="181">
        <f t="shared" si="45"/>
        <v>0</v>
      </c>
      <c r="BG179" s="181">
        <f t="shared" si="46"/>
        <v>0</v>
      </c>
      <c r="BH179" s="181">
        <f t="shared" si="47"/>
        <v>0</v>
      </c>
      <c r="BI179" s="181">
        <f t="shared" si="48"/>
        <v>0</v>
      </c>
      <c r="BJ179" s="20" t="s">
        <v>77</v>
      </c>
      <c r="BK179" s="181">
        <f t="shared" si="49"/>
        <v>0</v>
      </c>
      <c r="BL179" s="20" t="s">
        <v>165</v>
      </c>
      <c r="BM179" s="20" t="s">
        <v>489</v>
      </c>
    </row>
    <row r="180" spans="2:65" s="1" customFormat="1" ht="25.5" customHeight="1">
      <c r="B180" s="168"/>
      <c r="C180" s="169" t="s">
        <v>490</v>
      </c>
      <c r="D180" s="169" t="s">
        <v>120</v>
      </c>
      <c r="E180" s="170" t="s">
        <v>491</v>
      </c>
      <c r="F180" s="171" t="s">
        <v>492</v>
      </c>
      <c r="G180" s="172" t="s">
        <v>285</v>
      </c>
      <c r="H180" s="173">
        <v>109.2</v>
      </c>
      <c r="I180" s="174"/>
      <c r="J180" s="175">
        <f t="shared" si="40"/>
        <v>0</v>
      </c>
      <c r="K180" s="171" t="s">
        <v>141</v>
      </c>
      <c r="L180" s="36"/>
      <c r="M180" s="176" t="s">
        <v>5</v>
      </c>
      <c r="N180" s="182" t="s">
        <v>40</v>
      </c>
      <c r="O180" s="37"/>
      <c r="P180" s="183">
        <f t="shared" si="41"/>
        <v>0</v>
      </c>
      <c r="Q180" s="183">
        <v>0</v>
      </c>
      <c r="R180" s="183">
        <f t="shared" si="42"/>
        <v>0</v>
      </c>
      <c r="S180" s="183">
        <v>0</v>
      </c>
      <c r="T180" s="184">
        <f t="shared" si="43"/>
        <v>0</v>
      </c>
      <c r="AR180" s="20" t="s">
        <v>165</v>
      </c>
      <c r="AT180" s="20" t="s">
        <v>120</v>
      </c>
      <c r="AU180" s="20" t="s">
        <v>79</v>
      </c>
      <c r="AY180" s="20" t="s">
        <v>117</v>
      </c>
      <c r="BE180" s="181">
        <f t="shared" si="44"/>
        <v>0</v>
      </c>
      <c r="BF180" s="181">
        <f t="shared" si="45"/>
        <v>0</v>
      </c>
      <c r="BG180" s="181">
        <f t="shared" si="46"/>
        <v>0</v>
      </c>
      <c r="BH180" s="181">
        <f t="shared" si="47"/>
        <v>0</v>
      </c>
      <c r="BI180" s="181">
        <f t="shared" si="48"/>
        <v>0</v>
      </c>
      <c r="BJ180" s="20" t="s">
        <v>77</v>
      </c>
      <c r="BK180" s="181">
        <f t="shared" si="49"/>
        <v>0</v>
      </c>
      <c r="BL180" s="20" t="s">
        <v>165</v>
      </c>
      <c r="BM180" s="20" t="s">
        <v>493</v>
      </c>
    </row>
    <row r="181" spans="2:65" s="1" customFormat="1" ht="51" customHeight="1">
      <c r="B181" s="168"/>
      <c r="C181" s="169" t="s">
        <v>494</v>
      </c>
      <c r="D181" s="169" t="s">
        <v>120</v>
      </c>
      <c r="E181" s="170" t="s">
        <v>495</v>
      </c>
      <c r="F181" s="171" t="s">
        <v>496</v>
      </c>
      <c r="G181" s="172" t="s">
        <v>285</v>
      </c>
      <c r="H181" s="173">
        <v>10.8</v>
      </c>
      <c r="I181" s="174"/>
      <c r="J181" s="175">
        <f t="shared" si="40"/>
        <v>0</v>
      </c>
      <c r="K181" s="171" t="s">
        <v>5</v>
      </c>
      <c r="L181" s="36"/>
      <c r="M181" s="176" t="s">
        <v>5</v>
      </c>
      <c r="N181" s="182" t="s">
        <v>40</v>
      </c>
      <c r="O181" s="37"/>
      <c r="P181" s="183">
        <f t="shared" si="41"/>
        <v>0</v>
      </c>
      <c r="Q181" s="183">
        <v>8.4250000000000005E-2</v>
      </c>
      <c r="R181" s="183">
        <f t="shared" si="42"/>
        <v>0.90990000000000015</v>
      </c>
      <c r="S181" s="183">
        <v>0</v>
      </c>
      <c r="T181" s="184">
        <f t="shared" si="43"/>
        <v>0</v>
      </c>
      <c r="AR181" s="20" t="s">
        <v>124</v>
      </c>
      <c r="AT181" s="20" t="s">
        <v>120</v>
      </c>
      <c r="AU181" s="20" t="s">
        <v>79</v>
      </c>
      <c r="AY181" s="20" t="s">
        <v>117</v>
      </c>
      <c r="BE181" s="181">
        <f t="shared" si="44"/>
        <v>0</v>
      </c>
      <c r="BF181" s="181">
        <f t="shared" si="45"/>
        <v>0</v>
      </c>
      <c r="BG181" s="181">
        <f t="shared" si="46"/>
        <v>0</v>
      </c>
      <c r="BH181" s="181">
        <f t="shared" si="47"/>
        <v>0</v>
      </c>
      <c r="BI181" s="181">
        <f t="shared" si="48"/>
        <v>0</v>
      </c>
      <c r="BJ181" s="20" t="s">
        <v>77</v>
      </c>
      <c r="BK181" s="181">
        <f t="shared" si="49"/>
        <v>0</v>
      </c>
      <c r="BL181" s="20" t="s">
        <v>124</v>
      </c>
      <c r="BM181" s="20" t="s">
        <v>497</v>
      </c>
    </row>
    <row r="182" spans="2:65" s="1" customFormat="1" ht="25.5" customHeight="1">
      <c r="B182" s="168"/>
      <c r="C182" s="169" t="s">
        <v>498</v>
      </c>
      <c r="D182" s="169" t="s">
        <v>120</v>
      </c>
      <c r="E182" s="170" t="s">
        <v>499</v>
      </c>
      <c r="F182" s="171" t="s">
        <v>500</v>
      </c>
      <c r="G182" s="172" t="s">
        <v>285</v>
      </c>
      <c r="H182" s="173">
        <v>10.8</v>
      </c>
      <c r="I182" s="174"/>
      <c r="J182" s="175">
        <f t="shared" si="40"/>
        <v>0</v>
      </c>
      <c r="K182" s="171" t="s">
        <v>141</v>
      </c>
      <c r="L182" s="36"/>
      <c r="M182" s="176" t="s">
        <v>5</v>
      </c>
      <c r="N182" s="182" t="s">
        <v>40</v>
      </c>
      <c r="O182" s="37"/>
      <c r="P182" s="183">
        <f t="shared" si="41"/>
        <v>0</v>
      </c>
      <c r="Q182" s="183">
        <v>0</v>
      </c>
      <c r="R182" s="183">
        <f t="shared" si="42"/>
        <v>0</v>
      </c>
      <c r="S182" s="183">
        <v>0</v>
      </c>
      <c r="T182" s="184">
        <f t="shared" si="43"/>
        <v>0</v>
      </c>
      <c r="AR182" s="20" t="s">
        <v>124</v>
      </c>
      <c r="AT182" s="20" t="s">
        <v>120</v>
      </c>
      <c r="AU182" s="20" t="s">
        <v>79</v>
      </c>
      <c r="AY182" s="20" t="s">
        <v>117</v>
      </c>
      <c r="BE182" s="181">
        <f t="shared" si="44"/>
        <v>0</v>
      </c>
      <c r="BF182" s="181">
        <f t="shared" si="45"/>
        <v>0</v>
      </c>
      <c r="BG182" s="181">
        <f t="shared" si="46"/>
        <v>0</v>
      </c>
      <c r="BH182" s="181">
        <f t="shared" si="47"/>
        <v>0</v>
      </c>
      <c r="BI182" s="181">
        <f t="shared" si="48"/>
        <v>0</v>
      </c>
      <c r="BJ182" s="20" t="s">
        <v>77</v>
      </c>
      <c r="BK182" s="181">
        <f t="shared" si="49"/>
        <v>0</v>
      </c>
      <c r="BL182" s="20" t="s">
        <v>124</v>
      </c>
      <c r="BM182" s="20" t="s">
        <v>501</v>
      </c>
    </row>
    <row r="183" spans="2:65" s="1" customFormat="1" ht="25.5" customHeight="1">
      <c r="B183" s="168"/>
      <c r="C183" s="169" t="s">
        <v>502</v>
      </c>
      <c r="D183" s="169" t="s">
        <v>120</v>
      </c>
      <c r="E183" s="170" t="s">
        <v>491</v>
      </c>
      <c r="F183" s="171" t="s">
        <v>492</v>
      </c>
      <c r="G183" s="172" t="s">
        <v>285</v>
      </c>
      <c r="H183" s="173">
        <v>7.2</v>
      </c>
      <c r="I183" s="174"/>
      <c r="J183" s="175">
        <f t="shared" si="40"/>
        <v>0</v>
      </c>
      <c r="K183" s="171" t="s">
        <v>141</v>
      </c>
      <c r="L183" s="36"/>
      <c r="M183" s="176" t="s">
        <v>5</v>
      </c>
      <c r="N183" s="182" t="s">
        <v>40</v>
      </c>
      <c r="O183" s="37"/>
      <c r="P183" s="183">
        <f t="shared" si="41"/>
        <v>0</v>
      </c>
      <c r="Q183" s="183">
        <v>0</v>
      </c>
      <c r="R183" s="183">
        <f t="shared" si="42"/>
        <v>0</v>
      </c>
      <c r="S183" s="183">
        <v>0</v>
      </c>
      <c r="T183" s="184">
        <f t="shared" si="43"/>
        <v>0</v>
      </c>
      <c r="AR183" s="20" t="s">
        <v>124</v>
      </c>
      <c r="AT183" s="20" t="s">
        <v>120</v>
      </c>
      <c r="AU183" s="20" t="s">
        <v>79</v>
      </c>
      <c r="AY183" s="20" t="s">
        <v>117</v>
      </c>
      <c r="BE183" s="181">
        <f t="shared" si="44"/>
        <v>0</v>
      </c>
      <c r="BF183" s="181">
        <f t="shared" si="45"/>
        <v>0</v>
      </c>
      <c r="BG183" s="181">
        <f t="shared" si="46"/>
        <v>0</v>
      </c>
      <c r="BH183" s="181">
        <f t="shared" si="47"/>
        <v>0</v>
      </c>
      <c r="BI183" s="181">
        <f t="shared" si="48"/>
        <v>0</v>
      </c>
      <c r="BJ183" s="20" t="s">
        <v>77</v>
      </c>
      <c r="BK183" s="181">
        <f t="shared" si="49"/>
        <v>0</v>
      </c>
      <c r="BL183" s="20" t="s">
        <v>124</v>
      </c>
      <c r="BM183" s="20" t="s">
        <v>503</v>
      </c>
    </row>
    <row r="184" spans="2:65" s="1" customFormat="1" ht="25.5" customHeight="1">
      <c r="B184" s="168"/>
      <c r="C184" s="169" t="s">
        <v>504</v>
      </c>
      <c r="D184" s="169" t="s">
        <v>120</v>
      </c>
      <c r="E184" s="170" t="s">
        <v>505</v>
      </c>
      <c r="F184" s="171" t="s">
        <v>506</v>
      </c>
      <c r="G184" s="172" t="s">
        <v>285</v>
      </c>
      <c r="H184" s="173">
        <v>1</v>
      </c>
      <c r="I184" s="174"/>
      <c r="J184" s="175">
        <f t="shared" si="40"/>
        <v>0</v>
      </c>
      <c r="K184" s="171" t="s">
        <v>141</v>
      </c>
      <c r="L184" s="36"/>
      <c r="M184" s="176" t="s">
        <v>5</v>
      </c>
      <c r="N184" s="182" t="s">
        <v>40</v>
      </c>
      <c r="O184" s="37"/>
      <c r="P184" s="183">
        <f t="shared" si="41"/>
        <v>0</v>
      </c>
      <c r="Q184" s="183">
        <v>0.1837</v>
      </c>
      <c r="R184" s="183">
        <f t="shared" si="42"/>
        <v>0.1837</v>
      </c>
      <c r="S184" s="183">
        <v>0</v>
      </c>
      <c r="T184" s="184">
        <f t="shared" si="43"/>
        <v>0</v>
      </c>
      <c r="AR184" s="20" t="s">
        <v>124</v>
      </c>
      <c r="AT184" s="20" t="s">
        <v>120</v>
      </c>
      <c r="AU184" s="20" t="s">
        <v>79</v>
      </c>
      <c r="AY184" s="20" t="s">
        <v>117</v>
      </c>
      <c r="BE184" s="181">
        <f t="shared" si="44"/>
        <v>0</v>
      </c>
      <c r="BF184" s="181">
        <f t="shared" si="45"/>
        <v>0</v>
      </c>
      <c r="BG184" s="181">
        <f t="shared" si="46"/>
        <v>0</v>
      </c>
      <c r="BH184" s="181">
        <f t="shared" si="47"/>
        <v>0</v>
      </c>
      <c r="BI184" s="181">
        <f t="shared" si="48"/>
        <v>0</v>
      </c>
      <c r="BJ184" s="20" t="s">
        <v>77</v>
      </c>
      <c r="BK184" s="181">
        <f t="shared" si="49"/>
        <v>0</v>
      </c>
      <c r="BL184" s="20" t="s">
        <v>124</v>
      </c>
      <c r="BM184" s="20" t="s">
        <v>507</v>
      </c>
    </row>
    <row r="185" spans="2:65" s="1" customFormat="1" ht="16.5" customHeight="1">
      <c r="B185" s="168"/>
      <c r="C185" s="169" t="s">
        <v>508</v>
      </c>
      <c r="D185" s="169" t="s">
        <v>120</v>
      </c>
      <c r="E185" s="170" t="s">
        <v>509</v>
      </c>
      <c r="F185" s="171" t="s">
        <v>368</v>
      </c>
      <c r="G185" s="172" t="s">
        <v>123</v>
      </c>
      <c r="H185" s="173">
        <v>1</v>
      </c>
      <c r="I185" s="174"/>
      <c r="J185" s="175">
        <f t="shared" si="40"/>
        <v>0</v>
      </c>
      <c r="K185" s="171" t="s">
        <v>5</v>
      </c>
      <c r="L185" s="36"/>
      <c r="M185" s="176" t="s">
        <v>5</v>
      </c>
      <c r="N185" s="182" t="s">
        <v>40</v>
      </c>
      <c r="O185" s="37"/>
      <c r="P185" s="183">
        <f t="shared" si="41"/>
        <v>0</v>
      </c>
      <c r="Q185" s="183">
        <v>0</v>
      </c>
      <c r="R185" s="183">
        <f t="shared" si="42"/>
        <v>0</v>
      </c>
      <c r="S185" s="183">
        <v>0</v>
      </c>
      <c r="T185" s="184">
        <f t="shared" si="43"/>
        <v>0</v>
      </c>
      <c r="AR185" s="20" t="s">
        <v>124</v>
      </c>
      <c r="AT185" s="20" t="s">
        <v>120</v>
      </c>
      <c r="AU185" s="20" t="s">
        <v>79</v>
      </c>
      <c r="AY185" s="20" t="s">
        <v>117</v>
      </c>
      <c r="BE185" s="181">
        <f t="shared" si="44"/>
        <v>0</v>
      </c>
      <c r="BF185" s="181">
        <f t="shared" si="45"/>
        <v>0</v>
      </c>
      <c r="BG185" s="181">
        <f t="shared" si="46"/>
        <v>0</v>
      </c>
      <c r="BH185" s="181">
        <f t="shared" si="47"/>
        <v>0</v>
      </c>
      <c r="BI185" s="181">
        <f t="shared" si="48"/>
        <v>0</v>
      </c>
      <c r="BJ185" s="20" t="s">
        <v>77</v>
      </c>
      <c r="BK185" s="181">
        <f t="shared" si="49"/>
        <v>0</v>
      </c>
      <c r="BL185" s="20" t="s">
        <v>124</v>
      </c>
      <c r="BM185" s="20" t="s">
        <v>510</v>
      </c>
    </row>
    <row r="186" spans="2:65" s="10" customFormat="1" ht="37.35" customHeight="1">
      <c r="B186" s="155"/>
      <c r="D186" s="156" t="s">
        <v>68</v>
      </c>
      <c r="E186" s="157" t="s">
        <v>511</v>
      </c>
      <c r="F186" s="157" t="s">
        <v>512</v>
      </c>
      <c r="I186" s="158"/>
      <c r="J186" s="159">
        <f>BK186</f>
        <v>0</v>
      </c>
      <c r="L186" s="155"/>
      <c r="M186" s="160"/>
      <c r="N186" s="161"/>
      <c r="O186" s="161"/>
      <c r="P186" s="162">
        <f>P187+P190</f>
        <v>0</v>
      </c>
      <c r="Q186" s="161"/>
      <c r="R186" s="162">
        <f>R187+R190</f>
        <v>0</v>
      </c>
      <c r="S186" s="161"/>
      <c r="T186" s="163">
        <f>T187+T190</f>
        <v>0</v>
      </c>
      <c r="AR186" s="156" t="s">
        <v>153</v>
      </c>
      <c r="AT186" s="164" t="s">
        <v>68</v>
      </c>
      <c r="AU186" s="164" t="s">
        <v>69</v>
      </c>
      <c r="AY186" s="156" t="s">
        <v>117</v>
      </c>
      <c r="BK186" s="165">
        <f>BK187+BK190</f>
        <v>0</v>
      </c>
    </row>
    <row r="187" spans="2:65" s="10" customFormat="1" ht="19.899999999999999" customHeight="1">
      <c r="B187" s="155"/>
      <c r="D187" s="156" t="s">
        <v>68</v>
      </c>
      <c r="E187" s="166" t="s">
        <v>513</v>
      </c>
      <c r="F187" s="166" t="s">
        <v>514</v>
      </c>
      <c r="I187" s="158"/>
      <c r="J187" s="167">
        <f>BK187</f>
        <v>0</v>
      </c>
      <c r="L187" s="155"/>
      <c r="M187" s="160"/>
      <c r="N187" s="161"/>
      <c r="O187" s="161"/>
      <c r="P187" s="162">
        <f>SUM(P188:P189)</f>
        <v>0</v>
      </c>
      <c r="Q187" s="161"/>
      <c r="R187" s="162">
        <f>SUM(R188:R189)</f>
        <v>0</v>
      </c>
      <c r="S187" s="161"/>
      <c r="T187" s="163">
        <f>SUM(T188:T189)</f>
        <v>0</v>
      </c>
      <c r="AR187" s="156" t="s">
        <v>153</v>
      </c>
      <c r="AT187" s="164" t="s">
        <v>68</v>
      </c>
      <c r="AU187" s="164" t="s">
        <v>77</v>
      </c>
      <c r="AY187" s="156" t="s">
        <v>117</v>
      </c>
      <c r="BK187" s="165">
        <f>SUM(BK188:BK189)</f>
        <v>0</v>
      </c>
    </row>
    <row r="188" spans="2:65" s="1" customFormat="1" ht="25.5" customHeight="1">
      <c r="B188" s="168"/>
      <c r="C188" s="169" t="s">
        <v>515</v>
      </c>
      <c r="D188" s="169" t="s">
        <v>120</v>
      </c>
      <c r="E188" s="170" t="s">
        <v>516</v>
      </c>
      <c r="F188" s="171" t="s">
        <v>517</v>
      </c>
      <c r="G188" s="172" t="s">
        <v>169</v>
      </c>
      <c r="H188" s="173">
        <v>1</v>
      </c>
      <c r="I188" s="174"/>
      <c r="J188" s="175">
        <f>ROUND(I188*H188,2)</f>
        <v>0</v>
      </c>
      <c r="K188" s="171" t="s">
        <v>141</v>
      </c>
      <c r="L188" s="36"/>
      <c r="M188" s="176" t="s">
        <v>5</v>
      </c>
      <c r="N188" s="182" t="s">
        <v>40</v>
      </c>
      <c r="O188" s="37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AR188" s="20" t="s">
        <v>518</v>
      </c>
      <c r="AT188" s="20" t="s">
        <v>120</v>
      </c>
      <c r="AU188" s="20" t="s">
        <v>79</v>
      </c>
      <c r="AY188" s="20" t="s">
        <v>117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0" t="s">
        <v>77</v>
      </c>
      <c r="BK188" s="181">
        <f>ROUND(I188*H188,2)</f>
        <v>0</v>
      </c>
      <c r="BL188" s="20" t="s">
        <v>518</v>
      </c>
      <c r="BM188" s="20" t="s">
        <v>519</v>
      </c>
    </row>
    <row r="189" spans="2:65" s="1" customFormat="1" ht="25.5" customHeight="1">
      <c r="B189" s="168"/>
      <c r="C189" s="169" t="s">
        <v>520</v>
      </c>
      <c r="D189" s="169" t="s">
        <v>120</v>
      </c>
      <c r="E189" s="170" t="s">
        <v>521</v>
      </c>
      <c r="F189" s="171" t="s">
        <v>522</v>
      </c>
      <c r="G189" s="172" t="s">
        <v>169</v>
      </c>
      <c r="H189" s="173">
        <v>1</v>
      </c>
      <c r="I189" s="174"/>
      <c r="J189" s="175">
        <f>ROUND(I189*H189,2)</f>
        <v>0</v>
      </c>
      <c r="K189" s="171" t="s">
        <v>141</v>
      </c>
      <c r="L189" s="36"/>
      <c r="M189" s="176" t="s">
        <v>5</v>
      </c>
      <c r="N189" s="182" t="s">
        <v>40</v>
      </c>
      <c r="O189" s="37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AR189" s="20" t="s">
        <v>518</v>
      </c>
      <c r="AT189" s="20" t="s">
        <v>120</v>
      </c>
      <c r="AU189" s="20" t="s">
        <v>79</v>
      </c>
      <c r="AY189" s="20" t="s">
        <v>117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0" t="s">
        <v>77</v>
      </c>
      <c r="BK189" s="181">
        <f>ROUND(I189*H189,2)</f>
        <v>0</v>
      </c>
      <c r="BL189" s="20" t="s">
        <v>518</v>
      </c>
      <c r="BM189" s="20" t="s">
        <v>523</v>
      </c>
    </row>
    <row r="190" spans="2:65" s="10" customFormat="1" ht="29.85" customHeight="1">
      <c r="B190" s="155"/>
      <c r="D190" s="156" t="s">
        <v>68</v>
      </c>
      <c r="E190" s="166" t="s">
        <v>524</v>
      </c>
      <c r="F190" s="166" t="s">
        <v>525</v>
      </c>
      <c r="I190" s="158"/>
      <c r="J190" s="167">
        <f>BK190</f>
        <v>0</v>
      </c>
      <c r="L190" s="155"/>
      <c r="M190" s="160"/>
      <c r="N190" s="161"/>
      <c r="O190" s="161"/>
      <c r="P190" s="162">
        <f>SUM(P191:P196)</f>
        <v>0</v>
      </c>
      <c r="Q190" s="161"/>
      <c r="R190" s="162">
        <f>SUM(R191:R196)</f>
        <v>0</v>
      </c>
      <c r="S190" s="161"/>
      <c r="T190" s="163">
        <f>SUM(T191:T196)</f>
        <v>0</v>
      </c>
      <c r="AR190" s="156" t="s">
        <v>153</v>
      </c>
      <c r="AT190" s="164" t="s">
        <v>68</v>
      </c>
      <c r="AU190" s="164" t="s">
        <v>77</v>
      </c>
      <c r="AY190" s="156" t="s">
        <v>117</v>
      </c>
      <c r="BK190" s="165">
        <f>SUM(BK191:BK196)</f>
        <v>0</v>
      </c>
    </row>
    <row r="191" spans="2:65" s="1" customFormat="1" ht="16.5" customHeight="1">
      <c r="B191" s="168"/>
      <c r="C191" s="169" t="s">
        <v>526</v>
      </c>
      <c r="D191" s="169" t="s">
        <v>120</v>
      </c>
      <c r="E191" s="170" t="s">
        <v>527</v>
      </c>
      <c r="F191" s="171" t="s">
        <v>528</v>
      </c>
      <c r="G191" s="172" t="s">
        <v>169</v>
      </c>
      <c r="H191" s="173">
        <v>1</v>
      </c>
      <c r="I191" s="174"/>
      <c r="J191" s="175">
        <f t="shared" ref="J191:J196" si="50">ROUND(I191*H191,2)</f>
        <v>0</v>
      </c>
      <c r="K191" s="171" t="s">
        <v>141</v>
      </c>
      <c r="L191" s="36"/>
      <c r="M191" s="176" t="s">
        <v>5</v>
      </c>
      <c r="N191" s="182" t="s">
        <v>40</v>
      </c>
      <c r="O191" s="37"/>
      <c r="P191" s="183">
        <f t="shared" ref="P191:P196" si="51">O191*H191</f>
        <v>0</v>
      </c>
      <c r="Q191" s="183">
        <v>0</v>
      </c>
      <c r="R191" s="183">
        <f t="shared" ref="R191:R196" si="52">Q191*H191</f>
        <v>0</v>
      </c>
      <c r="S191" s="183">
        <v>0</v>
      </c>
      <c r="T191" s="184">
        <f t="shared" ref="T191:T196" si="53">S191*H191</f>
        <v>0</v>
      </c>
      <c r="AR191" s="20" t="s">
        <v>518</v>
      </c>
      <c r="AT191" s="20" t="s">
        <v>120</v>
      </c>
      <c r="AU191" s="20" t="s">
        <v>79</v>
      </c>
      <c r="AY191" s="20" t="s">
        <v>117</v>
      </c>
      <c r="BE191" s="181">
        <f t="shared" ref="BE191:BE196" si="54">IF(N191="základní",J191,0)</f>
        <v>0</v>
      </c>
      <c r="BF191" s="181">
        <f t="shared" ref="BF191:BF196" si="55">IF(N191="snížená",J191,0)</f>
        <v>0</v>
      </c>
      <c r="BG191" s="181">
        <f t="shared" ref="BG191:BG196" si="56">IF(N191="zákl. přenesená",J191,0)</f>
        <v>0</v>
      </c>
      <c r="BH191" s="181">
        <f t="shared" ref="BH191:BH196" si="57">IF(N191="sníž. přenesená",J191,0)</f>
        <v>0</v>
      </c>
      <c r="BI191" s="181">
        <f t="shared" ref="BI191:BI196" si="58">IF(N191="nulová",J191,0)</f>
        <v>0</v>
      </c>
      <c r="BJ191" s="20" t="s">
        <v>77</v>
      </c>
      <c r="BK191" s="181">
        <f t="shared" ref="BK191:BK196" si="59">ROUND(I191*H191,2)</f>
        <v>0</v>
      </c>
      <c r="BL191" s="20" t="s">
        <v>518</v>
      </c>
      <c r="BM191" s="20" t="s">
        <v>529</v>
      </c>
    </row>
    <row r="192" spans="2:65" s="1" customFormat="1" ht="16.5" customHeight="1">
      <c r="B192" s="168"/>
      <c r="C192" s="169" t="s">
        <v>530</v>
      </c>
      <c r="D192" s="169" t="s">
        <v>120</v>
      </c>
      <c r="E192" s="170" t="s">
        <v>531</v>
      </c>
      <c r="F192" s="171" t="s">
        <v>532</v>
      </c>
      <c r="G192" s="172" t="s">
        <v>169</v>
      </c>
      <c r="H192" s="173">
        <v>1</v>
      </c>
      <c r="I192" s="174"/>
      <c r="J192" s="175">
        <f t="shared" si="50"/>
        <v>0</v>
      </c>
      <c r="K192" s="171" t="s">
        <v>5</v>
      </c>
      <c r="L192" s="36"/>
      <c r="M192" s="176" t="s">
        <v>5</v>
      </c>
      <c r="N192" s="182" t="s">
        <v>40</v>
      </c>
      <c r="O192" s="37"/>
      <c r="P192" s="183">
        <f t="shared" si="51"/>
        <v>0</v>
      </c>
      <c r="Q192" s="183">
        <v>0</v>
      </c>
      <c r="R192" s="183">
        <f t="shared" si="52"/>
        <v>0</v>
      </c>
      <c r="S192" s="183">
        <v>0</v>
      </c>
      <c r="T192" s="184">
        <f t="shared" si="53"/>
        <v>0</v>
      </c>
      <c r="AR192" s="20" t="s">
        <v>518</v>
      </c>
      <c r="AT192" s="20" t="s">
        <v>120</v>
      </c>
      <c r="AU192" s="20" t="s">
        <v>79</v>
      </c>
      <c r="AY192" s="20" t="s">
        <v>117</v>
      </c>
      <c r="BE192" s="181">
        <f t="shared" si="54"/>
        <v>0</v>
      </c>
      <c r="BF192" s="181">
        <f t="shared" si="55"/>
        <v>0</v>
      </c>
      <c r="BG192" s="181">
        <f t="shared" si="56"/>
        <v>0</v>
      </c>
      <c r="BH192" s="181">
        <f t="shared" si="57"/>
        <v>0</v>
      </c>
      <c r="BI192" s="181">
        <f t="shared" si="58"/>
        <v>0</v>
      </c>
      <c r="BJ192" s="20" t="s">
        <v>77</v>
      </c>
      <c r="BK192" s="181">
        <f t="shared" si="59"/>
        <v>0</v>
      </c>
      <c r="BL192" s="20" t="s">
        <v>518</v>
      </c>
      <c r="BM192" s="20" t="s">
        <v>533</v>
      </c>
    </row>
    <row r="193" spans="2:65" s="1" customFormat="1" ht="16.5" customHeight="1">
      <c r="B193" s="168"/>
      <c r="C193" s="169" t="s">
        <v>534</v>
      </c>
      <c r="D193" s="169" t="s">
        <v>120</v>
      </c>
      <c r="E193" s="170" t="s">
        <v>535</v>
      </c>
      <c r="F193" s="171" t="s">
        <v>536</v>
      </c>
      <c r="G193" s="172" t="s">
        <v>169</v>
      </c>
      <c r="H193" s="173">
        <v>1</v>
      </c>
      <c r="I193" s="174"/>
      <c r="J193" s="175">
        <f t="shared" si="50"/>
        <v>0</v>
      </c>
      <c r="K193" s="171" t="s">
        <v>5</v>
      </c>
      <c r="L193" s="36"/>
      <c r="M193" s="176" t="s">
        <v>5</v>
      </c>
      <c r="N193" s="182" t="s">
        <v>40</v>
      </c>
      <c r="O193" s="37"/>
      <c r="P193" s="183">
        <f t="shared" si="51"/>
        <v>0</v>
      </c>
      <c r="Q193" s="183">
        <v>0</v>
      </c>
      <c r="R193" s="183">
        <f t="shared" si="52"/>
        <v>0</v>
      </c>
      <c r="S193" s="183">
        <v>0</v>
      </c>
      <c r="T193" s="184">
        <f t="shared" si="53"/>
        <v>0</v>
      </c>
      <c r="AR193" s="20" t="s">
        <v>518</v>
      </c>
      <c r="AT193" s="20" t="s">
        <v>120</v>
      </c>
      <c r="AU193" s="20" t="s">
        <v>79</v>
      </c>
      <c r="AY193" s="20" t="s">
        <v>117</v>
      </c>
      <c r="BE193" s="181">
        <f t="shared" si="54"/>
        <v>0</v>
      </c>
      <c r="BF193" s="181">
        <f t="shared" si="55"/>
        <v>0</v>
      </c>
      <c r="BG193" s="181">
        <f t="shared" si="56"/>
        <v>0</v>
      </c>
      <c r="BH193" s="181">
        <f t="shared" si="57"/>
        <v>0</v>
      </c>
      <c r="BI193" s="181">
        <f t="shared" si="58"/>
        <v>0</v>
      </c>
      <c r="BJ193" s="20" t="s">
        <v>77</v>
      </c>
      <c r="BK193" s="181">
        <f t="shared" si="59"/>
        <v>0</v>
      </c>
      <c r="BL193" s="20" t="s">
        <v>518</v>
      </c>
      <c r="BM193" s="20" t="s">
        <v>537</v>
      </c>
    </row>
    <row r="194" spans="2:65" s="1" customFormat="1" ht="16.5" customHeight="1">
      <c r="B194" s="168"/>
      <c r="C194" s="169" t="s">
        <v>538</v>
      </c>
      <c r="D194" s="169" t="s">
        <v>120</v>
      </c>
      <c r="E194" s="170" t="s">
        <v>539</v>
      </c>
      <c r="F194" s="171" t="s">
        <v>540</v>
      </c>
      <c r="G194" s="172" t="s">
        <v>169</v>
      </c>
      <c r="H194" s="173">
        <v>5</v>
      </c>
      <c r="I194" s="174"/>
      <c r="J194" s="175">
        <f t="shared" si="50"/>
        <v>0</v>
      </c>
      <c r="K194" s="171" t="s">
        <v>5</v>
      </c>
      <c r="L194" s="36"/>
      <c r="M194" s="176" t="s">
        <v>5</v>
      </c>
      <c r="N194" s="182" t="s">
        <v>40</v>
      </c>
      <c r="O194" s="37"/>
      <c r="P194" s="183">
        <f t="shared" si="51"/>
        <v>0</v>
      </c>
      <c r="Q194" s="183">
        <v>0</v>
      </c>
      <c r="R194" s="183">
        <f t="shared" si="52"/>
        <v>0</v>
      </c>
      <c r="S194" s="183">
        <v>0</v>
      </c>
      <c r="T194" s="184">
        <f t="shared" si="53"/>
        <v>0</v>
      </c>
      <c r="AR194" s="20" t="s">
        <v>518</v>
      </c>
      <c r="AT194" s="20" t="s">
        <v>120</v>
      </c>
      <c r="AU194" s="20" t="s">
        <v>79</v>
      </c>
      <c r="AY194" s="20" t="s">
        <v>117</v>
      </c>
      <c r="BE194" s="181">
        <f t="shared" si="54"/>
        <v>0</v>
      </c>
      <c r="BF194" s="181">
        <f t="shared" si="55"/>
        <v>0</v>
      </c>
      <c r="BG194" s="181">
        <f t="shared" si="56"/>
        <v>0</v>
      </c>
      <c r="BH194" s="181">
        <f t="shared" si="57"/>
        <v>0</v>
      </c>
      <c r="BI194" s="181">
        <f t="shared" si="58"/>
        <v>0</v>
      </c>
      <c r="BJ194" s="20" t="s">
        <v>77</v>
      </c>
      <c r="BK194" s="181">
        <f t="shared" si="59"/>
        <v>0</v>
      </c>
      <c r="BL194" s="20" t="s">
        <v>518</v>
      </c>
      <c r="BM194" s="20" t="s">
        <v>541</v>
      </c>
    </row>
    <row r="195" spans="2:65" s="1" customFormat="1" ht="16.5" customHeight="1">
      <c r="B195" s="168"/>
      <c r="C195" s="169" t="s">
        <v>542</v>
      </c>
      <c r="D195" s="169" t="s">
        <v>120</v>
      </c>
      <c r="E195" s="170" t="s">
        <v>543</v>
      </c>
      <c r="F195" s="171" t="s">
        <v>544</v>
      </c>
      <c r="G195" s="172" t="s">
        <v>123</v>
      </c>
      <c r="H195" s="173">
        <v>1</v>
      </c>
      <c r="I195" s="174"/>
      <c r="J195" s="175">
        <f t="shared" si="50"/>
        <v>0</v>
      </c>
      <c r="K195" s="171" t="s">
        <v>5</v>
      </c>
      <c r="L195" s="36"/>
      <c r="M195" s="176" t="s">
        <v>5</v>
      </c>
      <c r="N195" s="182" t="s">
        <v>40</v>
      </c>
      <c r="O195" s="37"/>
      <c r="P195" s="183">
        <f t="shared" si="51"/>
        <v>0</v>
      </c>
      <c r="Q195" s="183">
        <v>0</v>
      </c>
      <c r="R195" s="183">
        <f t="shared" si="52"/>
        <v>0</v>
      </c>
      <c r="S195" s="183">
        <v>0</v>
      </c>
      <c r="T195" s="184">
        <f t="shared" si="53"/>
        <v>0</v>
      </c>
      <c r="AR195" s="20" t="s">
        <v>518</v>
      </c>
      <c r="AT195" s="20" t="s">
        <v>120</v>
      </c>
      <c r="AU195" s="20" t="s">
        <v>79</v>
      </c>
      <c r="AY195" s="20" t="s">
        <v>117</v>
      </c>
      <c r="BE195" s="181">
        <f t="shared" si="54"/>
        <v>0</v>
      </c>
      <c r="BF195" s="181">
        <f t="shared" si="55"/>
        <v>0</v>
      </c>
      <c r="BG195" s="181">
        <f t="shared" si="56"/>
        <v>0</v>
      </c>
      <c r="BH195" s="181">
        <f t="shared" si="57"/>
        <v>0</v>
      </c>
      <c r="BI195" s="181">
        <f t="shared" si="58"/>
        <v>0</v>
      </c>
      <c r="BJ195" s="20" t="s">
        <v>77</v>
      </c>
      <c r="BK195" s="181">
        <f t="shared" si="59"/>
        <v>0</v>
      </c>
      <c r="BL195" s="20" t="s">
        <v>518</v>
      </c>
      <c r="BM195" s="20" t="s">
        <v>545</v>
      </c>
    </row>
    <row r="196" spans="2:65" s="1" customFormat="1" ht="16.5" customHeight="1">
      <c r="B196" s="168"/>
      <c r="C196" s="169" t="s">
        <v>546</v>
      </c>
      <c r="D196" s="169" t="s">
        <v>120</v>
      </c>
      <c r="E196" s="170" t="s">
        <v>547</v>
      </c>
      <c r="F196" s="171" t="s">
        <v>548</v>
      </c>
      <c r="G196" s="172" t="s">
        <v>169</v>
      </c>
      <c r="H196" s="173">
        <v>12</v>
      </c>
      <c r="I196" s="174"/>
      <c r="J196" s="175">
        <f t="shared" si="50"/>
        <v>0</v>
      </c>
      <c r="K196" s="171" t="s">
        <v>5</v>
      </c>
      <c r="L196" s="36"/>
      <c r="M196" s="176" t="s">
        <v>5</v>
      </c>
      <c r="N196" s="177" t="s">
        <v>40</v>
      </c>
      <c r="O196" s="178"/>
      <c r="P196" s="179">
        <f t="shared" si="51"/>
        <v>0</v>
      </c>
      <c r="Q196" s="179">
        <v>0</v>
      </c>
      <c r="R196" s="179">
        <f t="shared" si="52"/>
        <v>0</v>
      </c>
      <c r="S196" s="179">
        <v>0</v>
      </c>
      <c r="T196" s="180">
        <f t="shared" si="53"/>
        <v>0</v>
      </c>
      <c r="AR196" s="20" t="s">
        <v>518</v>
      </c>
      <c r="AT196" s="20" t="s">
        <v>120</v>
      </c>
      <c r="AU196" s="20" t="s">
        <v>79</v>
      </c>
      <c r="AY196" s="20" t="s">
        <v>117</v>
      </c>
      <c r="BE196" s="181">
        <f t="shared" si="54"/>
        <v>0</v>
      </c>
      <c r="BF196" s="181">
        <f t="shared" si="55"/>
        <v>0</v>
      </c>
      <c r="BG196" s="181">
        <f t="shared" si="56"/>
        <v>0</v>
      </c>
      <c r="BH196" s="181">
        <f t="shared" si="57"/>
        <v>0</v>
      </c>
      <c r="BI196" s="181">
        <f t="shared" si="58"/>
        <v>0</v>
      </c>
      <c r="BJ196" s="20" t="s">
        <v>77</v>
      </c>
      <c r="BK196" s="181">
        <f t="shared" si="59"/>
        <v>0</v>
      </c>
      <c r="BL196" s="20" t="s">
        <v>518</v>
      </c>
      <c r="BM196" s="20" t="s">
        <v>549</v>
      </c>
    </row>
    <row r="197" spans="2:65" s="1" customFormat="1" ht="6.95" customHeight="1">
      <c r="B197" s="51"/>
      <c r="C197" s="52"/>
      <c r="D197" s="52"/>
      <c r="E197" s="52"/>
      <c r="F197" s="52"/>
      <c r="G197" s="52"/>
      <c r="H197" s="52"/>
      <c r="I197" s="122"/>
      <c r="J197" s="52"/>
      <c r="K197" s="52"/>
      <c r="L197" s="36"/>
    </row>
  </sheetData>
  <autoFilter ref="C85:K196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1"/>
  <sheetViews>
    <sheetView showGridLines="0" workbookViewId="0">
      <pane ySplit="1" topLeftCell="A47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5"/>
      <c r="C1" s="95"/>
      <c r="D1" s="96" t="s">
        <v>1</v>
      </c>
      <c r="E1" s="95"/>
      <c r="F1" s="97" t="s">
        <v>86</v>
      </c>
      <c r="G1" s="322" t="s">
        <v>87</v>
      </c>
      <c r="H1" s="322"/>
      <c r="I1" s="98"/>
      <c r="J1" s="97" t="s">
        <v>88</v>
      </c>
      <c r="K1" s="96" t="s">
        <v>89</v>
      </c>
      <c r="L1" s="97" t="s">
        <v>90</v>
      </c>
      <c r="M1" s="97"/>
      <c r="N1" s="97"/>
      <c r="O1" s="97"/>
      <c r="P1" s="97"/>
      <c r="Q1" s="97"/>
      <c r="R1" s="97"/>
      <c r="S1" s="97"/>
      <c r="T1" s="9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12" t="s">
        <v>8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0" t="s">
        <v>85</v>
      </c>
    </row>
    <row r="3" spans="1:70" ht="6.95" customHeight="1">
      <c r="B3" s="21"/>
      <c r="C3" s="22"/>
      <c r="D3" s="22"/>
      <c r="E3" s="22"/>
      <c r="F3" s="22"/>
      <c r="G3" s="22"/>
      <c r="H3" s="22"/>
      <c r="I3" s="99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91</v>
      </c>
      <c r="E4" s="25"/>
      <c r="F4" s="25"/>
      <c r="G4" s="25"/>
      <c r="H4" s="25"/>
      <c r="I4" s="100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0"/>
      <c r="J5" s="25"/>
      <c r="K5" s="27"/>
    </row>
    <row r="6" spans="1:70">
      <c r="B6" s="24"/>
      <c r="C6" s="25"/>
      <c r="D6" s="33" t="s">
        <v>19</v>
      </c>
      <c r="E6" s="25"/>
      <c r="F6" s="25"/>
      <c r="G6" s="25"/>
      <c r="H6" s="25"/>
      <c r="I6" s="100"/>
      <c r="J6" s="25"/>
      <c r="K6" s="27"/>
    </row>
    <row r="7" spans="1:70" ht="16.5" customHeight="1">
      <c r="B7" s="24"/>
      <c r="C7" s="25"/>
      <c r="D7" s="25"/>
      <c r="E7" s="314" t="str">
        <f>'Rekapitulace stavby'!K6</f>
        <v>FN Brno - Rekonstrukce hlavní rozvodny TS1 včetně propojení s TS2 - TS4</v>
      </c>
      <c r="F7" s="315"/>
      <c r="G7" s="315"/>
      <c r="H7" s="315"/>
      <c r="I7" s="100"/>
      <c r="J7" s="25"/>
      <c r="K7" s="27"/>
    </row>
    <row r="8" spans="1:70" s="1" customFormat="1">
      <c r="B8" s="36"/>
      <c r="C8" s="37"/>
      <c r="D8" s="33" t="s">
        <v>92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316" t="s">
        <v>550</v>
      </c>
      <c r="F9" s="317"/>
      <c r="G9" s="317"/>
      <c r="H9" s="317"/>
      <c r="I9" s="101"/>
      <c r="J9" s="37"/>
      <c r="K9" s="40"/>
    </row>
    <row r="10" spans="1:70" s="1" customFormat="1" ht="13.5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3" t="s">
        <v>21</v>
      </c>
      <c r="E11" s="37"/>
      <c r="F11" s="31" t="s">
        <v>5</v>
      </c>
      <c r="G11" s="37"/>
      <c r="H11" s="37"/>
      <c r="I11" s="102" t="s">
        <v>22</v>
      </c>
      <c r="J11" s="31" t="s">
        <v>5</v>
      </c>
      <c r="K11" s="40"/>
    </row>
    <row r="12" spans="1:70" s="1" customFormat="1" ht="14.45" customHeight="1">
      <c r="B12" s="36"/>
      <c r="C12" s="37"/>
      <c r="D12" s="33" t="s">
        <v>23</v>
      </c>
      <c r="E12" s="37"/>
      <c r="F12" s="31" t="s">
        <v>24</v>
      </c>
      <c r="G12" s="37"/>
      <c r="H12" s="37"/>
      <c r="I12" s="102" t="s">
        <v>25</v>
      </c>
      <c r="J12" s="103">
        <f>'Rekapitulace stavby'!AN8</f>
        <v>42998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3" t="s">
        <v>26</v>
      </c>
      <c r="E14" s="37"/>
      <c r="F14" s="37"/>
      <c r="G14" s="37"/>
      <c r="H14" s="37"/>
      <c r="I14" s="102" t="s">
        <v>27</v>
      </c>
      <c r="J14" s="31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1" t="str">
        <f>IF('Rekapitulace stavby'!E11="","",'Rekapitulace stavby'!E11)</f>
        <v xml:space="preserve"> </v>
      </c>
      <c r="F15" s="37"/>
      <c r="G15" s="37"/>
      <c r="H15" s="37"/>
      <c r="I15" s="102" t="s">
        <v>28</v>
      </c>
      <c r="J15" s="31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>
      <c r="B17" s="36"/>
      <c r="C17" s="37"/>
      <c r="D17" s="33" t="s">
        <v>29</v>
      </c>
      <c r="E17" s="37"/>
      <c r="F17" s="37"/>
      <c r="G17" s="37"/>
      <c r="H17" s="37"/>
      <c r="I17" s="102" t="s">
        <v>27</v>
      </c>
      <c r="J17" s="31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1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28</v>
      </c>
      <c r="J18" s="31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>
      <c r="B20" s="36"/>
      <c r="C20" s="37"/>
      <c r="D20" s="33" t="s">
        <v>31</v>
      </c>
      <c r="E20" s="37"/>
      <c r="F20" s="37"/>
      <c r="G20" s="37"/>
      <c r="H20" s="37"/>
      <c r="I20" s="102" t="s">
        <v>27</v>
      </c>
      <c r="J20" s="31" t="s">
        <v>5</v>
      </c>
      <c r="K20" s="40"/>
    </row>
    <row r="21" spans="2:11" s="1" customFormat="1" ht="18" customHeight="1">
      <c r="B21" s="36"/>
      <c r="C21" s="37"/>
      <c r="D21" s="37"/>
      <c r="E21" s="31" t="s">
        <v>32</v>
      </c>
      <c r="F21" s="37"/>
      <c r="G21" s="37"/>
      <c r="H21" s="37"/>
      <c r="I21" s="102" t="s">
        <v>28</v>
      </c>
      <c r="J21" s="31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3" t="s">
        <v>34</v>
      </c>
      <c r="E23" s="37"/>
      <c r="F23" s="37"/>
      <c r="G23" s="37"/>
      <c r="H23" s="37"/>
      <c r="I23" s="101"/>
      <c r="J23" s="37"/>
      <c r="K23" s="40"/>
    </row>
    <row r="24" spans="2:11" s="6" customFormat="1" ht="16.5" customHeight="1">
      <c r="B24" s="104"/>
      <c r="C24" s="105"/>
      <c r="D24" s="105"/>
      <c r="E24" s="284" t="s">
        <v>5</v>
      </c>
      <c r="F24" s="284"/>
      <c r="G24" s="284"/>
      <c r="H24" s="284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35</v>
      </c>
      <c r="E27" s="37"/>
      <c r="F27" s="37"/>
      <c r="G27" s="37"/>
      <c r="H27" s="37"/>
      <c r="I27" s="101"/>
      <c r="J27" s="111">
        <f>ROUND(J77,2)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37</v>
      </c>
      <c r="G29" s="37"/>
      <c r="H29" s="37"/>
      <c r="I29" s="112" t="s">
        <v>36</v>
      </c>
      <c r="J29" s="41" t="s">
        <v>38</v>
      </c>
      <c r="K29" s="40"/>
    </row>
    <row r="30" spans="2:11" s="1" customFormat="1" ht="14.45" customHeight="1">
      <c r="B30" s="36"/>
      <c r="C30" s="37"/>
      <c r="D30" s="44" t="s">
        <v>39</v>
      </c>
      <c r="E30" s="44" t="s">
        <v>40</v>
      </c>
      <c r="F30" s="113">
        <f>ROUND(SUM(BE77:BE80), 2)</f>
        <v>0</v>
      </c>
      <c r="G30" s="37"/>
      <c r="H30" s="37"/>
      <c r="I30" s="114">
        <v>0.21</v>
      </c>
      <c r="J30" s="113">
        <f>ROUND(ROUND((SUM(BE77:BE80)),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41</v>
      </c>
      <c r="F31" s="113">
        <f>ROUND(SUM(BF77:BF80), 2)</f>
        <v>0</v>
      </c>
      <c r="G31" s="37"/>
      <c r="H31" s="37"/>
      <c r="I31" s="114">
        <v>0.15</v>
      </c>
      <c r="J31" s="113">
        <f>ROUND(ROUND((SUM(BF77:BF80)),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42</v>
      </c>
      <c r="F32" s="113">
        <f>ROUND(SUM(BG77:BG80), 2)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43</v>
      </c>
      <c r="F33" s="113">
        <f>ROUND(SUM(BH77:BH80), 2)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13">
        <f>ROUND(SUM(BI77:BI80), 2)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45</v>
      </c>
      <c r="E36" s="66"/>
      <c r="F36" s="66"/>
      <c r="G36" s="117" t="s">
        <v>46</v>
      </c>
      <c r="H36" s="118" t="s">
        <v>47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6" t="s">
        <v>94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3" t="s">
        <v>19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16.5" customHeight="1">
      <c r="B45" s="36"/>
      <c r="C45" s="37"/>
      <c r="D45" s="37"/>
      <c r="E45" s="314" t="str">
        <f>E7</f>
        <v>FN Brno - Rekonstrukce hlavní rozvodny TS1 včetně propojení s TS2 - TS4</v>
      </c>
      <c r="F45" s="315"/>
      <c r="G45" s="315"/>
      <c r="H45" s="315"/>
      <c r="I45" s="101"/>
      <c r="J45" s="37"/>
      <c r="K45" s="40"/>
    </row>
    <row r="46" spans="2:11" s="1" customFormat="1" ht="14.45" customHeight="1">
      <c r="B46" s="36"/>
      <c r="C46" s="33" t="s">
        <v>92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17.25" customHeight="1">
      <c r="B47" s="36"/>
      <c r="C47" s="37"/>
      <c r="D47" s="37"/>
      <c r="E47" s="316" t="str">
        <f>E9</f>
        <v>PS 01 - PS 01 Rozvodna VN v TS1 - technologická část</v>
      </c>
      <c r="F47" s="317"/>
      <c r="G47" s="317"/>
      <c r="H47" s="317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3" t="s">
        <v>23</v>
      </c>
      <c r="D49" s="37"/>
      <c r="E49" s="37"/>
      <c r="F49" s="31" t="str">
        <f>F12</f>
        <v xml:space="preserve"> </v>
      </c>
      <c r="G49" s="37"/>
      <c r="H49" s="37"/>
      <c r="I49" s="102" t="s">
        <v>25</v>
      </c>
      <c r="J49" s="103">
        <f>IF(J12="","",J12)</f>
        <v>42998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>
      <c r="B51" s="36"/>
      <c r="C51" s="33" t="s">
        <v>26</v>
      </c>
      <c r="D51" s="37"/>
      <c r="E51" s="37"/>
      <c r="F51" s="31" t="str">
        <f>E15</f>
        <v xml:space="preserve"> </v>
      </c>
      <c r="G51" s="37"/>
      <c r="H51" s="37"/>
      <c r="I51" s="102" t="s">
        <v>31</v>
      </c>
      <c r="J51" s="284" t="str">
        <f>E21</f>
        <v>Ing. Martin Kružík</v>
      </c>
      <c r="K51" s="40"/>
    </row>
    <row r="52" spans="2:47" s="1" customFormat="1" ht="14.45" customHeight="1">
      <c r="B52" s="36"/>
      <c r="C52" s="33" t="s">
        <v>29</v>
      </c>
      <c r="D52" s="37"/>
      <c r="E52" s="37"/>
      <c r="F52" s="31" t="str">
        <f>IF(E18="","",E18)</f>
        <v/>
      </c>
      <c r="G52" s="37"/>
      <c r="H52" s="37"/>
      <c r="I52" s="101"/>
      <c r="J52" s="318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95</v>
      </c>
      <c r="D54" s="115"/>
      <c r="E54" s="115"/>
      <c r="F54" s="115"/>
      <c r="G54" s="115"/>
      <c r="H54" s="115"/>
      <c r="I54" s="126"/>
      <c r="J54" s="127" t="s">
        <v>96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97</v>
      </c>
      <c r="D56" s="37"/>
      <c r="E56" s="37"/>
      <c r="F56" s="37"/>
      <c r="G56" s="37"/>
      <c r="H56" s="37"/>
      <c r="I56" s="101"/>
      <c r="J56" s="111">
        <f>J77</f>
        <v>0</v>
      </c>
      <c r="K56" s="40"/>
      <c r="AU56" s="20" t="s">
        <v>98</v>
      </c>
    </row>
    <row r="57" spans="2:47" s="7" customFormat="1" ht="24.95" customHeight="1">
      <c r="B57" s="130"/>
      <c r="C57" s="131"/>
      <c r="D57" s="132" t="s">
        <v>128</v>
      </c>
      <c r="E57" s="133"/>
      <c r="F57" s="133"/>
      <c r="G57" s="133"/>
      <c r="H57" s="133"/>
      <c r="I57" s="134"/>
      <c r="J57" s="135">
        <f>J78</f>
        <v>0</v>
      </c>
      <c r="K57" s="136"/>
    </row>
    <row r="58" spans="2:47" s="1" customFormat="1" ht="21.75" customHeight="1">
      <c r="B58" s="36"/>
      <c r="C58" s="37"/>
      <c r="D58" s="37"/>
      <c r="E58" s="37"/>
      <c r="F58" s="37"/>
      <c r="G58" s="37"/>
      <c r="H58" s="37"/>
      <c r="I58" s="101"/>
      <c r="J58" s="37"/>
      <c r="K58" s="40"/>
    </row>
    <row r="59" spans="2:47" s="1" customFormat="1" ht="6.95" customHeight="1">
      <c r="B59" s="51"/>
      <c r="C59" s="52"/>
      <c r="D59" s="52"/>
      <c r="E59" s="52"/>
      <c r="F59" s="52"/>
      <c r="G59" s="52"/>
      <c r="H59" s="52"/>
      <c r="I59" s="122"/>
      <c r="J59" s="52"/>
      <c r="K59" s="5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23"/>
      <c r="J63" s="55"/>
      <c r="K63" s="55"/>
      <c r="L63" s="36"/>
    </row>
    <row r="64" spans="2:47" s="1" customFormat="1" ht="36.950000000000003" customHeight="1">
      <c r="B64" s="36"/>
      <c r="C64" s="56" t="s">
        <v>101</v>
      </c>
      <c r="L64" s="36"/>
    </row>
    <row r="65" spans="2:65" s="1" customFormat="1" ht="6.95" customHeight="1">
      <c r="B65" s="36"/>
      <c r="L65" s="36"/>
    </row>
    <row r="66" spans="2:65" s="1" customFormat="1" ht="14.45" customHeight="1">
      <c r="B66" s="36"/>
      <c r="C66" s="58" t="s">
        <v>19</v>
      </c>
      <c r="L66" s="36"/>
    </row>
    <row r="67" spans="2:65" s="1" customFormat="1" ht="16.5" customHeight="1">
      <c r="B67" s="36"/>
      <c r="E67" s="319" t="str">
        <f>E7</f>
        <v>FN Brno - Rekonstrukce hlavní rozvodny TS1 včetně propojení s TS2 - TS4</v>
      </c>
      <c r="F67" s="320"/>
      <c r="G67" s="320"/>
      <c r="H67" s="320"/>
      <c r="L67" s="36"/>
    </row>
    <row r="68" spans="2:65" s="1" customFormat="1" ht="14.45" customHeight="1">
      <c r="B68" s="36"/>
      <c r="C68" s="58" t="s">
        <v>92</v>
      </c>
      <c r="L68" s="36"/>
    </row>
    <row r="69" spans="2:65" s="1" customFormat="1" ht="17.25" customHeight="1">
      <c r="B69" s="36"/>
      <c r="E69" s="295" t="str">
        <f>E9</f>
        <v>PS 01 - PS 01 Rozvodna VN v TS1 - technologická část</v>
      </c>
      <c r="F69" s="321"/>
      <c r="G69" s="321"/>
      <c r="H69" s="321"/>
      <c r="L69" s="36"/>
    </row>
    <row r="70" spans="2:65" s="1" customFormat="1" ht="6.95" customHeight="1">
      <c r="B70" s="36"/>
      <c r="L70" s="36"/>
    </row>
    <row r="71" spans="2:65" s="1" customFormat="1" ht="18" customHeight="1">
      <c r="B71" s="36"/>
      <c r="C71" s="58" t="s">
        <v>23</v>
      </c>
      <c r="F71" s="144" t="str">
        <f>F12</f>
        <v xml:space="preserve"> </v>
      </c>
      <c r="I71" s="145" t="s">
        <v>25</v>
      </c>
      <c r="J71" s="62">
        <f>IF(J12="","",J12)</f>
        <v>42998</v>
      </c>
      <c r="L71" s="36"/>
    </row>
    <row r="72" spans="2:65" s="1" customFormat="1" ht="6.95" customHeight="1">
      <c r="B72" s="36"/>
      <c r="L72" s="36"/>
    </row>
    <row r="73" spans="2:65" s="1" customFormat="1">
      <c r="B73" s="36"/>
      <c r="C73" s="58" t="s">
        <v>26</v>
      </c>
      <c r="F73" s="144" t="str">
        <f>E15</f>
        <v xml:space="preserve"> </v>
      </c>
      <c r="I73" s="145" t="s">
        <v>31</v>
      </c>
      <c r="J73" s="144" t="str">
        <f>E21</f>
        <v>Ing. Martin Kružík</v>
      </c>
      <c r="L73" s="36"/>
    </row>
    <row r="74" spans="2:65" s="1" customFormat="1" ht="14.45" customHeight="1">
      <c r="B74" s="36"/>
      <c r="C74" s="58" t="s">
        <v>29</v>
      </c>
      <c r="F74" s="144" t="str">
        <f>IF(E18="","",E18)</f>
        <v/>
      </c>
      <c r="L74" s="36"/>
    </row>
    <row r="75" spans="2:65" s="1" customFormat="1" ht="10.35" customHeight="1">
      <c r="B75" s="36"/>
      <c r="L75" s="36"/>
    </row>
    <row r="76" spans="2:65" s="9" customFormat="1" ht="29.25" customHeight="1">
      <c r="B76" s="146"/>
      <c r="C76" s="147" t="s">
        <v>102</v>
      </c>
      <c r="D76" s="148" t="s">
        <v>54</v>
      </c>
      <c r="E76" s="148" t="s">
        <v>50</v>
      </c>
      <c r="F76" s="148" t="s">
        <v>103</v>
      </c>
      <c r="G76" s="148" t="s">
        <v>104</v>
      </c>
      <c r="H76" s="148" t="s">
        <v>105</v>
      </c>
      <c r="I76" s="149" t="s">
        <v>106</v>
      </c>
      <c r="J76" s="148" t="s">
        <v>96</v>
      </c>
      <c r="K76" s="150" t="s">
        <v>107</v>
      </c>
      <c r="L76" s="146"/>
      <c r="M76" s="68" t="s">
        <v>108</v>
      </c>
      <c r="N76" s="69" t="s">
        <v>39</v>
      </c>
      <c r="O76" s="69" t="s">
        <v>109</v>
      </c>
      <c r="P76" s="69" t="s">
        <v>110</v>
      </c>
      <c r="Q76" s="69" t="s">
        <v>111</v>
      </c>
      <c r="R76" s="69" t="s">
        <v>112</v>
      </c>
      <c r="S76" s="69" t="s">
        <v>113</v>
      </c>
      <c r="T76" s="70" t="s">
        <v>114</v>
      </c>
    </row>
    <row r="77" spans="2:65" s="1" customFormat="1" ht="29.25" customHeight="1">
      <c r="B77" s="36"/>
      <c r="C77" s="72" t="s">
        <v>97</v>
      </c>
      <c r="J77" s="151">
        <f>BK77</f>
        <v>0</v>
      </c>
      <c r="L77" s="36"/>
      <c r="M77" s="71"/>
      <c r="N77" s="63"/>
      <c r="O77" s="63"/>
      <c r="P77" s="152">
        <f>P78</f>
        <v>0</v>
      </c>
      <c r="Q77" s="63"/>
      <c r="R77" s="152">
        <f>R78</f>
        <v>0</v>
      </c>
      <c r="S77" s="63"/>
      <c r="T77" s="153">
        <f>T78</f>
        <v>0</v>
      </c>
      <c r="AT77" s="20" t="s">
        <v>68</v>
      </c>
      <c r="AU77" s="20" t="s">
        <v>98</v>
      </c>
      <c r="BK77" s="154">
        <f>BK78</f>
        <v>0</v>
      </c>
    </row>
    <row r="78" spans="2:65" s="10" customFormat="1" ht="37.35" customHeight="1">
      <c r="B78" s="155"/>
      <c r="D78" s="156" t="s">
        <v>68</v>
      </c>
      <c r="E78" s="157" t="s">
        <v>157</v>
      </c>
      <c r="F78" s="157" t="s">
        <v>158</v>
      </c>
      <c r="I78" s="158"/>
      <c r="J78" s="159">
        <f>BK78</f>
        <v>0</v>
      </c>
      <c r="L78" s="155"/>
      <c r="M78" s="160"/>
      <c r="N78" s="161"/>
      <c r="O78" s="161"/>
      <c r="P78" s="162">
        <f>SUM(P79:P80)</f>
        <v>0</v>
      </c>
      <c r="Q78" s="161"/>
      <c r="R78" s="162">
        <f>SUM(R79:R80)</f>
        <v>0</v>
      </c>
      <c r="S78" s="161"/>
      <c r="T78" s="163">
        <f>SUM(T79:T80)</f>
        <v>0</v>
      </c>
      <c r="AR78" s="156" t="s">
        <v>146</v>
      </c>
      <c r="AT78" s="164" t="s">
        <v>68</v>
      </c>
      <c r="AU78" s="164" t="s">
        <v>69</v>
      </c>
      <c r="AY78" s="156" t="s">
        <v>117</v>
      </c>
      <c r="BK78" s="165">
        <f>SUM(BK79:BK80)</f>
        <v>0</v>
      </c>
    </row>
    <row r="79" spans="2:65" s="1" customFormat="1" ht="16.5" customHeight="1">
      <c r="B79" s="168"/>
      <c r="C79" s="169" t="s">
        <v>77</v>
      </c>
      <c r="D79" s="169" t="s">
        <v>120</v>
      </c>
      <c r="E79" s="170" t="s">
        <v>121</v>
      </c>
      <c r="F79" s="171" t="s">
        <v>551</v>
      </c>
      <c r="G79" s="172" t="s">
        <v>123</v>
      </c>
      <c r="H79" s="173">
        <v>1</v>
      </c>
      <c r="I79" s="174"/>
      <c r="J79" s="175">
        <f>ROUND(I79*H79,2)</f>
        <v>0</v>
      </c>
      <c r="K79" s="171" t="s">
        <v>5</v>
      </c>
      <c r="L79" s="36"/>
      <c r="M79" s="176" t="s">
        <v>5</v>
      </c>
      <c r="N79" s="182" t="s">
        <v>40</v>
      </c>
      <c r="O79" s="37"/>
      <c r="P79" s="183">
        <f>O79*H79</f>
        <v>0</v>
      </c>
      <c r="Q79" s="183">
        <v>0</v>
      </c>
      <c r="R79" s="183">
        <f>Q79*H79</f>
        <v>0</v>
      </c>
      <c r="S79" s="183">
        <v>0</v>
      </c>
      <c r="T79" s="184">
        <f>S79*H79</f>
        <v>0</v>
      </c>
      <c r="AR79" s="20" t="s">
        <v>165</v>
      </c>
      <c r="AT79" s="20" t="s">
        <v>120</v>
      </c>
      <c r="AU79" s="20" t="s">
        <v>77</v>
      </c>
      <c r="AY79" s="20" t="s">
        <v>117</v>
      </c>
      <c r="BE79" s="181">
        <f>IF(N79="základní",J79,0)</f>
        <v>0</v>
      </c>
      <c r="BF79" s="181">
        <f>IF(N79="snížená",J79,0)</f>
        <v>0</v>
      </c>
      <c r="BG79" s="181">
        <f>IF(N79="zákl. přenesená",J79,0)</f>
        <v>0</v>
      </c>
      <c r="BH79" s="181">
        <f>IF(N79="sníž. přenesená",J79,0)</f>
        <v>0</v>
      </c>
      <c r="BI79" s="181">
        <f>IF(N79="nulová",J79,0)</f>
        <v>0</v>
      </c>
      <c r="BJ79" s="20" t="s">
        <v>77</v>
      </c>
      <c r="BK79" s="181">
        <f>ROUND(I79*H79,2)</f>
        <v>0</v>
      </c>
      <c r="BL79" s="20" t="s">
        <v>165</v>
      </c>
      <c r="BM79" s="20" t="s">
        <v>552</v>
      </c>
    </row>
    <row r="80" spans="2:65" s="1" customFormat="1" ht="16.5" customHeight="1">
      <c r="B80" s="168"/>
      <c r="C80" s="169" t="s">
        <v>79</v>
      </c>
      <c r="D80" s="169" t="s">
        <v>120</v>
      </c>
      <c r="E80" s="170" t="s">
        <v>200</v>
      </c>
      <c r="F80" s="171" t="s">
        <v>553</v>
      </c>
      <c r="G80" s="172" t="s">
        <v>123</v>
      </c>
      <c r="H80" s="173">
        <v>1</v>
      </c>
      <c r="I80" s="174"/>
      <c r="J80" s="175">
        <f>ROUND(I80*H80,2)</f>
        <v>0</v>
      </c>
      <c r="K80" s="171" t="s">
        <v>5</v>
      </c>
      <c r="L80" s="36"/>
      <c r="M80" s="176" t="s">
        <v>5</v>
      </c>
      <c r="N80" s="177" t="s">
        <v>40</v>
      </c>
      <c r="O80" s="178"/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AR80" s="20" t="s">
        <v>165</v>
      </c>
      <c r="AT80" s="20" t="s">
        <v>120</v>
      </c>
      <c r="AU80" s="20" t="s">
        <v>77</v>
      </c>
      <c r="AY80" s="20" t="s">
        <v>117</v>
      </c>
      <c r="BE80" s="181">
        <f>IF(N80="základní",J80,0)</f>
        <v>0</v>
      </c>
      <c r="BF80" s="181">
        <f>IF(N80="snížená",J80,0)</f>
        <v>0</v>
      </c>
      <c r="BG80" s="181">
        <f>IF(N80="zákl. přenesená",J80,0)</f>
        <v>0</v>
      </c>
      <c r="BH80" s="181">
        <f>IF(N80="sníž. přenesená",J80,0)</f>
        <v>0</v>
      </c>
      <c r="BI80" s="181">
        <f>IF(N80="nulová",J80,0)</f>
        <v>0</v>
      </c>
      <c r="BJ80" s="20" t="s">
        <v>77</v>
      </c>
      <c r="BK80" s="181">
        <f>ROUND(I80*H80,2)</f>
        <v>0</v>
      </c>
      <c r="BL80" s="20" t="s">
        <v>165</v>
      </c>
      <c r="BM80" s="20" t="s">
        <v>554</v>
      </c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122"/>
      <c r="J81" s="52"/>
      <c r="K81" s="52"/>
      <c r="L81" s="36"/>
    </row>
  </sheetData>
  <autoFilter ref="C76:K80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9" customWidth="1"/>
    <col min="2" max="2" width="1.6640625" style="199" customWidth="1"/>
    <col min="3" max="4" width="5" style="199" customWidth="1"/>
    <col min="5" max="5" width="11.6640625" style="199" customWidth="1"/>
    <col min="6" max="6" width="9.1640625" style="199" customWidth="1"/>
    <col min="7" max="7" width="5" style="199" customWidth="1"/>
    <col min="8" max="8" width="77.83203125" style="199" customWidth="1"/>
    <col min="9" max="10" width="20" style="199" customWidth="1"/>
    <col min="11" max="11" width="1.6640625" style="199" customWidth="1"/>
  </cols>
  <sheetData>
    <row r="1" spans="2:11" ht="37.5" customHeight="1"/>
    <row r="2" spans="2:11" ht="7.5" customHeight="1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pans="2:11" s="11" customFormat="1" ht="45" customHeight="1">
      <c r="B3" s="203"/>
      <c r="C3" s="326" t="s">
        <v>555</v>
      </c>
      <c r="D3" s="326"/>
      <c r="E3" s="326"/>
      <c r="F3" s="326"/>
      <c r="G3" s="326"/>
      <c r="H3" s="326"/>
      <c r="I3" s="326"/>
      <c r="J3" s="326"/>
      <c r="K3" s="204"/>
    </row>
    <row r="4" spans="2:11" ht="25.5" customHeight="1">
      <c r="B4" s="205"/>
      <c r="C4" s="330" t="s">
        <v>556</v>
      </c>
      <c r="D4" s="330"/>
      <c r="E4" s="330"/>
      <c r="F4" s="330"/>
      <c r="G4" s="330"/>
      <c r="H4" s="330"/>
      <c r="I4" s="330"/>
      <c r="J4" s="330"/>
      <c r="K4" s="206"/>
    </row>
    <row r="5" spans="2:11" ht="5.25" customHeight="1">
      <c r="B5" s="205"/>
      <c r="C5" s="207"/>
      <c r="D5" s="207"/>
      <c r="E5" s="207"/>
      <c r="F5" s="207"/>
      <c r="G5" s="207"/>
      <c r="H5" s="207"/>
      <c r="I5" s="207"/>
      <c r="J5" s="207"/>
      <c r="K5" s="206"/>
    </row>
    <row r="6" spans="2:11" ht="15" customHeight="1">
      <c r="B6" s="205"/>
      <c r="C6" s="329" t="s">
        <v>557</v>
      </c>
      <c r="D6" s="329"/>
      <c r="E6" s="329"/>
      <c r="F6" s="329"/>
      <c r="G6" s="329"/>
      <c r="H6" s="329"/>
      <c r="I6" s="329"/>
      <c r="J6" s="329"/>
      <c r="K6" s="206"/>
    </row>
    <row r="7" spans="2:11" ht="15" customHeight="1">
      <c r="B7" s="209"/>
      <c r="C7" s="329" t="s">
        <v>558</v>
      </c>
      <c r="D7" s="329"/>
      <c r="E7" s="329"/>
      <c r="F7" s="329"/>
      <c r="G7" s="329"/>
      <c r="H7" s="329"/>
      <c r="I7" s="329"/>
      <c r="J7" s="329"/>
      <c r="K7" s="206"/>
    </row>
    <row r="8" spans="2:11" ht="12.75" customHeight="1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pans="2:11" ht="15" customHeight="1">
      <c r="B9" s="209"/>
      <c r="C9" s="329" t="s">
        <v>559</v>
      </c>
      <c r="D9" s="329"/>
      <c r="E9" s="329"/>
      <c r="F9" s="329"/>
      <c r="G9" s="329"/>
      <c r="H9" s="329"/>
      <c r="I9" s="329"/>
      <c r="J9" s="329"/>
      <c r="K9" s="206"/>
    </row>
    <row r="10" spans="2:11" ht="15" customHeight="1">
      <c r="B10" s="209"/>
      <c r="C10" s="208"/>
      <c r="D10" s="329" t="s">
        <v>560</v>
      </c>
      <c r="E10" s="329"/>
      <c r="F10" s="329"/>
      <c r="G10" s="329"/>
      <c r="H10" s="329"/>
      <c r="I10" s="329"/>
      <c r="J10" s="329"/>
      <c r="K10" s="206"/>
    </row>
    <row r="11" spans="2:11" ht="15" customHeight="1">
      <c r="B11" s="209"/>
      <c r="C11" s="210"/>
      <c r="D11" s="329" t="s">
        <v>561</v>
      </c>
      <c r="E11" s="329"/>
      <c r="F11" s="329"/>
      <c r="G11" s="329"/>
      <c r="H11" s="329"/>
      <c r="I11" s="329"/>
      <c r="J11" s="329"/>
      <c r="K11" s="206"/>
    </row>
    <row r="12" spans="2:11" ht="12.75" customHeight="1">
      <c r="B12" s="209"/>
      <c r="C12" s="210"/>
      <c r="D12" s="210"/>
      <c r="E12" s="210"/>
      <c r="F12" s="210"/>
      <c r="G12" s="210"/>
      <c r="H12" s="210"/>
      <c r="I12" s="210"/>
      <c r="J12" s="210"/>
      <c r="K12" s="206"/>
    </row>
    <row r="13" spans="2:11" ht="15" customHeight="1">
      <c r="B13" s="209"/>
      <c r="C13" s="210"/>
      <c r="D13" s="329" t="s">
        <v>562</v>
      </c>
      <c r="E13" s="329"/>
      <c r="F13" s="329"/>
      <c r="G13" s="329"/>
      <c r="H13" s="329"/>
      <c r="I13" s="329"/>
      <c r="J13" s="329"/>
      <c r="K13" s="206"/>
    </row>
    <row r="14" spans="2:11" ht="15" customHeight="1">
      <c r="B14" s="209"/>
      <c r="C14" s="210"/>
      <c r="D14" s="329" t="s">
        <v>563</v>
      </c>
      <c r="E14" s="329"/>
      <c r="F14" s="329"/>
      <c r="G14" s="329"/>
      <c r="H14" s="329"/>
      <c r="I14" s="329"/>
      <c r="J14" s="329"/>
      <c r="K14" s="206"/>
    </row>
    <row r="15" spans="2:11" ht="15" customHeight="1">
      <c r="B15" s="209"/>
      <c r="C15" s="210"/>
      <c r="D15" s="329" t="s">
        <v>564</v>
      </c>
      <c r="E15" s="329"/>
      <c r="F15" s="329"/>
      <c r="G15" s="329"/>
      <c r="H15" s="329"/>
      <c r="I15" s="329"/>
      <c r="J15" s="329"/>
      <c r="K15" s="206"/>
    </row>
    <row r="16" spans="2:11" ht="15" customHeight="1">
      <c r="B16" s="209"/>
      <c r="C16" s="210"/>
      <c r="D16" s="210"/>
      <c r="E16" s="211" t="s">
        <v>76</v>
      </c>
      <c r="F16" s="329" t="s">
        <v>565</v>
      </c>
      <c r="G16" s="329"/>
      <c r="H16" s="329"/>
      <c r="I16" s="329"/>
      <c r="J16" s="329"/>
      <c r="K16" s="206"/>
    </row>
    <row r="17" spans="2:11" ht="15" customHeight="1">
      <c r="B17" s="209"/>
      <c r="C17" s="210"/>
      <c r="D17" s="210"/>
      <c r="E17" s="211" t="s">
        <v>566</v>
      </c>
      <c r="F17" s="329" t="s">
        <v>567</v>
      </c>
      <c r="G17" s="329"/>
      <c r="H17" s="329"/>
      <c r="I17" s="329"/>
      <c r="J17" s="329"/>
      <c r="K17" s="206"/>
    </row>
    <row r="18" spans="2:11" ht="15" customHeight="1">
      <c r="B18" s="209"/>
      <c r="C18" s="210"/>
      <c r="D18" s="210"/>
      <c r="E18" s="211" t="s">
        <v>568</v>
      </c>
      <c r="F18" s="329" t="s">
        <v>569</v>
      </c>
      <c r="G18" s="329"/>
      <c r="H18" s="329"/>
      <c r="I18" s="329"/>
      <c r="J18" s="329"/>
      <c r="K18" s="206"/>
    </row>
    <row r="19" spans="2:11" ht="15" customHeight="1">
      <c r="B19" s="209"/>
      <c r="C19" s="210"/>
      <c r="D19" s="210"/>
      <c r="E19" s="211" t="s">
        <v>570</v>
      </c>
      <c r="F19" s="329" t="s">
        <v>571</v>
      </c>
      <c r="G19" s="329"/>
      <c r="H19" s="329"/>
      <c r="I19" s="329"/>
      <c r="J19" s="329"/>
      <c r="K19" s="206"/>
    </row>
    <row r="20" spans="2:11" ht="15" customHeight="1">
      <c r="B20" s="209"/>
      <c r="C20" s="210"/>
      <c r="D20" s="210"/>
      <c r="E20" s="211" t="s">
        <v>572</v>
      </c>
      <c r="F20" s="329" t="s">
        <v>573</v>
      </c>
      <c r="G20" s="329"/>
      <c r="H20" s="329"/>
      <c r="I20" s="329"/>
      <c r="J20" s="329"/>
      <c r="K20" s="206"/>
    </row>
    <row r="21" spans="2:11" ht="15" customHeight="1">
      <c r="B21" s="209"/>
      <c r="C21" s="210"/>
      <c r="D21" s="210"/>
      <c r="E21" s="211" t="s">
        <v>574</v>
      </c>
      <c r="F21" s="329" t="s">
        <v>575</v>
      </c>
      <c r="G21" s="329"/>
      <c r="H21" s="329"/>
      <c r="I21" s="329"/>
      <c r="J21" s="329"/>
      <c r="K21" s="206"/>
    </row>
    <row r="22" spans="2:11" ht="12.75" customHeight="1">
      <c r="B22" s="209"/>
      <c r="C22" s="210"/>
      <c r="D22" s="210"/>
      <c r="E22" s="210"/>
      <c r="F22" s="210"/>
      <c r="G22" s="210"/>
      <c r="H22" s="210"/>
      <c r="I22" s="210"/>
      <c r="J22" s="210"/>
      <c r="K22" s="206"/>
    </row>
    <row r="23" spans="2:11" ht="15" customHeight="1">
      <c r="B23" s="209"/>
      <c r="C23" s="329" t="s">
        <v>576</v>
      </c>
      <c r="D23" s="329"/>
      <c r="E23" s="329"/>
      <c r="F23" s="329"/>
      <c r="G23" s="329"/>
      <c r="H23" s="329"/>
      <c r="I23" s="329"/>
      <c r="J23" s="329"/>
      <c r="K23" s="206"/>
    </row>
    <row r="24" spans="2:11" ht="15" customHeight="1">
      <c r="B24" s="209"/>
      <c r="C24" s="329" t="s">
        <v>577</v>
      </c>
      <c r="D24" s="329"/>
      <c r="E24" s="329"/>
      <c r="F24" s="329"/>
      <c r="G24" s="329"/>
      <c r="H24" s="329"/>
      <c r="I24" s="329"/>
      <c r="J24" s="329"/>
      <c r="K24" s="206"/>
    </row>
    <row r="25" spans="2:11" ht="15" customHeight="1">
      <c r="B25" s="209"/>
      <c r="C25" s="208"/>
      <c r="D25" s="329" t="s">
        <v>578</v>
      </c>
      <c r="E25" s="329"/>
      <c r="F25" s="329"/>
      <c r="G25" s="329"/>
      <c r="H25" s="329"/>
      <c r="I25" s="329"/>
      <c r="J25" s="329"/>
      <c r="K25" s="206"/>
    </row>
    <row r="26" spans="2:11" ht="15" customHeight="1">
      <c r="B26" s="209"/>
      <c r="C26" s="210"/>
      <c r="D26" s="329" t="s">
        <v>579</v>
      </c>
      <c r="E26" s="329"/>
      <c r="F26" s="329"/>
      <c r="G26" s="329"/>
      <c r="H26" s="329"/>
      <c r="I26" s="329"/>
      <c r="J26" s="329"/>
      <c r="K26" s="206"/>
    </row>
    <row r="27" spans="2:11" ht="12.75" customHeight="1">
      <c r="B27" s="209"/>
      <c r="C27" s="210"/>
      <c r="D27" s="210"/>
      <c r="E27" s="210"/>
      <c r="F27" s="210"/>
      <c r="G27" s="210"/>
      <c r="H27" s="210"/>
      <c r="I27" s="210"/>
      <c r="J27" s="210"/>
      <c r="K27" s="206"/>
    </row>
    <row r="28" spans="2:11" ht="15" customHeight="1">
      <c r="B28" s="209"/>
      <c r="C28" s="210"/>
      <c r="D28" s="329" t="s">
        <v>580</v>
      </c>
      <c r="E28" s="329"/>
      <c r="F28" s="329"/>
      <c r="G28" s="329"/>
      <c r="H28" s="329"/>
      <c r="I28" s="329"/>
      <c r="J28" s="329"/>
      <c r="K28" s="206"/>
    </row>
    <row r="29" spans="2:11" ht="15" customHeight="1">
      <c r="B29" s="209"/>
      <c r="C29" s="210"/>
      <c r="D29" s="329" t="s">
        <v>581</v>
      </c>
      <c r="E29" s="329"/>
      <c r="F29" s="329"/>
      <c r="G29" s="329"/>
      <c r="H29" s="329"/>
      <c r="I29" s="329"/>
      <c r="J29" s="329"/>
      <c r="K29" s="206"/>
    </row>
    <row r="30" spans="2:11" ht="12.75" customHeight="1">
      <c r="B30" s="209"/>
      <c r="C30" s="210"/>
      <c r="D30" s="210"/>
      <c r="E30" s="210"/>
      <c r="F30" s="210"/>
      <c r="G30" s="210"/>
      <c r="H30" s="210"/>
      <c r="I30" s="210"/>
      <c r="J30" s="210"/>
      <c r="K30" s="206"/>
    </row>
    <row r="31" spans="2:11" ht="15" customHeight="1">
      <c r="B31" s="209"/>
      <c r="C31" s="210"/>
      <c r="D31" s="329" t="s">
        <v>582</v>
      </c>
      <c r="E31" s="329"/>
      <c r="F31" s="329"/>
      <c r="G31" s="329"/>
      <c r="H31" s="329"/>
      <c r="I31" s="329"/>
      <c r="J31" s="329"/>
      <c r="K31" s="206"/>
    </row>
    <row r="32" spans="2:11" ht="15" customHeight="1">
      <c r="B32" s="209"/>
      <c r="C32" s="210"/>
      <c r="D32" s="329" t="s">
        <v>583</v>
      </c>
      <c r="E32" s="329"/>
      <c r="F32" s="329"/>
      <c r="G32" s="329"/>
      <c r="H32" s="329"/>
      <c r="I32" s="329"/>
      <c r="J32" s="329"/>
      <c r="K32" s="206"/>
    </row>
    <row r="33" spans="2:11" ht="15" customHeight="1">
      <c r="B33" s="209"/>
      <c r="C33" s="210"/>
      <c r="D33" s="329" t="s">
        <v>584</v>
      </c>
      <c r="E33" s="329"/>
      <c r="F33" s="329"/>
      <c r="G33" s="329"/>
      <c r="H33" s="329"/>
      <c r="I33" s="329"/>
      <c r="J33" s="329"/>
      <c r="K33" s="206"/>
    </row>
    <row r="34" spans="2:11" ht="15" customHeight="1">
      <c r="B34" s="209"/>
      <c r="C34" s="210"/>
      <c r="D34" s="208"/>
      <c r="E34" s="212" t="s">
        <v>102</v>
      </c>
      <c r="F34" s="208"/>
      <c r="G34" s="329" t="s">
        <v>585</v>
      </c>
      <c r="H34" s="329"/>
      <c r="I34" s="329"/>
      <c r="J34" s="329"/>
      <c r="K34" s="206"/>
    </row>
    <row r="35" spans="2:11" ht="30.75" customHeight="1">
      <c r="B35" s="209"/>
      <c r="C35" s="210"/>
      <c r="D35" s="208"/>
      <c r="E35" s="212" t="s">
        <v>586</v>
      </c>
      <c r="F35" s="208"/>
      <c r="G35" s="329" t="s">
        <v>587</v>
      </c>
      <c r="H35" s="329"/>
      <c r="I35" s="329"/>
      <c r="J35" s="329"/>
      <c r="K35" s="206"/>
    </row>
    <row r="36" spans="2:11" ht="15" customHeight="1">
      <c r="B36" s="209"/>
      <c r="C36" s="210"/>
      <c r="D36" s="208"/>
      <c r="E36" s="212" t="s">
        <v>50</v>
      </c>
      <c r="F36" s="208"/>
      <c r="G36" s="329" t="s">
        <v>588</v>
      </c>
      <c r="H36" s="329"/>
      <c r="I36" s="329"/>
      <c r="J36" s="329"/>
      <c r="K36" s="206"/>
    </row>
    <row r="37" spans="2:11" ht="15" customHeight="1">
      <c r="B37" s="209"/>
      <c r="C37" s="210"/>
      <c r="D37" s="208"/>
      <c r="E37" s="212" t="s">
        <v>103</v>
      </c>
      <c r="F37" s="208"/>
      <c r="G37" s="329" t="s">
        <v>589</v>
      </c>
      <c r="H37" s="329"/>
      <c r="I37" s="329"/>
      <c r="J37" s="329"/>
      <c r="K37" s="206"/>
    </row>
    <row r="38" spans="2:11" ht="15" customHeight="1">
      <c r="B38" s="209"/>
      <c r="C38" s="210"/>
      <c r="D38" s="208"/>
      <c r="E38" s="212" t="s">
        <v>104</v>
      </c>
      <c r="F38" s="208"/>
      <c r="G38" s="329" t="s">
        <v>590</v>
      </c>
      <c r="H38" s="329"/>
      <c r="I38" s="329"/>
      <c r="J38" s="329"/>
      <c r="K38" s="206"/>
    </row>
    <row r="39" spans="2:11" ht="15" customHeight="1">
      <c r="B39" s="209"/>
      <c r="C39" s="210"/>
      <c r="D39" s="208"/>
      <c r="E39" s="212" t="s">
        <v>105</v>
      </c>
      <c r="F39" s="208"/>
      <c r="G39" s="329" t="s">
        <v>591</v>
      </c>
      <c r="H39" s="329"/>
      <c r="I39" s="329"/>
      <c r="J39" s="329"/>
      <c r="K39" s="206"/>
    </row>
    <row r="40" spans="2:11" ht="15" customHeight="1">
      <c r="B40" s="209"/>
      <c r="C40" s="210"/>
      <c r="D40" s="208"/>
      <c r="E40" s="212" t="s">
        <v>592</v>
      </c>
      <c r="F40" s="208"/>
      <c r="G40" s="329" t="s">
        <v>593</v>
      </c>
      <c r="H40" s="329"/>
      <c r="I40" s="329"/>
      <c r="J40" s="329"/>
      <c r="K40" s="206"/>
    </row>
    <row r="41" spans="2:11" ht="15" customHeight="1">
      <c r="B41" s="209"/>
      <c r="C41" s="210"/>
      <c r="D41" s="208"/>
      <c r="E41" s="212"/>
      <c r="F41" s="208"/>
      <c r="G41" s="329" t="s">
        <v>594</v>
      </c>
      <c r="H41" s="329"/>
      <c r="I41" s="329"/>
      <c r="J41" s="329"/>
      <c r="K41" s="206"/>
    </row>
    <row r="42" spans="2:11" ht="15" customHeight="1">
      <c r="B42" s="209"/>
      <c r="C42" s="210"/>
      <c r="D42" s="208"/>
      <c r="E42" s="212" t="s">
        <v>595</v>
      </c>
      <c r="F42" s="208"/>
      <c r="G42" s="329" t="s">
        <v>596</v>
      </c>
      <c r="H42" s="329"/>
      <c r="I42" s="329"/>
      <c r="J42" s="329"/>
      <c r="K42" s="206"/>
    </row>
    <row r="43" spans="2:11" ht="15" customHeight="1">
      <c r="B43" s="209"/>
      <c r="C43" s="210"/>
      <c r="D43" s="208"/>
      <c r="E43" s="212" t="s">
        <v>107</v>
      </c>
      <c r="F43" s="208"/>
      <c r="G43" s="329" t="s">
        <v>597</v>
      </c>
      <c r="H43" s="329"/>
      <c r="I43" s="329"/>
      <c r="J43" s="329"/>
      <c r="K43" s="206"/>
    </row>
    <row r="44" spans="2:11" ht="12.75" customHeight="1">
      <c r="B44" s="209"/>
      <c r="C44" s="210"/>
      <c r="D44" s="208"/>
      <c r="E44" s="208"/>
      <c r="F44" s="208"/>
      <c r="G44" s="208"/>
      <c r="H44" s="208"/>
      <c r="I44" s="208"/>
      <c r="J44" s="208"/>
      <c r="K44" s="206"/>
    </row>
    <row r="45" spans="2:11" ht="15" customHeight="1">
      <c r="B45" s="209"/>
      <c r="C45" s="210"/>
      <c r="D45" s="329" t="s">
        <v>598</v>
      </c>
      <c r="E45" s="329"/>
      <c r="F45" s="329"/>
      <c r="G45" s="329"/>
      <c r="H45" s="329"/>
      <c r="I45" s="329"/>
      <c r="J45" s="329"/>
      <c r="K45" s="206"/>
    </row>
    <row r="46" spans="2:11" ht="15" customHeight="1">
      <c r="B46" s="209"/>
      <c r="C46" s="210"/>
      <c r="D46" s="210"/>
      <c r="E46" s="329" t="s">
        <v>599</v>
      </c>
      <c r="F46" s="329"/>
      <c r="G46" s="329"/>
      <c r="H46" s="329"/>
      <c r="I46" s="329"/>
      <c r="J46" s="329"/>
      <c r="K46" s="206"/>
    </row>
    <row r="47" spans="2:11" ht="15" customHeight="1">
      <c r="B47" s="209"/>
      <c r="C47" s="210"/>
      <c r="D47" s="210"/>
      <c r="E47" s="329" t="s">
        <v>600</v>
      </c>
      <c r="F47" s="329"/>
      <c r="G47" s="329"/>
      <c r="H47" s="329"/>
      <c r="I47" s="329"/>
      <c r="J47" s="329"/>
      <c r="K47" s="206"/>
    </row>
    <row r="48" spans="2:11" ht="15" customHeight="1">
      <c r="B48" s="209"/>
      <c r="C48" s="210"/>
      <c r="D48" s="210"/>
      <c r="E48" s="329" t="s">
        <v>601</v>
      </c>
      <c r="F48" s="329"/>
      <c r="G48" s="329"/>
      <c r="H48" s="329"/>
      <c r="I48" s="329"/>
      <c r="J48" s="329"/>
      <c r="K48" s="206"/>
    </row>
    <row r="49" spans="2:11" ht="15" customHeight="1">
      <c r="B49" s="209"/>
      <c r="C49" s="210"/>
      <c r="D49" s="329" t="s">
        <v>602</v>
      </c>
      <c r="E49" s="329"/>
      <c r="F49" s="329"/>
      <c r="G49" s="329"/>
      <c r="H49" s="329"/>
      <c r="I49" s="329"/>
      <c r="J49" s="329"/>
      <c r="K49" s="206"/>
    </row>
    <row r="50" spans="2:11" ht="25.5" customHeight="1">
      <c r="B50" s="205"/>
      <c r="C50" s="330" t="s">
        <v>603</v>
      </c>
      <c r="D50" s="330"/>
      <c r="E50" s="330"/>
      <c r="F50" s="330"/>
      <c r="G50" s="330"/>
      <c r="H50" s="330"/>
      <c r="I50" s="330"/>
      <c r="J50" s="330"/>
      <c r="K50" s="206"/>
    </row>
    <row r="51" spans="2:11" ht="5.25" customHeight="1">
      <c r="B51" s="205"/>
      <c r="C51" s="207"/>
      <c r="D51" s="207"/>
      <c r="E51" s="207"/>
      <c r="F51" s="207"/>
      <c r="G51" s="207"/>
      <c r="H51" s="207"/>
      <c r="I51" s="207"/>
      <c r="J51" s="207"/>
      <c r="K51" s="206"/>
    </row>
    <row r="52" spans="2:11" ht="15" customHeight="1">
      <c r="B52" s="205"/>
      <c r="C52" s="329" t="s">
        <v>604</v>
      </c>
      <c r="D52" s="329"/>
      <c r="E52" s="329"/>
      <c r="F52" s="329"/>
      <c r="G52" s="329"/>
      <c r="H52" s="329"/>
      <c r="I52" s="329"/>
      <c r="J52" s="329"/>
      <c r="K52" s="206"/>
    </row>
    <row r="53" spans="2:11" ht="15" customHeight="1">
      <c r="B53" s="205"/>
      <c r="C53" s="329" t="s">
        <v>605</v>
      </c>
      <c r="D53" s="329"/>
      <c r="E53" s="329"/>
      <c r="F53" s="329"/>
      <c r="G53" s="329"/>
      <c r="H53" s="329"/>
      <c r="I53" s="329"/>
      <c r="J53" s="329"/>
      <c r="K53" s="206"/>
    </row>
    <row r="54" spans="2:11" ht="12.75" customHeight="1">
      <c r="B54" s="205"/>
      <c r="C54" s="208"/>
      <c r="D54" s="208"/>
      <c r="E54" s="208"/>
      <c r="F54" s="208"/>
      <c r="G54" s="208"/>
      <c r="H54" s="208"/>
      <c r="I54" s="208"/>
      <c r="J54" s="208"/>
      <c r="K54" s="206"/>
    </row>
    <row r="55" spans="2:11" ht="15" customHeight="1">
      <c r="B55" s="205"/>
      <c r="C55" s="329" t="s">
        <v>606</v>
      </c>
      <c r="D55" s="329"/>
      <c r="E55" s="329"/>
      <c r="F55" s="329"/>
      <c r="G55" s="329"/>
      <c r="H55" s="329"/>
      <c r="I55" s="329"/>
      <c r="J55" s="329"/>
      <c r="K55" s="206"/>
    </row>
    <row r="56" spans="2:11" ht="15" customHeight="1">
      <c r="B56" s="205"/>
      <c r="C56" s="210"/>
      <c r="D56" s="329" t="s">
        <v>607</v>
      </c>
      <c r="E56" s="329"/>
      <c r="F56" s="329"/>
      <c r="G56" s="329"/>
      <c r="H56" s="329"/>
      <c r="I56" s="329"/>
      <c r="J56" s="329"/>
      <c r="K56" s="206"/>
    </row>
    <row r="57" spans="2:11" ht="15" customHeight="1">
      <c r="B57" s="205"/>
      <c r="C57" s="210"/>
      <c r="D57" s="329" t="s">
        <v>608</v>
      </c>
      <c r="E57" s="329"/>
      <c r="F57" s="329"/>
      <c r="G57" s="329"/>
      <c r="H57" s="329"/>
      <c r="I57" s="329"/>
      <c r="J57" s="329"/>
      <c r="K57" s="206"/>
    </row>
    <row r="58" spans="2:11" ht="15" customHeight="1">
      <c r="B58" s="205"/>
      <c r="C58" s="210"/>
      <c r="D58" s="329" t="s">
        <v>609</v>
      </c>
      <c r="E58" s="329"/>
      <c r="F58" s="329"/>
      <c r="G58" s="329"/>
      <c r="H58" s="329"/>
      <c r="I58" s="329"/>
      <c r="J58" s="329"/>
      <c r="K58" s="206"/>
    </row>
    <row r="59" spans="2:11" ht="15" customHeight="1">
      <c r="B59" s="205"/>
      <c r="C59" s="210"/>
      <c r="D59" s="329" t="s">
        <v>610</v>
      </c>
      <c r="E59" s="329"/>
      <c r="F59" s="329"/>
      <c r="G59" s="329"/>
      <c r="H59" s="329"/>
      <c r="I59" s="329"/>
      <c r="J59" s="329"/>
      <c r="K59" s="206"/>
    </row>
    <row r="60" spans="2:11" ht="15" customHeight="1">
      <c r="B60" s="205"/>
      <c r="C60" s="210"/>
      <c r="D60" s="328" t="s">
        <v>611</v>
      </c>
      <c r="E60" s="328"/>
      <c r="F60" s="328"/>
      <c r="G60" s="328"/>
      <c r="H60" s="328"/>
      <c r="I60" s="328"/>
      <c r="J60" s="328"/>
      <c r="K60" s="206"/>
    </row>
    <row r="61" spans="2:11" ht="15" customHeight="1">
      <c r="B61" s="205"/>
      <c r="C61" s="210"/>
      <c r="D61" s="329" t="s">
        <v>612</v>
      </c>
      <c r="E61" s="329"/>
      <c r="F61" s="329"/>
      <c r="G61" s="329"/>
      <c r="H61" s="329"/>
      <c r="I61" s="329"/>
      <c r="J61" s="329"/>
      <c r="K61" s="206"/>
    </row>
    <row r="62" spans="2:11" ht="12.75" customHeight="1">
      <c r="B62" s="205"/>
      <c r="C62" s="210"/>
      <c r="D62" s="210"/>
      <c r="E62" s="213"/>
      <c r="F62" s="210"/>
      <c r="G62" s="210"/>
      <c r="H62" s="210"/>
      <c r="I62" s="210"/>
      <c r="J62" s="210"/>
      <c r="K62" s="206"/>
    </row>
    <row r="63" spans="2:11" ht="15" customHeight="1">
      <c r="B63" s="205"/>
      <c r="C63" s="210"/>
      <c r="D63" s="329" t="s">
        <v>613</v>
      </c>
      <c r="E63" s="329"/>
      <c r="F63" s="329"/>
      <c r="G63" s="329"/>
      <c r="H63" s="329"/>
      <c r="I63" s="329"/>
      <c r="J63" s="329"/>
      <c r="K63" s="206"/>
    </row>
    <row r="64" spans="2:11" ht="15" customHeight="1">
      <c r="B64" s="205"/>
      <c r="C64" s="210"/>
      <c r="D64" s="328" t="s">
        <v>614</v>
      </c>
      <c r="E64" s="328"/>
      <c r="F64" s="328"/>
      <c r="G64" s="328"/>
      <c r="H64" s="328"/>
      <c r="I64" s="328"/>
      <c r="J64" s="328"/>
      <c r="K64" s="206"/>
    </row>
    <row r="65" spans="2:11" ht="15" customHeight="1">
      <c r="B65" s="205"/>
      <c r="C65" s="210"/>
      <c r="D65" s="329" t="s">
        <v>615</v>
      </c>
      <c r="E65" s="329"/>
      <c r="F65" s="329"/>
      <c r="G65" s="329"/>
      <c r="H65" s="329"/>
      <c r="I65" s="329"/>
      <c r="J65" s="329"/>
      <c r="K65" s="206"/>
    </row>
    <row r="66" spans="2:11" ht="15" customHeight="1">
      <c r="B66" s="205"/>
      <c r="C66" s="210"/>
      <c r="D66" s="329" t="s">
        <v>616</v>
      </c>
      <c r="E66" s="329"/>
      <c r="F66" s="329"/>
      <c r="G66" s="329"/>
      <c r="H66" s="329"/>
      <c r="I66" s="329"/>
      <c r="J66" s="329"/>
      <c r="K66" s="206"/>
    </row>
    <row r="67" spans="2:11" ht="15" customHeight="1">
      <c r="B67" s="205"/>
      <c r="C67" s="210"/>
      <c r="D67" s="329" t="s">
        <v>617</v>
      </c>
      <c r="E67" s="329"/>
      <c r="F67" s="329"/>
      <c r="G67" s="329"/>
      <c r="H67" s="329"/>
      <c r="I67" s="329"/>
      <c r="J67" s="329"/>
      <c r="K67" s="206"/>
    </row>
    <row r="68" spans="2:11" ht="15" customHeight="1">
      <c r="B68" s="205"/>
      <c r="C68" s="210"/>
      <c r="D68" s="329" t="s">
        <v>618</v>
      </c>
      <c r="E68" s="329"/>
      <c r="F68" s="329"/>
      <c r="G68" s="329"/>
      <c r="H68" s="329"/>
      <c r="I68" s="329"/>
      <c r="J68" s="329"/>
      <c r="K68" s="206"/>
    </row>
    <row r="69" spans="2:11" ht="12.75" customHeight="1">
      <c r="B69" s="214"/>
      <c r="C69" s="215"/>
      <c r="D69" s="215"/>
      <c r="E69" s="215"/>
      <c r="F69" s="215"/>
      <c r="G69" s="215"/>
      <c r="H69" s="215"/>
      <c r="I69" s="215"/>
      <c r="J69" s="215"/>
      <c r="K69" s="216"/>
    </row>
    <row r="70" spans="2:11" ht="18.75" customHeight="1">
      <c r="B70" s="217"/>
      <c r="C70" s="217"/>
      <c r="D70" s="217"/>
      <c r="E70" s="217"/>
      <c r="F70" s="217"/>
      <c r="G70" s="217"/>
      <c r="H70" s="217"/>
      <c r="I70" s="217"/>
      <c r="J70" s="217"/>
      <c r="K70" s="218"/>
    </row>
    <row r="71" spans="2:11" ht="18.75" customHeight="1">
      <c r="B71" s="218"/>
      <c r="C71" s="218"/>
      <c r="D71" s="218"/>
      <c r="E71" s="218"/>
      <c r="F71" s="218"/>
      <c r="G71" s="218"/>
      <c r="H71" s="218"/>
      <c r="I71" s="218"/>
      <c r="J71" s="218"/>
      <c r="K71" s="218"/>
    </row>
    <row r="72" spans="2:11" ht="7.5" customHeight="1">
      <c r="B72" s="219"/>
      <c r="C72" s="220"/>
      <c r="D72" s="220"/>
      <c r="E72" s="220"/>
      <c r="F72" s="220"/>
      <c r="G72" s="220"/>
      <c r="H72" s="220"/>
      <c r="I72" s="220"/>
      <c r="J72" s="220"/>
      <c r="K72" s="221"/>
    </row>
    <row r="73" spans="2:11" ht="45" customHeight="1">
      <c r="B73" s="222"/>
      <c r="C73" s="327" t="s">
        <v>90</v>
      </c>
      <c r="D73" s="327"/>
      <c r="E73" s="327"/>
      <c r="F73" s="327"/>
      <c r="G73" s="327"/>
      <c r="H73" s="327"/>
      <c r="I73" s="327"/>
      <c r="J73" s="327"/>
      <c r="K73" s="223"/>
    </row>
    <row r="74" spans="2:11" ht="17.25" customHeight="1">
      <c r="B74" s="222"/>
      <c r="C74" s="224" t="s">
        <v>619</v>
      </c>
      <c r="D74" s="224"/>
      <c r="E74" s="224"/>
      <c r="F74" s="224" t="s">
        <v>620</v>
      </c>
      <c r="G74" s="225"/>
      <c r="H74" s="224" t="s">
        <v>103</v>
      </c>
      <c r="I74" s="224" t="s">
        <v>54</v>
      </c>
      <c r="J74" s="224" t="s">
        <v>621</v>
      </c>
      <c r="K74" s="223"/>
    </row>
    <row r="75" spans="2:11" ht="17.25" customHeight="1">
      <c r="B75" s="222"/>
      <c r="C75" s="226" t="s">
        <v>622</v>
      </c>
      <c r="D75" s="226"/>
      <c r="E75" s="226"/>
      <c r="F75" s="227" t="s">
        <v>623</v>
      </c>
      <c r="G75" s="228"/>
      <c r="H75" s="226"/>
      <c r="I75" s="226"/>
      <c r="J75" s="226" t="s">
        <v>624</v>
      </c>
      <c r="K75" s="223"/>
    </row>
    <row r="76" spans="2:11" ht="5.25" customHeight="1">
      <c r="B76" s="222"/>
      <c r="C76" s="229"/>
      <c r="D76" s="229"/>
      <c r="E76" s="229"/>
      <c r="F76" s="229"/>
      <c r="G76" s="230"/>
      <c r="H76" s="229"/>
      <c r="I76" s="229"/>
      <c r="J76" s="229"/>
      <c r="K76" s="223"/>
    </row>
    <row r="77" spans="2:11" ht="15" customHeight="1">
      <c r="B77" s="222"/>
      <c r="C77" s="212" t="s">
        <v>50</v>
      </c>
      <c r="D77" s="229"/>
      <c r="E77" s="229"/>
      <c r="F77" s="231" t="s">
        <v>625</v>
      </c>
      <c r="G77" s="230"/>
      <c r="H77" s="212" t="s">
        <v>626</v>
      </c>
      <c r="I77" s="212" t="s">
        <v>627</v>
      </c>
      <c r="J77" s="212">
        <v>20</v>
      </c>
      <c r="K77" s="223"/>
    </row>
    <row r="78" spans="2:11" ht="15" customHeight="1">
      <c r="B78" s="222"/>
      <c r="C78" s="212" t="s">
        <v>628</v>
      </c>
      <c r="D78" s="212"/>
      <c r="E78" s="212"/>
      <c r="F78" s="231" t="s">
        <v>625</v>
      </c>
      <c r="G78" s="230"/>
      <c r="H78" s="212" t="s">
        <v>629</v>
      </c>
      <c r="I78" s="212" t="s">
        <v>627</v>
      </c>
      <c r="J78" s="212">
        <v>120</v>
      </c>
      <c r="K78" s="223"/>
    </row>
    <row r="79" spans="2:11" ht="15" customHeight="1">
      <c r="B79" s="232"/>
      <c r="C79" s="212" t="s">
        <v>630</v>
      </c>
      <c r="D79" s="212"/>
      <c r="E79" s="212"/>
      <c r="F79" s="231" t="s">
        <v>631</v>
      </c>
      <c r="G79" s="230"/>
      <c r="H79" s="212" t="s">
        <v>632</v>
      </c>
      <c r="I79" s="212" t="s">
        <v>627</v>
      </c>
      <c r="J79" s="212">
        <v>50</v>
      </c>
      <c r="K79" s="223"/>
    </row>
    <row r="80" spans="2:11" ht="15" customHeight="1">
      <c r="B80" s="232"/>
      <c r="C80" s="212" t="s">
        <v>633</v>
      </c>
      <c r="D80" s="212"/>
      <c r="E80" s="212"/>
      <c r="F80" s="231" t="s">
        <v>625</v>
      </c>
      <c r="G80" s="230"/>
      <c r="H80" s="212" t="s">
        <v>634</v>
      </c>
      <c r="I80" s="212" t="s">
        <v>635</v>
      </c>
      <c r="J80" s="212"/>
      <c r="K80" s="223"/>
    </row>
    <row r="81" spans="2:11" ht="15" customHeight="1">
      <c r="B81" s="232"/>
      <c r="C81" s="233" t="s">
        <v>636</v>
      </c>
      <c r="D81" s="233"/>
      <c r="E81" s="233"/>
      <c r="F81" s="234" t="s">
        <v>631</v>
      </c>
      <c r="G81" s="233"/>
      <c r="H81" s="233" t="s">
        <v>637</v>
      </c>
      <c r="I81" s="233" t="s">
        <v>627</v>
      </c>
      <c r="J81" s="233">
        <v>15</v>
      </c>
      <c r="K81" s="223"/>
    </row>
    <row r="82" spans="2:11" ht="15" customHeight="1">
      <c r="B82" s="232"/>
      <c r="C82" s="233" t="s">
        <v>638</v>
      </c>
      <c r="D82" s="233"/>
      <c r="E82" s="233"/>
      <c r="F82" s="234" t="s">
        <v>631</v>
      </c>
      <c r="G82" s="233"/>
      <c r="H82" s="233" t="s">
        <v>639</v>
      </c>
      <c r="I82" s="233" t="s">
        <v>627</v>
      </c>
      <c r="J82" s="233">
        <v>15</v>
      </c>
      <c r="K82" s="223"/>
    </row>
    <row r="83" spans="2:11" ht="15" customHeight="1">
      <c r="B83" s="232"/>
      <c r="C83" s="233" t="s">
        <v>640</v>
      </c>
      <c r="D83" s="233"/>
      <c r="E83" s="233"/>
      <c r="F83" s="234" t="s">
        <v>631</v>
      </c>
      <c r="G83" s="233"/>
      <c r="H83" s="233" t="s">
        <v>641</v>
      </c>
      <c r="I83" s="233" t="s">
        <v>627</v>
      </c>
      <c r="J83" s="233">
        <v>20</v>
      </c>
      <c r="K83" s="223"/>
    </row>
    <row r="84" spans="2:11" ht="15" customHeight="1">
      <c r="B84" s="232"/>
      <c r="C84" s="233" t="s">
        <v>642</v>
      </c>
      <c r="D84" s="233"/>
      <c r="E84" s="233"/>
      <c r="F84" s="234" t="s">
        <v>631</v>
      </c>
      <c r="G84" s="233"/>
      <c r="H84" s="233" t="s">
        <v>643</v>
      </c>
      <c r="I84" s="233" t="s">
        <v>627</v>
      </c>
      <c r="J84" s="233">
        <v>20</v>
      </c>
      <c r="K84" s="223"/>
    </row>
    <row r="85" spans="2:11" ht="15" customHeight="1">
      <c r="B85" s="232"/>
      <c r="C85" s="212" t="s">
        <v>644</v>
      </c>
      <c r="D85" s="212"/>
      <c r="E85" s="212"/>
      <c r="F85" s="231" t="s">
        <v>631</v>
      </c>
      <c r="G85" s="230"/>
      <c r="H85" s="212" t="s">
        <v>645</v>
      </c>
      <c r="I85" s="212" t="s">
        <v>627</v>
      </c>
      <c r="J85" s="212">
        <v>50</v>
      </c>
      <c r="K85" s="223"/>
    </row>
    <row r="86" spans="2:11" ht="15" customHeight="1">
      <c r="B86" s="232"/>
      <c r="C86" s="212" t="s">
        <v>646</v>
      </c>
      <c r="D86" s="212"/>
      <c r="E86" s="212"/>
      <c r="F86" s="231" t="s">
        <v>631</v>
      </c>
      <c r="G86" s="230"/>
      <c r="H86" s="212" t="s">
        <v>647</v>
      </c>
      <c r="I86" s="212" t="s">
        <v>627</v>
      </c>
      <c r="J86" s="212">
        <v>20</v>
      </c>
      <c r="K86" s="223"/>
    </row>
    <row r="87" spans="2:11" ht="15" customHeight="1">
      <c r="B87" s="232"/>
      <c r="C87" s="212" t="s">
        <v>648</v>
      </c>
      <c r="D87" s="212"/>
      <c r="E87" s="212"/>
      <c r="F87" s="231" t="s">
        <v>631</v>
      </c>
      <c r="G87" s="230"/>
      <c r="H87" s="212" t="s">
        <v>649</v>
      </c>
      <c r="I87" s="212" t="s">
        <v>627</v>
      </c>
      <c r="J87" s="212">
        <v>20</v>
      </c>
      <c r="K87" s="223"/>
    </row>
    <row r="88" spans="2:11" ht="15" customHeight="1">
      <c r="B88" s="232"/>
      <c r="C88" s="212" t="s">
        <v>650</v>
      </c>
      <c r="D88" s="212"/>
      <c r="E88" s="212"/>
      <c r="F88" s="231" t="s">
        <v>631</v>
      </c>
      <c r="G88" s="230"/>
      <c r="H88" s="212" t="s">
        <v>651</v>
      </c>
      <c r="I88" s="212" t="s">
        <v>627</v>
      </c>
      <c r="J88" s="212">
        <v>50</v>
      </c>
      <c r="K88" s="223"/>
    </row>
    <row r="89" spans="2:11" ht="15" customHeight="1">
      <c r="B89" s="232"/>
      <c r="C89" s="212" t="s">
        <v>652</v>
      </c>
      <c r="D89" s="212"/>
      <c r="E89" s="212"/>
      <c r="F89" s="231" t="s">
        <v>631</v>
      </c>
      <c r="G89" s="230"/>
      <c r="H89" s="212" t="s">
        <v>652</v>
      </c>
      <c r="I89" s="212" t="s">
        <v>627</v>
      </c>
      <c r="J89" s="212">
        <v>50</v>
      </c>
      <c r="K89" s="223"/>
    </row>
    <row r="90" spans="2:11" ht="15" customHeight="1">
      <c r="B90" s="232"/>
      <c r="C90" s="212" t="s">
        <v>108</v>
      </c>
      <c r="D90" s="212"/>
      <c r="E90" s="212"/>
      <c r="F90" s="231" t="s">
        <v>631</v>
      </c>
      <c r="G90" s="230"/>
      <c r="H90" s="212" t="s">
        <v>653</v>
      </c>
      <c r="I90" s="212" t="s">
        <v>627</v>
      </c>
      <c r="J90" s="212">
        <v>255</v>
      </c>
      <c r="K90" s="223"/>
    </row>
    <row r="91" spans="2:11" ht="15" customHeight="1">
      <c r="B91" s="232"/>
      <c r="C91" s="212" t="s">
        <v>654</v>
      </c>
      <c r="D91" s="212"/>
      <c r="E91" s="212"/>
      <c r="F91" s="231" t="s">
        <v>625</v>
      </c>
      <c r="G91" s="230"/>
      <c r="H91" s="212" t="s">
        <v>655</v>
      </c>
      <c r="I91" s="212" t="s">
        <v>656</v>
      </c>
      <c r="J91" s="212"/>
      <c r="K91" s="223"/>
    </row>
    <row r="92" spans="2:11" ht="15" customHeight="1">
      <c r="B92" s="232"/>
      <c r="C92" s="212" t="s">
        <v>657</v>
      </c>
      <c r="D92" s="212"/>
      <c r="E92" s="212"/>
      <c r="F92" s="231" t="s">
        <v>625</v>
      </c>
      <c r="G92" s="230"/>
      <c r="H92" s="212" t="s">
        <v>658</v>
      </c>
      <c r="I92" s="212" t="s">
        <v>659</v>
      </c>
      <c r="J92" s="212"/>
      <c r="K92" s="223"/>
    </row>
    <row r="93" spans="2:11" ht="15" customHeight="1">
      <c r="B93" s="232"/>
      <c r="C93" s="212" t="s">
        <v>660</v>
      </c>
      <c r="D93" s="212"/>
      <c r="E93" s="212"/>
      <c r="F93" s="231" t="s">
        <v>625</v>
      </c>
      <c r="G93" s="230"/>
      <c r="H93" s="212" t="s">
        <v>660</v>
      </c>
      <c r="I93" s="212" t="s">
        <v>659</v>
      </c>
      <c r="J93" s="212"/>
      <c r="K93" s="223"/>
    </row>
    <row r="94" spans="2:11" ht="15" customHeight="1">
      <c r="B94" s="232"/>
      <c r="C94" s="212" t="s">
        <v>35</v>
      </c>
      <c r="D94" s="212"/>
      <c r="E94" s="212"/>
      <c r="F94" s="231" t="s">
        <v>625</v>
      </c>
      <c r="G94" s="230"/>
      <c r="H94" s="212" t="s">
        <v>661</v>
      </c>
      <c r="I94" s="212" t="s">
        <v>659</v>
      </c>
      <c r="J94" s="212"/>
      <c r="K94" s="223"/>
    </row>
    <row r="95" spans="2:11" ht="15" customHeight="1">
      <c r="B95" s="232"/>
      <c r="C95" s="212" t="s">
        <v>45</v>
      </c>
      <c r="D95" s="212"/>
      <c r="E95" s="212"/>
      <c r="F95" s="231" t="s">
        <v>625</v>
      </c>
      <c r="G95" s="230"/>
      <c r="H95" s="212" t="s">
        <v>662</v>
      </c>
      <c r="I95" s="212" t="s">
        <v>659</v>
      </c>
      <c r="J95" s="212"/>
      <c r="K95" s="223"/>
    </row>
    <row r="96" spans="2:11" ht="15" customHeight="1">
      <c r="B96" s="235"/>
      <c r="C96" s="236"/>
      <c r="D96" s="236"/>
      <c r="E96" s="236"/>
      <c r="F96" s="236"/>
      <c r="G96" s="236"/>
      <c r="H96" s="236"/>
      <c r="I96" s="236"/>
      <c r="J96" s="236"/>
      <c r="K96" s="237"/>
    </row>
    <row r="97" spans="2:11" ht="18.75" customHeight="1">
      <c r="B97" s="238"/>
      <c r="C97" s="239"/>
      <c r="D97" s="239"/>
      <c r="E97" s="239"/>
      <c r="F97" s="239"/>
      <c r="G97" s="239"/>
      <c r="H97" s="239"/>
      <c r="I97" s="239"/>
      <c r="J97" s="239"/>
      <c r="K97" s="238"/>
    </row>
    <row r="98" spans="2:11" ht="18.75" customHeight="1">
      <c r="B98" s="218"/>
      <c r="C98" s="218"/>
      <c r="D98" s="218"/>
      <c r="E98" s="218"/>
      <c r="F98" s="218"/>
      <c r="G98" s="218"/>
      <c r="H98" s="218"/>
      <c r="I98" s="218"/>
      <c r="J98" s="218"/>
      <c r="K98" s="218"/>
    </row>
    <row r="99" spans="2:11" ht="7.5" customHeight="1">
      <c r="B99" s="219"/>
      <c r="C99" s="220"/>
      <c r="D99" s="220"/>
      <c r="E99" s="220"/>
      <c r="F99" s="220"/>
      <c r="G99" s="220"/>
      <c r="H99" s="220"/>
      <c r="I99" s="220"/>
      <c r="J99" s="220"/>
      <c r="K99" s="221"/>
    </row>
    <row r="100" spans="2:11" ht="45" customHeight="1">
      <c r="B100" s="222"/>
      <c r="C100" s="327" t="s">
        <v>663</v>
      </c>
      <c r="D100" s="327"/>
      <c r="E100" s="327"/>
      <c r="F100" s="327"/>
      <c r="G100" s="327"/>
      <c r="H100" s="327"/>
      <c r="I100" s="327"/>
      <c r="J100" s="327"/>
      <c r="K100" s="223"/>
    </row>
    <row r="101" spans="2:11" ht="17.25" customHeight="1">
      <c r="B101" s="222"/>
      <c r="C101" s="224" t="s">
        <v>619</v>
      </c>
      <c r="D101" s="224"/>
      <c r="E101" s="224"/>
      <c r="F101" s="224" t="s">
        <v>620</v>
      </c>
      <c r="G101" s="225"/>
      <c r="H101" s="224" t="s">
        <v>103</v>
      </c>
      <c r="I101" s="224" t="s">
        <v>54</v>
      </c>
      <c r="J101" s="224" t="s">
        <v>621</v>
      </c>
      <c r="K101" s="223"/>
    </row>
    <row r="102" spans="2:11" ht="17.25" customHeight="1">
      <c r="B102" s="222"/>
      <c r="C102" s="226" t="s">
        <v>622</v>
      </c>
      <c r="D102" s="226"/>
      <c r="E102" s="226"/>
      <c r="F102" s="227" t="s">
        <v>623</v>
      </c>
      <c r="G102" s="228"/>
      <c r="H102" s="226"/>
      <c r="I102" s="226"/>
      <c r="J102" s="226" t="s">
        <v>624</v>
      </c>
      <c r="K102" s="223"/>
    </row>
    <row r="103" spans="2:11" ht="5.25" customHeight="1">
      <c r="B103" s="222"/>
      <c r="C103" s="224"/>
      <c r="D103" s="224"/>
      <c r="E103" s="224"/>
      <c r="F103" s="224"/>
      <c r="G103" s="240"/>
      <c r="H103" s="224"/>
      <c r="I103" s="224"/>
      <c r="J103" s="224"/>
      <c r="K103" s="223"/>
    </row>
    <row r="104" spans="2:11" ht="15" customHeight="1">
      <c r="B104" s="222"/>
      <c r="C104" s="212" t="s">
        <v>50</v>
      </c>
      <c r="D104" s="229"/>
      <c r="E104" s="229"/>
      <c r="F104" s="231" t="s">
        <v>625</v>
      </c>
      <c r="G104" s="240"/>
      <c r="H104" s="212" t="s">
        <v>664</v>
      </c>
      <c r="I104" s="212" t="s">
        <v>627</v>
      </c>
      <c r="J104" s="212">
        <v>20</v>
      </c>
      <c r="K104" s="223"/>
    </row>
    <row r="105" spans="2:11" ht="15" customHeight="1">
      <c r="B105" s="222"/>
      <c r="C105" s="212" t="s">
        <v>628</v>
      </c>
      <c r="D105" s="212"/>
      <c r="E105" s="212"/>
      <c r="F105" s="231" t="s">
        <v>625</v>
      </c>
      <c r="G105" s="212"/>
      <c r="H105" s="212" t="s">
        <v>664</v>
      </c>
      <c r="I105" s="212" t="s">
        <v>627</v>
      </c>
      <c r="J105" s="212">
        <v>120</v>
      </c>
      <c r="K105" s="223"/>
    </row>
    <row r="106" spans="2:11" ht="15" customHeight="1">
      <c r="B106" s="232"/>
      <c r="C106" s="212" t="s">
        <v>630</v>
      </c>
      <c r="D106" s="212"/>
      <c r="E106" s="212"/>
      <c r="F106" s="231" t="s">
        <v>631</v>
      </c>
      <c r="G106" s="212"/>
      <c r="H106" s="212" t="s">
        <v>664</v>
      </c>
      <c r="I106" s="212" t="s">
        <v>627</v>
      </c>
      <c r="J106" s="212">
        <v>50</v>
      </c>
      <c r="K106" s="223"/>
    </row>
    <row r="107" spans="2:11" ht="15" customHeight="1">
      <c r="B107" s="232"/>
      <c r="C107" s="212" t="s">
        <v>633</v>
      </c>
      <c r="D107" s="212"/>
      <c r="E107" s="212"/>
      <c r="F107" s="231" t="s">
        <v>625</v>
      </c>
      <c r="G107" s="212"/>
      <c r="H107" s="212" t="s">
        <v>664</v>
      </c>
      <c r="I107" s="212" t="s">
        <v>635</v>
      </c>
      <c r="J107" s="212"/>
      <c r="K107" s="223"/>
    </row>
    <row r="108" spans="2:11" ht="15" customHeight="1">
      <c r="B108" s="232"/>
      <c r="C108" s="212" t="s">
        <v>644</v>
      </c>
      <c r="D108" s="212"/>
      <c r="E108" s="212"/>
      <c r="F108" s="231" t="s">
        <v>631</v>
      </c>
      <c r="G108" s="212"/>
      <c r="H108" s="212" t="s">
        <v>664</v>
      </c>
      <c r="I108" s="212" t="s">
        <v>627</v>
      </c>
      <c r="J108" s="212">
        <v>50</v>
      </c>
      <c r="K108" s="223"/>
    </row>
    <row r="109" spans="2:11" ht="15" customHeight="1">
      <c r="B109" s="232"/>
      <c r="C109" s="212" t="s">
        <v>652</v>
      </c>
      <c r="D109" s="212"/>
      <c r="E109" s="212"/>
      <c r="F109" s="231" t="s">
        <v>631</v>
      </c>
      <c r="G109" s="212"/>
      <c r="H109" s="212" t="s">
        <v>664</v>
      </c>
      <c r="I109" s="212" t="s">
        <v>627</v>
      </c>
      <c r="J109" s="212">
        <v>50</v>
      </c>
      <c r="K109" s="223"/>
    </row>
    <row r="110" spans="2:11" ht="15" customHeight="1">
      <c r="B110" s="232"/>
      <c r="C110" s="212" t="s">
        <v>650</v>
      </c>
      <c r="D110" s="212"/>
      <c r="E110" s="212"/>
      <c r="F110" s="231" t="s">
        <v>631</v>
      </c>
      <c r="G110" s="212"/>
      <c r="H110" s="212" t="s">
        <v>664</v>
      </c>
      <c r="I110" s="212" t="s">
        <v>627</v>
      </c>
      <c r="J110" s="212">
        <v>50</v>
      </c>
      <c r="K110" s="223"/>
    </row>
    <row r="111" spans="2:11" ht="15" customHeight="1">
      <c r="B111" s="232"/>
      <c r="C111" s="212" t="s">
        <v>50</v>
      </c>
      <c r="D111" s="212"/>
      <c r="E111" s="212"/>
      <c r="F111" s="231" t="s">
        <v>625</v>
      </c>
      <c r="G111" s="212"/>
      <c r="H111" s="212" t="s">
        <v>665</v>
      </c>
      <c r="I111" s="212" t="s">
        <v>627</v>
      </c>
      <c r="J111" s="212">
        <v>20</v>
      </c>
      <c r="K111" s="223"/>
    </row>
    <row r="112" spans="2:11" ht="15" customHeight="1">
      <c r="B112" s="232"/>
      <c r="C112" s="212" t="s">
        <v>666</v>
      </c>
      <c r="D112" s="212"/>
      <c r="E112" s="212"/>
      <c r="F112" s="231" t="s">
        <v>625</v>
      </c>
      <c r="G112" s="212"/>
      <c r="H112" s="212" t="s">
        <v>667</v>
      </c>
      <c r="I112" s="212" t="s">
        <v>627</v>
      </c>
      <c r="J112" s="212">
        <v>120</v>
      </c>
      <c r="K112" s="223"/>
    </row>
    <row r="113" spans="2:11" ht="15" customHeight="1">
      <c r="B113" s="232"/>
      <c r="C113" s="212" t="s">
        <v>35</v>
      </c>
      <c r="D113" s="212"/>
      <c r="E113" s="212"/>
      <c r="F113" s="231" t="s">
        <v>625</v>
      </c>
      <c r="G113" s="212"/>
      <c r="H113" s="212" t="s">
        <v>668</v>
      </c>
      <c r="I113" s="212" t="s">
        <v>659</v>
      </c>
      <c r="J113" s="212"/>
      <c r="K113" s="223"/>
    </row>
    <row r="114" spans="2:11" ht="15" customHeight="1">
      <c r="B114" s="232"/>
      <c r="C114" s="212" t="s">
        <v>45</v>
      </c>
      <c r="D114" s="212"/>
      <c r="E114" s="212"/>
      <c r="F114" s="231" t="s">
        <v>625</v>
      </c>
      <c r="G114" s="212"/>
      <c r="H114" s="212" t="s">
        <v>669</v>
      </c>
      <c r="I114" s="212" t="s">
        <v>659</v>
      </c>
      <c r="J114" s="212"/>
      <c r="K114" s="223"/>
    </row>
    <row r="115" spans="2:11" ht="15" customHeight="1">
      <c r="B115" s="232"/>
      <c r="C115" s="212" t="s">
        <v>54</v>
      </c>
      <c r="D115" s="212"/>
      <c r="E115" s="212"/>
      <c r="F115" s="231" t="s">
        <v>625</v>
      </c>
      <c r="G115" s="212"/>
      <c r="H115" s="212" t="s">
        <v>670</v>
      </c>
      <c r="I115" s="212" t="s">
        <v>671</v>
      </c>
      <c r="J115" s="212"/>
      <c r="K115" s="223"/>
    </row>
    <row r="116" spans="2:11" ht="15" customHeight="1">
      <c r="B116" s="235"/>
      <c r="C116" s="241"/>
      <c r="D116" s="241"/>
      <c r="E116" s="241"/>
      <c r="F116" s="241"/>
      <c r="G116" s="241"/>
      <c r="H116" s="241"/>
      <c r="I116" s="241"/>
      <c r="J116" s="241"/>
      <c r="K116" s="237"/>
    </row>
    <row r="117" spans="2:11" ht="18.75" customHeight="1">
      <c r="B117" s="242"/>
      <c r="C117" s="208"/>
      <c r="D117" s="208"/>
      <c r="E117" s="208"/>
      <c r="F117" s="243"/>
      <c r="G117" s="208"/>
      <c r="H117" s="208"/>
      <c r="I117" s="208"/>
      <c r="J117" s="208"/>
      <c r="K117" s="242"/>
    </row>
    <row r="118" spans="2:11" ht="18.75" customHeight="1">
      <c r="B118" s="218"/>
      <c r="C118" s="218"/>
      <c r="D118" s="218"/>
      <c r="E118" s="218"/>
      <c r="F118" s="218"/>
      <c r="G118" s="218"/>
      <c r="H118" s="218"/>
      <c r="I118" s="218"/>
      <c r="J118" s="218"/>
      <c r="K118" s="218"/>
    </row>
    <row r="119" spans="2:11" ht="7.5" customHeight="1">
      <c r="B119" s="244"/>
      <c r="C119" s="245"/>
      <c r="D119" s="245"/>
      <c r="E119" s="245"/>
      <c r="F119" s="245"/>
      <c r="G119" s="245"/>
      <c r="H119" s="245"/>
      <c r="I119" s="245"/>
      <c r="J119" s="245"/>
      <c r="K119" s="246"/>
    </row>
    <row r="120" spans="2:11" ht="45" customHeight="1">
      <c r="B120" s="247"/>
      <c r="C120" s="326" t="s">
        <v>672</v>
      </c>
      <c r="D120" s="326"/>
      <c r="E120" s="326"/>
      <c r="F120" s="326"/>
      <c r="G120" s="326"/>
      <c r="H120" s="326"/>
      <c r="I120" s="326"/>
      <c r="J120" s="326"/>
      <c r="K120" s="248"/>
    </row>
    <row r="121" spans="2:11" ht="17.25" customHeight="1">
      <c r="B121" s="249"/>
      <c r="C121" s="224" t="s">
        <v>619</v>
      </c>
      <c r="D121" s="224"/>
      <c r="E121" s="224"/>
      <c r="F121" s="224" t="s">
        <v>620</v>
      </c>
      <c r="G121" s="225"/>
      <c r="H121" s="224" t="s">
        <v>103</v>
      </c>
      <c r="I121" s="224" t="s">
        <v>54</v>
      </c>
      <c r="J121" s="224" t="s">
        <v>621</v>
      </c>
      <c r="K121" s="250"/>
    </row>
    <row r="122" spans="2:11" ht="17.25" customHeight="1">
      <c r="B122" s="249"/>
      <c r="C122" s="226" t="s">
        <v>622</v>
      </c>
      <c r="D122" s="226"/>
      <c r="E122" s="226"/>
      <c r="F122" s="227" t="s">
        <v>623</v>
      </c>
      <c r="G122" s="228"/>
      <c r="H122" s="226"/>
      <c r="I122" s="226"/>
      <c r="J122" s="226" t="s">
        <v>624</v>
      </c>
      <c r="K122" s="250"/>
    </row>
    <row r="123" spans="2:11" ht="5.25" customHeight="1">
      <c r="B123" s="251"/>
      <c r="C123" s="229"/>
      <c r="D123" s="229"/>
      <c r="E123" s="229"/>
      <c r="F123" s="229"/>
      <c r="G123" s="212"/>
      <c r="H123" s="229"/>
      <c r="I123" s="229"/>
      <c r="J123" s="229"/>
      <c r="K123" s="252"/>
    </row>
    <row r="124" spans="2:11" ht="15" customHeight="1">
      <c r="B124" s="251"/>
      <c r="C124" s="212" t="s">
        <v>628</v>
      </c>
      <c r="D124" s="229"/>
      <c r="E124" s="229"/>
      <c r="F124" s="231" t="s">
        <v>625</v>
      </c>
      <c r="G124" s="212"/>
      <c r="H124" s="212" t="s">
        <v>664</v>
      </c>
      <c r="I124" s="212" t="s">
        <v>627</v>
      </c>
      <c r="J124" s="212">
        <v>120</v>
      </c>
      <c r="K124" s="253"/>
    </row>
    <row r="125" spans="2:11" ht="15" customHeight="1">
      <c r="B125" s="251"/>
      <c r="C125" s="212" t="s">
        <v>673</v>
      </c>
      <c r="D125" s="212"/>
      <c r="E125" s="212"/>
      <c r="F125" s="231" t="s">
        <v>625</v>
      </c>
      <c r="G125" s="212"/>
      <c r="H125" s="212" t="s">
        <v>674</v>
      </c>
      <c r="I125" s="212" t="s">
        <v>627</v>
      </c>
      <c r="J125" s="212" t="s">
        <v>675</v>
      </c>
      <c r="K125" s="253"/>
    </row>
    <row r="126" spans="2:11" ht="15" customHeight="1">
      <c r="B126" s="251"/>
      <c r="C126" s="212" t="s">
        <v>574</v>
      </c>
      <c r="D126" s="212"/>
      <c r="E126" s="212"/>
      <c r="F126" s="231" t="s">
        <v>625</v>
      </c>
      <c r="G126" s="212"/>
      <c r="H126" s="212" t="s">
        <v>676</v>
      </c>
      <c r="I126" s="212" t="s">
        <v>627</v>
      </c>
      <c r="J126" s="212" t="s">
        <v>675</v>
      </c>
      <c r="K126" s="253"/>
    </row>
    <row r="127" spans="2:11" ht="15" customHeight="1">
      <c r="B127" s="251"/>
      <c r="C127" s="212" t="s">
        <v>636</v>
      </c>
      <c r="D127" s="212"/>
      <c r="E127" s="212"/>
      <c r="F127" s="231" t="s">
        <v>631</v>
      </c>
      <c r="G127" s="212"/>
      <c r="H127" s="212" t="s">
        <v>637</v>
      </c>
      <c r="I127" s="212" t="s">
        <v>627</v>
      </c>
      <c r="J127" s="212">
        <v>15</v>
      </c>
      <c r="K127" s="253"/>
    </row>
    <row r="128" spans="2:11" ht="15" customHeight="1">
      <c r="B128" s="251"/>
      <c r="C128" s="233" t="s">
        <v>638</v>
      </c>
      <c r="D128" s="233"/>
      <c r="E128" s="233"/>
      <c r="F128" s="234" t="s">
        <v>631</v>
      </c>
      <c r="G128" s="233"/>
      <c r="H128" s="233" t="s">
        <v>639</v>
      </c>
      <c r="I128" s="233" t="s">
        <v>627</v>
      </c>
      <c r="J128" s="233">
        <v>15</v>
      </c>
      <c r="K128" s="253"/>
    </row>
    <row r="129" spans="2:11" ht="15" customHeight="1">
      <c r="B129" s="251"/>
      <c r="C129" s="233" t="s">
        <v>640</v>
      </c>
      <c r="D129" s="233"/>
      <c r="E129" s="233"/>
      <c r="F129" s="234" t="s">
        <v>631</v>
      </c>
      <c r="G129" s="233"/>
      <c r="H129" s="233" t="s">
        <v>641</v>
      </c>
      <c r="I129" s="233" t="s">
        <v>627</v>
      </c>
      <c r="J129" s="233">
        <v>20</v>
      </c>
      <c r="K129" s="253"/>
    </row>
    <row r="130" spans="2:11" ht="15" customHeight="1">
      <c r="B130" s="251"/>
      <c r="C130" s="233" t="s">
        <v>642</v>
      </c>
      <c r="D130" s="233"/>
      <c r="E130" s="233"/>
      <c r="F130" s="234" t="s">
        <v>631</v>
      </c>
      <c r="G130" s="233"/>
      <c r="H130" s="233" t="s">
        <v>643</v>
      </c>
      <c r="I130" s="233" t="s">
        <v>627</v>
      </c>
      <c r="J130" s="233">
        <v>20</v>
      </c>
      <c r="K130" s="253"/>
    </row>
    <row r="131" spans="2:11" ht="15" customHeight="1">
      <c r="B131" s="251"/>
      <c r="C131" s="212" t="s">
        <v>630</v>
      </c>
      <c r="D131" s="212"/>
      <c r="E131" s="212"/>
      <c r="F131" s="231" t="s">
        <v>631</v>
      </c>
      <c r="G131" s="212"/>
      <c r="H131" s="212" t="s">
        <v>664</v>
      </c>
      <c r="I131" s="212" t="s">
        <v>627</v>
      </c>
      <c r="J131" s="212">
        <v>50</v>
      </c>
      <c r="K131" s="253"/>
    </row>
    <row r="132" spans="2:11" ht="15" customHeight="1">
      <c r="B132" s="251"/>
      <c r="C132" s="212" t="s">
        <v>644</v>
      </c>
      <c r="D132" s="212"/>
      <c r="E132" s="212"/>
      <c r="F132" s="231" t="s">
        <v>631</v>
      </c>
      <c r="G132" s="212"/>
      <c r="H132" s="212" t="s">
        <v>664</v>
      </c>
      <c r="I132" s="212" t="s">
        <v>627</v>
      </c>
      <c r="J132" s="212">
        <v>50</v>
      </c>
      <c r="K132" s="253"/>
    </row>
    <row r="133" spans="2:11" ht="15" customHeight="1">
      <c r="B133" s="251"/>
      <c r="C133" s="212" t="s">
        <v>650</v>
      </c>
      <c r="D133" s="212"/>
      <c r="E133" s="212"/>
      <c r="F133" s="231" t="s">
        <v>631</v>
      </c>
      <c r="G133" s="212"/>
      <c r="H133" s="212" t="s">
        <v>664</v>
      </c>
      <c r="I133" s="212" t="s">
        <v>627</v>
      </c>
      <c r="J133" s="212">
        <v>50</v>
      </c>
      <c r="K133" s="253"/>
    </row>
    <row r="134" spans="2:11" ht="15" customHeight="1">
      <c r="B134" s="251"/>
      <c r="C134" s="212" t="s">
        <v>652</v>
      </c>
      <c r="D134" s="212"/>
      <c r="E134" s="212"/>
      <c r="F134" s="231" t="s">
        <v>631</v>
      </c>
      <c r="G134" s="212"/>
      <c r="H134" s="212" t="s">
        <v>664</v>
      </c>
      <c r="I134" s="212" t="s">
        <v>627</v>
      </c>
      <c r="J134" s="212">
        <v>50</v>
      </c>
      <c r="K134" s="253"/>
    </row>
    <row r="135" spans="2:11" ht="15" customHeight="1">
      <c r="B135" s="251"/>
      <c r="C135" s="212" t="s">
        <v>108</v>
      </c>
      <c r="D135" s="212"/>
      <c r="E135" s="212"/>
      <c r="F135" s="231" t="s">
        <v>631</v>
      </c>
      <c r="G135" s="212"/>
      <c r="H135" s="212" t="s">
        <v>677</v>
      </c>
      <c r="I135" s="212" t="s">
        <v>627</v>
      </c>
      <c r="J135" s="212">
        <v>255</v>
      </c>
      <c r="K135" s="253"/>
    </row>
    <row r="136" spans="2:11" ht="15" customHeight="1">
      <c r="B136" s="251"/>
      <c r="C136" s="212" t="s">
        <v>654</v>
      </c>
      <c r="D136" s="212"/>
      <c r="E136" s="212"/>
      <c r="F136" s="231" t="s">
        <v>625</v>
      </c>
      <c r="G136" s="212"/>
      <c r="H136" s="212" t="s">
        <v>678</v>
      </c>
      <c r="I136" s="212" t="s">
        <v>656</v>
      </c>
      <c r="J136" s="212"/>
      <c r="K136" s="253"/>
    </row>
    <row r="137" spans="2:11" ht="15" customHeight="1">
      <c r="B137" s="251"/>
      <c r="C137" s="212" t="s">
        <v>657</v>
      </c>
      <c r="D137" s="212"/>
      <c r="E137" s="212"/>
      <c r="F137" s="231" t="s">
        <v>625</v>
      </c>
      <c r="G137" s="212"/>
      <c r="H137" s="212" t="s">
        <v>679</v>
      </c>
      <c r="I137" s="212" t="s">
        <v>659</v>
      </c>
      <c r="J137" s="212"/>
      <c r="K137" s="253"/>
    </row>
    <row r="138" spans="2:11" ht="15" customHeight="1">
      <c r="B138" s="251"/>
      <c r="C138" s="212" t="s">
        <v>660</v>
      </c>
      <c r="D138" s="212"/>
      <c r="E138" s="212"/>
      <c r="F138" s="231" t="s">
        <v>625</v>
      </c>
      <c r="G138" s="212"/>
      <c r="H138" s="212" t="s">
        <v>660</v>
      </c>
      <c r="I138" s="212" t="s">
        <v>659</v>
      </c>
      <c r="J138" s="212"/>
      <c r="K138" s="253"/>
    </row>
    <row r="139" spans="2:11" ht="15" customHeight="1">
      <c r="B139" s="251"/>
      <c r="C139" s="212" t="s">
        <v>35</v>
      </c>
      <c r="D139" s="212"/>
      <c r="E139" s="212"/>
      <c r="F139" s="231" t="s">
        <v>625</v>
      </c>
      <c r="G139" s="212"/>
      <c r="H139" s="212" t="s">
        <v>680</v>
      </c>
      <c r="I139" s="212" t="s">
        <v>659</v>
      </c>
      <c r="J139" s="212"/>
      <c r="K139" s="253"/>
    </row>
    <row r="140" spans="2:11" ht="15" customHeight="1">
      <c r="B140" s="251"/>
      <c r="C140" s="212" t="s">
        <v>681</v>
      </c>
      <c r="D140" s="212"/>
      <c r="E140" s="212"/>
      <c r="F140" s="231" t="s">
        <v>625</v>
      </c>
      <c r="G140" s="212"/>
      <c r="H140" s="212" t="s">
        <v>682</v>
      </c>
      <c r="I140" s="212" t="s">
        <v>659</v>
      </c>
      <c r="J140" s="212"/>
      <c r="K140" s="253"/>
    </row>
    <row r="141" spans="2:11" ht="15" customHeight="1">
      <c r="B141" s="254"/>
      <c r="C141" s="255"/>
      <c r="D141" s="255"/>
      <c r="E141" s="255"/>
      <c r="F141" s="255"/>
      <c r="G141" s="255"/>
      <c r="H141" s="255"/>
      <c r="I141" s="255"/>
      <c r="J141" s="255"/>
      <c r="K141" s="256"/>
    </row>
    <row r="142" spans="2:11" ht="18.75" customHeight="1">
      <c r="B142" s="208"/>
      <c r="C142" s="208"/>
      <c r="D142" s="208"/>
      <c r="E142" s="208"/>
      <c r="F142" s="243"/>
      <c r="G142" s="208"/>
      <c r="H142" s="208"/>
      <c r="I142" s="208"/>
      <c r="J142" s="208"/>
      <c r="K142" s="208"/>
    </row>
    <row r="143" spans="2:11" ht="18.75" customHeight="1">
      <c r="B143" s="218"/>
      <c r="C143" s="218"/>
      <c r="D143" s="218"/>
      <c r="E143" s="218"/>
      <c r="F143" s="218"/>
      <c r="G143" s="218"/>
      <c r="H143" s="218"/>
      <c r="I143" s="218"/>
      <c r="J143" s="218"/>
      <c r="K143" s="218"/>
    </row>
    <row r="144" spans="2:11" ht="7.5" customHeight="1">
      <c r="B144" s="219"/>
      <c r="C144" s="220"/>
      <c r="D144" s="220"/>
      <c r="E144" s="220"/>
      <c r="F144" s="220"/>
      <c r="G144" s="220"/>
      <c r="H144" s="220"/>
      <c r="I144" s="220"/>
      <c r="J144" s="220"/>
      <c r="K144" s="221"/>
    </row>
    <row r="145" spans="2:11" ht="45" customHeight="1">
      <c r="B145" s="222"/>
      <c r="C145" s="327" t="s">
        <v>683</v>
      </c>
      <c r="D145" s="327"/>
      <c r="E145" s="327"/>
      <c r="F145" s="327"/>
      <c r="G145" s="327"/>
      <c r="H145" s="327"/>
      <c r="I145" s="327"/>
      <c r="J145" s="327"/>
      <c r="K145" s="223"/>
    </row>
    <row r="146" spans="2:11" ht="17.25" customHeight="1">
      <c r="B146" s="222"/>
      <c r="C146" s="224" t="s">
        <v>619</v>
      </c>
      <c r="D146" s="224"/>
      <c r="E146" s="224"/>
      <c r="F146" s="224" t="s">
        <v>620</v>
      </c>
      <c r="G146" s="225"/>
      <c r="H146" s="224" t="s">
        <v>103</v>
      </c>
      <c r="I146" s="224" t="s">
        <v>54</v>
      </c>
      <c r="J146" s="224" t="s">
        <v>621</v>
      </c>
      <c r="K146" s="223"/>
    </row>
    <row r="147" spans="2:11" ht="17.25" customHeight="1">
      <c r="B147" s="222"/>
      <c r="C147" s="226" t="s">
        <v>622</v>
      </c>
      <c r="D147" s="226"/>
      <c r="E147" s="226"/>
      <c r="F147" s="227" t="s">
        <v>623</v>
      </c>
      <c r="G147" s="228"/>
      <c r="H147" s="226"/>
      <c r="I147" s="226"/>
      <c r="J147" s="226" t="s">
        <v>624</v>
      </c>
      <c r="K147" s="223"/>
    </row>
    <row r="148" spans="2:11" ht="5.25" customHeight="1">
      <c r="B148" s="232"/>
      <c r="C148" s="229"/>
      <c r="D148" s="229"/>
      <c r="E148" s="229"/>
      <c r="F148" s="229"/>
      <c r="G148" s="230"/>
      <c r="H148" s="229"/>
      <c r="I148" s="229"/>
      <c r="J148" s="229"/>
      <c r="K148" s="253"/>
    </row>
    <row r="149" spans="2:11" ht="15" customHeight="1">
      <c r="B149" s="232"/>
      <c r="C149" s="257" t="s">
        <v>628</v>
      </c>
      <c r="D149" s="212"/>
      <c r="E149" s="212"/>
      <c r="F149" s="258" t="s">
        <v>625</v>
      </c>
      <c r="G149" s="212"/>
      <c r="H149" s="257" t="s">
        <v>664</v>
      </c>
      <c r="I149" s="257" t="s">
        <v>627</v>
      </c>
      <c r="J149" s="257">
        <v>120</v>
      </c>
      <c r="K149" s="253"/>
    </row>
    <row r="150" spans="2:11" ht="15" customHeight="1">
      <c r="B150" s="232"/>
      <c r="C150" s="257" t="s">
        <v>673</v>
      </c>
      <c r="D150" s="212"/>
      <c r="E150" s="212"/>
      <c r="F150" s="258" t="s">
        <v>625</v>
      </c>
      <c r="G150" s="212"/>
      <c r="H150" s="257" t="s">
        <v>684</v>
      </c>
      <c r="I150" s="257" t="s">
        <v>627</v>
      </c>
      <c r="J150" s="257" t="s">
        <v>675</v>
      </c>
      <c r="K150" s="253"/>
    </row>
    <row r="151" spans="2:11" ht="15" customHeight="1">
      <c r="B151" s="232"/>
      <c r="C151" s="257" t="s">
        <v>574</v>
      </c>
      <c r="D151" s="212"/>
      <c r="E151" s="212"/>
      <c r="F151" s="258" t="s">
        <v>625</v>
      </c>
      <c r="G151" s="212"/>
      <c r="H151" s="257" t="s">
        <v>685</v>
      </c>
      <c r="I151" s="257" t="s">
        <v>627</v>
      </c>
      <c r="J151" s="257" t="s">
        <v>675</v>
      </c>
      <c r="K151" s="253"/>
    </row>
    <row r="152" spans="2:11" ht="15" customHeight="1">
      <c r="B152" s="232"/>
      <c r="C152" s="257" t="s">
        <v>630</v>
      </c>
      <c r="D152" s="212"/>
      <c r="E152" s="212"/>
      <c r="F152" s="258" t="s">
        <v>631</v>
      </c>
      <c r="G152" s="212"/>
      <c r="H152" s="257" t="s">
        <v>664</v>
      </c>
      <c r="I152" s="257" t="s">
        <v>627</v>
      </c>
      <c r="J152" s="257">
        <v>50</v>
      </c>
      <c r="K152" s="253"/>
    </row>
    <row r="153" spans="2:11" ht="15" customHeight="1">
      <c r="B153" s="232"/>
      <c r="C153" s="257" t="s">
        <v>633</v>
      </c>
      <c r="D153" s="212"/>
      <c r="E153" s="212"/>
      <c r="F153" s="258" t="s">
        <v>625</v>
      </c>
      <c r="G153" s="212"/>
      <c r="H153" s="257" t="s">
        <v>664</v>
      </c>
      <c r="I153" s="257" t="s">
        <v>635</v>
      </c>
      <c r="J153" s="257"/>
      <c r="K153" s="253"/>
    </row>
    <row r="154" spans="2:11" ht="15" customHeight="1">
      <c r="B154" s="232"/>
      <c r="C154" s="257" t="s">
        <v>644</v>
      </c>
      <c r="D154" s="212"/>
      <c r="E154" s="212"/>
      <c r="F154" s="258" t="s">
        <v>631</v>
      </c>
      <c r="G154" s="212"/>
      <c r="H154" s="257" t="s">
        <v>664</v>
      </c>
      <c r="I154" s="257" t="s">
        <v>627</v>
      </c>
      <c r="J154" s="257">
        <v>50</v>
      </c>
      <c r="K154" s="253"/>
    </row>
    <row r="155" spans="2:11" ht="15" customHeight="1">
      <c r="B155" s="232"/>
      <c r="C155" s="257" t="s">
        <v>652</v>
      </c>
      <c r="D155" s="212"/>
      <c r="E155" s="212"/>
      <c r="F155" s="258" t="s">
        <v>631</v>
      </c>
      <c r="G155" s="212"/>
      <c r="H155" s="257" t="s">
        <v>664</v>
      </c>
      <c r="I155" s="257" t="s">
        <v>627</v>
      </c>
      <c r="J155" s="257">
        <v>50</v>
      </c>
      <c r="K155" s="253"/>
    </row>
    <row r="156" spans="2:11" ht="15" customHeight="1">
      <c r="B156" s="232"/>
      <c r="C156" s="257" t="s">
        <v>650</v>
      </c>
      <c r="D156" s="212"/>
      <c r="E156" s="212"/>
      <c r="F156" s="258" t="s">
        <v>631</v>
      </c>
      <c r="G156" s="212"/>
      <c r="H156" s="257" t="s">
        <v>664</v>
      </c>
      <c r="I156" s="257" t="s">
        <v>627</v>
      </c>
      <c r="J156" s="257">
        <v>50</v>
      </c>
      <c r="K156" s="253"/>
    </row>
    <row r="157" spans="2:11" ht="15" customHeight="1">
      <c r="B157" s="232"/>
      <c r="C157" s="257" t="s">
        <v>95</v>
      </c>
      <c r="D157" s="212"/>
      <c r="E157" s="212"/>
      <c r="F157" s="258" t="s">
        <v>625</v>
      </c>
      <c r="G157" s="212"/>
      <c r="H157" s="257" t="s">
        <v>686</v>
      </c>
      <c r="I157" s="257" t="s">
        <v>627</v>
      </c>
      <c r="J157" s="257" t="s">
        <v>687</v>
      </c>
      <c r="K157" s="253"/>
    </row>
    <row r="158" spans="2:11" ht="15" customHeight="1">
      <c r="B158" s="232"/>
      <c r="C158" s="257" t="s">
        <v>688</v>
      </c>
      <c r="D158" s="212"/>
      <c r="E158" s="212"/>
      <c r="F158" s="258" t="s">
        <v>625</v>
      </c>
      <c r="G158" s="212"/>
      <c r="H158" s="257" t="s">
        <v>689</v>
      </c>
      <c r="I158" s="257" t="s">
        <v>659</v>
      </c>
      <c r="J158" s="257"/>
      <c r="K158" s="253"/>
    </row>
    <row r="159" spans="2:11" ht="15" customHeight="1">
      <c r="B159" s="259"/>
      <c r="C159" s="241"/>
      <c r="D159" s="241"/>
      <c r="E159" s="241"/>
      <c r="F159" s="241"/>
      <c r="G159" s="241"/>
      <c r="H159" s="241"/>
      <c r="I159" s="241"/>
      <c r="J159" s="241"/>
      <c r="K159" s="260"/>
    </row>
    <row r="160" spans="2:11" ht="18.75" customHeight="1">
      <c r="B160" s="208"/>
      <c r="C160" s="212"/>
      <c r="D160" s="212"/>
      <c r="E160" s="212"/>
      <c r="F160" s="231"/>
      <c r="G160" s="212"/>
      <c r="H160" s="212"/>
      <c r="I160" s="212"/>
      <c r="J160" s="212"/>
      <c r="K160" s="208"/>
    </row>
    <row r="161" spans="2:11" ht="18.75" customHeight="1">
      <c r="B161" s="218"/>
      <c r="C161" s="218"/>
      <c r="D161" s="218"/>
      <c r="E161" s="218"/>
      <c r="F161" s="218"/>
      <c r="G161" s="218"/>
      <c r="H161" s="218"/>
      <c r="I161" s="218"/>
      <c r="J161" s="218"/>
      <c r="K161" s="218"/>
    </row>
    <row r="162" spans="2:11" ht="7.5" customHeight="1">
      <c r="B162" s="200"/>
      <c r="C162" s="201"/>
      <c r="D162" s="201"/>
      <c r="E162" s="201"/>
      <c r="F162" s="201"/>
      <c r="G162" s="201"/>
      <c r="H162" s="201"/>
      <c r="I162" s="201"/>
      <c r="J162" s="201"/>
      <c r="K162" s="202"/>
    </row>
    <row r="163" spans="2:11" ht="45" customHeight="1">
      <c r="B163" s="203"/>
      <c r="C163" s="326" t="s">
        <v>690</v>
      </c>
      <c r="D163" s="326"/>
      <c r="E163" s="326"/>
      <c r="F163" s="326"/>
      <c r="G163" s="326"/>
      <c r="H163" s="326"/>
      <c r="I163" s="326"/>
      <c r="J163" s="326"/>
      <c r="K163" s="204"/>
    </row>
    <row r="164" spans="2:11" ht="17.25" customHeight="1">
      <c r="B164" s="203"/>
      <c r="C164" s="224" t="s">
        <v>619</v>
      </c>
      <c r="D164" s="224"/>
      <c r="E164" s="224"/>
      <c r="F164" s="224" t="s">
        <v>620</v>
      </c>
      <c r="G164" s="261"/>
      <c r="H164" s="262" t="s">
        <v>103</v>
      </c>
      <c r="I164" s="262" t="s">
        <v>54</v>
      </c>
      <c r="J164" s="224" t="s">
        <v>621</v>
      </c>
      <c r="K164" s="204"/>
    </row>
    <row r="165" spans="2:11" ht="17.25" customHeight="1">
      <c r="B165" s="205"/>
      <c r="C165" s="226" t="s">
        <v>622</v>
      </c>
      <c r="D165" s="226"/>
      <c r="E165" s="226"/>
      <c r="F165" s="227" t="s">
        <v>623</v>
      </c>
      <c r="G165" s="263"/>
      <c r="H165" s="264"/>
      <c r="I165" s="264"/>
      <c r="J165" s="226" t="s">
        <v>624</v>
      </c>
      <c r="K165" s="206"/>
    </row>
    <row r="166" spans="2:11" ht="5.25" customHeight="1">
      <c r="B166" s="232"/>
      <c r="C166" s="229"/>
      <c r="D166" s="229"/>
      <c r="E166" s="229"/>
      <c r="F166" s="229"/>
      <c r="G166" s="230"/>
      <c r="H166" s="229"/>
      <c r="I166" s="229"/>
      <c r="J166" s="229"/>
      <c r="K166" s="253"/>
    </row>
    <row r="167" spans="2:11" ht="15" customHeight="1">
      <c r="B167" s="232"/>
      <c r="C167" s="212" t="s">
        <v>628</v>
      </c>
      <c r="D167" s="212"/>
      <c r="E167" s="212"/>
      <c r="F167" s="231" t="s">
        <v>625</v>
      </c>
      <c r="G167" s="212"/>
      <c r="H167" s="212" t="s">
        <v>664</v>
      </c>
      <c r="I167" s="212" t="s">
        <v>627</v>
      </c>
      <c r="J167" s="212">
        <v>120</v>
      </c>
      <c r="K167" s="253"/>
    </row>
    <row r="168" spans="2:11" ht="15" customHeight="1">
      <c r="B168" s="232"/>
      <c r="C168" s="212" t="s">
        <v>673</v>
      </c>
      <c r="D168" s="212"/>
      <c r="E168" s="212"/>
      <c r="F168" s="231" t="s">
        <v>625</v>
      </c>
      <c r="G168" s="212"/>
      <c r="H168" s="212" t="s">
        <v>674</v>
      </c>
      <c r="I168" s="212" t="s">
        <v>627</v>
      </c>
      <c r="J168" s="212" t="s">
        <v>675</v>
      </c>
      <c r="K168" s="253"/>
    </row>
    <row r="169" spans="2:11" ht="15" customHeight="1">
      <c r="B169" s="232"/>
      <c r="C169" s="212" t="s">
        <v>574</v>
      </c>
      <c r="D169" s="212"/>
      <c r="E169" s="212"/>
      <c r="F169" s="231" t="s">
        <v>625</v>
      </c>
      <c r="G169" s="212"/>
      <c r="H169" s="212" t="s">
        <v>691</v>
      </c>
      <c r="I169" s="212" t="s">
        <v>627</v>
      </c>
      <c r="J169" s="212" t="s">
        <v>675</v>
      </c>
      <c r="K169" s="253"/>
    </row>
    <row r="170" spans="2:11" ht="15" customHeight="1">
      <c r="B170" s="232"/>
      <c r="C170" s="212" t="s">
        <v>630</v>
      </c>
      <c r="D170" s="212"/>
      <c r="E170" s="212"/>
      <c r="F170" s="231" t="s">
        <v>631</v>
      </c>
      <c r="G170" s="212"/>
      <c r="H170" s="212" t="s">
        <v>691</v>
      </c>
      <c r="I170" s="212" t="s">
        <v>627</v>
      </c>
      <c r="J170" s="212">
        <v>50</v>
      </c>
      <c r="K170" s="253"/>
    </row>
    <row r="171" spans="2:11" ht="15" customHeight="1">
      <c r="B171" s="232"/>
      <c r="C171" s="212" t="s">
        <v>633</v>
      </c>
      <c r="D171" s="212"/>
      <c r="E171" s="212"/>
      <c r="F171" s="231" t="s">
        <v>625</v>
      </c>
      <c r="G171" s="212"/>
      <c r="H171" s="212" t="s">
        <v>691</v>
      </c>
      <c r="I171" s="212" t="s">
        <v>635</v>
      </c>
      <c r="J171" s="212"/>
      <c r="K171" s="253"/>
    </row>
    <row r="172" spans="2:11" ht="15" customHeight="1">
      <c r="B172" s="232"/>
      <c r="C172" s="212" t="s">
        <v>644</v>
      </c>
      <c r="D172" s="212"/>
      <c r="E172" s="212"/>
      <c r="F172" s="231" t="s">
        <v>631</v>
      </c>
      <c r="G172" s="212"/>
      <c r="H172" s="212" t="s">
        <v>691</v>
      </c>
      <c r="I172" s="212" t="s">
        <v>627</v>
      </c>
      <c r="J172" s="212">
        <v>50</v>
      </c>
      <c r="K172" s="253"/>
    </row>
    <row r="173" spans="2:11" ht="15" customHeight="1">
      <c r="B173" s="232"/>
      <c r="C173" s="212" t="s">
        <v>652</v>
      </c>
      <c r="D173" s="212"/>
      <c r="E173" s="212"/>
      <c r="F173" s="231" t="s">
        <v>631</v>
      </c>
      <c r="G173" s="212"/>
      <c r="H173" s="212" t="s">
        <v>691</v>
      </c>
      <c r="I173" s="212" t="s">
        <v>627</v>
      </c>
      <c r="J173" s="212">
        <v>50</v>
      </c>
      <c r="K173" s="253"/>
    </row>
    <row r="174" spans="2:11" ht="15" customHeight="1">
      <c r="B174" s="232"/>
      <c r="C174" s="212" t="s">
        <v>650</v>
      </c>
      <c r="D174" s="212"/>
      <c r="E174" s="212"/>
      <c r="F174" s="231" t="s">
        <v>631</v>
      </c>
      <c r="G174" s="212"/>
      <c r="H174" s="212" t="s">
        <v>691</v>
      </c>
      <c r="I174" s="212" t="s">
        <v>627</v>
      </c>
      <c r="J174" s="212">
        <v>50</v>
      </c>
      <c r="K174" s="253"/>
    </row>
    <row r="175" spans="2:11" ht="15" customHeight="1">
      <c r="B175" s="232"/>
      <c r="C175" s="212" t="s">
        <v>102</v>
      </c>
      <c r="D175" s="212"/>
      <c r="E175" s="212"/>
      <c r="F175" s="231" t="s">
        <v>625</v>
      </c>
      <c r="G175" s="212"/>
      <c r="H175" s="212" t="s">
        <v>692</v>
      </c>
      <c r="I175" s="212" t="s">
        <v>693</v>
      </c>
      <c r="J175" s="212"/>
      <c r="K175" s="253"/>
    </row>
    <row r="176" spans="2:11" ht="15" customHeight="1">
      <c r="B176" s="232"/>
      <c r="C176" s="212" t="s">
        <v>54</v>
      </c>
      <c r="D176" s="212"/>
      <c r="E176" s="212"/>
      <c r="F176" s="231" t="s">
        <v>625</v>
      </c>
      <c r="G176" s="212"/>
      <c r="H176" s="212" t="s">
        <v>694</v>
      </c>
      <c r="I176" s="212" t="s">
        <v>695</v>
      </c>
      <c r="J176" s="212">
        <v>1</v>
      </c>
      <c r="K176" s="253"/>
    </row>
    <row r="177" spans="2:11" ht="15" customHeight="1">
      <c r="B177" s="232"/>
      <c r="C177" s="212" t="s">
        <v>50</v>
      </c>
      <c r="D177" s="212"/>
      <c r="E177" s="212"/>
      <c r="F177" s="231" t="s">
        <v>625</v>
      </c>
      <c r="G177" s="212"/>
      <c r="H177" s="212" t="s">
        <v>696</v>
      </c>
      <c r="I177" s="212" t="s">
        <v>627</v>
      </c>
      <c r="J177" s="212">
        <v>20</v>
      </c>
      <c r="K177" s="253"/>
    </row>
    <row r="178" spans="2:11" ht="15" customHeight="1">
      <c r="B178" s="232"/>
      <c r="C178" s="212" t="s">
        <v>103</v>
      </c>
      <c r="D178" s="212"/>
      <c r="E178" s="212"/>
      <c r="F178" s="231" t="s">
        <v>625</v>
      </c>
      <c r="G178" s="212"/>
      <c r="H178" s="212" t="s">
        <v>697</v>
      </c>
      <c r="I178" s="212" t="s">
        <v>627</v>
      </c>
      <c r="J178" s="212">
        <v>255</v>
      </c>
      <c r="K178" s="253"/>
    </row>
    <row r="179" spans="2:11" ht="15" customHeight="1">
      <c r="B179" s="232"/>
      <c r="C179" s="212" t="s">
        <v>104</v>
      </c>
      <c r="D179" s="212"/>
      <c r="E179" s="212"/>
      <c r="F179" s="231" t="s">
        <v>625</v>
      </c>
      <c r="G179" s="212"/>
      <c r="H179" s="212" t="s">
        <v>590</v>
      </c>
      <c r="I179" s="212" t="s">
        <v>627</v>
      </c>
      <c r="J179" s="212">
        <v>10</v>
      </c>
      <c r="K179" s="253"/>
    </row>
    <row r="180" spans="2:11" ht="15" customHeight="1">
      <c r="B180" s="232"/>
      <c r="C180" s="212" t="s">
        <v>105</v>
      </c>
      <c r="D180" s="212"/>
      <c r="E180" s="212"/>
      <c r="F180" s="231" t="s">
        <v>625</v>
      </c>
      <c r="G180" s="212"/>
      <c r="H180" s="212" t="s">
        <v>698</v>
      </c>
      <c r="I180" s="212" t="s">
        <v>659</v>
      </c>
      <c r="J180" s="212"/>
      <c r="K180" s="253"/>
    </row>
    <row r="181" spans="2:11" ht="15" customHeight="1">
      <c r="B181" s="232"/>
      <c r="C181" s="212" t="s">
        <v>699</v>
      </c>
      <c r="D181" s="212"/>
      <c r="E181" s="212"/>
      <c r="F181" s="231" t="s">
        <v>625</v>
      </c>
      <c r="G181" s="212"/>
      <c r="H181" s="212" t="s">
        <v>700</v>
      </c>
      <c r="I181" s="212" t="s">
        <v>659</v>
      </c>
      <c r="J181" s="212"/>
      <c r="K181" s="253"/>
    </row>
    <row r="182" spans="2:11" ht="15" customHeight="1">
      <c r="B182" s="232"/>
      <c r="C182" s="212" t="s">
        <v>688</v>
      </c>
      <c r="D182" s="212"/>
      <c r="E182" s="212"/>
      <c r="F182" s="231" t="s">
        <v>625</v>
      </c>
      <c r="G182" s="212"/>
      <c r="H182" s="212" t="s">
        <v>701</v>
      </c>
      <c r="I182" s="212" t="s">
        <v>659</v>
      </c>
      <c r="J182" s="212"/>
      <c r="K182" s="253"/>
    </row>
    <row r="183" spans="2:11" ht="15" customHeight="1">
      <c r="B183" s="232"/>
      <c r="C183" s="212" t="s">
        <v>107</v>
      </c>
      <c r="D183" s="212"/>
      <c r="E183" s="212"/>
      <c r="F183" s="231" t="s">
        <v>631</v>
      </c>
      <c r="G183" s="212"/>
      <c r="H183" s="212" t="s">
        <v>702</v>
      </c>
      <c r="I183" s="212" t="s">
        <v>627</v>
      </c>
      <c r="J183" s="212">
        <v>50</v>
      </c>
      <c r="K183" s="253"/>
    </row>
    <row r="184" spans="2:11" ht="15" customHeight="1">
      <c r="B184" s="232"/>
      <c r="C184" s="212" t="s">
        <v>703</v>
      </c>
      <c r="D184" s="212"/>
      <c r="E184" s="212"/>
      <c r="F184" s="231" t="s">
        <v>631</v>
      </c>
      <c r="G184" s="212"/>
      <c r="H184" s="212" t="s">
        <v>704</v>
      </c>
      <c r="I184" s="212" t="s">
        <v>705</v>
      </c>
      <c r="J184" s="212"/>
      <c r="K184" s="253"/>
    </row>
    <row r="185" spans="2:11" ht="15" customHeight="1">
      <c r="B185" s="232"/>
      <c r="C185" s="212" t="s">
        <v>706</v>
      </c>
      <c r="D185" s="212"/>
      <c r="E185" s="212"/>
      <c r="F185" s="231" t="s">
        <v>631</v>
      </c>
      <c r="G185" s="212"/>
      <c r="H185" s="212" t="s">
        <v>707</v>
      </c>
      <c r="I185" s="212" t="s">
        <v>705</v>
      </c>
      <c r="J185" s="212"/>
      <c r="K185" s="253"/>
    </row>
    <row r="186" spans="2:11" ht="15" customHeight="1">
      <c r="B186" s="232"/>
      <c r="C186" s="212" t="s">
        <v>708</v>
      </c>
      <c r="D186" s="212"/>
      <c r="E186" s="212"/>
      <c r="F186" s="231" t="s">
        <v>631</v>
      </c>
      <c r="G186" s="212"/>
      <c r="H186" s="212" t="s">
        <v>709</v>
      </c>
      <c r="I186" s="212" t="s">
        <v>705</v>
      </c>
      <c r="J186" s="212"/>
      <c r="K186" s="253"/>
    </row>
    <row r="187" spans="2:11" ht="15" customHeight="1">
      <c r="B187" s="232"/>
      <c r="C187" s="265" t="s">
        <v>710</v>
      </c>
      <c r="D187" s="212"/>
      <c r="E187" s="212"/>
      <c r="F187" s="231" t="s">
        <v>631</v>
      </c>
      <c r="G187" s="212"/>
      <c r="H187" s="212" t="s">
        <v>711</v>
      </c>
      <c r="I187" s="212" t="s">
        <v>712</v>
      </c>
      <c r="J187" s="266" t="s">
        <v>713</v>
      </c>
      <c r="K187" s="253"/>
    </row>
    <row r="188" spans="2:11" ht="15" customHeight="1">
      <c r="B188" s="232"/>
      <c r="C188" s="217" t="s">
        <v>39</v>
      </c>
      <c r="D188" s="212"/>
      <c r="E188" s="212"/>
      <c r="F188" s="231" t="s">
        <v>625</v>
      </c>
      <c r="G188" s="212"/>
      <c r="H188" s="208" t="s">
        <v>714</v>
      </c>
      <c r="I188" s="212" t="s">
        <v>715</v>
      </c>
      <c r="J188" s="212"/>
      <c r="K188" s="253"/>
    </row>
    <row r="189" spans="2:11" ht="15" customHeight="1">
      <c r="B189" s="232"/>
      <c r="C189" s="217" t="s">
        <v>716</v>
      </c>
      <c r="D189" s="212"/>
      <c r="E189" s="212"/>
      <c r="F189" s="231" t="s">
        <v>625</v>
      </c>
      <c r="G189" s="212"/>
      <c r="H189" s="212" t="s">
        <v>717</v>
      </c>
      <c r="I189" s="212" t="s">
        <v>659</v>
      </c>
      <c r="J189" s="212"/>
      <c r="K189" s="253"/>
    </row>
    <row r="190" spans="2:11" ht="15" customHeight="1">
      <c r="B190" s="232"/>
      <c r="C190" s="217" t="s">
        <v>718</v>
      </c>
      <c r="D190" s="212"/>
      <c r="E190" s="212"/>
      <c r="F190" s="231" t="s">
        <v>625</v>
      </c>
      <c r="G190" s="212"/>
      <c r="H190" s="212" t="s">
        <v>719</v>
      </c>
      <c r="I190" s="212" t="s">
        <v>659</v>
      </c>
      <c r="J190" s="212"/>
      <c r="K190" s="253"/>
    </row>
    <row r="191" spans="2:11" ht="15" customHeight="1">
      <c r="B191" s="232"/>
      <c r="C191" s="217" t="s">
        <v>720</v>
      </c>
      <c r="D191" s="212"/>
      <c r="E191" s="212"/>
      <c r="F191" s="231" t="s">
        <v>631</v>
      </c>
      <c r="G191" s="212"/>
      <c r="H191" s="212" t="s">
        <v>721</v>
      </c>
      <c r="I191" s="212" t="s">
        <v>659</v>
      </c>
      <c r="J191" s="212"/>
      <c r="K191" s="253"/>
    </row>
    <row r="192" spans="2:11" ht="15" customHeight="1">
      <c r="B192" s="259"/>
      <c r="C192" s="267"/>
      <c r="D192" s="241"/>
      <c r="E192" s="241"/>
      <c r="F192" s="241"/>
      <c r="G192" s="241"/>
      <c r="H192" s="241"/>
      <c r="I192" s="241"/>
      <c r="J192" s="241"/>
      <c r="K192" s="260"/>
    </row>
    <row r="193" spans="2:11" ht="18.75" customHeight="1">
      <c r="B193" s="208"/>
      <c r="C193" s="212"/>
      <c r="D193" s="212"/>
      <c r="E193" s="212"/>
      <c r="F193" s="231"/>
      <c r="G193" s="212"/>
      <c r="H193" s="212"/>
      <c r="I193" s="212"/>
      <c r="J193" s="212"/>
      <c r="K193" s="208"/>
    </row>
    <row r="194" spans="2:11" ht="18.75" customHeight="1">
      <c r="B194" s="208"/>
      <c r="C194" s="212"/>
      <c r="D194" s="212"/>
      <c r="E194" s="212"/>
      <c r="F194" s="231"/>
      <c r="G194" s="212"/>
      <c r="H194" s="212"/>
      <c r="I194" s="212"/>
      <c r="J194" s="212"/>
      <c r="K194" s="208"/>
    </row>
    <row r="195" spans="2:11" ht="18.75" customHeight="1">
      <c r="B195" s="218"/>
      <c r="C195" s="218"/>
      <c r="D195" s="218"/>
      <c r="E195" s="218"/>
      <c r="F195" s="218"/>
      <c r="G195" s="218"/>
      <c r="H195" s="218"/>
      <c r="I195" s="218"/>
      <c r="J195" s="218"/>
      <c r="K195" s="218"/>
    </row>
    <row r="196" spans="2:11">
      <c r="B196" s="200"/>
      <c r="C196" s="201"/>
      <c r="D196" s="201"/>
      <c r="E196" s="201"/>
      <c r="F196" s="201"/>
      <c r="G196" s="201"/>
      <c r="H196" s="201"/>
      <c r="I196" s="201"/>
      <c r="J196" s="201"/>
      <c r="K196" s="202"/>
    </row>
    <row r="197" spans="2:11" ht="21">
      <c r="B197" s="203"/>
      <c r="C197" s="326" t="s">
        <v>722</v>
      </c>
      <c r="D197" s="326"/>
      <c r="E197" s="326"/>
      <c r="F197" s="326"/>
      <c r="G197" s="326"/>
      <c r="H197" s="326"/>
      <c r="I197" s="326"/>
      <c r="J197" s="326"/>
      <c r="K197" s="204"/>
    </row>
    <row r="198" spans="2:11" ht="25.5" customHeight="1">
      <c r="B198" s="203"/>
      <c r="C198" s="268" t="s">
        <v>723</v>
      </c>
      <c r="D198" s="268"/>
      <c r="E198" s="268"/>
      <c r="F198" s="268" t="s">
        <v>724</v>
      </c>
      <c r="G198" s="269"/>
      <c r="H198" s="325" t="s">
        <v>725</v>
      </c>
      <c r="I198" s="325"/>
      <c r="J198" s="325"/>
      <c r="K198" s="204"/>
    </row>
    <row r="199" spans="2:11" ht="5.25" customHeight="1">
      <c r="B199" s="232"/>
      <c r="C199" s="229"/>
      <c r="D199" s="229"/>
      <c r="E199" s="229"/>
      <c r="F199" s="229"/>
      <c r="G199" s="212"/>
      <c r="H199" s="229"/>
      <c r="I199" s="229"/>
      <c r="J199" s="229"/>
      <c r="K199" s="253"/>
    </row>
    <row r="200" spans="2:11" ht="15" customHeight="1">
      <c r="B200" s="232"/>
      <c r="C200" s="212" t="s">
        <v>715</v>
      </c>
      <c r="D200" s="212"/>
      <c r="E200" s="212"/>
      <c r="F200" s="231" t="s">
        <v>40</v>
      </c>
      <c r="G200" s="212"/>
      <c r="H200" s="323" t="s">
        <v>726</v>
      </c>
      <c r="I200" s="323"/>
      <c r="J200" s="323"/>
      <c r="K200" s="253"/>
    </row>
    <row r="201" spans="2:11" ht="15" customHeight="1">
      <c r="B201" s="232"/>
      <c r="C201" s="238"/>
      <c r="D201" s="212"/>
      <c r="E201" s="212"/>
      <c r="F201" s="231" t="s">
        <v>41</v>
      </c>
      <c r="G201" s="212"/>
      <c r="H201" s="323" t="s">
        <v>727</v>
      </c>
      <c r="I201" s="323"/>
      <c r="J201" s="323"/>
      <c r="K201" s="253"/>
    </row>
    <row r="202" spans="2:11" ht="15" customHeight="1">
      <c r="B202" s="232"/>
      <c r="C202" s="238"/>
      <c r="D202" s="212"/>
      <c r="E202" s="212"/>
      <c r="F202" s="231" t="s">
        <v>44</v>
      </c>
      <c r="G202" s="212"/>
      <c r="H202" s="323" t="s">
        <v>728</v>
      </c>
      <c r="I202" s="323"/>
      <c r="J202" s="323"/>
      <c r="K202" s="253"/>
    </row>
    <row r="203" spans="2:11" ht="15" customHeight="1">
      <c r="B203" s="232"/>
      <c r="C203" s="212"/>
      <c r="D203" s="212"/>
      <c r="E203" s="212"/>
      <c r="F203" s="231" t="s">
        <v>42</v>
      </c>
      <c r="G203" s="212"/>
      <c r="H203" s="323" t="s">
        <v>729</v>
      </c>
      <c r="I203" s="323"/>
      <c r="J203" s="323"/>
      <c r="K203" s="253"/>
    </row>
    <row r="204" spans="2:11" ht="15" customHeight="1">
      <c r="B204" s="232"/>
      <c r="C204" s="212"/>
      <c r="D204" s="212"/>
      <c r="E204" s="212"/>
      <c r="F204" s="231" t="s">
        <v>43</v>
      </c>
      <c r="G204" s="212"/>
      <c r="H204" s="323" t="s">
        <v>730</v>
      </c>
      <c r="I204" s="323"/>
      <c r="J204" s="323"/>
      <c r="K204" s="253"/>
    </row>
    <row r="205" spans="2:11" ht="15" customHeight="1">
      <c r="B205" s="232"/>
      <c r="C205" s="212"/>
      <c r="D205" s="212"/>
      <c r="E205" s="212"/>
      <c r="F205" s="231"/>
      <c r="G205" s="212"/>
      <c r="H205" s="212"/>
      <c r="I205" s="212"/>
      <c r="J205" s="212"/>
      <c r="K205" s="253"/>
    </row>
    <row r="206" spans="2:11" ht="15" customHeight="1">
      <c r="B206" s="232"/>
      <c r="C206" s="212" t="s">
        <v>671</v>
      </c>
      <c r="D206" s="212"/>
      <c r="E206" s="212"/>
      <c r="F206" s="231" t="s">
        <v>76</v>
      </c>
      <c r="G206" s="212"/>
      <c r="H206" s="323" t="s">
        <v>731</v>
      </c>
      <c r="I206" s="323"/>
      <c r="J206" s="323"/>
      <c r="K206" s="253"/>
    </row>
    <row r="207" spans="2:11" ht="15" customHeight="1">
      <c r="B207" s="232"/>
      <c r="C207" s="238"/>
      <c r="D207" s="212"/>
      <c r="E207" s="212"/>
      <c r="F207" s="231" t="s">
        <v>568</v>
      </c>
      <c r="G207" s="212"/>
      <c r="H207" s="323" t="s">
        <v>569</v>
      </c>
      <c r="I207" s="323"/>
      <c r="J207" s="323"/>
      <c r="K207" s="253"/>
    </row>
    <row r="208" spans="2:11" ht="15" customHeight="1">
      <c r="B208" s="232"/>
      <c r="C208" s="212"/>
      <c r="D208" s="212"/>
      <c r="E208" s="212"/>
      <c r="F208" s="231" t="s">
        <v>566</v>
      </c>
      <c r="G208" s="212"/>
      <c r="H208" s="323" t="s">
        <v>732</v>
      </c>
      <c r="I208" s="323"/>
      <c r="J208" s="323"/>
      <c r="K208" s="253"/>
    </row>
    <row r="209" spans="2:11" ht="15" customHeight="1">
      <c r="B209" s="270"/>
      <c r="C209" s="238"/>
      <c r="D209" s="238"/>
      <c r="E209" s="238"/>
      <c r="F209" s="231" t="s">
        <v>570</v>
      </c>
      <c r="G209" s="217"/>
      <c r="H209" s="324" t="s">
        <v>571</v>
      </c>
      <c r="I209" s="324"/>
      <c r="J209" s="324"/>
      <c r="K209" s="271"/>
    </row>
    <row r="210" spans="2:11" ht="15" customHeight="1">
      <c r="B210" s="270"/>
      <c r="C210" s="238"/>
      <c r="D210" s="238"/>
      <c r="E210" s="238"/>
      <c r="F210" s="231" t="s">
        <v>572</v>
      </c>
      <c r="G210" s="217"/>
      <c r="H210" s="324" t="s">
        <v>733</v>
      </c>
      <c r="I210" s="324"/>
      <c r="J210" s="324"/>
      <c r="K210" s="271"/>
    </row>
    <row r="211" spans="2:11" ht="15" customHeight="1">
      <c r="B211" s="270"/>
      <c r="C211" s="238"/>
      <c r="D211" s="238"/>
      <c r="E211" s="238"/>
      <c r="F211" s="272"/>
      <c r="G211" s="217"/>
      <c r="H211" s="273"/>
      <c r="I211" s="273"/>
      <c r="J211" s="273"/>
      <c r="K211" s="271"/>
    </row>
    <row r="212" spans="2:11" ht="15" customHeight="1">
      <c r="B212" s="270"/>
      <c r="C212" s="212" t="s">
        <v>695</v>
      </c>
      <c r="D212" s="238"/>
      <c r="E212" s="238"/>
      <c r="F212" s="231">
        <v>1</v>
      </c>
      <c r="G212" s="217"/>
      <c r="H212" s="324" t="s">
        <v>734</v>
      </c>
      <c r="I212" s="324"/>
      <c r="J212" s="324"/>
      <c r="K212" s="271"/>
    </row>
    <row r="213" spans="2:11" ht="15" customHeight="1">
      <c r="B213" s="270"/>
      <c r="C213" s="238"/>
      <c r="D213" s="238"/>
      <c r="E213" s="238"/>
      <c r="F213" s="231">
        <v>2</v>
      </c>
      <c r="G213" s="217"/>
      <c r="H213" s="324" t="s">
        <v>735</v>
      </c>
      <c r="I213" s="324"/>
      <c r="J213" s="324"/>
      <c r="K213" s="271"/>
    </row>
    <row r="214" spans="2:11" ht="15" customHeight="1">
      <c r="B214" s="270"/>
      <c r="C214" s="238"/>
      <c r="D214" s="238"/>
      <c r="E214" s="238"/>
      <c r="F214" s="231">
        <v>3</v>
      </c>
      <c r="G214" s="217"/>
      <c r="H214" s="324" t="s">
        <v>736</v>
      </c>
      <c r="I214" s="324"/>
      <c r="J214" s="324"/>
      <c r="K214" s="271"/>
    </row>
    <row r="215" spans="2:11" ht="15" customHeight="1">
      <c r="B215" s="270"/>
      <c r="C215" s="238"/>
      <c r="D215" s="238"/>
      <c r="E215" s="238"/>
      <c r="F215" s="231">
        <v>4</v>
      </c>
      <c r="G215" s="217"/>
      <c r="H215" s="324" t="s">
        <v>737</v>
      </c>
      <c r="I215" s="324"/>
      <c r="J215" s="324"/>
      <c r="K215" s="271"/>
    </row>
    <row r="216" spans="2:11" ht="12.75" customHeight="1">
      <c r="B216" s="274"/>
      <c r="C216" s="275"/>
      <c r="D216" s="275"/>
      <c r="E216" s="275"/>
      <c r="F216" s="275"/>
      <c r="G216" s="275"/>
      <c r="H216" s="275"/>
      <c r="I216" s="275"/>
      <c r="J216" s="275"/>
      <c r="K216" s="27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SO01 - SO 01 Rozvodna VN ...</vt:lpstr>
      <vt:lpstr>SO02 - SO02 Kabelové rozv...</vt:lpstr>
      <vt:lpstr>PS 01 - PS 01 Rozvodna VN...</vt:lpstr>
      <vt:lpstr>Pokyny pro vyplnění</vt:lpstr>
      <vt:lpstr>'PS 01 - PS 01 Rozvodna VN...'!Názvy_tisku</vt:lpstr>
      <vt:lpstr>'Rekapitulace stavby'!Názvy_tisku</vt:lpstr>
      <vt:lpstr>'SO01 - SO 01 Rozvodna VN ...'!Názvy_tisku</vt:lpstr>
      <vt:lpstr>'SO02 - SO02 Kabelové rozv...'!Názvy_tisku</vt:lpstr>
      <vt:lpstr>'Pokyny pro vyplnění'!Oblast_tisku</vt:lpstr>
      <vt:lpstr>'PS 01 - PS 01 Rozvodna VN...'!Oblast_tisku</vt:lpstr>
      <vt:lpstr>'Rekapitulace stavby'!Oblast_tisku</vt:lpstr>
      <vt:lpstr>'SO01 - SO 01 Rozvodna VN ...'!Oblast_tisku</vt:lpstr>
      <vt:lpstr>'SO02 - SO02 Kabelové rozv...'!Oblast_tisku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Kružík</dc:creator>
  <cp:lastModifiedBy>Koškovský Milan</cp:lastModifiedBy>
  <dcterms:created xsi:type="dcterms:W3CDTF">2017-09-25T14:08:24Z</dcterms:created>
  <dcterms:modified xsi:type="dcterms:W3CDTF">2017-09-26T10:58:51Z</dcterms:modified>
</cp:coreProperties>
</file>