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630" yWindow="570" windowWidth="24795" windowHeight="14040"/>
  </bookViews>
  <sheets>
    <sheet name="Rekapitulace stavby" sheetId="1" r:id="rId1"/>
    <sheet name="01 - Mikropiloty" sheetId="2" r:id="rId2"/>
    <sheet name="02 - Převázkové konstrukce" sheetId="3" r:id="rId3"/>
    <sheet name="03 - Sanace trhlin" sheetId="4" r:id="rId4"/>
    <sheet name="04 - Stavební úpravy" sheetId="5" r:id="rId5"/>
    <sheet name="05 - Zdravotechnické inst..." sheetId="6" r:id="rId6"/>
    <sheet name="06 - Ústřední vytápění" sheetId="7" r:id="rId7"/>
    <sheet name="07 - Vzduchotechnika" sheetId="8" r:id="rId8"/>
    <sheet name="08 - Měření a regulace (MAR)" sheetId="9" r:id="rId9"/>
    <sheet name="09 - Elektromontáže slabo..." sheetId="10" r:id="rId10"/>
    <sheet name="10 - Elektromontáže silno..." sheetId="11" r:id="rId11"/>
    <sheet name="11 - Vybavení laboratoří" sheetId="12" r:id="rId12"/>
    <sheet name="12 - Vedlejší náklady" sheetId="13" r:id="rId13"/>
  </sheets>
  <definedNames>
    <definedName name="_xlnm.Print_Titles" localSheetId="1">'01 - Mikropiloty'!$112:$112</definedName>
    <definedName name="_xlnm.Print_Titles" localSheetId="2">'02 - Převázkové konstrukce'!$121:$121</definedName>
    <definedName name="_xlnm.Print_Titles" localSheetId="3">'03 - Sanace trhlin'!$116:$116</definedName>
    <definedName name="_xlnm.Print_Titles" localSheetId="4">'04 - Stavební úpravy'!$136:$136</definedName>
    <definedName name="_xlnm.Print_Titles" localSheetId="5">'05 - Zdravotechnické inst...'!$125:$125</definedName>
    <definedName name="_xlnm.Print_Titles" localSheetId="6">'06 - Ústřední vytápění'!$115:$115</definedName>
    <definedName name="_xlnm.Print_Titles" localSheetId="7">'07 - Vzduchotechnika'!$118:$118</definedName>
    <definedName name="_xlnm.Print_Titles" localSheetId="8">'08 - Měření a regulace (MAR)'!$113:$113</definedName>
    <definedName name="_xlnm.Print_Titles" localSheetId="9">'09 - Elektromontáže slabo...'!$118:$118</definedName>
    <definedName name="_xlnm.Print_Titles" localSheetId="10">'10 - Elektromontáže silno...'!$109:$109</definedName>
    <definedName name="_xlnm.Print_Titles" localSheetId="11">'11 - Vybavení laboratoří'!$110:$110</definedName>
    <definedName name="_xlnm.Print_Titles" localSheetId="12">'12 - Vedlejší náklady'!$113:$113</definedName>
    <definedName name="_xlnm.Print_Titles" localSheetId="0">'Rekapitulace stavby'!$85:$85</definedName>
    <definedName name="_xlnm.Print_Area" localSheetId="1">'01 - Mikropiloty'!$C$4:$Q$70,'01 - Mikropiloty'!$C$76:$Q$96,'01 - Mikropiloty'!$C$102:$Q$162</definedName>
    <definedName name="_xlnm.Print_Area" localSheetId="2">'02 - Převázkové konstrukce'!$C$4:$Q$70,'02 - Převázkové konstrukce'!$C$76:$Q$105,'02 - Převázkové konstrukce'!$C$111:$Q$313</definedName>
    <definedName name="_xlnm.Print_Area" localSheetId="3">'03 - Sanace trhlin'!$C$4:$Q$70,'03 - Sanace trhlin'!$C$76:$Q$100,'03 - Sanace trhlin'!$C$106:$Q$188</definedName>
    <definedName name="_xlnm.Print_Area" localSheetId="4">'04 - Stavební úpravy'!$C$4:$Q$70,'04 - Stavební úpravy'!$C$76:$Q$120,'04 - Stavební úpravy'!$C$126:$Q$421</definedName>
    <definedName name="_xlnm.Print_Area" localSheetId="5">'05 - Zdravotechnické inst...'!$C$4:$Q$70,'05 - Zdravotechnické inst...'!$C$76:$Q$109,'05 - Zdravotechnické inst...'!$C$115:$Q$219</definedName>
    <definedName name="_xlnm.Print_Area" localSheetId="6">'06 - Ústřední vytápění'!$C$4:$Q$70,'06 - Ústřední vytápění'!$C$76:$Q$99,'06 - Ústřední vytápění'!$C$105:$Q$206</definedName>
    <definedName name="_xlnm.Print_Area" localSheetId="7">'07 - Vzduchotechnika'!$C$4:$Q$70,'07 - Vzduchotechnika'!$C$76:$Q$102,'07 - Vzduchotechnika'!$C$108:$Q$231</definedName>
    <definedName name="_xlnm.Print_Area" localSheetId="8">'08 - Měření a regulace (MAR)'!$C$4:$Q$70,'08 - Měření a regulace (MAR)'!$C$76:$Q$97,'08 - Měření a regulace (MAR)'!$C$103:$Q$194</definedName>
    <definedName name="_xlnm.Print_Area" localSheetId="9">'09 - Elektromontáže slabo...'!$C$4:$Q$70,'09 - Elektromontáže slabo...'!$C$76:$Q$102,'09 - Elektromontáže slabo...'!$C$108:$Q$205</definedName>
    <definedName name="_xlnm.Print_Area" localSheetId="10">'10 - Elektromontáže silno...'!$C$4:$Q$70,'10 - Elektromontáže silno...'!$C$76:$Q$93,'10 - Elektromontáže silno...'!$C$99:$Q$155</definedName>
    <definedName name="_xlnm.Print_Area" localSheetId="11">'11 - Vybavení laboratoří'!$C$4:$Q$70,'11 - Vybavení laboratoří'!$C$76:$Q$94,'11 - Vybavení laboratoří'!$C$100:$Q$129</definedName>
    <definedName name="_xlnm.Print_Area" localSheetId="12">'12 - Vedlejší náklady'!$C$4:$Q$70,'12 - Vedlejší náklady'!$C$76:$Q$97,'12 - Vedlejší náklady'!$C$103:$Q$131</definedName>
    <definedName name="_xlnm.Print_Area" localSheetId="0">'Rekapitulace stavby'!$C$4:$AP$70,'Rekapitulace stavby'!$C$76:$AP$103</definedName>
  </definedNames>
  <calcPr calcId="145621"/>
</workbook>
</file>

<file path=xl/calcChain.xml><?xml version="1.0" encoding="utf-8"?>
<calcChain xmlns="http://schemas.openxmlformats.org/spreadsheetml/2006/main">
  <c r="AY99" i="1" l="1"/>
  <c r="AX99" i="1"/>
  <c r="BI130" i="13"/>
  <c r="BH130" i="13"/>
  <c r="BG130" i="13"/>
  <c r="BF130" i="13"/>
  <c r="AA130" i="13"/>
  <c r="Y130" i="13"/>
  <c r="W130" i="13"/>
  <c r="BK130" i="13"/>
  <c r="N130" i="13"/>
  <c r="BE130" i="13" s="1"/>
  <c r="BI129" i="13"/>
  <c r="BH129" i="13"/>
  <c r="BG129" i="13"/>
  <c r="BF129" i="13"/>
  <c r="AA129" i="13"/>
  <c r="AA128" i="13" s="1"/>
  <c r="Y129" i="13"/>
  <c r="Y128" i="13" s="1"/>
  <c r="W129" i="13"/>
  <c r="W128" i="13" s="1"/>
  <c r="BK129" i="13"/>
  <c r="BK128" i="13" s="1"/>
  <c r="N128" i="13" s="1"/>
  <c r="N93" i="13" s="1"/>
  <c r="N129" i="13"/>
  <c r="BE129" i="13" s="1"/>
  <c r="BI127" i="13"/>
  <c r="BH127" i="13"/>
  <c r="BG127" i="13"/>
  <c r="BF127" i="13"/>
  <c r="AA127" i="13"/>
  <c r="Y127" i="13"/>
  <c r="W127" i="13"/>
  <c r="W125" i="13" s="1"/>
  <c r="BK127" i="13"/>
  <c r="N127" i="13"/>
  <c r="BE127" i="13" s="1"/>
  <c r="BI126" i="13"/>
  <c r="BH126" i="13"/>
  <c r="BG126" i="13"/>
  <c r="BF126" i="13"/>
  <c r="AA126" i="13"/>
  <c r="AA125" i="13" s="1"/>
  <c r="Y126" i="13"/>
  <c r="Y125" i="13" s="1"/>
  <c r="W126" i="13"/>
  <c r="BK126" i="13"/>
  <c r="BK125" i="13" s="1"/>
  <c r="N125" i="13" s="1"/>
  <c r="N92" i="13" s="1"/>
  <c r="N126" i="13"/>
  <c r="BE126" i="13" s="1"/>
  <c r="BI124" i="13"/>
  <c r="BH124" i="13"/>
  <c r="BG124" i="13"/>
  <c r="BF124" i="13"/>
  <c r="AA124" i="13"/>
  <c r="Y124" i="13"/>
  <c r="W124" i="13"/>
  <c r="BK124" i="13"/>
  <c r="N124" i="13"/>
  <c r="BE124" i="13" s="1"/>
  <c r="BI123" i="13"/>
  <c r="BH123" i="13"/>
  <c r="BG123" i="13"/>
  <c r="BF123" i="13"/>
  <c r="AA123" i="13"/>
  <c r="AA121" i="13" s="1"/>
  <c r="Y123" i="13"/>
  <c r="W123" i="13"/>
  <c r="BK123" i="13"/>
  <c r="N123" i="13"/>
  <c r="BE123" i="13" s="1"/>
  <c r="BI122" i="13"/>
  <c r="BH122" i="13"/>
  <c r="BG122" i="13"/>
  <c r="BF122" i="13"/>
  <c r="AA122" i="13"/>
  <c r="Y122" i="13"/>
  <c r="Y121" i="13" s="1"/>
  <c r="W122" i="13"/>
  <c r="W121" i="13" s="1"/>
  <c r="BK122" i="13"/>
  <c r="N122" i="13"/>
  <c r="BE122" i="13" s="1"/>
  <c r="BI120" i="13"/>
  <c r="BH120" i="13"/>
  <c r="BG120" i="13"/>
  <c r="BF120" i="13"/>
  <c r="AA120" i="13"/>
  <c r="Y120" i="13"/>
  <c r="W120" i="13"/>
  <c r="BK120" i="13"/>
  <c r="N120" i="13"/>
  <c r="BE120" i="13" s="1"/>
  <c r="BI119" i="13"/>
  <c r="BH119" i="13"/>
  <c r="BG119" i="13"/>
  <c r="BF119" i="13"/>
  <c r="AA119" i="13"/>
  <c r="Y119" i="13"/>
  <c r="W119" i="13"/>
  <c r="BK119" i="13"/>
  <c r="N119" i="13"/>
  <c r="BE119" i="13" s="1"/>
  <c r="BI118" i="13"/>
  <c r="H36" i="13" s="1"/>
  <c r="BD99" i="1" s="1"/>
  <c r="BH118" i="13"/>
  <c r="BG118" i="13"/>
  <c r="BF118" i="13"/>
  <c r="BE118" i="13"/>
  <c r="AA118" i="13"/>
  <c r="Y118" i="13"/>
  <c r="W118" i="13"/>
  <c r="BK118" i="13"/>
  <c r="BK116" i="13" s="1"/>
  <c r="N118" i="13"/>
  <c r="BI117" i="13"/>
  <c r="BH117" i="13"/>
  <c r="BG117" i="13"/>
  <c r="H34" i="13" s="1"/>
  <c r="BB99" i="1" s="1"/>
  <c r="BF117" i="13"/>
  <c r="AA117" i="13"/>
  <c r="AA116" i="13" s="1"/>
  <c r="Y117" i="13"/>
  <c r="Y116" i="13" s="1"/>
  <c r="Y115" i="13" s="1"/>
  <c r="Y114" i="13" s="1"/>
  <c r="W117" i="13"/>
  <c r="W116" i="13" s="1"/>
  <c r="W115" i="13" s="1"/>
  <c r="W114" i="13" s="1"/>
  <c r="AU99" i="1" s="1"/>
  <c r="BK117" i="13"/>
  <c r="N117" i="13"/>
  <c r="BE117" i="13" s="1"/>
  <c r="M111" i="13"/>
  <c r="M110" i="13"/>
  <c r="F110" i="13"/>
  <c r="F108" i="13"/>
  <c r="F106" i="13"/>
  <c r="M28" i="13"/>
  <c r="AS99" i="1" s="1"/>
  <c r="M84" i="13"/>
  <c r="M83" i="13"/>
  <c r="F83" i="13"/>
  <c r="F81" i="13"/>
  <c r="F79" i="13"/>
  <c r="O15" i="13"/>
  <c r="E15" i="13"/>
  <c r="F84" i="13" s="1"/>
  <c r="O14" i="13"/>
  <c r="O9" i="13"/>
  <c r="M81" i="13" s="1"/>
  <c r="F6" i="13"/>
  <c r="F105" i="13" s="1"/>
  <c r="W112" i="12"/>
  <c r="W111" i="12" s="1"/>
  <c r="AU98" i="1" s="1"/>
  <c r="AY98" i="1"/>
  <c r="AX98" i="1"/>
  <c r="BI129" i="12"/>
  <c r="BH129" i="12"/>
  <c r="BG129" i="12"/>
  <c r="BF129" i="12"/>
  <c r="AA129" i="12"/>
  <c r="Y129" i="12"/>
  <c r="W129" i="12"/>
  <c r="BK129" i="12"/>
  <c r="N129" i="12"/>
  <c r="BE129" i="12" s="1"/>
  <c r="BI128" i="12"/>
  <c r="BH128" i="12"/>
  <c r="BG128" i="12"/>
  <c r="BF128" i="12"/>
  <c r="AA128" i="12"/>
  <c r="Y128" i="12"/>
  <c r="W128" i="12"/>
  <c r="BK128" i="12"/>
  <c r="N128" i="12"/>
  <c r="BE128" i="12" s="1"/>
  <c r="BI127" i="12"/>
  <c r="BH127" i="12"/>
  <c r="BG127" i="12"/>
  <c r="BF127" i="12"/>
  <c r="AA127" i="12"/>
  <c r="Y127" i="12"/>
  <c r="W127" i="12"/>
  <c r="BK127" i="12"/>
  <c r="N127" i="12"/>
  <c r="BE127" i="12" s="1"/>
  <c r="BI126" i="12"/>
  <c r="BH126" i="12"/>
  <c r="BG126" i="12"/>
  <c r="BF126" i="12"/>
  <c r="AA126" i="12"/>
  <c r="Y126" i="12"/>
  <c r="W126" i="12"/>
  <c r="BK126" i="12"/>
  <c r="N126" i="12"/>
  <c r="BE126" i="12" s="1"/>
  <c r="BI125" i="12"/>
  <c r="BH125" i="12"/>
  <c r="BG125" i="12"/>
  <c r="BF125" i="12"/>
  <c r="AA125" i="12"/>
  <c r="Y125" i="12"/>
  <c r="W125" i="12"/>
  <c r="BK125" i="12"/>
  <c r="N125" i="12"/>
  <c r="BE125" i="12" s="1"/>
  <c r="BI124" i="12"/>
  <c r="BH124" i="12"/>
  <c r="BG124" i="12"/>
  <c r="BF124" i="12"/>
  <c r="AA124" i="12"/>
  <c r="Y124" i="12"/>
  <c r="W124" i="12"/>
  <c r="BK124" i="12"/>
  <c r="N124" i="12"/>
  <c r="BE124" i="12" s="1"/>
  <c r="BI123" i="12"/>
  <c r="BH123" i="12"/>
  <c r="BG123" i="12"/>
  <c r="BF123" i="12"/>
  <c r="AA123" i="12"/>
  <c r="Y123" i="12"/>
  <c r="W123" i="12"/>
  <c r="BK123" i="12"/>
  <c r="N123" i="12"/>
  <c r="BE123" i="12" s="1"/>
  <c r="BI122" i="12"/>
  <c r="BH122" i="12"/>
  <c r="BG122" i="12"/>
  <c r="BF122" i="12"/>
  <c r="AA122" i="12"/>
  <c r="Y122" i="12"/>
  <c r="W122" i="12"/>
  <c r="BK122" i="12"/>
  <c r="N122" i="12"/>
  <c r="BE122" i="12" s="1"/>
  <c r="BI121" i="12"/>
  <c r="BH121" i="12"/>
  <c r="BG121" i="12"/>
  <c r="BF121" i="12"/>
  <c r="AA121" i="12"/>
  <c r="AA120" i="12" s="1"/>
  <c r="Y121" i="12"/>
  <c r="Y120" i="12" s="1"/>
  <c r="W121" i="12"/>
  <c r="W120" i="12" s="1"/>
  <c r="BK121" i="12"/>
  <c r="N121" i="12"/>
  <c r="BE121" i="12" s="1"/>
  <c r="BI113" i="12"/>
  <c r="BH113" i="12"/>
  <c r="H35" i="12" s="1"/>
  <c r="BC98" i="1" s="1"/>
  <c r="BG113" i="12"/>
  <c r="BF113" i="12"/>
  <c r="AA113" i="12"/>
  <c r="AA112" i="12" s="1"/>
  <c r="AA111" i="12" s="1"/>
  <c r="Y113" i="12"/>
  <c r="Y112" i="12" s="1"/>
  <c r="W113" i="12"/>
  <c r="BK113" i="12"/>
  <c r="BK112" i="12" s="1"/>
  <c r="N113" i="12"/>
  <c r="BE113" i="12" s="1"/>
  <c r="M108" i="12"/>
  <c r="M107" i="12"/>
  <c r="F107" i="12"/>
  <c r="F105" i="12"/>
  <c r="F103" i="12"/>
  <c r="M28" i="12"/>
  <c r="AS98" i="1" s="1"/>
  <c r="M84" i="12"/>
  <c r="M83" i="12"/>
  <c r="F83" i="12"/>
  <c r="M81" i="12"/>
  <c r="F81" i="12"/>
  <c r="F79" i="12"/>
  <c r="O15" i="12"/>
  <c r="E15" i="12"/>
  <c r="F84" i="12" s="1"/>
  <c r="O14" i="12"/>
  <c r="O9" i="12"/>
  <c r="M105" i="12" s="1"/>
  <c r="F6" i="12"/>
  <c r="F102" i="12" s="1"/>
  <c r="AY97" i="1"/>
  <c r="AX97" i="1"/>
  <c r="BI155" i="11"/>
  <c r="BH155" i="11"/>
  <c r="BG155" i="11"/>
  <c r="BF155" i="11"/>
  <c r="AA155" i="11"/>
  <c r="Y155" i="11"/>
  <c r="W155" i="11"/>
  <c r="BK155" i="11"/>
  <c r="N155" i="11"/>
  <c r="BE155" i="11" s="1"/>
  <c r="BI154" i="11"/>
  <c r="BH154" i="11"/>
  <c r="BG154" i="11"/>
  <c r="BF154" i="11"/>
  <c r="AA154" i="11"/>
  <c r="Y154" i="11"/>
  <c r="W154" i="11"/>
  <c r="BK154" i="11"/>
  <c r="N154" i="11"/>
  <c r="BE154" i="11" s="1"/>
  <c r="BI153" i="11"/>
  <c r="BH153" i="11"/>
  <c r="BG153" i="11"/>
  <c r="BF153" i="11"/>
  <c r="BE153" i="11"/>
  <c r="AA153" i="11"/>
  <c r="Y153" i="11"/>
  <c r="W153" i="11"/>
  <c r="BK153" i="11"/>
  <c r="N153" i="11"/>
  <c r="BI152" i="11"/>
  <c r="BH152" i="11"/>
  <c r="BG152" i="11"/>
  <c r="BF152" i="11"/>
  <c r="AA152" i="11"/>
  <c r="Y152" i="11"/>
  <c r="W152" i="11"/>
  <c r="BK152" i="11"/>
  <c r="N152" i="11"/>
  <c r="BE152" i="11" s="1"/>
  <c r="BI151" i="11"/>
  <c r="BH151" i="11"/>
  <c r="BG151" i="11"/>
  <c r="BF151" i="11"/>
  <c r="BE151" i="11"/>
  <c r="AA151" i="11"/>
  <c r="Y151" i="11"/>
  <c r="W151" i="11"/>
  <c r="BK151" i="11"/>
  <c r="N151" i="11"/>
  <c r="BI150" i="11"/>
  <c r="BH150" i="11"/>
  <c r="BG150" i="11"/>
  <c r="BF150" i="11"/>
  <c r="AA150" i="11"/>
  <c r="Y150" i="11"/>
  <c r="W150" i="11"/>
  <c r="BK150" i="11"/>
  <c r="N150" i="11"/>
  <c r="BE150" i="11" s="1"/>
  <c r="BI149" i="11"/>
  <c r="BH149" i="11"/>
  <c r="BG149" i="11"/>
  <c r="BF149" i="11"/>
  <c r="BE149" i="11"/>
  <c r="AA149" i="11"/>
  <c r="Y149" i="11"/>
  <c r="W149" i="11"/>
  <c r="BK149" i="11"/>
  <c r="N149" i="11"/>
  <c r="BI148" i="11"/>
  <c r="BH148" i="11"/>
  <c r="BG148" i="11"/>
  <c r="BF148" i="11"/>
  <c r="AA148" i="11"/>
  <c r="Y148" i="11"/>
  <c r="W148" i="11"/>
  <c r="BK148" i="11"/>
  <c r="N148" i="11"/>
  <c r="BE148" i="11" s="1"/>
  <c r="BI147" i="11"/>
  <c r="BH147" i="11"/>
  <c r="BG147" i="11"/>
  <c r="BF147" i="11"/>
  <c r="BE147" i="11"/>
  <c r="AA147" i="11"/>
  <c r="Y147" i="11"/>
  <c r="W147" i="11"/>
  <c r="BK147" i="11"/>
  <c r="N147" i="11"/>
  <c r="BI146" i="11"/>
  <c r="BH146" i="11"/>
  <c r="BG146" i="11"/>
  <c r="BF146" i="11"/>
  <c r="AA146" i="11"/>
  <c r="Y146" i="11"/>
  <c r="W146" i="11"/>
  <c r="BK146" i="11"/>
  <c r="N146" i="11"/>
  <c r="BE146" i="11" s="1"/>
  <c r="BI145" i="11"/>
  <c r="BH145" i="11"/>
  <c r="BG145" i="11"/>
  <c r="BF145" i="11"/>
  <c r="BE145" i="11"/>
  <c r="AA145" i="11"/>
  <c r="Y145" i="11"/>
  <c r="W145" i="11"/>
  <c r="BK145" i="11"/>
  <c r="N145" i="11"/>
  <c r="BI144" i="11"/>
  <c r="BH144" i="11"/>
  <c r="BG144" i="11"/>
  <c r="BF144" i="11"/>
  <c r="AA144" i="11"/>
  <c r="Y144" i="11"/>
  <c r="W144" i="11"/>
  <c r="BK144" i="11"/>
  <c r="N144" i="11"/>
  <c r="BE144" i="11" s="1"/>
  <c r="BI143" i="11"/>
  <c r="BH143" i="11"/>
  <c r="BG143" i="11"/>
  <c r="BF143" i="11"/>
  <c r="BE143" i="11"/>
  <c r="AA143" i="11"/>
  <c r="Y143" i="11"/>
  <c r="W143" i="11"/>
  <c r="BK143" i="11"/>
  <c r="N143" i="11"/>
  <c r="BI142" i="11"/>
  <c r="BH142" i="11"/>
  <c r="BG142" i="11"/>
  <c r="BF142" i="11"/>
  <c r="AA142" i="11"/>
  <c r="Y142" i="11"/>
  <c r="W142" i="11"/>
  <c r="BK142" i="11"/>
  <c r="N142" i="11"/>
  <c r="BE142" i="11" s="1"/>
  <c r="BI141" i="11"/>
  <c r="BH141" i="11"/>
  <c r="BG141" i="11"/>
  <c r="BF141" i="11"/>
  <c r="BE141" i="11"/>
  <c r="AA141" i="11"/>
  <c r="Y141" i="11"/>
  <c r="W141" i="11"/>
  <c r="BK141" i="11"/>
  <c r="N141" i="11"/>
  <c r="BI140" i="11"/>
  <c r="BH140" i="11"/>
  <c r="BG140" i="11"/>
  <c r="BF140" i="11"/>
  <c r="AA140" i="11"/>
  <c r="Y140" i="11"/>
  <c r="W140" i="11"/>
  <c r="BK140" i="11"/>
  <c r="N140" i="11"/>
  <c r="BE140" i="11" s="1"/>
  <c r="BI139" i="11"/>
  <c r="BH139" i="11"/>
  <c r="BG139" i="11"/>
  <c r="BF139" i="11"/>
  <c r="BE139" i="11"/>
  <c r="AA139" i="11"/>
  <c r="Y139" i="11"/>
  <c r="W139" i="11"/>
  <c r="BK139" i="11"/>
  <c r="N139" i="11"/>
  <c r="BI138" i="11"/>
  <c r="BH138" i="11"/>
  <c r="BG138" i="11"/>
  <c r="BF138" i="11"/>
  <c r="AA138" i="11"/>
  <c r="Y138" i="11"/>
  <c r="W138" i="11"/>
  <c r="BK138" i="11"/>
  <c r="N138" i="11"/>
  <c r="BE138" i="11" s="1"/>
  <c r="BI137" i="11"/>
  <c r="BH137" i="11"/>
  <c r="BG137" i="11"/>
  <c r="BF137" i="11"/>
  <c r="BE137" i="11"/>
  <c r="AA137" i="11"/>
  <c r="Y137" i="11"/>
  <c r="W137" i="11"/>
  <c r="BK137" i="11"/>
  <c r="N137" i="11"/>
  <c r="BI136" i="11"/>
  <c r="BH136" i="11"/>
  <c r="BG136" i="11"/>
  <c r="BF136" i="11"/>
  <c r="AA136" i="11"/>
  <c r="Y136" i="11"/>
  <c r="W136" i="11"/>
  <c r="BK136" i="11"/>
  <c r="N136" i="11"/>
  <c r="BE136" i="11" s="1"/>
  <c r="BI135" i="11"/>
  <c r="BH135" i="11"/>
  <c r="BG135" i="11"/>
  <c r="BF135" i="11"/>
  <c r="BE135" i="11"/>
  <c r="AA135" i="11"/>
  <c r="Y135" i="11"/>
  <c r="W135" i="11"/>
  <c r="BK135" i="11"/>
  <c r="N135" i="11"/>
  <c r="BI134" i="11"/>
  <c r="BH134" i="11"/>
  <c r="BG134" i="11"/>
  <c r="BF134" i="11"/>
  <c r="AA134" i="11"/>
  <c r="Y134" i="11"/>
  <c r="W134" i="11"/>
  <c r="BK134" i="11"/>
  <c r="N134" i="11"/>
  <c r="BE134" i="11" s="1"/>
  <c r="BI133" i="11"/>
  <c r="BH133" i="11"/>
  <c r="BG133" i="11"/>
  <c r="BF133" i="11"/>
  <c r="BE133" i="11"/>
  <c r="AA133" i="11"/>
  <c r="Y133" i="11"/>
  <c r="W133" i="11"/>
  <c r="BK133" i="11"/>
  <c r="N133" i="11"/>
  <c r="BI132" i="11"/>
  <c r="BH132" i="11"/>
  <c r="BG132" i="11"/>
  <c r="BF132" i="11"/>
  <c r="AA132" i="11"/>
  <c r="Y132" i="11"/>
  <c r="W132" i="11"/>
  <c r="BK132" i="11"/>
  <c r="N132" i="11"/>
  <c r="BE132" i="11" s="1"/>
  <c r="BI131" i="11"/>
  <c r="BH131" i="11"/>
  <c r="BG131" i="11"/>
  <c r="BF131" i="11"/>
  <c r="BE131" i="11"/>
  <c r="AA131" i="11"/>
  <c r="Y131" i="11"/>
  <c r="W131" i="11"/>
  <c r="BK131" i="11"/>
  <c r="N131" i="11"/>
  <c r="BI130" i="11"/>
  <c r="BH130" i="11"/>
  <c r="BG130" i="11"/>
  <c r="BF130" i="11"/>
  <c r="AA130" i="11"/>
  <c r="Y130" i="11"/>
  <c r="W130" i="11"/>
  <c r="BK130" i="11"/>
  <c r="N130" i="11"/>
  <c r="BE130" i="11" s="1"/>
  <c r="BI129" i="11"/>
  <c r="BH129" i="11"/>
  <c r="BG129" i="11"/>
  <c r="BF129" i="11"/>
  <c r="BE129" i="11"/>
  <c r="AA129" i="11"/>
  <c r="Y129" i="11"/>
  <c r="W129" i="11"/>
  <c r="BK129" i="11"/>
  <c r="N129" i="11"/>
  <c r="BI128" i="11"/>
  <c r="BH128" i="11"/>
  <c r="BG128" i="11"/>
  <c r="BF128" i="11"/>
  <c r="AA128" i="11"/>
  <c r="Y128" i="11"/>
  <c r="W128" i="11"/>
  <c r="BK128" i="11"/>
  <c r="N128" i="11"/>
  <c r="BE128" i="11" s="1"/>
  <c r="BI127" i="11"/>
  <c r="BH127" i="11"/>
  <c r="BG127" i="11"/>
  <c r="BF127" i="11"/>
  <c r="BE127" i="11"/>
  <c r="AA127" i="11"/>
  <c r="Y127" i="11"/>
  <c r="W127" i="11"/>
  <c r="BK127" i="11"/>
  <c r="N127" i="11"/>
  <c r="BI126" i="11"/>
  <c r="BH126" i="11"/>
  <c r="BG126" i="11"/>
  <c r="BF126" i="11"/>
  <c r="AA126" i="11"/>
  <c r="Y126" i="11"/>
  <c r="W126" i="11"/>
  <c r="BK126" i="11"/>
  <c r="N126" i="11"/>
  <c r="BE126" i="11" s="1"/>
  <c r="BI125" i="11"/>
  <c r="BH125" i="11"/>
  <c r="BG125" i="11"/>
  <c r="BF125" i="11"/>
  <c r="BE125" i="11"/>
  <c r="AA125" i="11"/>
  <c r="Y125" i="11"/>
  <c r="W125" i="11"/>
  <c r="BK125" i="11"/>
  <c r="N125" i="11"/>
  <c r="BI124" i="11"/>
  <c r="BH124" i="11"/>
  <c r="BG124" i="11"/>
  <c r="BF124" i="11"/>
  <c r="AA124" i="11"/>
  <c r="Y124" i="11"/>
  <c r="W124" i="11"/>
  <c r="BK124" i="11"/>
  <c r="N124" i="11"/>
  <c r="BE124" i="11" s="1"/>
  <c r="BI123" i="11"/>
  <c r="BH123" i="11"/>
  <c r="BG123" i="11"/>
  <c r="BF123" i="11"/>
  <c r="BE123" i="11"/>
  <c r="AA123" i="11"/>
  <c r="Y123" i="11"/>
  <c r="W123" i="11"/>
  <c r="BK123" i="11"/>
  <c r="N123" i="11"/>
  <c r="BI122" i="11"/>
  <c r="BH122" i="11"/>
  <c r="BG122" i="11"/>
  <c r="BF122" i="11"/>
  <c r="AA122" i="11"/>
  <c r="Y122" i="11"/>
  <c r="W122" i="11"/>
  <c r="BK122" i="11"/>
  <c r="N122" i="11"/>
  <c r="BE122" i="11" s="1"/>
  <c r="BI121" i="11"/>
  <c r="BH121" i="11"/>
  <c r="BG121" i="11"/>
  <c r="BF121" i="11"/>
  <c r="BE121" i="11"/>
  <c r="AA121" i="11"/>
  <c r="Y121" i="11"/>
  <c r="W121" i="11"/>
  <c r="BK121" i="11"/>
  <c r="N121" i="11"/>
  <c r="BI120" i="11"/>
  <c r="BH120" i="11"/>
  <c r="BG120" i="11"/>
  <c r="BF120" i="11"/>
  <c r="AA120" i="11"/>
  <c r="Y120" i="11"/>
  <c r="W120" i="11"/>
  <c r="BK120" i="11"/>
  <c r="N120" i="11"/>
  <c r="BE120" i="11" s="1"/>
  <c r="BI119" i="11"/>
  <c r="BH119" i="11"/>
  <c r="BG119" i="11"/>
  <c r="BF119" i="11"/>
  <c r="BE119" i="11"/>
  <c r="AA119" i="11"/>
  <c r="Y119" i="11"/>
  <c r="W119" i="11"/>
  <c r="BK119" i="11"/>
  <c r="N119" i="11"/>
  <c r="BI118" i="11"/>
  <c r="BH118" i="11"/>
  <c r="BG118" i="11"/>
  <c r="BF118" i="11"/>
  <c r="AA118" i="11"/>
  <c r="Y118" i="11"/>
  <c r="W118" i="11"/>
  <c r="BK118" i="11"/>
  <c r="N118" i="11"/>
  <c r="BE118" i="11" s="1"/>
  <c r="BI117" i="11"/>
  <c r="BH117" i="11"/>
  <c r="BG117" i="11"/>
  <c r="BF117" i="11"/>
  <c r="BE117" i="11"/>
  <c r="AA117" i="11"/>
  <c r="Y117" i="11"/>
  <c r="W117" i="11"/>
  <c r="BK117" i="11"/>
  <c r="N117" i="11"/>
  <c r="BI116" i="11"/>
  <c r="BH116" i="11"/>
  <c r="BG116" i="11"/>
  <c r="BF116" i="11"/>
  <c r="AA116" i="11"/>
  <c r="Y116" i="11"/>
  <c r="W116" i="11"/>
  <c r="BK116" i="11"/>
  <c r="N116" i="11"/>
  <c r="BE116" i="11" s="1"/>
  <c r="BI115" i="11"/>
  <c r="BH115" i="11"/>
  <c r="BG115" i="11"/>
  <c r="BF115" i="11"/>
  <c r="BE115" i="11"/>
  <c r="AA115" i="11"/>
  <c r="Y115" i="11"/>
  <c r="W115" i="11"/>
  <c r="BK115" i="11"/>
  <c r="N115" i="11"/>
  <c r="BI114" i="11"/>
  <c r="BH114" i="11"/>
  <c r="BG114" i="11"/>
  <c r="BF114" i="11"/>
  <c r="AA114" i="11"/>
  <c r="Y114" i="11"/>
  <c r="W114" i="11"/>
  <c r="BK114" i="11"/>
  <c r="N114" i="11"/>
  <c r="BE114" i="11" s="1"/>
  <c r="BI113" i="11"/>
  <c r="BH113" i="11"/>
  <c r="BG113" i="11"/>
  <c r="BF113" i="11"/>
  <c r="BE113" i="11"/>
  <c r="AA113" i="11"/>
  <c r="Y113" i="11"/>
  <c r="W113" i="11"/>
  <c r="BK113" i="11"/>
  <c r="N113" i="11"/>
  <c r="BI112" i="11"/>
  <c r="BH112" i="11"/>
  <c r="H35" i="11" s="1"/>
  <c r="BC97" i="1" s="1"/>
  <c r="BG112" i="11"/>
  <c r="H34" i="11" s="1"/>
  <c r="BB97" i="1" s="1"/>
  <c r="BF112" i="11"/>
  <c r="AA112" i="11"/>
  <c r="AA111" i="11" s="1"/>
  <c r="AA110" i="11" s="1"/>
  <c r="Y112" i="11"/>
  <c r="Y111" i="11" s="1"/>
  <c r="Y110" i="11" s="1"/>
  <c r="W112" i="11"/>
  <c r="W111" i="11" s="1"/>
  <c r="W110" i="11" s="1"/>
  <c r="AU97" i="1" s="1"/>
  <c r="BK112" i="11"/>
  <c r="N112" i="11"/>
  <c r="BE112" i="11" s="1"/>
  <c r="M107" i="11"/>
  <c r="F107" i="11"/>
  <c r="M106" i="11"/>
  <c r="F106" i="11"/>
  <c r="F104" i="11"/>
  <c r="F102" i="11"/>
  <c r="M28" i="11"/>
  <c r="AS97" i="1" s="1"/>
  <c r="M84" i="11"/>
  <c r="M83" i="11"/>
  <c r="F83" i="11"/>
  <c r="M81" i="11"/>
  <c r="F81" i="11"/>
  <c r="F79" i="11"/>
  <c r="O15" i="11"/>
  <c r="E15" i="11"/>
  <c r="F84" i="11" s="1"/>
  <c r="O14" i="11"/>
  <c r="O9" i="11"/>
  <c r="M104" i="11" s="1"/>
  <c r="F6" i="11"/>
  <c r="F101" i="11" s="1"/>
  <c r="AY96" i="1"/>
  <c r="AX96" i="1"/>
  <c r="BI205" i="10"/>
  <c r="BH205" i="10"/>
  <c r="BG205" i="10"/>
  <c r="BF205" i="10"/>
  <c r="AA205" i="10"/>
  <c r="Y205" i="10"/>
  <c r="W205" i="10"/>
  <c r="BK205" i="10"/>
  <c r="N205" i="10"/>
  <c r="BE205" i="10" s="1"/>
  <c r="BI204" i="10"/>
  <c r="BH204" i="10"/>
  <c r="BG204" i="10"/>
  <c r="BF204" i="10"/>
  <c r="BE204" i="10"/>
  <c r="AA204" i="10"/>
  <c r="Y204" i="10"/>
  <c r="W204" i="10"/>
  <c r="BK204" i="10"/>
  <c r="N204" i="10"/>
  <c r="BI203" i="10"/>
  <c r="BH203" i="10"/>
  <c r="BG203" i="10"/>
  <c r="BF203" i="10"/>
  <c r="AA203" i="10"/>
  <c r="Y203" i="10"/>
  <c r="W203" i="10"/>
  <c r="BK203" i="10"/>
  <c r="N203" i="10"/>
  <c r="BE203" i="10" s="1"/>
  <c r="BI202" i="10"/>
  <c r="BH202" i="10"/>
  <c r="BG202" i="10"/>
  <c r="BF202" i="10"/>
  <c r="BE202" i="10"/>
  <c r="AA202" i="10"/>
  <c r="Y202" i="10"/>
  <c r="W202" i="10"/>
  <c r="BK202" i="10"/>
  <c r="N202" i="10"/>
  <c r="BI201" i="10"/>
  <c r="BH201" i="10"/>
  <c r="BG201" i="10"/>
  <c r="BF201" i="10"/>
  <c r="AA201" i="10"/>
  <c r="Y201" i="10"/>
  <c r="W201" i="10"/>
  <c r="BK201" i="10"/>
  <c r="N201" i="10"/>
  <c r="BE201" i="10" s="1"/>
  <c r="BI200" i="10"/>
  <c r="BH200" i="10"/>
  <c r="BG200" i="10"/>
  <c r="BF200" i="10"/>
  <c r="BE200" i="10"/>
  <c r="AA200" i="10"/>
  <c r="Y200" i="10"/>
  <c r="W200" i="10"/>
  <c r="BK200" i="10"/>
  <c r="N200" i="10"/>
  <c r="BI199" i="10"/>
  <c r="BH199" i="10"/>
  <c r="BG199" i="10"/>
  <c r="BF199" i="10"/>
  <c r="AA199" i="10"/>
  <c r="Y199" i="10"/>
  <c r="W199" i="10"/>
  <c r="BK199" i="10"/>
  <c r="N199" i="10"/>
  <c r="BE199" i="10" s="1"/>
  <c r="BI198" i="10"/>
  <c r="BH198" i="10"/>
  <c r="BG198" i="10"/>
  <c r="BF198" i="10"/>
  <c r="BE198" i="10"/>
  <c r="AA198" i="10"/>
  <c r="Y198" i="10"/>
  <c r="W198" i="10"/>
  <c r="BK198" i="10"/>
  <c r="N198" i="10"/>
  <c r="BI197" i="10"/>
  <c r="BH197" i="10"/>
  <c r="BG197" i="10"/>
  <c r="BF197" i="10"/>
  <c r="AA197" i="10"/>
  <c r="Y197" i="10"/>
  <c r="W197" i="10"/>
  <c r="BK197" i="10"/>
  <c r="N197" i="10"/>
  <c r="BE197" i="10" s="1"/>
  <c r="BI196" i="10"/>
  <c r="BH196" i="10"/>
  <c r="BG196" i="10"/>
  <c r="BF196" i="10"/>
  <c r="BE196" i="10"/>
  <c r="AA196" i="10"/>
  <c r="Y196" i="10"/>
  <c r="W196" i="10"/>
  <c r="BK196" i="10"/>
  <c r="N196" i="10"/>
  <c r="BI195" i="10"/>
  <c r="BH195" i="10"/>
  <c r="BG195" i="10"/>
  <c r="BF195" i="10"/>
  <c r="AA195" i="10"/>
  <c r="Y195" i="10"/>
  <c r="W195" i="10"/>
  <c r="BK195" i="10"/>
  <c r="N195" i="10"/>
  <c r="BE195" i="10" s="1"/>
  <c r="BI194" i="10"/>
  <c r="BH194" i="10"/>
  <c r="BG194" i="10"/>
  <c r="BF194" i="10"/>
  <c r="BE194" i="10"/>
  <c r="AA194" i="10"/>
  <c r="Y194" i="10"/>
  <c r="W194" i="10"/>
  <c r="BK194" i="10"/>
  <c r="N194" i="10"/>
  <c r="BI193" i="10"/>
  <c r="BH193" i="10"/>
  <c r="BG193" i="10"/>
  <c r="BF193" i="10"/>
  <c r="AA193" i="10"/>
  <c r="Y193" i="10"/>
  <c r="W193" i="10"/>
  <c r="BK193" i="10"/>
  <c r="N193" i="10"/>
  <c r="BE193" i="10" s="1"/>
  <c r="BI192" i="10"/>
  <c r="BH192" i="10"/>
  <c r="BG192" i="10"/>
  <c r="BF192" i="10"/>
  <c r="BE192" i="10"/>
  <c r="AA192" i="10"/>
  <c r="Y192" i="10"/>
  <c r="W192" i="10"/>
  <c r="BK192" i="10"/>
  <c r="N192" i="10"/>
  <c r="BI191" i="10"/>
  <c r="BH191" i="10"/>
  <c r="BG191" i="10"/>
  <c r="BF191" i="10"/>
  <c r="AA191" i="10"/>
  <c r="Y191" i="10"/>
  <c r="W191" i="10"/>
  <c r="BK191" i="10"/>
  <c r="N191" i="10"/>
  <c r="BE191" i="10" s="1"/>
  <c r="BI190" i="10"/>
  <c r="BH190" i="10"/>
  <c r="BG190" i="10"/>
  <c r="BF190" i="10"/>
  <c r="BE190" i="10"/>
  <c r="AA190" i="10"/>
  <c r="Y190" i="10"/>
  <c r="W190" i="10"/>
  <c r="BK190" i="10"/>
  <c r="N190" i="10"/>
  <c r="BI189" i="10"/>
  <c r="BH189" i="10"/>
  <c r="BG189" i="10"/>
  <c r="BF189" i="10"/>
  <c r="AA189" i="10"/>
  <c r="AA187" i="10" s="1"/>
  <c r="Y189" i="10"/>
  <c r="W189" i="10"/>
  <c r="BK189" i="10"/>
  <c r="N189" i="10"/>
  <c r="BE189" i="10" s="1"/>
  <c r="BI188" i="10"/>
  <c r="BH188" i="10"/>
  <c r="BG188" i="10"/>
  <c r="BF188" i="10"/>
  <c r="BE188" i="10"/>
  <c r="AA188" i="10"/>
  <c r="Y188" i="10"/>
  <c r="Y187" i="10" s="1"/>
  <c r="W188" i="10"/>
  <c r="W187" i="10" s="1"/>
  <c r="BK188" i="10"/>
  <c r="BK187" i="10" s="1"/>
  <c r="N187" i="10" s="1"/>
  <c r="N98" i="10" s="1"/>
  <c r="N188" i="10"/>
  <c r="BI186" i="10"/>
  <c r="BH186" i="10"/>
  <c r="BG186" i="10"/>
  <c r="BF186" i="10"/>
  <c r="AA186" i="10"/>
  <c r="Y186" i="10"/>
  <c r="W186" i="10"/>
  <c r="BK186" i="10"/>
  <c r="N186" i="10"/>
  <c r="BE186" i="10" s="1"/>
  <c r="BI185" i="10"/>
  <c r="BH185" i="10"/>
  <c r="BG185" i="10"/>
  <c r="BF185" i="10"/>
  <c r="AA185" i="10"/>
  <c r="Y185" i="10"/>
  <c r="W185" i="10"/>
  <c r="BK185" i="10"/>
  <c r="N185" i="10"/>
  <c r="BE185" i="10" s="1"/>
  <c r="BI184" i="10"/>
  <c r="BH184" i="10"/>
  <c r="BG184" i="10"/>
  <c r="BF184" i="10"/>
  <c r="AA184" i="10"/>
  <c r="Y184" i="10"/>
  <c r="W184" i="10"/>
  <c r="BK184" i="10"/>
  <c r="N184" i="10"/>
  <c r="BE184" i="10" s="1"/>
  <c r="BI183" i="10"/>
  <c r="BH183" i="10"/>
  <c r="BG183" i="10"/>
  <c r="BF183" i="10"/>
  <c r="AA183" i="10"/>
  <c r="Y183" i="10"/>
  <c r="W183" i="10"/>
  <c r="BK183" i="10"/>
  <c r="N183" i="10"/>
  <c r="BE183" i="10" s="1"/>
  <c r="BI182" i="10"/>
  <c r="BH182" i="10"/>
  <c r="BG182" i="10"/>
  <c r="BF182" i="10"/>
  <c r="AA182" i="10"/>
  <c r="Y182" i="10"/>
  <c r="W182" i="10"/>
  <c r="BK182" i="10"/>
  <c r="N182" i="10"/>
  <c r="BE182" i="10" s="1"/>
  <c r="BI181" i="10"/>
  <c r="BH181" i="10"/>
  <c r="BG181" i="10"/>
  <c r="BF181" i="10"/>
  <c r="AA181" i="10"/>
  <c r="Y181" i="10"/>
  <c r="W181" i="10"/>
  <c r="BK181" i="10"/>
  <c r="N181" i="10"/>
  <c r="BE181" i="10" s="1"/>
  <c r="BI180" i="10"/>
  <c r="BH180" i="10"/>
  <c r="BG180" i="10"/>
  <c r="BF180" i="10"/>
  <c r="AA180" i="10"/>
  <c r="Y180" i="10"/>
  <c r="W180" i="10"/>
  <c r="W178" i="10" s="1"/>
  <c r="BK180" i="10"/>
  <c r="N180" i="10"/>
  <c r="BE180" i="10" s="1"/>
  <c r="BI179" i="10"/>
  <c r="BH179" i="10"/>
  <c r="BG179" i="10"/>
  <c r="BF179" i="10"/>
  <c r="AA179" i="10"/>
  <c r="AA178" i="10" s="1"/>
  <c r="Y179" i="10"/>
  <c r="Y178" i="10" s="1"/>
  <c r="W179" i="10"/>
  <c r="BK179" i="10"/>
  <c r="BK178" i="10" s="1"/>
  <c r="N178" i="10" s="1"/>
  <c r="N97" i="10" s="1"/>
  <c r="N179" i="10"/>
  <c r="BE179" i="10" s="1"/>
  <c r="BI177" i="10"/>
  <c r="BH177" i="10"/>
  <c r="BG177" i="10"/>
  <c r="BF177" i="10"/>
  <c r="AA177" i="10"/>
  <c r="Y177" i="10"/>
  <c r="W177" i="10"/>
  <c r="BK177" i="10"/>
  <c r="N177" i="10"/>
  <c r="BE177" i="10" s="1"/>
  <c r="BI176" i="10"/>
  <c r="BH176" i="10"/>
  <c r="BG176" i="10"/>
  <c r="BF176" i="10"/>
  <c r="BE176" i="10"/>
  <c r="AA176" i="10"/>
  <c r="Y176" i="10"/>
  <c r="W176" i="10"/>
  <c r="BK176" i="10"/>
  <c r="N176" i="10"/>
  <c r="BI175" i="10"/>
  <c r="BH175" i="10"/>
  <c r="BG175" i="10"/>
  <c r="BF175" i="10"/>
  <c r="AA175" i="10"/>
  <c r="Y175" i="10"/>
  <c r="W175" i="10"/>
  <c r="BK175" i="10"/>
  <c r="N175" i="10"/>
  <c r="BE175" i="10" s="1"/>
  <c r="BI174" i="10"/>
  <c r="BH174" i="10"/>
  <c r="BG174" i="10"/>
  <c r="BF174" i="10"/>
  <c r="BE174" i="10"/>
  <c r="AA174" i="10"/>
  <c r="Y174" i="10"/>
  <c r="W174" i="10"/>
  <c r="BK174" i="10"/>
  <c r="N174" i="10"/>
  <c r="BI173" i="10"/>
  <c r="BH173" i="10"/>
  <c r="BG173" i="10"/>
  <c r="BF173" i="10"/>
  <c r="AA173" i="10"/>
  <c r="Y173" i="10"/>
  <c r="W173" i="10"/>
  <c r="BK173" i="10"/>
  <c r="N173" i="10"/>
  <c r="BE173" i="10" s="1"/>
  <c r="BI172" i="10"/>
  <c r="BH172" i="10"/>
  <c r="BG172" i="10"/>
  <c r="BF172" i="10"/>
  <c r="BE172" i="10"/>
  <c r="AA172" i="10"/>
  <c r="Y172" i="10"/>
  <c r="W172" i="10"/>
  <c r="BK172" i="10"/>
  <c r="N172" i="10"/>
  <c r="BI171" i="10"/>
  <c r="BH171" i="10"/>
  <c r="BG171" i="10"/>
  <c r="BF171" i="10"/>
  <c r="AA171" i="10"/>
  <c r="AA170" i="10" s="1"/>
  <c r="Y171" i="10"/>
  <c r="Y170" i="10" s="1"/>
  <c r="W171" i="10"/>
  <c r="W170" i="10" s="1"/>
  <c r="BK171" i="10"/>
  <c r="N171" i="10"/>
  <c r="BE171" i="10" s="1"/>
  <c r="BI169" i="10"/>
  <c r="BH169" i="10"/>
  <c r="BG169" i="10"/>
  <c r="BF169" i="10"/>
  <c r="AA169" i="10"/>
  <c r="Y169" i="10"/>
  <c r="W169" i="10"/>
  <c r="BK169" i="10"/>
  <c r="N169" i="10"/>
  <c r="BE169" i="10" s="1"/>
  <c r="BI168" i="10"/>
  <c r="BH168" i="10"/>
  <c r="BG168" i="10"/>
  <c r="BF168" i="10"/>
  <c r="AA168" i="10"/>
  <c r="Y168" i="10"/>
  <c r="W168" i="10"/>
  <c r="BK168" i="10"/>
  <c r="N168" i="10"/>
  <c r="BE168" i="10" s="1"/>
  <c r="BI167" i="10"/>
  <c r="BH167" i="10"/>
  <c r="BG167" i="10"/>
  <c r="BF167" i="10"/>
  <c r="AA167" i="10"/>
  <c r="Y167" i="10"/>
  <c r="Y166" i="10" s="1"/>
  <c r="W167" i="10"/>
  <c r="W166" i="10" s="1"/>
  <c r="BK167" i="10"/>
  <c r="N167" i="10"/>
  <c r="BE167" i="10" s="1"/>
  <c r="BI165" i="10"/>
  <c r="BH165" i="10"/>
  <c r="BG165" i="10"/>
  <c r="BF165" i="10"/>
  <c r="AA165" i="10"/>
  <c r="Y165" i="10"/>
  <c r="W165" i="10"/>
  <c r="BK165" i="10"/>
  <c r="N165" i="10"/>
  <c r="BE165" i="10" s="1"/>
  <c r="BI164" i="10"/>
  <c r="BH164" i="10"/>
  <c r="BG164" i="10"/>
  <c r="BF164" i="10"/>
  <c r="AA164" i="10"/>
  <c r="Y164" i="10"/>
  <c r="W164" i="10"/>
  <c r="BK164" i="10"/>
  <c r="N164" i="10"/>
  <c r="BE164" i="10" s="1"/>
  <c r="BI163" i="10"/>
  <c r="BH163" i="10"/>
  <c r="BG163" i="10"/>
  <c r="BF163" i="10"/>
  <c r="AA163" i="10"/>
  <c r="Y163" i="10"/>
  <c r="W163" i="10"/>
  <c r="BK163" i="10"/>
  <c r="N163" i="10"/>
  <c r="BE163" i="10" s="1"/>
  <c r="BI162" i="10"/>
  <c r="BH162" i="10"/>
  <c r="BG162" i="10"/>
  <c r="BF162" i="10"/>
  <c r="AA162" i="10"/>
  <c r="Y162" i="10"/>
  <c r="W162" i="10"/>
  <c r="BK162" i="10"/>
  <c r="N162" i="10"/>
  <c r="BE162" i="10" s="1"/>
  <c r="BI161" i="10"/>
  <c r="BH161" i="10"/>
  <c r="BG161" i="10"/>
  <c r="BF161" i="10"/>
  <c r="AA161" i="10"/>
  <c r="AA160" i="10" s="1"/>
  <c r="Y161" i="10"/>
  <c r="Y160" i="10" s="1"/>
  <c r="W161" i="10"/>
  <c r="W160" i="10" s="1"/>
  <c r="BK161" i="10"/>
  <c r="BK160" i="10" s="1"/>
  <c r="N160" i="10" s="1"/>
  <c r="N94" i="10" s="1"/>
  <c r="N161" i="10"/>
  <c r="BE161" i="10" s="1"/>
  <c r="BI158" i="10"/>
  <c r="BH158" i="10"/>
  <c r="BG158" i="10"/>
  <c r="BF158" i="10"/>
  <c r="AA158" i="10"/>
  <c r="Y158" i="10"/>
  <c r="W158" i="10"/>
  <c r="BK158" i="10"/>
  <c r="N158" i="10"/>
  <c r="BE158" i="10" s="1"/>
  <c r="BI157" i="10"/>
  <c r="BH157" i="10"/>
  <c r="BG157" i="10"/>
  <c r="BF157" i="10"/>
  <c r="AA157" i="10"/>
  <c r="Y157" i="10"/>
  <c r="W157" i="10"/>
  <c r="BK157" i="10"/>
  <c r="N157" i="10"/>
  <c r="BE157" i="10" s="1"/>
  <c r="BI156" i="10"/>
  <c r="BH156" i="10"/>
  <c r="BG156" i="10"/>
  <c r="BF156" i="10"/>
  <c r="AA156" i="10"/>
  <c r="Y156" i="10"/>
  <c r="W156" i="10"/>
  <c r="BK156" i="10"/>
  <c r="N156" i="10"/>
  <c r="BE156" i="10" s="1"/>
  <c r="BI155" i="10"/>
  <c r="BH155" i="10"/>
  <c r="BG155" i="10"/>
  <c r="BF155" i="10"/>
  <c r="AA155" i="10"/>
  <c r="Y155" i="10"/>
  <c r="W155" i="10"/>
  <c r="BK155" i="10"/>
  <c r="N155" i="10"/>
  <c r="BE155" i="10" s="1"/>
  <c r="BI154" i="10"/>
  <c r="BH154" i="10"/>
  <c r="BG154" i="10"/>
  <c r="BF154" i="10"/>
  <c r="AA154" i="10"/>
  <c r="Y154" i="10"/>
  <c r="W154" i="10"/>
  <c r="BK154" i="10"/>
  <c r="N154" i="10"/>
  <c r="BE154" i="10" s="1"/>
  <c r="BI153" i="10"/>
  <c r="BH153" i="10"/>
  <c r="BG153" i="10"/>
  <c r="BF153" i="10"/>
  <c r="AA153" i="10"/>
  <c r="Y153" i="10"/>
  <c r="W153" i="10"/>
  <c r="BK153" i="10"/>
  <c r="N153" i="10"/>
  <c r="BE153" i="10" s="1"/>
  <c r="BI152" i="10"/>
  <c r="BH152" i="10"/>
  <c r="BG152" i="10"/>
  <c r="BF152" i="10"/>
  <c r="AA152" i="10"/>
  <c r="Y152" i="10"/>
  <c r="W152" i="10"/>
  <c r="BK152" i="10"/>
  <c r="N152" i="10"/>
  <c r="BE152" i="10" s="1"/>
  <c r="BI151" i="10"/>
  <c r="BH151" i="10"/>
  <c r="BG151" i="10"/>
  <c r="BF151" i="10"/>
  <c r="AA151" i="10"/>
  <c r="Y151" i="10"/>
  <c r="W151" i="10"/>
  <c r="BK151" i="10"/>
  <c r="N151" i="10"/>
  <c r="BE151" i="10" s="1"/>
  <c r="BI150" i="10"/>
  <c r="BH150" i="10"/>
  <c r="BG150" i="10"/>
  <c r="BF150" i="10"/>
  <c r="AA150" i="10"/>
  <c r="Y150" i="10"/>
  <c r="W150" i="10"/>
  <c r="BK150" i="10"/>
  <c r="N150" i="10"/>
  <c r="BE150" i="10" s="1"/>
  <c r="BI149" i="10"/>
  <c r="BH149" i="10"/>
  <c r="BG149" i="10"/>
  <c r="BF149" i="10"/>
  <c r="AA149" i="10"/>
  <c r="Y149" i="10"/>
  <c r="W149" i="10"/>
  <c r="BK149" i="10"/>
  <c r="N149" i="10"/>
  <c r="BE149" i="10" s="1"/>
  <c r="BI148" i="10"/>
  <c r="BH148" i="10"/>
  <c r="BG148" i="10"/>
  <c r="BF148" i="10"/>
  <c r="AA148" i="10"/>
  <c r="Y148" i="10"/>
  <c r="W148" i="10"/>
  <c r="BK148" i="10"/>
  <c r="N148" i="10"/>
  <c r="BE148" i="10" s="1"/>
  <c r="BI147" i="10"/>
  <c r="BH147" i="10"/>
  <c r="BG147" i="10"/>
  <c r="BF147" i="10"/>
  <c r="AA147" i="10"/>
  <c r="Y147" i="10"/>
  <c r="W147" i="10"/>
  <c r="BK147" i="10"/>
  <c r="N147" i="10"/>
  <c r="BE147" i="10" s="1"/>
  <c r="BI146" i="10"/>
  <c r="BH146" i="10"/>
  <c r="BG146" i="10"/>
  <c r="BF146" i="10"/>
  <c r="AA146" i="10"/>
  <c r="Y146" i="10"/>
  <c r="W146" i="10"/>
  <c r="BK146" i="10"/>
  <c r="N146" i="10"/>
  <c r="BE146" i="10" s="1"/>
  <c r="BI145" i="10"/>
  <c r="BH145" i="10"/>
  <c r="BG145" i="10"/>
  <c r="BF145" i="10"/>
  <c r="AA145" i="10"/>
  <c r="Y145" i="10"/>
  <c r="W145" i="10"/>
  <c r="BK145" i="10"/>
  <c r="N145" i="10"/>
  <c r="BE145" i="10" s="1"/>
  <c r="BI144" i="10"/>
  <c r="BH144" i="10"/>
  <c r="BG144" i="10"/>
  <c r="BF144" i="10"/>
  <c r="AA144" i="10"/>
  <c r="Y144" i="10"/>
  <c r="W144" i="10"/>
  <c r="BK144" i="10"/>
  <c r="N144" i="10"/>
  <c r="BE144" i="10" s="1"/>
  <c r="BI143" i="10"/>
  <c r="BH143" i="10"/>
  <c r="BG143" i="10"/>
  <c r="BF143" i="10"/>
  <c r="AA143" i="10"/>
  <c r="Y143" i="10"/>
  <c r="W143" i="10"/>
  <c r="BK143" i="10"/>
  <c r="N143" i="10"/>
  <c r="BE143" i="10" s="1"/>
  <c r="BI142" i="10"/>
  <c r="BH142" i="10"/>
  <c r="BG142" i="10"/>
  <c r="BF142" i="10"/>
  <c r="AA142" i="10"/>
  <c r="Y142" i="10"/>
  <c r="W142" i="10"/>
  <c r="BK142" i="10"/>
  <c r="N142" i="10"/>
  <c r="BE142" i="10" s="1"/>
  <c r="BI141" i="10"/>
  <c r="BH141" i="10"/>
  <c r="BG141" i="10"/>
  <c r="BF141" i="10"/>
  <c r="BE141" i="10"/>
  <c r="AA141" i="10"/>
  <c r="Y141" i="10"/>
  <c r="W141" i="10"/>
  <c r="BK141" i="10"/>
  <c r="N141" i="10"/>
  <c r="BI140" i="10"/>
  <c r="BH140" i="10"/>
  <c r="BG140" i="10"/>
  <c r="BF140" i="10"/>
  <c r="AA140" i="10"/>
  <c r="Y140" i="10"/>
  <c r="Y139" i="10" s="1"/>
  <c r="W140" i="10"/>
  <c r="W139" i="10" s="1"/>
  <c r="BK140" i="10"/>
  <c r="N140" i="10"/>
  <c r="BE140" i="10" s="1"/>
  <c r="BI138" i="10"/>
  <c r="BH138" i="10"/>
  <c r="BG138" i="10"/>
  <c r="BF138" i="10"/>
  <c r="AA138" i="10"/>
  <c r="Y138" i="10"/>
  <c r="W138" i="10"/>
  <c r="BK138" i="10"/>
  <c r="N138" i="10"/>
  <c r="BE138" i="10" s="1"/>
  <c r="BI137" i="10"/>
  <c r="BH137" i="10"/>
  <c r="BG137" i="10"/>
  <c r="BF137" i="10"/>
  <c r="AA137" i="10"/>
  <c r="Y137" i="10"/>
  <c r="W137" i="10"/>
  <c r="BK137" i="10"/>
  <c r="N137" i="10"/>
  <c r="BE137" i="10" s="1"/>
  <c r="BI136" i="10"/>
  <c r="BH136" i="10"/>
  <c r="BG136" i="10"/>
  <c r="BF136" i="10"/>
  <c r="AA136" i="10"/>
  <c r="Y136" i="10"/>
  <c r="W136" i="10"/>
  <c r="BK136" i="10"/>
  <c r="N136" i="10"/>
  <c r="BE136" i="10" s="1"/>
  <c r="BI135" i="10"/>
  <c r="BH135" i="10"/>
  <c r="BG135" i="10"/>
  <c r="BF135" i="10"/>
  <c r="AA135" i="10"/>
  <c r="Y135" i="10"/>
  <c r="W135" i="10"/>
  <c r="BK135" i="10"/>
  <c r="N135" i="10"/>
  <c r="BE135" i="10" s="1"/>
  <c r="BI134" i="10"/>
  <c r="BH134" i="10"/>
  <c r="BG134" i="10"/>
  <c r="BF134" i="10"/>
  <c r="AA134" i="10"/>
  <c r="Y134" i="10"/>
  <c r="W134" i="10"/>
  <c r="BK134" i="10"/>
  <c r="N134" i="10"/>
  <c r="BE134" i="10" s="1"/>
  <c r="BI133" i="10"/>
  <c r="BH133" i="10"/>
  <c r="BG133" i="10"/>
  <c r="BF133" i="10"/>
  <c r="AA133" i="10"/>
  <c r="Y133" i="10"/>
  <c r="W133" i="10"/>
  <c r="BK133" i="10"/>
  <c r="N133" i="10"/>
  <c r="BE133" i="10" s="1"/>
  <c r="BI132" i="10"/>
  <c r="BH132" i="10"/>
  <c r="BG132" i="10"/>
  <c r="BF132" i="10"/>
  <c r="AA132" i="10"/>
  <c r="Y132" i="10"/>
  <c r="W132" i="10"/>
  <c r="BK132" i="10"/>
  <c r="N132" i="10"/>
  <c r="BE132" i="10" s="1"/>
  <c r="BI131" i="10"/>
  <c r="BH131" i="10"/>
  <c r="BG131" i="10"/>
  <c r="BF131" i="10"/>
  <c r="AA131" i="10"/>
  <c r="Y131" i="10"/>
  <c r="W131" i="10"/>
  <c r="BK131" i="10"/>
  <c r="N131" i="10"/>
  <c r="BE131" i="10" s="1"/>
  <c r="BI130" i="10"/>
  <c r="BH130" i="10"/>
  <c r="BG130" i="10"/>
  <c r="BF130" i="10"/>
  <c r="AA130" i="10"/>
  <c r="AA129" i="10" s="1"/>
  <c r="Y130" i="10"/>
  <c r="Y129" i="10" s="1"/>
  <c r="W130" i="10"/>
  <c r="W129" i="10" s="1"/>
  <c r="BK130" i="10"/>
  <c r="N130" i="10"/>
  <c r="BE130" i="10" s="1"/>
  <c r="BI128" i="10"/>
  <c r="BH128" i="10"/>
  <c r="BG128" i="10"/>
  <c r="BF128" i="10"/>
  <c r="AA128" i="10"/>
  <c r="AA127" i="10" s="1"/>
  <c r="Y128" i="10"/>
  <c r="Y127" i="10" s="1"/>
  <c r="W128" i="10"/>
  <c r="W127" i="10" s="1"/>
  <c r="BK128" i="10"/>
  <c r="BK127" i="10" s="1"/>
  <c r="N127" i="10" s="1"/>
  <c r="N91" i="10" s="1"/>
  <c r="N128" i="10"/>
  <c r="BE128" i="10" s="1"/>
  <c r="BI126" i="10"/>
  <c r="BH126" i="10"/>
  <c r="BG126" i="10"/>
  <c r="BF126" i="10"/>
  <c r="AA126" i="10"/>
  <c r="Y126" i="10"/>
  <c r="W126" i="10"/>
  <c r="BK126" i="10"/>
  <c r="N126" i="10"/>
  <c r="BE126" i="10" s="1"/>
  <c r="BI125" i="10"/>
  <c r="BH125" i="10"/>
  <c r="BG125" i="10"/>
  <c r="BF125" i="10"/>
  <c r="AA125" i="10"/>
  <c r="Y125" i="10"/>
  <c r="W125" i="10"/>
  <c r="BK125" i="10"/>
  <c r="N125" i="10"/>
  <c r="BE125" i="10" s="1"/>
  <c r="BI124" i="10"/>
  <c r="BH124" i="10"/>
  <c r="BG124" i="10"/>
  <c r="BF124" i="10"/>
  <c r="AA124" i="10"/>
  <c r="Y124" i="10"/>
  <c r="W124" i="10"/>
  <c r="BK124" i="10"/>
  <c r="N124" i="10"/>
  <c r="BE124" i="10" s="1"/>
  <c r="BI123" i="10"/>
  <c r="BH123" i="10"/>
  <c r="BG123" i="10"/>
  <c r="BF123" i="10"/>
  <c r="AA123" i="10"/>
  <c r="Y123" i="10"/>
  <c r="Y122" i="10" s="1"/>
  <c r="W123" i="10"/>
  <c r="W122" i="10" s="1"/>
  <c r="BK123" i="10"/>
  <c r="N123" i="10"/>
  <c r="BE123" i="10" s="1"/>
  <c r="BI121" i="10"/>
  <c r="H36" i="10" s="1"/>
  <c r="BD96" i="1" s="1"/>
  <c r="BH121" i="10"/>
  <c r="BG121" i="10"/>
  <c r="BF121" i="10"/>
  <c r="BE121" i="10"/>
  <c r="AA121" i="10"/>
  <c r="AA120" i="10" s="1"/>
  <c r="Y121" i="10"/>
  <c r="Y120" i="10" s="1"/>
  <c r="W121" i="10"/>
  <c r="W120" i="10" s="1"/>
  <c r="BK121" i="10"/>
  <c r="BK120" i="10" s="1"/>
  <c r="N121" i="10"/>
  <c r="M116" i="10"/>
  <c r="F116" i="10"/>
  <c r="M115" i="10"/>
  <c r="F115" i="10"/>
  <c r="F113" i="10"/>
  <c r="F111" i="10"/>
  <c r="M28" i="10"/>
  <c r="AS96" i="1" s="1"/>
  <c r="M84" i="10"/>
  <c r="M83" i="10"/>
  <c r="F83" i="10"/>
  <c r="F81" i="10"/>
  <c r="F79" i="10"/>
  <c r="O15" i="10"/>
  <c r="E15" i="10"/>
  <c r="F84" i="10" s="1"/>
  <c r="O14" i="10"/>
  <c r="O9" i="10"/>
  <c r="M81" i="10" s="1"/>
  <c r="F6" i="10"/>
  <c r="F110" i="10" s="1"/>
  <c r="AY95" i="1"/>
  <c r="AX95" i="1"/>
  <c r="BI194" i="9"/>
  <c r="BH194" i="9"/>
  <c r="BG194" i="9"/>
  <c r="BF194" i="9"/>
  <c r="AA194" i="9"/>
  <c r="Y194" i="9"/>
  <c r="W194" i="9"/>
  <c r="BK194" i="9"/>
  <c r="N194" i="9"/>
  <c r="BE194" i="9" s="1"/>
  <c r="BI193" i="9"/>
  <c r="BH193" i="9"/>
  <c r="BG193" i="9"/>
  <c r="BF193" i="9"/>
  <c r="AA193" i="9"/>
  <c r="Y193" i="9"/>
  <c r="W193" i="9"/>
  <c r="BK193" i="9"/>
  <c r="N193" i="9"/>
  <c r="BE193" i="9" s="1"/>
  <c r="BI192" i="9"/>
  <c r="BH192" i="9"/>
  <c r="BG192" i="9"/>
  <c r="BF192" i="9"/>
  <c r="AA192" i="9"/>
  <c r="Y192" i="9"/>
  <c r="W192" i="9"/>
  <c r="BK192" i="9"/>
  <c r="N192" i="9"/>
  <c r="BE192" i="9" s="1"/>
  <c r="BI191" i="9"/>
  <c r="BH191" i="9"/>
  <c r="BG191" i="9"/>
  <c r="BF191" i="9"/>
  <c r="AA191" i="9"/>
  <c r="Y191" i="9"/>
  <c r="W191" i="9"/>
  <c r="BK191" i="9"/>
  <c r="N191" i="9"/>
  <c r="BE191" i="9" s="1"/>
  <c r="BI190" i="9"/>
  <c r="BH190" i="9"/>
  <c r="BG190" i="9"/>
  <c r="BF190" i="9"/>
  <c r="AA190" i="9"/>
  <c r="Y190" i="9"/>
  <c r="W190" i="9"/>
  <c r="BK190" i="9"/>
  <c r="N190" i="9"/>
  <c r="BE190" i="9" s="1"/>
  <c r="BI189" i="9"/>
  <c r="BH189" i="9"/>
  <c r="BG189" i="9"/>
  <c r="BF189" i="9"/>
  <c r="AA189" i="9"/>
  <c r="Y189" i="9"/>
  <c r="W189" i="9"/>
  <c r="BK189" i="9"/>
  <c r="N189" i="9"/>
  <c r="BE189" i="9" s="1"/>
  <c r="BI188" i="9"/>
  <c r="BH188" i="9"/>
  <c r="BG188" i="9"/>
  <c r="BF188" i="9"/>
  <c r="AA188" i="9"/>
  <c r="Y188" i="9"/>
  <c r="W188" i="9"/>
  <c r="BK188" i="9"/>
  <c r="BK186" i="9" s="1"/>
  <c r="N186" i="9" s="1"/>
  <c r="N93" i="9" s="1"/>
  <c r="N188" i="9"/>
  <c r="BE188" i="9" s="1"/>
  <c r="BI187" i="9"/>
  <c r="BH187" i="9"/>
  <c r="BG187" i="9"/>
  <c r="BF187" i="9"/>
  <c r="AA187" i="9"/>
  <c r="AA186" i="9" s="1"/>
  <c r="Y187" i="9"/>
  <c r="Y186" i="9" s="1"/>
  <c r="W187" i="9"/>
  <c r="W186" i="9" s="1"/>
  <c r="BK187" i="9"/>
  <c r="N187" i="9"/>
  <c r="BE187" i="9" s="1"/>
  <c r="BI185" i="9"/>
  <c r="BH185" i="9"/>
  <c r="BG185" i="9"/>
  <c r="BF185" i="9"/>
  <c r="AA185" i="9"/>
  <c r="Y185" i="9"/>
  <c r="W185" i="9"/>
  <c r="BK185" i="9"/>
  <c r="N185" i="9"/>
  <c r="BE185" i="9" s="1"/>
  <c r="BI184" i="9"/>
  <c r="BH184" i="9"/>
  <c r="BG184" i="9"/>
  <c r="BF184" i="9"/>
  <c r="AA184" i="9"/>
  <c r="Y184" i="9"/>
  <c r="W184" i="9"/>
  <c r="BK184" i="9"/>
  <c r="N184" i="9"/>
  <c r="BE184" i="9" s="1"/>
  <c r="BI183" i="9"/>
  <c r="BH183" i="9"/>
  <c r="BG183" i="9"/>
  <c r="BF183" i="9"/>
  <c r="AA183" i="9"/>
  <c r="Y183" i="9"/>
  <c r="W183" i="9"/>
  <c r="BK183" i="9"/>
  <c r="N183" i="9"/>
  <c r="BE183" i="9" s="1"/>
  <c r="BI182" i="9"/>
  <c r="BH182" i="9"/>
  <c r="BG182" i="9"/>
  <c r="BF182" i="9"/>
  <c r="AA182" i="9"/>
  <c r="Y182" i="9"/>
  <c r="W182" i="9"/>
  <c r="BK182" i="9"/>
  <c r="N182" i="9"/>
  <c r="BE182" i="9" s="1"/>
  <c r="BI181" i="9"/>
  <c r="BH181" i="9"/>
  <c r="BG181" i="9"/>
  <c r="BF181" i="9"/>
  <c r="AA181" i="9"/>
  <c r="Y181" i="9"/>
  <c r="W181" i="9"/>
  <c r="BK181" i="9"/>
  <c r="N181" i="9"/>
  <c r="BE181" i="9" s="1"/>
  <c r="BI180" i="9"/>
  <c r="BH180" i="9"/>
  <c r="BG180" i="9"/>
  <c r="BF180" i="9"/>
  <c r="AA180" i="9"/>
  <c r="Y180" i="9"/>
  <c r="W180" i="9"/>
  <c r="BK180" i="9"/>
  <c r="N180" i="9"/>
  <c r="BE180" i="9" s="1"/>
  <c r="BI179" i="9"/>
  <c r="BH179" i="9"/>
  <c r="BG179" i="9"/>
  <c r="BF179" i="9"/>
  <c r="BE179" i="9"/>
  <c r="AA179" i="9"/>
  <c r="Y179" i="9"/>
  <c r="W179" i="9"/>
  <c r="BK179" i="9"/>
  <c r="N179" i="9"/>
  <c r="BI178" i="9"/>
  <c r="BH178" i="9"/>
  <c r="BG178" i="9"/>
  <c r="BF178" i="9"/>
  <c r="AA178" i="9"/>
  <c r="Y178" i="9"/>
  <c r="W178" i="9"/>
  <c r="BK178" i="9"/>
  <c r="N178" i="9"/>
  <c r="BE178" i="9" s="1"/>
  <c r="BI177" i="9"/>
  <c r="BH177" i="9"/>
  <c r="BG177" i="9"/>
  <c r="BF177" i="9"/>
  <c r="AA177" i="9"/>
  <c r="Y177" i="9"/>
  <c r="W177" i="9"/>
  <c r="BK177" i="9"/>
  <c r="N177" i="9"/>
  <c r="BE177" i="9" s="1"/>
  <c r="BI176" i="9"/>
  <c r="BH176" i="9"/>
  <c r="BG176" i="9"/>
  <c r="BF176" i="9"/>
  <c r="AA176" i="9"/>
  <c r="Y176" i="9"/>
  <c r="W176" i="9"/>
  <c r="BK176" i="9"/>
  <c r="N176" i="9"/>
  <c r="BE176" i="9" s="1"/>
  <c r="BI175" i="9"/>
  <c r="BH175" i="9"/>
  <c r="BG175" i="9"/>
  <c r="BF175" i="9"/>
  <c r="AA175" i="9"/>
  <c r="Y175" i="9"/>
  <c r="W175" i="9"/>
  <c r="BK175" i="9"/>
  <c r="N175" i="9"/>
  <c r="BE175" i="9" s="1"/>
  <c r="BI174" i="9"/>
  <c r="BH174" i="9"/>
  <c r="BG174" i="9"/>
  <c r="BF174" i="9"/>
  <c r="AA174" i="9"/>
  <c r="Y174" i="9"/>
  <c r="W174" i="9"/>
  <c r="BK174" i="9"/>
  <c r="N174" i="9"/>
  <c r="BE174" i="9" s="1"/>
  <c r="BI173" i="9"/>
  <c r="BH173" i="9"/>
  <c r="BG173" i="9"/>
  <c r="BF173" i="9"/>
  <c r="AA173" i="9"/>
  <c r="Y173" i="9"/>
  <c r="W173" i="9"/>
  <c r="BK173" i="9"/>
  <c r="N173" i="9"/>
  <c r="BE173" i="9" s="1"/>
  <c r="BI172" i="9"/>
  <c r="BH172" i="9"/>
  <c r="BG172" i="9"/>
  <c r="BF172" i="9"/>
  <c r="AA172" i="9"/>
  <c r="Y172" i="9"/>
  <c r="W172" i="9"/>
  <c r="BK172" i="9"/>
  <c r="N172" i="9"/>
  <c r="BE172" i="9" s="1"/>
  <c r="BI171" i="9"/>
  <c r="BH171" i="9"/>
  <c r="BG171" i="9"/>
  <c r="BF171" i="9"/>
  <c r="BE171" i="9"/>
  <c r="AA171" i="9"/>
  <c r="Y171" i="9"/>
  <c r="Y170" i="9" s="1"/>
  <c r="W171" i="9"/>
  <c r="W170" i="9" s="1"/>
  <c r="BK171" i="9"/>
  <c r="BK170" i="9" s="1"/>
  <c r="N170" i="9" s="1"/>
  <c r="N92" i="9" s="1"/>
  <c r="N171" i="9"/>
  <c r="BI169" i="9"/>
  <c r="BH169" i="9"/>
  <c r="BG169" i="9"/>
  <c r="BF169" i="9"/>
  <c r="AA169" i="9"/>
  <c r="Y169" i="9"/>
  <c r="W169" i="9"/>
  <c r="BK169" i="9"/>
  <c r="N169" i="9"/>
  <c r="BE169" i="9" s="1"/>
  <c r="BI168" i="9"/>
  <c r="BH168" i="9"/>
  <c r="BG168" i="9"/>
  <c r="BF168" i="9"/>
  <c r="AA168" i="9"/>
  <c r="Y168" i="9"/>
  <c r="W168" i="9"/>
  <c r="BK168" i="9"/>
  <c r="N168" i="9"/>
  <c r="BE168" i="9" s="1"/>
  <c r="BI167" i="9"/>
  <c r="BH167" i="9"/>
  <c r="BG167" i="9"/>
  <c r="BF167" i="9"/>
  <c r="AA167" i="9"/>
  <c r="Y167" i="9"/>
  <c r="W167" i="9"/>
  <c r="BK167" i="9"/>
  <c r="N167" i="9"/>
  <c r="BE167" i="9" s="1"/>
  <c r="BI166" i="9"/>
  <c r="BH166" i="9"/>
  <c r="BG166" i="9"/>
  <c r="BF166" i="9"/>
  <c r="AA166" i="9"/>
  <c r="Y166" i="9"/>
  <c r="W166" i="9"/>
  <c r="BK166" i="9"/>
  <c r="N166" i="9"/>
  <c r="BE166" i="9" s="1"/>
  <c r="BI165" i="9"/>
  <c r="BH165" i="9"/>
  <c r="BG165" i="9"/>
  <c r="BF165" i="9"/>
  <c r="AA165" i="9"/>
  <c r="Y165" i="9"/>
  <c r="W165" i="9"/>
  <c r="BK165" i="9"/>
  <c r="N165" i="9"/>
  <c r="BE165" i="9" s="1"/>
  <c r="BI164" i="9"/>
  <c r="BH164" i="9"/>
  <c r="BG164" i="9"/>
  <c r="BF164" i="9"/>
  <c r="AA164" i="9"/>
  <c r="Y164" i="9"/>
  <c r="W164" i="9"/>
  <c r="BK164" i="9"/>
  <c r="N164" i="9"/>
  <c r="BE164" i="9" s="1"/>
  <c r="BI163" i="9"/>
  <c r="BH163" i="9"/>
  <c r="BG163" i="9"/>
  <c r="BF163" i="9"/>
  <c r="AA163" i="9"/>
  <c r="Y163" i="9"/>
  <c r="W163" i="9"/>
  <c r="BK163" i="9"/>
  <c r="N163" i="9"/>
  <c r="BE163" i="9" s="1"/>
  <c r="BI162" i="9"/>
  <c r="BH162" i="9"/>
  <c r="BG162" i="9"/>
  <c r="BF162" i="9"/>
  <c r="AA162" i="9"/>
  <c r="Y162" i="9"/>
  <c r="W162" i="9"/>
  <c r="BK162" i="9"/>
  <c r="N162" i="9"/>
  <c r="BE162" i="9" s="1"/>
  <c r="BI161" i="9"/>
  <c r="BH161" i="9"/>
  <c r="BG161" i="9"/>
  <c r="BF161" i="9"/>
  <c r="AA161" i="9"/>
  <c r="Y161" i="9"/>
  <c r="W161" i="9"/>
  <c r="BK161" i="9"/>
  <c r="N161" i="9"/>
  <c r="BE161" i="9" s="1"/>
  <c r="BI160" i="9"/>
  <c r="BH160" i="9"/>
  <c r="BG160" i="9"/>
  <c r="BF160" i="9"/>
  <c r="AA160" i="9"/>
  <c r="Y160" i="9"/>
  <c r="W160" i="9"/>
  <c r="BK160" i="9"/>
  <c r="N160" i="9"/>
  <c r="BE160" i="9" s="1"/>
  <c r="BI159" i="9"/>
  <c r="BH159" i="9"/>
  <c r="BG159" i="9"/>
  <c r="BF159" i="9"/>
  <c r="AA159" i="9"/>
  <c r="Y159" i="9"/>
  <c r="W159" i="9"/>
  <c r="BK159" i="9"/>
  <c r="N159" i="9"/>
  <c r="BE159" i="9" s="1"/>
  <c r="BI158" i="9"/>
  <c r="BH158" i="9"/>
  <c r="BG158" i="9"/>
  <c r="BF158" i="9"/>
  <c r="AA158" i="9"/>
  <c r="Y158" i="9"/>
  <c r="W158" i="9"/>
  <c r="BK158" i="9"/>
  <c r="N158" i="9"/>
  <c r="BE158" i="9" s="1"/>
  <c r="BI157" i="9"/>
  <c r="BH157" i="9"/>
  <c r="BG157" i="9"/>
  <c r="BF157" i="9"/>
  <c r="AA157" i="9"/>
  <c r="Y157" i="9"/>
  <c r="W157" i="9"/>
  <c r="BK157" i="9"/>
  <c r="N157" i="9"/>
  <c r="BE157" i="9" s="1"/>
  <c r="BI156" i="9"/>
  <c r="BH156" i="9"/>
  <c r="BG156" i="9"/>
  <c r="BF156" i="9"/>
  <c r="AA156" i="9"/>
  <c r="AA155" i="9" s="1"/>
  <c r="Y156" i="9"/>
  <c r="Y155" i="9" s="1"/>
  <c r="W156" i="9"/>
  <c r="W155" i="9" s="1"/>
  <c r="BK156" i="9"/>
  <c r="N156" i="9"/>
  <c r="BE156" i="9" s="1"/>
  <c r="BI154" i="9"/>
  <c r="BH154" i="9"/>
  <c r="BG154" i="9"/>
  <c r="BF154" i="9"/>
  <c r="BE154" i="9"/>
  <c r="AA154" i="9"/>
  <c r="Y154" i="9"/>
  <c r="W154" i="9"/>
  <c r="BK154" i="9"/>
  <c r="N154" i="9"/>
  <c r="BI153" i="9"/>
  <c r="BH153" i="9"/>
  <c r="BG153" i="9"/>
  <c r="BF153" i="9"/>
  <c r="AA153" i="9"/>
  <c r="Y153" i="9"/>
  <c r="W153" i="9"/>
  <c r="BK153" i="9"/>
  <c r="N153" i="9"/>
  <c r="BE153" i="9" s="1"/>
  <c r="BI152" i="9"/>
  <c r="BH152" i="9"/>
  <c r="BG152" i="9"/>
  <c r="BF152" i="9"/>
  <c r="AA152" i="9"/>
  <c r="Y152" i="9"/>
  <c r="W152" i="9"/>
  <c r="BK152" i="9"/>
  <c r="N152" i="9"/>
  <c r="BE152" i="9" s="1"/>
  <c r="BI151" i="9"/>
  <c r="BH151" i="9"/>
  <c r="BG151" i="9"/>
  <c r="BF151" i="9"/>
  <c r="AA151" i="9"/>
  <c r="Y151" i="9"/>
  <c r="W151" i="9"/>
  <c r="BK151" i="9"/>
  <c r="N151" i="9"/>
  <c r="BE151" i="9" s="1"/>
  <c r="BI150" i="9"/>
  <c r="BH150" i="9"/>
  <c r="BG150" i="9"/>
  <c r="BF150" i="9"/>
  <c r="AA150" i="9"/>
  <c r="Y150" i="9"/>
  <c r="W150" i="9"/>
  <c r="BK150" i="9"/>
  <c r="N150" i="9"/>
  <c r="BE150" i="9" s="1"/>
  <c r="BI149" i="9"/>
  <c r="BH149" i="9"/>
  <c r="BG149" i="9"/>
  <c r="BF149" i="9"/>
  <c r="AA149" i="9"/>
  <c r="Y149" i="9"/>
  <c r="W149" i="9"/>
  <c r="BK149" i="9"/>
  <c r="N149" i="9"/>
  <c r="BE149" i="9" s="1"/>
  <c r="BI148" i="9"/>
  <c r="BH148" i="9"/>
  <c r="BG148" i="9"/>
  <c r="BF148" i="9"/>
  <c r="AA148" i="9"/>
  <c r="Y148" i="9"/>
  <c r="W148" i="9"/>
  <c r="BK148" i="9"/>
  <c r="N148" i="9"/>
  <c r="BE148" i="9" s="1"/>
  <c r="BI147" i="9"/>
  <c r="BH147" i="9"/>
  <c r="BG147" i="9"/>
  <c r="BF147" i="9"/>
  <c r="AA147" i="9"/>
  <c r="Y147" i="9"/>
  <c r="W147" i="9"/>
  <c r="BK147" i="9"/>
  <c r="N147" i="9"/>
  <c r="BE147" i="9" s="1"/>
  <c r="BI146" i="9"/>
  <c r="BH146" i="9"/>
  <c r="BG146" i="9"/>
  <c r="BF146" i="9"/>
  <c r="BE146" i="9"/>
  <c r="AA146" i="9"/>
  <c r="Y146" i="9"/>
  <c r="W146" i="9"/>
  <c r="BK146" i="9"/>
  <c r="N146" i="9"/>
  <c r="BI145" i="9"/>
  <c r="BH145" i="9"/>
  <c r="BG145" i="9"/>
  <c r="BF145" i="9"/>
  <c r="AA145" i="9"/>
  <c r="Y145" i="9"/>
  <c r="W145" i="9"/>
  <c r="BK145" i="9"/>
  <c r="N145" i="9"/>
  <c r="BE145" i="9" s="1"/>
  <c r="BI144" i="9"/>
  <c r="BH144" i="9"/>
  <c r="BG144" i="9"/>
  <c r="BF144" i="9"/>
  <c r="AA144" i="9"/>
  <c r="Y144" i="9"/>
  <c r="W144" i="9"/>
  <c r="BK144" i="9"/>
  <c r="N144" i="9"/>
  <c r="BE144" i="9" s="1"/>
  <c r="BI143" i="9"/>
  <c r="BH143" i="9"/>
  <c r="BG143" i="9"/>
  <c r="BF143" i="9"/>
  <c r="AA143" i="9"/>
  <c r="Y143" i="9"/>
  <c r="W143" i="9"/>
  <c r="BK143" i="9"/>
  <c r="N143" i="9"/>
  <c r="BE143" i="9" s="1"/>
  <c r="BI142" i="9"/>
  <c r="BH142" i="9"/>
  <c r="BG142" i="9"/>
  <c r="BF142" i="9"/>
  <c r="AA142" i="9"/>
  <c r="Y142" i="9"/>
  <c r="W142" i="9"/>
  <c r="BK142" i="9"/>
  <c r="N142" i="9"/>
  <c r="BE142" i="9" s="1"/>
  <c r="BI141" i="9"/>
  <c r="BH141" i="9"/>
  <c r="BG141" i="9"/>
  <c r="BF141" i="9"/>
  <c r="AA141" i="9"/>
  <c r="Y141" i="9"/>
  <c r="W141" i="9"/>
  <c r="BK141" i="9"/>
  <c r="N141" i="9"/>
  <c r="BE141" i="9" s="1"/>
  <c r="BI140" i="9"/>
  <c r="BH140" i="9"/>
  <c r="BG140" i="9"/>
  <c r="BF140" i="9"/>
  <c r="AA140" i="9"/>
  <c r="Y140" i="9"/>
  <c r="W140" i="9"/>
  <c r="BK140" i="9"/>
  <c r="N140" i="9"/>
  <c r="BE140" i="9" s="1"/>
  <c r="BI139" i="9"/>
  <c r="BH139" i="9"/>
  <c r="BG139" i="9"/>
  <c r="BF139" i="9"/>
  <c r="AA139" i="9"/>
  <c r="Y139" i="9"/>
  <c r="W139" i="9"/>
  <c r="BK139" i="9"/>
  <c r="N139" i="9"/>
  <c r="BE139" i="9" s="1"/>
  <c r="BI138" i="9"/>
  <c r="BH138" i="9"/>
  <c r="BG138" i="9"/>
  <c r="BF138" i="9"/>
  <c r="BE138" i="9"/>
  <c r="AA138" i="9"/>
  <c r="Y138" i="9"/>
  <c r="W138" i="9"/>
  <c r="BK138" i="9"/>
  <c r="N138" i="9"/>
  <c r="BI137" i="9"/>
  <c r="BH137" i="9"/>
  <c r="BG137" i="9"/>
  <c r="BF137" i="9"/>
  <c r="AA137" i="9"/>
  <c r="Y137" i="9"/>
  <c r="W137" i="9"/>
  <c r="BK137" i="9"/>
  <c r="N137" i="9"/>
  <c r="BE137" i="9" s="1"/>
  <c r="BI136" i="9"/>
  <c r="BH136" i="9"/>
  <c r="BG136" i="9"/>
  <c r="BF136" i="9"/>
  <c r="AA136" i="9"/>
  <c r="Y136" i="9"/>
  <c r="W136" i="9"/>
  <c r="BK136" i="9"/>
  <c r="N136" i="9"/>
  <c r="BE136" i="9" s="1"/>
  <c r="BI135" i="9"/>
  <c r="BH135" i="9"/>
  <c r="BG135" i="9"/>
  <c r="BF135" i="9"/>
  <c r="AA135" i="9"/>
  <c r="Y135" i="9"/>
  <c r="W135" i="9"/>
  <c r="BK135" i="9"/>
  <c r="N135" i="9"/>
  <c r="BE135" i="9" s="1"/>
  <c r="BI134" i="9"/>
  <c r="BH134" i="9"/>
  <c r="BG134" i="9"/>
  <c r="BF134" i="9"/>
  <c r="AA134" i="9"/>
  <c r="Y134" i="9"/>
  <c r="W134" i="9"/>
  <c r="BK134" i="9"/>
  <c r="N134" i="9"/>
  <c r="BE134" i="9" s="1"/>
  <c r="BI133" i="9"/>
  <c r="BH133" i="9"/>
  <c r="BG133" i="9"/>
  <c r="BF133" i="9"/>
  <c r="AA133" i="9"/>
  <c r="AA132" i="9" s="1"/>
  <c r="Y133" i="9"/>
  <c r="Y132" i="9" s="1"/>
  <c r="W133" i="9"/>
  <c r="W132" i="9" s="1"/>
  <c r="BK133" i="9"/>
  <c r="N133" i="9"/>
  <c r="BE133" i="9" s="1"/>
  <c r="BI131" i="9"/>
  <c r="BH131" i="9"/>
  <c r="BG131" i="9"/>
  <c r="BF131" i="9"/>
  <c r="AA131" i="9"/>
  <c r="Y131" i="9"/>
  <c r="W131" i="9"/>
  <c r="BK131" i="9"/>
  <c r="N131" i="9"/>
  <c r="BE131" i="9" s="1"/>
  <c r="BI130" i="9"/>
  <c r="BH130" i="9"/>
  <c r="BG130" i="9"/>
  <c r="BF130" i="9"/>
  <c r="AA130" i="9"/>
  <c r="Y130" i="9"/>
  <c r="W130" i="9"/>
  <c r="BK130" i="9"/>
  <c r="N130" i="9"/>
  <c r="BE130" i="9" s="1"/>
  <c r="BI129" i="9"/>
  <c r="BH129" i="9"/>
  <c r="BG129" i="9"/>
  <c r="BF129" i="9"/>
  <c r="AA129" i="9"/>
  <c r="Y129" i="9"/>
  <c r="W129" i="9"/>
  <c r="BK129" i="9"/>
  <c r="N129" i="9"/>
  <c r="BE129" i="9" s="1"/>
  <c r="BI128" i="9"/>
  <c r="BH128" i="9"/>
  <c r="BG128" i="9"/>
  <c r="BF128" i="9"/>
  <c r="AA128" i="9"/>
  <c r="Y128" i="9"/>
  <c r="W128" i="9"/>
  <c r="BK128" i="9"/>
  <c r="N128" i="9"/>
  <c r="BE128" i="9" s="1"/>
  <c r="BI127" i="9"/>
  <c r="BH127" i="9"/>
  <c r="BG127" i="9"/>
  <c r="BF127" i="9"/>
  <c r="AA127" i="9"/>
  <c r="Y127" i="9"/>
  <c r="W127" i="9"/>
  <c r="BK127" i="9"/>
  <c r="N127" i="9"/>
  <c r="BE127" i="9" s="1"/>
  <c r="BI126" i="9"/>
  <c r="BH126" i="9"/>
  <c r="BG126" i="9"/>
  <c r="BF126" i="9"/>
  <c r="AA126" i="9"/>
  <c r="Y126" i="9"/>
  <c r="W126" i="9"/>
  <c r="BK126" i="9"/>
  <c r="N126" i="9"/>
  <c r="BE126" i="9" s="1"/>
  <c r="BI125" i="9"/>
  <c r="BH125" i="9"/>
  <c r="BG125" i="9"/>
  <c r="BF125" i="9"/>
  <c r="AA125" i="9"/>
  <c r="Y125" i="9"/>
  <c r="W125" i="9"/>
  <c r="BK125" i="9"/>
  <c r="N125" i="9"/>
  <c r="BE125" i="9" s="1"/>
  <c r="BI124" i="9"/>
  <c r="BH124" i="9"/>
  <c r="BG124" i="9"/>
  <c r="BF124" i="9"/>
  <c r="AA124" i="9"/>
  <c r="Y124" i="9"/>
  <c r="W124" i="9"/>
  <c r="BK124" i="9"/>
  <c r="N124" i="9"/>
  <c r="BE124" i="9" s="1"/>
  <c r="BI123" i="9"/>
  <c r="BH123" i="9"/>
  <c r="BG123" i="9"/>
  <c r="BF123" i="9"/>
  <c r="AA123" i="9"/>
  <c r="Y123" i="9"/>
  <c r="W123" i="9"/>
  <c r="BK123" i="9"/>
  <c r="N123" i="9"/>
  <c r="BE123" i="9" s="1"/>
  <c r="BI122" i="9"/>
  <c r="BH122" i="9"/>
  <c r="BG122" i="9"/>
  <c r="BF122" i="9"/>
  <c r="AA122" i="9"/>
  <c r="Y122" i="9"/>
  <c r="W122" i="9"/>
  <c r="BK122" i="9"/>
  <c r="N122" i="9"/>
  <c r="BE122" i="9" s="1"/>
  <c r="BI121" i="9"/>
  <c r="BH121" i="9"/>
  <c r="BG121" i="9"/>
  <c r="BF121" i="9"/>
  <c r="AA121" i="9"/>
  <c r="Y121" i="9"/>
  <c r="W121" i="9"/>
  <c r="BK121" i="9"/>
  <c r="N121" i="9"/>
  <c r="BE121" i="9" s="1"/>
  <c r="BI120" i="9"/>
  <c r="BH120" i="9"/>
  <c r="BG120" i="9"/>
  <c r="BF120" i="9"/>
  <c r="AA120" i="9"/>
  <c r="Y120" i="9"/>
  <c r="W120" i="9"/>
  <c r="BK120" i="9"/>
  <c r="N120" i="9"/>
  <c r="BE120" i="9" s="1"/>
  <c r="BI119" i="9"/>
  <c r="BH119" i="9"/>
  <c r="BG119" i="9"/>
  <c r="BF119" i="9"/>
  <c r="AA119" i="9"/>
  <c r="Y119" i="9"/>
  <c r="W119" i="9"/>
  <c r="BK119" i="9"/>
  <c r="N119" i="9"/>
  <c r="BE119" i="9" s="1"/>
  <c r="BI118" i="9"/>
  <c r="BH118" i="9"/>
  <c r="BG118" i="9"/>
  <c r="BF118" i="9"/>
  <c r="AA118" i="9"/>
  <c r="Y118" i="9"/>
  <c r="W118" i="9"/>
  <c r="BK118" i="9"/>
  <c r="N118" i="9"/>
  <c r="BE118" i="9" s="1"/>
  <c r="BI117" i="9"/>
  <c r="BH117" i="9"/>
  <c r="BG117" i="9"/>
  <c r="BF117" i="9"/>
  <c r="AA117" i="9"/>
  <c r="Y117" i="9"/>
  <c r="W117" i="9"/>
  <c r="BK117" i="9"/>
  <c r="N117" i="9"/>
  <c r="BE117" i="9" s="1"/>
  <c r="BI116" i="9"/>
  <c r="H36" i="9" s="1"/>
  <c r="BD95" i="1" s="1"/>
  <c r="BH116" i="9"/>
  <c r="BG116" i="9"/>
  <c r="BF116" i="9"/>
  <c r="AA116" i="9"/>
  <c r="AA115" i="9" s="1"/>
  <c r="Y116" i="9"/>
  <c r="Y115" i="9" s="1"/>
  <c r="W116" i="9"/>
  <c r="W115" i="9" s="1"/>
  <c r="BK116" i="9"/>
  <c r="N116" i="9"/>
  <c r="BE116" i="9" s="1"/>
  <c r="M111" i="9"/>
  <c r="M110" i="9"/>
  <c r="F110" i="9"/>
  <c r="F108" i="9"/>
  <c r="F106" i="9"/>
  <c r="M28" i="9"/>
  <c r="AS95" i="1" s="1"/>
  <c r="M84" i="9"/>
  <c r="M83" i="9"/>
  <c r="F83" i="9"/>
  <c r="F81" i="9"/>
  <c r="F79" i="9"/>
  <c r="O15" i="9"/>
  <c r="E15" i="9"/>
  <c r="F84" i="9" s="1"/>
  <c r="O14" i="9"/>
  <c r="O9" i="9"/>
  <c r="M81" i="9" s="1"/>
  <c r="F6" i="9"/>
  <c r="F105" i="9" s="1"/>
  <c r="Y225" i="8"/>
  <c r="W225" i="8"/>
  <c r="BK223" i="8"/>
  <c r="N223" i="8" s="1"/>
  <c r="N95" i="8" s="1"/>
  <c r="AA221" i="8"/>
  <c r="AY94" i="1"/>
  <c r="AX94" i="1"/>
  <c r="BI231" i="8"/>
  <c r="BH231" i="8"/>
  <c r="BG231" i="8"/>
  <c r="BF231" i="8"/>
  <c r="AA231" i="8"/>
  <c r="Y231" i="8"/>
  <c r="W231" i="8"/>
  <c r="BK231" i="8"/>
  <c r="N231" i="8"/>
  <c r="BE231" i="8" s="1"/>
  <c r="BI230" i="8"/>
  <c r="BH230" i="8"/>
  <c r="BG230" i="8"/>
  <c r="BF230" i="8"/>
  <c r="AA230" i="8"/>
  <c r="Y230" i="8"/>
  <c r="W230" i="8"/>
  <c r="BK230" i="8"/>
  <c r="N230" i="8"/>
  <c r="BE230" i="8" s="1"/>
  <c r="BI229" i="8"/>
  <c r="BH229" i="8"/>
  <c r="BG229" i="8"/>
  <c r="BF229" i="8"/>
  <c r="BE229" i="8"/>
  <c r="AA229" i="8"/>
  <c r="AA228" i="8" s="1"/>
  <c r="AA227" i="8" s="1"/>
  <c r="Y229" i="8"/>
  <c r="Y228" i="8" s="1"/>
  <c r="Y227" i="8" s="1"/>
  <c r="W229" i="8"/>
  <c r="W228" i="8" s="1"/>
  <c r="W227" i="8" s="1"/>
  <c r="BK229" i="8"/>
  <c r="BK228" i="8" s="1"/>
  <c r="N229" i="8"/>
  <c r="BI226" i="8"/>
  <c r="BH226" i="8"/>
  <c r="BG226" i="8"/>
  <c r="BF226" i="8"/>
  <c r="AA226" i="8"/>
  <c r="AA225" i="8" s="1"/>
  <c r="Y226" i="8"/>
  <c r="W226" i="8"/>
  <c r="BK226" i="8"/>
  <c r="BK225" i="8" s="1"/>
  <c r="N225" i="8" s="1"/>
  <c r="N96" i="8" s="1"/>
  <c r="N226" i="8"/>
  <c r="BE226" i="8" s="1"/>
  <c r="BI224" i="8"/>
  <c r="BH224" i="8"/>
  <c r="BG224" i="8"/>
  <c r="BF224" i="8"/>
  <c r="AA224" i="8"/>
  <c r="AA223" i="8" s="1"/>
  <c r="Y224" i="8"/>
  <c r="Y223" i="8" s="1"/>
  <c r="W224" i="8"/>
  <c r="W223" i="8" s="1"/>
  <c r="BK224" i="8"/>
  <c r="N224" i="8"/>
  <c r="BE224" i="8" s="1"/>
  <c r="BI222" i="8"/>
  <c r="BH222" i="8"/>
  <c r="BG222" i="8"/>
  <c r="BF222" i="8"/>
  <c r="AA222" i="8"/>
  <c r="Y222" i="8"/>
  <c r="Y221" i="8" s="1"/>
  <c r="W222" i="8"/>
  <c r="W221" i="8" s="1"/>
  <c r="BK222" i="8"/>
  <c r="BK221" i="8" s="1"/>
  <c r="N221" i="8" s="1"/>
  <c r="N94" i="8" s="1"/>
  <c r="N222" i="8"/>
  <c r="BE222" i="8" s="1"/>
  <c r="BI220" i="8"/>
  <c r="BH220" i="8"/>
  <c r="BG220" i="8"/>
  <c r="BF220" i="8"/>
  <c r="AA220" i="8"/>
  <c r="Y220" i="8"/>
  <c r="W220" i="8"/>
  <c r="BK220" i="8"/>
  <c r="N220" i="8"/>
  <c r="BE220" i="8" s="1"/>
  <c r="BI219" i="8"/>
  <c r="BH219" i="8"/>
  <c r="BG219" i="8"/>
  <c r="BF219" i="8"/>
  <c r="AA219" i="8"/>
  <c r="Y219" i="8"/>
  <c r="W219" i="8"/>
  <c r="BK219" i="8"/>
  <c r="N219" i="8"/>
  <c r="BE219" i="8" s="1"/>
  <c r="BI218" i="8"/>
  <c r="BH218" i="8"/>
  <c r="BG218" i="8"/>
  <c r="BF218" i="8"/>
  <c r="AA218" i="8"/>
  <c r="Y218" i="8"/>
  <c r="W218" i="8"/>
  <c r="BK218" i="8"/>
  <c r="N218" i="8"/>
  <c r="BE218" i="8" s="1"/>
  <c r="BI217" i="8"/>
  <c r="BH217" i="8"/>
  <c r="BG217" i="8"/>
  <c r="BF217" i="8"/>
  <c r="AA217" i="8"/>
  <c r="Y217" i="8"/>
  <c r="W217" i="8"/>
  <c r="BK217" i="8"/>
  <c r="N217" i="8"/>
  <c r="BE217" i="8" s="1"/>
  <c r="BI216" i="8"/>
  <c r="BH216" i="8"/>
  <c r="BG216" i="8"/>
  <c r="BF216" i="8"/>
  <c r="BE216" i="8"/>
  <c r="AA216" i="8"/>
  <c r="Y216" i="8"/>
  <c r="W216" i="8"/>
  <c r="BK216" i="8"/>
  <c r="N216" i="8"/>
  <c r="BI215" i="8"/>
  <c r="BH215" i="8"/>
  <c r="BG215" i="8"/>
  <c r="BF215" i="8"/>
  <c r="AA215" i="8"/>
  <c r="Y215" i="8"/>
  <c r="W215" i="8"/>
  <c r="BK215" i="8"/>
  <c r="N215" i="8"/>
  <c r="BE215" i="8" s="1"/>
  <c r="BI214" i="8"/>
  <c r="BH214" i="8"/>
  <c r="BG214" i="8"/>
  <c r="BF214" i="8"/>
  <c r="AA214" i="8"/>
  <c r="Y214" i="8"/>
  <c r="W214" i="8"/>
  <c r="BK214" i="8"/>
  <c r="N214" i="8"/>
  <c r="BE214" i="8" s="1"/>
  <c r="BI213" i="8"/>
  <c r="BH213" i="8"/>
  <c r="BG213" i="8"/>
  <c r="BF213" i="8"/>
  <c r="AA213" i="8"/>
  <c r="Y213" i="8"/>
  <c r="W213" i="8"/>
  <c r="BK213" i="8"/>
  <c r="N213" i="8"/>
  <c r="BE213" i="8" s="1"/>
  <c r="BI212" i="8"/>
  <c r="BH212" i="8"/>
  <c r="BG212" i="8"/>
  <c r="BF212" i="8"/>
  <c r="AA212" i="8"/>
  <c r="Y212" i="8"/>
  <c r="W212" i="8"/>
  <c r="W210" i="8" s="1"/>
  <c r="BK212" i="8"/>
  <c r="N212" i="8"/>
  <c r="BE212" i="8" s="1"/>
  <c r="BI211" i="8"/>
  <c r="BH211" i="8"/>
  <c r="BG211" i="8"/>
  <c r="BF211" i="8"/>
  <c r="AA211" i="8"/>
  <c r="AA210" i="8" s="1"/>
  <c r="Y211" i="8"/>
  <c r="Y210" i="8" s="1"/>
  <c r="W211" i="8"/>
  <c r="BK211" i="8"/>
  <c r="N211" i="8"/>
  <c r="BE211" i="8" s="1"/>
  <c r="BI209" i="8"/>
  <c r="BH209" i="8"/>
  <c r="BG209" i="8"/>
  <c r="BF209" i="8"/>
  <c r="AA209" i="8"/>
  <c r="Y209" i="8"/>
  <c r="W209" i="8"/>
  <c r="BK209" i="8"/>
  <c r="N209" i="8"/>
  <c r="BE209" i="8" s="1"/>
  <c r="BI208" i="8"/>
  <c r="BH208" i="8"/>
  <c r="BG208" i="8"/>
  <c r="BF208" i="8"/>
  <c r="AA208" i="8"/>
  <c r="Y208" i="8"/>
  <c r="W208" i="8"/>
  <c r="BK208" i="8"/>
  <c r="N208" i="8"/>
  <c r="BE208" i="8" s="1"/>
  <c r="BI207" i="8"/>
  <c r="BH207" i="8"/>
  <c r="BG207" i="8"/>
  <c r="BF207" i="8"/>
  <c r="AA207" i="8"/>
  <c r="Y207" i="8"/>
  <c r="W207" i="8"/>
  <c r="BK207" i="8"/>
  <c r="N207" i="8"/>
  <c r="BE207" i="8" s="1"/>
  <c r="BI206" i="8"/>
  <c r="BH206" i="8"/>
  <c r="BG206" i="8"/>
  <c r="BF206" i="8"/>
  <c r="BE206" i="8"/>
  <c r="AA206" i="8"/>
  <c r="Y206" i="8"/>
  <c r="W206" i="8"/>
  <c r="BK206" i="8"/>
  <c r="N206" i="8"/>
  <c r="BI205" i="8"/>
  <c r="BH205" i="8"/>
  <c r="BG205" i="8"/>
  <c r="BF205" i="8"/>
  <c r="AA205" i="8"/>
  <c r="Y205" i="8"/>
  <c r="W205" i="8"/>
  <c r="BK205" i="8"/>
  <c r="N205" i="8"/>
  <c r="BE205" i="8" s="1"/>
  <c r="BI204" i="8"/>
  <c r="BH204" i="8"/>
  <c r="BG204" i="8"/>
  <c r="BF204" i="8"/>
  <c r="AA204" i="8"/>
  <c r="Y204" i="8"/>
  <c r="W204" i="8"/>
  <c r="BK204" i="8"/>
  <c r="N204" i="8"/>
  <c r="BE204" i="8" s="1"/>
  <c r="BI203" i="8"/>
  <c r="BH203" i="8"/>
  <c r="BG203" i="8"/>
  <c r="BF203" i="8"/>
  <c r="AA203" i="8"/>
  <c r="Y203" i="8"/>
  <c r="W203" i="8"/>
  <c r="BK203" i="8"/>
  <c r="N203" i="8"/>
  <c r="BE203" i="8" s="1"/>
  <c r="BI202" i="8"/>
  <c r="BH202" i="8"/>
  <c r="BG202" i="8"/>
  <c r="BF202" i="8"/>
  <c r="AA202" i="8"/>
  <c r="Y202" i="8"/>
  <c r="W202" i="8"/>
  <c r="BK202" i="8"/>
  <c r="N202" i="8"/>
  <c r="BE202" i="8" s="1"/>
  <c r="BI201" i="8"/>
  <c r="BH201" i="8"/>
  <c r="BG201" i="8"/>
  <c r="BF201" i="8"/>
  <c r="AA201" i="8"/>
  <c r="Y201" i="8"/>
  <c r="Y198" i="8" s="1"/>
  <c r="W201" i="8"/>
  <c r="BK201" i="8"/>
  <c r="N201" i="8"/>
  <c r="BE201" i="8" s="1"/>
  <c r="BI199" i="8"/>
  <c r="BH199" i="8"/>
  <c r="BG199" i="8"/>
  <c r="BF199" i="8"/>
  <c r="AA199" i="8"/>
  <c r="AA198" i="8" s="1"/>
  <c r="Y199" i="8"/>
  <c r="W199" i="8"/>
  <c r="W198" i="8" s="1"/>
  <c r="BK199" i="8"/>
  <c r="N199" i="8"/>
  <c r="BE199" i="8" s="1"/>
  <c r="BI197" i="8"/>
  <c r="BH197" i="8"/>
  <c r="BG197" i="8"/>
  <c r="BF197" i="8"/>
  <c r="AA197" i="8"/>
  <c r="Y197" i="8"/>
  <c r="W197" i="8"/>
  <c r="BK197" i="8"/>
  <c r="N197" i="8"/>
  <c r="BE197" i="8" s="1"/>
  <c r="BI196" i="8"/>
  <c r="BH196" i="8"/>
  <c r="BG196" i="8"/>
  <c r="BF196" i="8"/>
  <c r="BE196" i="8"/>
  <c r="AA196" i="8"/>
  <c r="Y196" i="8"/>
  <c r="W196" i="8"/>
  <c r="BK196" i="8"/>
  <c r="N196" i="8"/>
  <c r="BI195" i="8"/>
  <c r="BH195" i="8"/>
  <c r="BG195" i="8"/>
  <c r="BF195" i="8"/>
  <c r="AA195" i="8"/>
  <c r="Y195" i="8"/>
  <c r="W195" i="8"/>
  <c r="BK195" i="8"/>
  <c r="N195" i="8"/>
  <c r="BE195" i="8" s="1"/>
  <c r="BI194" i="8"/>
  <c r="BH194" i="8"/>
  <c r="BG194" i="8"/>
  <c r="BF194" i="8"/>
  <c r="AA194" i="8"/>
  <c r="Y194" i="8"/>
  <c r="W194" i="8"/>
  <c r="BK194" i="8"/>
  <c r="N194" i="8"/>
  <c r="BE194" i="8" s="1"/>
  <c r="BI193" i="8"/>
  <c r="BH193" i="8"/>
  <c r="BG193" i="8"/>
  <c r="BF193" i="8"/>
  <c r="AA193" i="8"/>
  <c r="Y193" i="8"/>
  <c r="W193" i="8"/>
  <c r="BK193" i="8"/>
  <c r="N193" i="8"/>
  <c r="BE193" i="8" s="1"/>
  <c r="BI192" i="8"/>
  <c r="BH192" i="8"/>
  <c r="BG192" i="8"/>
  <c r="BF192" i="8"/>
  <c r="AA192" i="8"/>
  <c r="Y192" i="8"/>
  <c r="W192" i="8"/>
  <c r="BK192" i="8"/>
  <c r="N192" i="8"/>
  <c r="BE192" i="8" s="1"/>
  <c r="BI191" i="8"/>
  <c r="BH191" i="8"/>
  <c r="BG191" i="8"/>
  <c r="BF191" i="8"/>
  <c r="AA191" i="8"/>
  <c r="Y191" i="8"/>
  <c r="W191" i="8"/>
  <c r="BK191" i="8"/>
  <c r="N191" i="8"/>
  <c r="BE191" i="8" s="1"/>
  <c r="BI190" i="8"/>
  <c r="BH190" i="8"/>
  <c r="BG190" i="8"/>
  <c r="BF190" i="8"/>
  <c r="AA190" i="8"/>
  <c r="Y190" i="8"/>
  <c r="W190" i="8"/>
  <c r="BK190" i="8"/>
  <c r="N190" i="8"/>
  <c r="BE190" i="8" s="1"/>
  <c r="BI189" i="8"/>
  <c r="BH189" i="8"/>
  <c r="BG189" i="8"/>
  <c r="BF189" i="8"/>
  <c r="AA189" i="8"/>
  <c r="Y189" i="8"/>
  <c r="W189" i="8"/>
  <c r="BK189" i="8"/>
  <c r="N189" i="8"/>
  <c r="BE189" i="8" s="1"/>
  <c r="BI188" i="8"/>
  <c r="BH188" i="8"/>
  <c r="BG188" i="8"/>
  <c r="BF188" i="8"/>
  <c r="BE188" i="8"/>
  <c r="AA188" i="8"/>
  <c r="Y188" i="8"/>
  <c r="W188" i="8"/>
  <c r="BK188" i="8"/>
  <c r="N188" i="8"/>
  <c r="BI187" i="8"/>
  <c r="BH187" i="8"/>
  <c r="BG187" i="8"/>
  <c r="BF187" i="8"/>
  <c r="AA187" i="8"/>
  <c r="Y187" i="8"/>
  <c r="W187" i="8"/>
  <c r="BK187" i="8"/>
  <c r="N187" i="8"/>
  <c r="BE187" i="8" s="1"/>
  <c r="BI186" i="8"/>
  <c r="BH186" i="8"/>
  <c r="BG186" i="8"/>
  <c r="BF186" i="8"/>
  <c r="AA186" i="8"/>
  <c r="Y186" i="8"/>
  <c r="W186" i="8"/>
  <c r="BK186" i="8"/>
  <c r="N186" i="8"/>
  <c r="BE186" i="8" s="1"/>
  <c r="BI185" i="8"/>
  <c r="BH185" i="8"/>
  <c r="BG185" i="8"/>
  <c r="BF185" i="8"/>
  <c r="AA185" i="8"/>
  <c r="Y185" i="8"/>
  <c r="W185" i="8"/>
  <c r="BK185" i="8"/>
  <c r="N185" i="8"/>
  <c r="BE185" i="8" s="1"/>
  <c r="BI184" i="8"/>
  <c r="BH184" i="8"/>
  <c r="BG184" i="8"/>
  <c r="BF184" i="8"/>
  <c r="AA184" i="8"/>
  <c r="Y184" i="8"/>
  <c r="W184" i="8"/>
  <c r="BK184" i="8"/>
  <c r="N184" i="8"/>
  <c r="BE184" i="8" s="1"/>
  <c r="BI183" i="8"/>
  <c r="BH183" i="8"/>
  <c r="BG183" i="8"/>
  <c r="BF183" i="8"/>
  <c r="AA183" i="8"/>
  <c r="Y183" i="8"/>
  <c r="W183" i="8"/>
  <c r="BK183" i="8"/>
  <c r="N183" i="8"/>
  <c r="BE183" i="8" s="1"/>
  <c r="BI182" i="8"/>
  <c r="BH182" i="8"/>
  <c r="BG182" i="8"/>
  <c r="BF182" i="8"/>
  <c r="AA182" i="8"/>
  <c r="Y182" i="8"/>
  <c r="W182" i="8"/>
  <c r="BK182" i="8"/>
  <c r="N182" i="8"/>
  <c r="BE182" i="8" s="1"/>
  <c r="BI181" i="8"/>
  <c r="BH181" i="8"/>
  <c r="BG181" i="8"/>
  <c r="BF181" i="8"/>
  <c r="AA181" i="8"/>
  <c r="Y181" i="8"/>
  <c r="W181" i="8"/>
  <c r="BK181" i="8"/>
  <c r="N181" i="8"/>
  <c r="BE181" i="8" s="1"/>
  <c r="BI180" i="8"/>
  <c r="BH180" i="8"/>
  <c r="BG180" i="8"/>
  <c r="BF180" i="8"/>
  <c r="BE180" i="8"/>
  <c r="AA180" i="8"/>
  <c r="Y180" i="8"/>
  <c r="W180" i="8"/>
  <c r="BK180" i="8"/>
  <c r="N180" i="8"/>
  <c r="BI179" i="8"/>
  <c r="BH179" i="8"/>
  <c r="BG179" i="8"/>
  <c r="BF179" i="8"/>
  <c r="AA179" i="8"/>
  <c r="Y179" i="8"/>
  <c r="W179" i="8"/>
  <c r="BK179" i="8"/>
  <c r="N179" i="8"/>
  <c r="BE179" i="8" s="1"/>
  <c r="BI178" i="8"/>
  <c r="BH178" i="8"/>
  <c r="BG178" i="8"/>
  <c r="BF178" i="8"/>
  <c r="AA178" i="8"/>
  <c r="Y178" i="8"/>
  <c r="W178" i="8"/>
  <c r="BK178" i="8"/>
  <c r="N178" i="8"/>
  <c r="BE178" i="8" s="1"/>
  <c r="BI176" i="8"/>
  <c r="BH176" i="8"/>
  <c r="BG176" i="8"/>
  <c r="BF176" i="8"/>
  <c r="AA176" i="8"/>
  <c r="Y176" i="8"/>
  <c r="W176" i="8"/>
  <c r="BK176" i="8"/>
  <c r="N176" i="8"/>
  <c r="BE176" i="8" s="1"/>
  <c r="BI175" i="8"/>
  <c r="BH175" i="8"/>
  <c r="BG175" i="8"/>
  <c r="BF175" i="8"/>
  <c r="AA175" i="8"/>
  <c r="Y175" i="8"/>
  <c r="W175" i="8"/>
  <c r="BK175" i="8"/>
  <c r="N175" i="8"/>
  <c r="BE175" i="8" s="1"/>
  <c r="BI174" i="8"/>
  <c r="BH174" i="8"/>
  <c r="BG174" i="8"/>
  <c r="BF174" i="8"/>
  <c r="AA174" i="8"/>
  <c r="Y174" i="8"/>
  <c r="W174" i="8"/>
  <c r="BK174" i="8"/>
  <c r="N174" i="8"/>
  <c r="BE174" i="8" s="1"/>
  <c r="BI172" i="8"/>
  <c r="BH172" i="8"/>
  <c r="BG172" i="8"/>
  <c r="BF172" i="8"/>
  <c r="AA172" i="8"/>
  <c r="Y172" i="8"/>
  <c r="W172" i="8"/>
  <c r="W171" i="8" s="1"/>
  <c r="BK172" i="8"/>
  <c r="N172" i="8"/>
  <c r="BE172" i="8" s="1"/>
  <c r="BI170" i="8"/>
  <c r="BH170" i="8"/>
  <c r="BG170" i="8"/>
  <c r="BF170" i="8"/>
  <c r="AA170" i="8"/>
  <c r="Y170" i="8"/>
  <c r="W170" i="8"/>
  <c r="BK170" i="8"/>
  <c r="N170" i="8"/>
  <c r="BE170" i="8" s="1"/>
  <c r="BI169" i="8"/>
  <c r="BH169" i="8"/>
  <c r="BG169" i="8"/>
  <c r="BF169" i="8"/>
  <c r="AA169" i="8"/>
  <c r="Y169" i="8"/>
  <c r="W169" i="8"/>
  <c r="BK169" i="8"/>
  <c r="N169" i="8"/>
  <c r="BE169" i="8" s="1"/>
  <c r="BI168" i="8"/>
  <c r="BH168" i="8"/>
  <c r="BG168" i="8"/>
  <c r="BF168" i="8"/>
  <c r="AA168" i="8"/>
  <c r="Y168" i="8"/>
  <c r="W168" i="8"/>
  <c r="BK168" i="8"/>
  <c r="N168" i="8"/>
  <c r="BE168" i="8" s="1"/>
  <c r="BI167" i="8"/>
  <c r="BH167" i="8"/>
  <c r="BG167" i="8"/>
  <c r="BF167" i="8"/>
  <c r="AA167" i="8"/>
  <c r="Y167" i="8"/>
  <c r="W167" i="8"/>
  <c r="BK167" i="8"/>
  <c r="N167" i="8"/>
  <c r="BE167" i="8" s="1"/>
  <c r="BI166" i="8"/>
  <c r="BH166" i="8"/>
  <c r="BG166" i="8"/>
  <c r="BF166" i="8"/>
  <c r="AA166" i="8"/>
  <c r="Y166" i="8"/>
  <c r="W166" i="8"/>
  <c r="BK166" i="8"/>
  <c r="N166" i="8"/>
  <c r="BE166" i="8" s="1"/>
  <c r="BI164" i="8"/>
  <c r="BH164" i="8"/>
  <c r="BG164" i="8"/>
  <c r="BF164" i="8"/>
  <c r="AA164" i="8"/>
  <c r="Y164" i="8"/>
  <c r="W164" i="8"/>
  <c r="BK164" i="8"/>
  <c r="N164" i="8"/>
  <c r="BE164" i="8" s="1"/>
  <c r="BI162" i="8"/>
  <c r="BH162" i="8"/>
  <c r="BG162" i="8"/>
  <c r="BF162" i="8"/>
  <c r="AA162" i="8"/>
  <c r="Y162" i="8"/>
  <c r="W162" i="8"/>
  <c r="BK162" i="8"/>
  <c r="N162" i="8"/>
  <c r="BE162" i="8" s="1"/>
  <c r="BI160" i="8"/>
  <c r="BH160" i="8"/>
  <c r="BG160" i="8"/>
  <c r="BF160" i="8"/>
  <c r="AA160" i="8"/>
  <c r="Y160" i="8"/>
  <c r="W160" i="8"/>
  <c r="BK160" i="8"/>
  <c r="N160" i="8"/>
  <c r="BE160" i="8" s="1"/>
  <c r="BI159" i="8"/>
  <c r="BH159" i="8"/>
  <c r="BG159" i="8"/>
  <c r="BF159" i="8"/>
  <c r="AA159" i="8"/>
  <c r="Y159" i="8"/>
  <c r="W159" i="8"/>
  <c r="BK159" i="8"/>
  <c r="N159" i="8"/>
  <c r="BE159" i="8" s="1"/>
  <c r="BI158" i="8"/>
  <c r="BH158" i="8"/>
  <c r="BG158" i="8"/>
  <c r="BF158" i="8"/>
  <c r="AA158" i="8"/>
  <c r="Y158" i="8"/>
  <c r="W158" i="8"/>
  <c r="BK158" i="8"/>
  <c r="N158" i="8"/>
  <c r="BE158" i="8" s="1"/>
  <c r="BI157" i="8"/>
  <c r="BH157" i="8"/>
  <c r="BG157" i="8"/>
  <c r="BF157" i="8"/>
  <c r="BE157" i="8"/>
  <c r="AA157" i="8"/>
  <c r="Y157" i="8"/>
  <c r="W157" i="8"/>
  <c r="BK157" i="8"/>
  <c r="N157" i="8"/>
  <c r="BI156" i="8"/>
  <c r="BH156" i="8"/>
  <c r="BG156" i="8"/>
  <c r="BF156" i="8"/>
  <c r="AA156" i="8"/>
  <c r="Y156" i="8"/>
  <c r="W156" i="8"/>
  <c r="BK156" i="8"/>
  <c r="N156" i="8"/>
  <c r="BE156" i="8" s="1"/>
  <c r="BI155" i="8"/>
  <c r="BH155" i="8"/>
  <c r="BG155" i="8"/>
  <c r="BF155" i="8"/>
  <c r="AA155" i="8"/>
  <c r="Y155" i="8"/>
  <c r="W155" i="8"/>
  <c r="BK155" i="8"/>
  <c r="N155" i="8"/>
  <c r="BE155" i="8" s="1"/>
  <c r="BI154" i="8"/>
  <c r="BH154" i="8"/>
  <c r="BG154" i="8"/>
  <c r="BF154" i="8"/>
  <c r="AA154" i="8"/>
  <c r="Y154" i="8"/>
  <c r="W154" i="8"/>
  <c r="BK154" i="8"/>
  <c r="N154" i="8"/>
  <c r="BE154" i="8" s="1"/>
  <c r="BI153" i="8"/>
  <c r="BH153" i="8"/>
  <c r="BG153" i="8"/>
  <c r="BF153" i="8"/>
  <c r="AA153" i="8"/>
  <c r="Y153" i="8"/>
  <c r="W153" i="8"/>
  <c r="BK153" i="8"/>
  <c r="N153" i="8"/>
  <c r="BE153" i="8" s="1"/>
  <c r="BI152" i="8"/>
  <c r="BH152" i="8"/>
  <c r="BG152" i="8"/>
  <c r="BF152" i="8"/>
  <c r="AA152" i="8"/>
  <c r="Y152" i="8"/>
  <c r="W152" i="8"/>
  <c r="BK152" i="8"/>
  <c r="N152" i="8"/>
  <c r="BE152" i="8" s="1"/>
  <c r="BI151" i="8"/>
  <c r="BH151" i="8"/>
  <c r="BG151" i="8"/>
  <c r="BF151" i="8"/>
  <c r="AA151" i="8"/>
  <c r="Y151" i="8"/>
  <c r="W151" i="8"/>
  <c r="BK151" i="8"/>
  <c r="N151" i="8"/>
  <c r="BE151" i="8" s="1"/>
  <c r="BI150" i="8"/>
  <c r="BH150" i="8"/>
  <c r="BG150" i="8"/>
  <c r="BF150" i="8"/>
  <c r="AA150" i="8"/>
  <c r="Y150" i="8"/>
  <c r="W150" i="8"/>
  <c r="BK150" i="8"/>
  <c r="N150" i="8"/>
  <c r="BE150" i="8" s="1"/>
  <c r="BI149" i="8"/>
  <c r="BH149" i="8"/>
  <c r="BG149" i="8"/>
  <c r="BF149" i="8"/>
  <c r="BE149" i="8"/>
  <c r="AA149" i="8"/>
  <c r="Y149" i="8"/>
  <c r="W149" i="8"/>
  <c r="BK149" i="8"/>
  <c r="N149" i="8"/>
  <c r="BI148" i="8"/>
  <c r="BH148" i="8"/>
  <c r="BG148" i="8"/>
  <c r="BF148" i="8"/>
  <c r="AA148" i="8"/>
  <c r="Y148" i="8"/>
  <c r="W148" i="8"/>
  <c r="BK148" i="8"/>
  <c r="N148" i="8"/>
  <c r="BE148" i="8" s="1"/>
  <c r="BI147" i="8"/>
  <c r="BH147" i="8"/>
  <c r="BG147" i="8"/>
  <c r="BF147" i="8"/>
  <c r="AA147" i="8"/>
  <c r="Y147" i="8"/>
  <c r="W147" i="8"/>
  <c r="BK147" i="8"/>
  <c r="N147" i="8"/>
  <c r="BE147" i="8" s="1"/>
  <c r="BI146" i="8"/>
  <c r="BH146" i="8"/>
  <c r="BG146" i="8"/>
  <c r="BF146" i="8"/>
  <c r="AA146" i="8"/>
  <c r="Y146" i="8"/>
  <c r="W146" i="8"/>
  <c r="BK146" i="8"/>
  <c r="N146" i="8"/>
  <c r="BE146" i="8" s="1"/>
  <c r="BI145" i="8"/>
  <c r="BH145" i="8"/>
  <c r="BG145" i="8"/>
  <c r="BF145" i="8"/>
  <c r="AA145" i="8"/>
  <c r="Y145" i="8"/>
  <c r="W145" i="8"/>
  <c r="BK145" i="8"/>
  <c r="N145" i="8"/>
  <c r="BE145" i="8" s="1"/>
  <c r="BI144" i="8"/>
  <c r="BH144" i="8"/>
  <c r="BG144" i="8"/>
  <c r="BF144" i="8"/>
  <c r="AA144" i="8"/>
  <c r="Y144" i="8"/>
  <c r="W144" i="8"/>
  <c r="BK144" i="8"/>
  <c r="N144" i="8"/>
  <c r="BE144" i="8" s="1"/>
  <c r="BI143" i="8"/>
  <c r="BH143" i="8"/>
  <c r="BG143" i="8"/>
  <c r="BF143" i="8"/>
  <c r="AA143" i="8"/>
  <c r="Y143" i="8"/>
  <c r="W143" i="8"/>
  <c r="BK143" i="8"/>
  <c r="N143" i="8"/>
  <c r="BE143" i="8" s="1"/>
  <c r="BI142" i="8"/>
  <c r="BH142" i="8"/>
  <c r="BG142" i="8"/>
  <c r="BF142" i="8"/>
  <c r="AA142" i="8"/>
  <c r="Y142" i="8"/>
  <c r="W142" i="8"/>
  <c r="BK142" i="8"/>
  <c r="N142" i="8"/>
  <c r="BE142" i="8" s="1"/>
  <c r="BI141" i="8"/>
  <c r="BH141" i="8"/>
  <c r="BG141" i="8"/>
  <c r="BF141" i="8"/>
  <c r="BE141" i="8"/>
  <c r="AA141" i="8"/>
  <c r="Y141" i="8"/>
  <c r="W141" i="8"/>
  <c r="BK141" i="8"/>
  <c r="N141" i="8"/>
  <c r="BI140" i="8"/>
  <c r="BH140" i="8"/>
  <c r="BG140" i="8"/>
  <c r="BF140" i="8"/>
  <c r="AA140" i="8"/>
  <c r="Y140" i="8"/>
  <c r="W140" i="8"/>
  <c r="BK140" i="8"/>
  <c r="N140" i="8"/>
  <c r="BE140" i="8" s="1"/>
  <c r="BI138" i="8"/>
  <c r="BH138" i="8"/>
  <c r="BG138" i="8"/>
  <c r="BF138" i="8"/>
  <c r="AA138" i="8"/>
  <c r="Y138" i="8"/>
  <c r="W138" i="8"/>
  <c r="BK138" i="8"/>
  <c r="N138" i="8"/>
  <c r="BE138" i="8" s="1"/>
  <c r="BI136" i="8"/>
  <c r="BH136" i="8"/>
  <c r="BG136" i="8"/>
  <c r="BF136" i="8"/>
  <c r="AA136" i="8"/>
  <c r="Y136" i="8"/>
  <c r="W136" i="8"/>
  <c r="BK136" i="8"/>
  <c r="N136" i="8"/>
  <c r="BE136" i="8" s="1"/>
  <c r="BI134" i="8"/>
  <c r="BH134" i="8"/>
  <c r="BG134" i="8"/>
  <c r="BF134" i="8"/>
  <c r="AA134" i="8"/>
  <c r="Y134" i="8"/>
  <c r="W134" i="8"/>
  <c r="BK134" i="8"/>
  <c r="N134" i="8"/>
  <c r="BE134" i="8" s="1"/>
  <c r="BI132" i="8"/>
  <c r="BH132" i="8"/>
  <c r="BG132" i="8"/>
  <c r="BF132" i="8"/>
  <c r="AA132" i="8"/>
  <c r="Y132" i="8"/>
  <c r="W132" i="8"/>
  <c r="BK132" i="8"/>
  <c r="N132" i="8"/>
  <c r="BE132" i="8" s="1"/>
  <c r="BI131" i="8"/>
  <c r="BH131" i="8"/>
  <c r="BG131" i="8"/>
  <c r="BF131" i="8"/>
  <c r="AA131" i="8"/>
  <c r="Y131" i="8"/>
  <c r="W131" i="8"/>
  <c r="BK131" i="8"/>
  <c r="N131" i="8"/>
  <c r="BE131" i="8" s="1"/>
  <c r="BI130" i="8"/>
  <c r="BH130" i="8"/>
  <c r="BG130" i="8"/>
  <c r="BF130" i="8"/>
  <c r="AA130" i="8"/>
  <c r="Y130" i="8"/>
  <c r="W130" i="8"/>
  <c r="BK130" i="8"/>
  <c r="N130" i="8"/>
  <c r="BE130" i="8" s="1"/>
  <c r="BI129" i="8"/>
  <c r="BH129" i="8"/>
  <c r="BG129" i="8"/>
  <c r="BF129" i="8"/>
  <c r="BE129" i="8"/>
  <c r="AA129" i="8"/>
  <c r="Y129" i="8"/>
  <c r="W129" i="8"/>
  <c r="BK129" i="8"/>
  <c r="N129" i="8"/>
  <c r="BI127" i="8"/>
  <c r="BH127" i="8"/>
  <c r="BG127" i="8"/>
  <c r="BF127" i="8"/>
  <c r="AA127" i="8"/>
  <c r="Y127" i="8"/>
  <c r="W127" i="8"/>
  <c r="BK127" i="8"/>
  <c r="N127" i="8"/>
  <c r="BE127" i="8" s="1"/>
  <c r="BI125" i="8"/>
  <c r="BH125" i="8"/>
  <c r="BG125" i="8"/>
  <c r="BF125" i="8"/>
  <c r="AA125" i="8"/>
  <c r="Y125" i="8"/>
  <c r="W125" i="8"/>
  <c r="BK125" i="8"/>
  <c r="N125" i="8"/>
  <c r="BE125" i="8" s="1"/>
  <c r="BI123" i="8"/>
  <c r="BH123" i="8"/>
  <c r="BG123" i="8"/>
  <c r="BF123" i="8"/>
  <c r="AA123" i="8"/>
  <c r="Y123" i="8"/>
  <c r="W123" i="8"/>
  <c r="BK123" i="8"/>
  <c r="N123" i="8"/>
  <c r="BE123" i="8" s="1"/>
  <c r="BI121" i="8"/>
  <c r="BH121" i="8"/>
  <c r="BG121" i="8"/>
  <c r="BF121" i="8"/>
  <c r="AA121" i="8"/>
  <c r="Y121" i="8"/>
  <c r="W121" i="8"/>
  <c r="W120" i="8" s="1"/>
  <c r="BK121" i="8"/>
  <c r="N121" i="8"/>
  <c r="BE121" i="8" s="1"/>
  <c r="M116" i="8"/>
  <c r="F116" i="8"/>
  <c r="M115" i="8"/>
  <c r="F115" i="8"/>
  <c r="M113" i="8"/>
  <c r="F113" i="8"/>
  <c r="F111" i="8"/>
  <c r="M28" i="8"/>
  <c r="AS94" i="1" s="1"/>
  <c r="M84" i="8"/>
  <c r="F84" i="8"/>
  <c r="M83" i="8"/>
  <c r="F83" i="8"/>
  <c r="F81" i="8"/>
  <c r="F79" i="8"/>
  <c r="O15" i="8"/>
  <c r="E15" i="8"/>
  <c r="O14" i="8"/>
  <c r="O9" i="8"/>
  <c r="M81" i="8" s="1"/>
  <c r="F6" i="8"/>
  <c r="F78" i="8" s="1"/>
  <c r="W180" i="7"/>
  <c r="AY93" i="1"/>
  <c r="AX93" i="1"/>
  <c r="BI206" i="7"/>
  <c r="BH206" i="7"/>
  <c r="BG206" i="7"/>
  <c r="BF206" i="7"/>
  <c r="AA206" i="7"/>
  <c r="Y206" i="7"/>
  <c r="W206" i="7"/>
  <c r="BK206" i="7"/>
  <c r="N206" i="7"/>
  <c r="BE206" i="7" s="1"/>
  <c r="BI205" i="7"/>
  <c r="BH205" i="7"/>
  <c r="BG205" i="7"/>
  <c r="BF205" i="7"/>
  <c r="AA205" i="7"/>
  <c r="Y205" i="7"/>
  <c r="W205" i="7"/>
  <c r="BK205" i="7"/>
  <c r="N205" i="7"/>
  <c r="BE205" i="7" s="1"/>
  <c r="BI204" i="7"/>
  <c r="BH204" i="7"/>
  <c r="BG204" i="7"/>
  <c r="BF204" i="7"/>
  <c r="AA204" i="7"/>
  <c r="Y204" i="7"/>
  <c r="W204" i="7"/>
  <c r="BK204" i="7"/>
  <c r="N204" i="7"/>
  <c r="BE204" i="7" s="1"/>
  <c r="BI203" i="7"/>
  <c r="BH203" i="7"/>
  <c r="BG203" i="7"/>
  <c r="BF203" i="7"/>
  <c r="AA203" i="7"/>
  <c r="Y203" i="7"/>
  <c r="W203" i="7"/>
  <c r="BK203" i="7"/>
  <c r="N203" i="7"/>
  <c r="BE203" i="7" s="1"/>
  <c r="BI202" i="7"/>
  <c r="BH202" i="7"/>
  <c r="BG202" i="7"/>
  <c r="BF202" i="7"/>
  <c r="AA202" i="7"/>
  <c r="Y202" i="7"/>
  <c r="W202" i="7"/>
  <c r="BK202" i="7"/>
  <c r="N202" i="7"/>
  <c r="BE202" i="7" s="1"/>
  <c r="BI201" i="7"/>
  <c r="BH201" i="7"/>
  <c r="BG201" i="7"/>
  <c r="BF201" i="7"/>
  <c r="AA201" i="7"/>
  <c r="Y201" i="7"/>
  <c r="Y200" i="7" s="1"/>
  <c r="W201" i="7"/>
  <c r="W200" i="7" s="1"/>
  <c r="BK201" i="7"/>
  <c r="N201" i="7"/>
  <c r="BE201" i="7" s="1"/>
  <c r="BI199" i="7"/>
  <c r="BH199" i="7"/>
  <c r="BG199" i="7"/>
  <c r="BF199" i="7"/>
  <c r="AA199" i="7"/>
  <c r="Y199" i="7"/>
  <c r="W199" i="7"/>
  <c r="BK199" i="7"/>
  <c r="N199" i="7"/>
  <c r="BE199" i="7" s="1"/>
  <c r="BI198" i="7"/>
  <c r="BH198" i="7"/>
  <c r="BG198" i="7"/>
  <c r="BF198" i="7"/>
  <c r="AA198" i="7"/>
  <c r="Y198" i="7"/>
  <c r="W198" i="7"/>
  <c r="BK198" i="7"/>
  <c r="N198" i="7"/>
  <c r="BE198" i="7" s="1"/>
  <c r="BI197" i="7"/>
  <c r="BH197" i="7"/>
  <c r="BG197" i="7"/>
  <c r="BF197" i="7"/>
  <c r="AA197" i="7"/>
  <c r="Y197" i="7"/>
  <c r="W197" i="7"/>
  <c r="BK197" i="7"/>
  <c r="N197" i="7"/>
  <c r="BE197" i="7" s="1"/>
  <c r="BI195" i="7"/>
  <c r="BH195" i="7"/>
  <c r="BG195" i="7"/>
  <c r="BF195" i="7"/>
  <c r="AA195" i="7"/>
  <c r="Y195" i="7"/>
  <c r="W195" i="7"/>
  <c r="BK195" i="7"/>
  <c r="N195" i="7"/>
  <c r="BE195" i="7" s="1"/>
  <c r="BI193" i="7"/>
  <c r="BH193" i="7"/>
  <c r="BG193" i="7"/>
  <c r="BF193" i="7"/>
  <c r="AA193" i="7"/>
  <c r="Y193" i="7"/>
  <c r="W193" i="7"/>
  <c r="BK193" i="7"/>
  <c r="N193" i="7"/>
  <c r="BE193" i="7" s="1"/>
  <c r="BI191" i="7"/>
  <c r="BH191" i="7"/>
  <c r="BG191" i="7"/>
  <c r="BF191" i="7"/>
  <c r="AA191" i="7"/>
  <c r="Y191" i="7"/>
  <c r="W191" i="7"/>
  <c r="BK191" i="7"/>
  <c r="N191" i="7"/>
  <c r="BE191" i="7" s="1"/>
  <c r="BI189" i="7"/>
  <c r="BH189" i="7"/>
  <c r="BG189" i="7"/>
  <c r="BF189" i="7"/>
  <c r="BE189" i="7"/>
  <c r="AA189" i="7"/>
  <c r="Y189" i="7"/>
  <c r="W189" i="7"/>
  <c r="BK189" i="7"/>
  <c r="N189" i="7"/>
  <c r="BI187" i="7"/>
  <c r="BH187" i="7"/>
  <c r="BG187" i="7"/>
  <c r="BF187" i="7"/>
  <c r="AA187" i="7"/>
  <c r="Y187" i="7"/>
  <c r="W187" i="7"/>
  <c r="BK187" i="7"/>
  <c r="N187" i="7"/>
  <c r="BE187" i="7" s="1"/>
  <c r="BI185" i="7"/>
  <c r="BH185" i="7"/>
  <c r="BG185" i="7"/>
  <c r="BF185" i="7"/>
  <c r="AA185" i="7"/>
  <c r="Y185" i="7"/>
  <c r="W185" i="7"/>
  <c r="BK185" i="7"/>
  <c r="N185" i="7"/>
  <c r="BE185" i="7" s="1"/>
  <c r="BI183" i="7"/>
  <c r="BH183" i="7"/>
  <c r="BG183" i="7"/>
  <c r="BF183" i="7"/>
  <c r="AA183" i="7"/>
  <c r="Y183" i="7"/>
  <c r="W183" i="7"/>
  <c r="BK183" i="7"/>
  <c r="N183" i="7"/>
  <c r="BE183" i="7" s="1"/>
  <c r="BI181" i="7"/>
  <c r="BH181" i="7"/>
  <c r="BG181" i="7"/>
  <c r="BF181" i="7"/>
  <c r="AA181" i="7"/>
  <c r="AA180" i="7" s="1"/>
  <c r="Y181" i="7"/>
  <c r="Y180" i="7" s="1"/>
  <c r="W181" i="7"/>
  <c r="BK181" i="7"/>
  <c r="N181" i="7"/>
  <c r="BE181" i="7" s="1"/>
  <c r="BI179" i="7"/>
  <c r="BH179" i="7"/>
  <c r="BG179" i="7"/>
  <c r="BF179" i="7"/>
  <c r="AA179" i="7"/>
  <c r="AA178" i="7" s="1"/>
  <c r="Y179" i="7"/>
  <c r="Y178" i="7" s="1"/>
  <c r="W179" i="7"/>
  <c r="W178" i="7" s="1"/>
  <c r="BK179" i="7"/>
  <c r="BK178" i="7" s="1"/>
  <c r="N178" i="7" s="1"/>
  <c r="N93" i="7" s="1"/>
  <c r="N179" i="7"/>
  <c r="BE179" i="7" s="1"/>
  <c r="BI177" i="7"/>
  <c r="BH177" i="7"/>
  <c r="BG177" i="7"/>
  <c r="BF177" i="7"/>
  <c r="AA177" i="7"/>
  <c r="Y177" i="7"/>
  <c r="W177" i="7"/>
  <c r="BK177" i="7"/>
  <c r="N177" i="7"/>
  <c r="BE177" i="7" s="1"/>
  <c r="BI176" i="7"/>
  <c r="BH176" i="7"/>
  <c r="BG176" i="7"/>
  <c r="BF176" i="7"/>
  <c r="AA176" i="7"/>
  <c r="Y176" i="7"/>
  <c r="W176" i="7"/>
  <c r="BK176" i="7"/>
  <c r="N176" i="7"/>
  <c r="BE176" i="7" s="1"/>
  <c r="BI175" i="7"/>
  <c r="BH175" i="7"/>
  <c r="BG175" i="7"/>
  <c r="BF175" i="7"/>
  <c r="AA175" i="7"/>
  <c r="Y175" i="7"/>
  <c r="W175" i="7"/>
  <c r="BK175" i="7"/>
  <c r="N175" i="7"/>
  <c r="BE175" i="7" s="1"/>
  <c r="BI174" i="7"/>
  <c r="BH174" i="7"/>
  <c r="BG174" i="7"/>
  <c r="BF174" i="7"/>
  <c r="AA174" i="7"/>
  <c r="Y174" i="7"/>
  <c r="W174" i="7"/>
  <c r="BK174" i="7"/>
  <c r="N174" i="7"/>
  <c r="BE174" i="7" s="1"/>
  <c r="BI173" i="7"/>
  <c r="BH173" i="7"/>
  <c r="BG173" i="7"/>
  <c r="BF173" i="7"/>
  <c r="AA173" i="7"/>
  <c r="Y173" i="7"/>
  <c r="W173" i="7"/>
  <c r="BK173" i="7"/>
  <c r="N173" i="7"/>
  <c r="BE173" i="7" s="1"/>
  <c r="BI172" i="7"/>
  <c r="BH172" i="7"/>
  <c r="BG172" i="7"/>
  <c r="BF172" i="7"/>
  <c r="BE172" i="7"/>
  <c r="AA172" i="7"/>
  <c r="Y172" i="7"/>
  <c r="W172" i="7"/>
  <c r="BK172" i="7"/>
  <c r="N172" i="7"/>
  <c r="BI171" i="7"/>
  <c r="BH171" i="7"/>
  <c r="BG171" i="7"/>
  <c r="BF171" i="7"/>
  <c r="AA171" i="7"/>
  <c r="Y171" i="7"/>
  <c r="W171" i="7"/>
  <c r="BK171" i="7"/>
  <c r="N171" i="7"/>
  <c r="BE171" i="7" s="1"/>
  <c r="BI170" i="7"/>
  <c r="BH170" i="7"/>
  <c r="BG170" i="7"/>
  <c r="BF170" i="7"/>
  <c r="AA170" i="7"/>
  <c r="Y170" i="7"/>
  <c r="W170" i="7"/>
  <c r="BK170" i="7"/>
  <c r="N170" i="7"/>
  <c r="BE170" i="7" s="1"/>
  <c r="BI169" i="7"/>
  <c r="BH169" i="7"/>
  <c r="BG169" i="7"/>
  <c r="BF169" i="7"/>
  <c r="AA169" i="7"/>
  <c r="Y169" i="7"/>
  <c r="W169" i="7"/>
  <c r="BK169" i="7"/>
  <c r="N169" i="7"/>
  <c r="BE169" i="7" s="1"/>
  <c r="BI168" i="7"/>
  <c r="BH168" i="7"/>
  <c r="BG168" i="7"/>
  <c r="BF168" i="7"/>
  <c r="AA168" i="7"/>
  <c r="Y168" i="7"/>
  <c r="W168" i="7"/>
  <c r="BK168" i="7"/>
  <c r="N168" i="7"/>
  <c r="BE168" i="7" s="1"/>
  <c r="BI167" i="7"/>
  <c r="BH167" i="7"/>
  <c r="BG167" i="7"/>
  <c r="BF167" i="7"/>
  <c r="AA167" i="7"/>
  <c r="Y167" i="7"/>
  <c r="W167" i="7"/>
  <c r="BK167" i="7"/>
  <c r="N167" i="7"/>
  <c r="BE167" i="7" s="1"/>
  <c r="BI166" i="7"/>
  <c r="BH166" i="7"/>
  <c r="BG166" i="7"/>
  <c r="BF166" i="7"/>
  <c r="AA166" i="7"/>
  <c r="Y166" i="7"/>
  <c r="W166" i="7"/>
  <c r="BK166" i="7"/>
  <c r="N166" i="7"/>
  <c r="BE166" i="7" s="1"/>
  <c r="BI165" i="7"/>
  <c r="BH165" i="7"/>
  <c r="BG165" i="7"/>
  <c r="BF165" i="7"/>
  <c r="AA165" i="7"/>
  <c r="Y165" i="7"/>
  <c r="W165" i="7"/>
  <c r="BK165" i="7"/>
  <c r="N165" i="7"/>
  <c r="BE165" i="7" s="1"/>
  <c r="BI164" i="7"/>
  <c r="BH164" i="7"/>
  <c r="BG164" i="7"/>
  <c r="BF164" i="7"/>
  <c r="BE164" i="7"/>
  <c r="AA164" i="7"/>
  <c r="Y164" i="7"/>
  <c r="W164" i="7"/>
  <c r="BK164" i="7"/>
  <c r="N164" i="7"/>
  <c r="BI163" i="7"/>
  <c r="BH163" i="7"/>
  <c r="BG163" i="7"/>
  <c r="BF163" i="7"/>
  <c r="AA163" i="7"/>
  <c r="Y163" i="7"/>
  <c r="W163" i="7"/>
  <c r="BK163" i="7"/>
  <c r="N163" i="7"/>
  <c r="BE163" i="7" s="1"/>
  <c r="BI162" i="7"/>
  <c r="BH162" i="7"/>
  <c r="BG162" i="7"/>
  <c r="BF162" i="7"/>
  <c r="AA162" i="7"/>
  <c r="Y162" i="7"/>
  <c r="W162" i="7"/>
  <c r="BK162" i="7"/>
  <c r="N162" i="7"/>
  <c r="BE162" i="7" s="1"/>
  <c r="BI161" i="7"/>
  <c r="BH161" i="7"/>
  <c r="BG161" i="7"/>
  <c r="BF161" i="7"/>
  <c r="AA161" i="7"/>
  <c r="Y161" i="7"/>
  <c r="W161" i="7"/>
  <c r="BK161" i="7"/>
  <c r="N161" i="7"/>
  <c r="BE161" i="7" s="1"/>
  <c r="BI160" i="7"/>
  <c r="BH160" i="7"/>
  <c r="BG160" i="7"/>
  <c r="BF160" i="7"/>
  <c r="AA160" i="7"/>
  <c r="Y160" i="7"/>
  <c r="W160" i="7"/>
  <c r="BK160" i="7"/>
  <c r="N160" i="7"/>
  <c r="BE160" i="7" s="1"/>
  <c r="BI159" i="7"/>
  <c r="BH159" i="7"/>
  <c r="BG159" i="7"/>
  <c r="BF159" i="7"/>
  <c r="AA159" i="7"/>
  <c r="Y159" i="7"/>
  <c r="W159" i="7"/>
  <c r="BK159" i="7"/>
  <c r="N159" i="7"/>
  <c r="BE159" i="7" s="1"/>
  <c r="BI158" i="7"/>
  <c r="BH158" i="7"/>
  <c r="BG158" i="7"/>
  <c r="BF158" i="7"/>
  <c r="AA158" i="7"/>
  <c r="Y158" i="7"/>
  <c r="W158" i="7"/>
  <c r="BK158" i="7"/>
  <c r="N158" i="7"/>
  <c r="BE158" i="7" s="1"/>
  <c r="BI157" i="7"/>
  <c r="BH157" i="7"/>
  <c r="BG157" i="7"/>
  <c r="BF157" i="7"/>
  <c r="AA157" i="7"/>
  <c r="Y157" i="7"/>
  <c r="W157" i="7"/>
  <c r="BK157" i="7"/>
  <c r="N157" i="7"/>
  <c r="BE157" i="7" s="1"/>
  <c r="BI156" i="7"/>
  <c r="BH156" i="7"/>
  <c r="BG156" i="7"/>
  <c r="BF156" i="7"/>
  <c r="AA156" i="7"/>
  <c r="Y156" i="7"/>
  <c r="W156" i="7"/>
  <c r="BK156" i="7"/>
  <c r="N156" i="7"/>
  <c r="BE156" i="7" s="1"/>
  <c r="BI155" i="7"/>
  <c r="BH155" i="7"/>
  <c r="BG155" i="7"/>
  <c r="BF155" i="7"/>
  <c r="AA155" i="7"/>
  <c r="Y155" i="7"/>
  <c r="W155" i="7"/>
  <c r="BK155" i="7"/>
  <c r="N155" i="7"/>
  <c r="BE155" i="7" s="1"/>
  <c r="BI154" i="7"/>
  <c r="BH154" i="7"/>
  <c r="BG154" i="7"/>
  <c r="BF154" i="7"/>
  <c r="AA154" i="7"/>
  <c r="Y154" i="7"/>
  <c r="W154" i="7"/>
  <c r="BK154" i="7"/>
  <c r="N154" i="7"/>
  <c r="BE154" i="7" s="1"/>
  <c r="BI153" i="7"/>
  <c r="BH153" i="7"/>
  <c r="BG153" i="7"/>
  <c r="BF153" i="7"/>
  <c r="AA153" i="7"/>
  <c r="Y153" i="7"/>
  <c r="W153" i="7"/>
  <c r="BK153" i="7"/>
  <c r="N153" i="7"/>
  <c r="BE153" i="7" s="1"/>
  <c r="BI152" i="7"/>
  <c r="BH152" i="7"/>
  <c r="BG152" i="7"/>
  <c r="BF152" i="7"/>
  <c r="AA152" i="7"/>
  <c r="AA151" i="7" s="1"/>
  <c r="Y152" i="7"/>
  <c r="W152" i="7"/>
  <c r="W151" i="7" s="1"/>
  <c r="BK152" i="7"/>
  <c r="N152" i="7"/>
  <c r="BE152" i="7" s="1"/>
  <c r="BI150" i="7"/>
  <c r="BH150" i="7"/>
  <c r="BG150" i="7"/>
  <c r="BF150" i="7"/>
  <c r="AA150" i="7"/>
  <c r="Y150" i="7"/>
  <c r="W150" i="7"/>
  <c r="BK150" i="7"/>
  <c r="N150" i="7"/>
  <c r="BE150" i="7" s="1"/>
  <c r="BI149" i="7"/>
  <c r="BH149" i="7"/>
  <c r="BG149" i="7"/>
  <c r="BF149" i="7"/>
  <c r="AA149" i="7"/>
  <c r="Y149" i="7"/>
  <c r="W149" i="7"/>
  <c r="BK149" i="7"/>
  <c r="N149" i="7"/>
  <c r="BE149" i="7" s="1"/>
  <c r="BI148" i="7"/>
  <c r="BH148" i="7"/>
  <c r="BG148" i="7"/>
  <c r="BF148" i="7"/>
  <c r="AA148" i="7"/>
  <c r="Y148" i="7"/>
  <c r="W148" i="7"/>
  <c r="BK148" i="7"/>
  <c r="N148" i="7"/>
  <c r="BE148" i="7" s="1"/>
  <c r="BI147" i="7"/>
  <c r="BH147" i="7"/>
  <c r="BG147" i="7"/>
  <c r="BF147" i="7"/>
  <c r="AA147" i="7"/>
  <c r="Y147" i="7"/>
  <c r="W147" i="7"/>
  <c r="BK147" i="7"/>
  <c r="N147" i="7"/>
  <c r="BE147" i="7" s="1"/>
  <c r="BI146" i="7"/>
  <c r="BH146" i="7"/>
  <c r="BG146" i="7"/>
  <c r="BF146" i="7"/>
  <c r="AA146" i="7"/>
  <c r="Y146" i="7"/>
  <c r="W146" i="7"/>
  <c r="BK146" i="7"/>
  <c r="N146" i="7"/>
  <c r="BE146" i="7" s="1"/>
  <c r="BI145" i="7"/>
  <c r="BH145" i="7"/>
  <c r="BG145" i="7"/>
  <c r="BF145" i="7"/>
  <c r="AA145" i="7"/>
  <c r="Y145" i="7"/>
  <c r="W145" i="7"/>
  <c r="BK145" i="7"/>
  <c r="N145" i="7"/>
  <c r="BE145" i="7" s="1"/>
  <c r="BI144" i="7"/>
  <c r="BH144" i="7"/>
  <c r="BG144" i="7"/>
  <c r="BF144" i="7"/>
  <c r="AA144" i="7"/>
  <c r="Y144" i="7"/>
  <c r="W144" i="7"/>
  <c r="BK144" i="7"/>
  <c r="N144" i="7"/>
  <c r="BE144" i="7" s="1"/>
  <c r="BI143" i="7"/>
  <c r="BH143" i="7"/>
  <c r="BG143" i="7"/>
  <c r="BF143" i="7"/>
  <c r="AA143" i="7"/>
  <c r="Y143" i="7"/>
  <c r="W143" i="7"/>
  <c r="BK143" i="7"/>
  <c r="N143" i="7"/>
  <c r="BE143" i="7" s="1"/>
  <c r="BI142" i="7"/>
  <c r="BH142" i="7"/>
  <c r="BG142" i="7"/>
  <c r="BF142" i="7"/>
  <c r="AA142" i="7"/>
  <c r="Y142" i="7"/>
  <c r="W142" i="7"/>
  <c r="BK142" i="7"/>
  <c r="N142" i="7"/>
  <c r="BE142" i="7" s="1"/>
  <c r="BI141" i="7"/>
  <c r="BH141" i="7"/>
  <c r="BG141" i="7"/>
  <c r="BF141" i="7"/>
  <c r="AA141" i="7"/>
  <c r="Y141" i="7"/>
  <c r="W141" i="7"/>
  <c r="BK141" i="7"/>
  <c r="N141" i="7"/>
  <c r="BE141" i="7" s="1"/>
  <c r="BI140" i="7"/>
  <c r="BH140" i="7"/>
  <c r="BG140" i="7"/>
  <c r="BF140" i="7"/>
  <c r="AA140" i="7"/>
  <c r="Y140" i="7"/>
  <c r="W140" i="7"/>
  <c r="BK140" i="7"/>
  <c r="N140" i="7"/>
  <c r="BE140" i="7" s="1"/>
  <c r="BI139" i="7"/>
  <c r="BH139" i="7"/>
  <c r="BG139" i="7"/>
  <c r="BF139" i="7"/>
  <c r="AA139" i="7"/>
  <c r="Y139" i="7"/>
  <c r="W139" i="7"/>
  <c r="BK139" i="7"/>
  <c r="N139" i="7"/>
  <c r="BE139" i="7" s="1"/>
  <c r="BI138" i="7"/>
  <c r="BH138" i="7"/>
  <c r="BG138" i="7"/>
  <c r="BF138" i="7"/>
  <c r="AA138" i="7"/>
  <c r="Y138" i="7"/>
  <c r="W138" i="7"/>
  <c r="BK138" i="7"/>
  <c r="N138" i="7"/>
  <c r="BE138" i="7" s="1"/>
  <c r="BI137" i="7"/>
  <c r="BH137" i="7"/>
  <c r="BG137" i="7"/>
  <c r="BF137" i="7"/>
  <c r="AA137" i="7"/>
  <c r="Y137" i="7"/>
  <c r="W137" i="7"/>
  <c r="BK137" i="7"/>
  <c r="N137" i="7"/>
  <c r="BE137" i="7" s="1"/>
  <c r="BI136" i="7"/>
  <c r="BH136" i="7"/>
  <c r="BG136" i="7"/>
  <c r="BF136" i="7"/>
  <c r="AA136" i="7"/>
  <c r="Y136" i="7"/>
  <c r="W136" i="7"/>
  <c r="BK136" i="7"/>
  <c r="N136" i="7"/>
  <c r="BE136" i="7" s="1"/>
  <c r="BI135" i="7"/>
  <c r="BH135" i="7"/>
  <c r="BG135" i="7"/>
  <c r="BF135" i="7"/>
  <c r="AA135" i="7"/>
  <c r="Y135" i="7"/>
  <c r="W135" i="7"/>
  <c r="BK135" i="7"/>
  <c r="N135" i="7"/>
  <c r="BE135" i="7" s="1"/>
  <c r="BI134" i="7"/>
  <c r="BH134" i="7"/>
  <c r="BG134" i="7"/>
  <c r="BF134" i="7"/>
  <c r="AA134" i="7"/>
  <c r="Y134" i="7"/>
  <c r="W134" i="7"/>
  <c r="BK134" i="7"/>
  <c r="N134" i="7"/>
  <c r="BE134" i="7" s="1"/>
  <c r="BI133" i="7"/>
  <c r="BH133" i="7"/>
  <c r="BG133" i="7"/>
  <c r="BF133" i="7"/>
  <c r="AA133" i="7"/>
  <c r="Y133" i="7"/>
  <c r="W133" i="7"/>
  <c r="BK133" i="7"/>
  <c r="N133" i="7"/>
  <c r="BE133" i="7" s="1"/>
  <c r="BI132" i="7"/>
  <c r="BH132" i="7"/>
  <c r="BG132" i="7"/>
  <c r="BF132" i="7"/>
  <c r="AA132" i="7"/>
  <c r="Y132" i="7"/>
  <c r="W132" i="7"/>
  <c r="BK132" i="7"/>
  <c r="N132" i="7"/>
  <c r="BE132" i="7" s="1"/>
  <c r="BI131" i="7"/>
  <c r="BH131" i="7"/>
  <c r="BG131" i="7"/>
  <c r="BF131" i="7"/>
  <c r="AA131" i="7"/>
  <c r="Y131" i="7"/>
  <c r="Y130" i="7" s="1"/>
  <c r="W131" i="7"/>
  <c r="W130" i="7" s="1"/>
  <c r="BK131" i="7"/>
  <c r="N131" i="7"/>
  <c r="BE131" i="7" s="1"/>
  <c r="BI129" i="7"/>
  <c r="BH129" i="7"/>
  <c r="BG129" i="7"/>
  <c r="BF129" i="7"/>
  <c r="AA129" i="7"/>
  <c r="Y129" i="7"/>
  <c r="W129" i="7"/>
  <c r="BK129" i="7"/>
  <c r="N129" i="7"/>
  <c r="BE129" i="7" s="1"/>
  <c r="BI128" i="7"/>
  <c r="BH128" i="7"/>
  <c r="BG128" i="7"/>
  <c r="BF128" i="7"/>
  <c r="AA128" i="7"/>
  <c r="Y128" i="7"/>
  <c r="W128" i="7"/>
  <c r="BK128" i="7"/>
  <c r="N128" i="7"/>
  <c r="BE128" i="7" s="1"/>
  <c r="BI127" i="7"/>
  <c r="BH127" i="7"/>
  <c r="BG127" i="7"/>
  <c r="BF127" i="7"/>
  <c r="BE127" i="7"/>
  <c r="AA127" i="7"/>
  <c r="Y127" i="7"/>
  <c r="W127" i="7"/>
  <c r="BK127" i="7"/>
  <c r="N127" i="7"/>
  <c r="BI126" i="7"/>
  <c r="BH126" i="7"/>
  <c r="BG126" i="7"/>
  <c r="BF126" i="7"/>
  <c r="AA126" i="7"/>
  <c r="Y126" i="7"/>
  <c r="W126" i="7"/>
  <c r="BK126" i="7"/>
  <c r="N126" i="7"/>
  <c r="BE126" i="7" s="1"/>
  <c r="BI125" i="7"/>
  <c r="BH125" i="7"/>
  <c r="BG125" i="7"/>
  <c r="BF125" i="7"/>
  <c r="AA125" i="7"/>
  <c r="Y125" i="7"/>
  <c r="W125" i="7"/>
  <c r="BK125" i="7"/>
  <c r="N125" i="7"/>
  <c r="BE125" i="7" s="1"/>
  <c r="BI124" i="7"/>
  <c r="BH124" i="7"/>
  <c r="BG124" i="7"/>
  <c r="BF124" i="7"/>
  <c r="AA124" i="7"/>
  <c r="Y124" i="7"/>
  <c r="W124" i="7"/>
  <c r="BK124" i="7"/>
  <c r="N124" i="7"/>
  <c r="BE124" i="7" s="1"/>
  <c r="BI123" i="7"/>
  <c r="BH123" i="7"/>
  <c r="BG123" i="7"/>
  <c r="BF123" i="7"/>
  <c r="AA123" i="7"/>
  <c r="Y123" i="7"/>
  <c r="W123" i="7"/>
  <c r="BK123" i="7"/>
  <c r="N123" i="7"/>
  <c r="BE123" i="7" s="1"/>
  <c r="BI122" i="7"/>
  <c r="BH122" i="7"/>
  <c r="BG122" i="7"/>
  <c r="BF122" i="7"/>
  <c r="AA122" i="7"/>
  <c r="Y122" i="7"/>
  <c r="W122" i="7"/>
  <c r="BK122" i="7"/>
  <c r="N122" i="7"/>
  <c r="BE122" i="7" s="1"/>
  <c r="BI121" i="7"/>
  <c r="BH121" i="7"/>
  <c r="BG121" i="7"/>
  <c r="BF121" i="7"/>
  <c r="AA121" i="7"/>
  <c r="Y121" i="7"/>
  <c r="W121" i="7"/>
  <c r="BK121" i="7"/>
  <c r="N121" i="7"/>
  <c r="BE121" i="7" s="1"/>
  <c r="BI120" i="7"/>
  <c r="BH120" i="7"/>
  <c r="BG120" i="7"/>
  <c r="BF120" i="7"/>
  <c r="AA120" i="7"/>
  <c r="Y120" i="7"/>
  <c r="W120" i="7"/>
  <c r="BK120" i="7"/>
  <c r="N120" i="7"/>
  <c r="BE120" i="7" s="1"/>
  <c r="BI119" i="7"/>
  <c r="BH119" i="7"/>
  <c r="BG119" i="7"/>
  <c r="BF119" i="7"/>
  <c r="M33" i="7" s="1"/>
  <c r="AW93" i="1" s="1"/>
  <c r="AA119" i="7"/>
  <c r="AA118" i="7" s="1"/>
  <c r="Y119" i="7"/>
  <c r="Y118" i="7" s="1"/>
  <c r="W119" i="7"/>
  <c r="W118" i="7" s="1"/>
  <c r="W117" i="7" s="1"/>
  <c r="W116" i="7" s="1"/>
  <c r="AU93" i="1" s="1"/>
  <c r="BK119" i="7"/>
  <c r="N119" i="7"/>
  <c r="BE119" i="7" s="1"/>
  <c r="M113" i="7"/>
  <c r="M112" i="7"/>
  <c r="F112" i="7"/>
  <c r="F110" i="7"/>
  <c r="F108" i="7"/>
  <c r="M28" i="7"/>
  <c r="AS93" i="1" s="1"/>
  <c r="M84" i="7"/>
  <c r="F84" i="7"/>
  <c r="M83" i="7"/>
  <c r="F83" i="7"/>
  <c r="F81" i="7"/>
  <c r="F79" i="7"/>
  <c r="O15" i="7"/>
  <c r="E15" i="7"/>
  <c r="F113" i="7" s="1"/>
  <c r="O14" i="7"/>
  <c r="O9" i="7"/>
  <c r="M81" i="7" s="1"/>
  <c r="F6" i="7"/>
  <c r="F107" i="7" s="1"/>
  <c r="W213" i="6"/>
  <c r="Y211" i="6"/>
  <c r="AA209" i="6"/>
  <c r="Y207" i="6"/>
  <c r="W205" i="6"/>
  <c r="Y203" i="6"/>
  <c r="AA201" i="6"/>
  <c r="W196" i="6"/>
  <c r="Y184" i="6"/>
  <c r="AA164" i="6"/>
  <c r="AY92" i="1"/>
  <c r="AX92" i="1"/>
  <c r="BI219" i="6"/>
  <c r="BH219" i="6"/>
  <c r="BG219" i="6"/>
  <c r="BF219" i="6"/>
  <c r="AA219" i="6"/>
  <c r="Y219" i="6"/>
  <c r="W219" i="6"/>
  <c r="BK219" i="6"/>
  <c r="N219" i="6"/>
  <c r="BE219" i="6" s="1"/>
  <c r="BI218" i="6"/>
  <c r="BH218" i="6"/>
  <c r="BG218" i="6"/>
  <c r="BF218" i="6"/>
  <c r="AA218" i="6"/>
  <c r="Y218" i="6"/>
  <c r="W218" i="6"/>
  <c r="BK218" i="6"/>
  <c r="N218" i="6"/>
  <c r="BE218" i="6" s="1"/>
  <c r="BI217" i="6"/>
  <c r="BH217" i="6"/>
  <c r="BG217" i="6"/>
  <c r="BF217" i="6"/>
  <c r="AA217" i="6"/>
  <c r="Y217" i="6"/>
  <c r="W217" i="6"/>
  <c r="BK217" i="6"/>
  <c r="N217" i="6"/>
  <c r="BE217" i="6" s="1"/>
  <c r="BI216" i="6"/>
  <c r="BH216" i="6"/>
  <c r="BG216" i="6"/>
  <c r="BF216" i="6"/>
  <c r="AA216" i="6"/>
  <c r="Y216" i="6"/>
  <c r="W216" i="6"/>
  <c r="BK216" i="6"/>
  <c r="N216" i="6"/>
  <c r="BE216" i="6" s="1"/>
  <c r="BI215" i="6"/>
  <c r="BH215" i="6"/>
  <c r="BG215" i="6"/>
  <c r="BF215" i="6"/>
  <c r="AA215" i="6"/>
  <c r="Y215" i="6"/>
  <c r="W215" i="6"/>
  <c r="BK215" i="6"/>
  <c r="N215" i="6"/>
  <c r="BE215" i="6" s="1"/>
  <c r="BI214" i="6"/>
  <c r="BH214" i="6"/>
  <c r="BG214" i="6"/>
  <c r="BF214" i="6"/>
  <c r="AA214" i="6"/>
  <c r="AA213" i="6" s="1"/>
  <c r="Y214" i="6"/>
  <c r="Y213" i="6" s="1"/>
  <c r="W214" i="6"/>
  <c r="BK214" i="6"/>
  <c r="BK213" i="6" s="1"/>
  <c r="N213" i="6" s="1"/>
  <c r="N105" i="6" s="1"/>
  <c r="N214" i="6"/>
  <c r="BE214" i="6" s="1"/>
  <c r="BI212" i="6"/>
  <c r="BH212" i="6"/>
  <c r="BG212" i="6"/>
  <c r="BF212" i="6"/>
  <c r="AA212" i="6"/>
  <c r="AA211" i="6" s="1"/>
  <c r="Y212" i="6"/>
  <c r="W212" i="6"/>
  <c r="W211" i="6" s="1"/>
  <c r="BK212" i="6"/>
  <c r="BK211" i="6" s="1"/>
  <c r="N211" i="6" s="1"/>
  <c r="N104" i="6" s="1"/>
  <c r="N212" i="6"/>
  <c r="BE212" i="6" s="1"/>
  <c r="BI210" i="6"/>
  <c r="BH210" i="6"/>
  <c r="BG210" i="6"/>
  <c r="BF210" i="6"/>
  <c r="AA210" i="6"/>
  <c r="Y210" i="6"/>
  <c r="Y209" i="6" s="1"/>
  <c r="W210" i="6"/>
  <c r="W209" i="6" s="1"/>
  <c r="BK210" i="6"/>
  <c r="BK209" i="6" s="1"/>
  <c r="N209" i="6" s="1"/>
  <c r="N103" i="6" s="1"/>
  <c r="N210" i="6"/>
  <c r="BE210" i="6" s="1"/>
  <c r="BI208" i="6"/>
  <c r="BH208" i="6"/>
  <c r="BG208" i="6"/>
  <c r="BF208" i="6"/>
  <c r="AA208" i="6"/>
  <c r="AA207" i="6" s="1"/>
  <c r="Y208" i="6"/>
  <c r="W208" i="6"/>
  <c r="W207" i="6" s="1"/>
  <c r="BK208" i="6"/>
  <c r="BK207" i="6" s="1"/>
  <c r="N207" i="6" s="1"/>
  <c r="N102" i="6" s="1"/>
  <c r="N208" i="6"/>
  <c r="BE208" i="6" s="1"/>
  <c r="BI206" i="6"/>
  <c r="BH206" i="6"/>
  <c r="BG206" i="6"/>
  <c r="BF206" i="6"/>
  <c r="AA206" i="6"/>
  <c r="AA205" i="6" s="1"/>
  <c r="Y206" i="6"/>
  <c r="Y205" i="6" s="1"/>
  <c r="W206" i="6"/>
  <c r="BK206" i="6"/>
  <c r="BK205" i="6" s="1"/>
  <c r="N205" i="6" s="1"/>
  <c r="N206" i="6"/>
  <c r="BE206" i="6" s="1"/>
  <c r="N101" i="6"/>
  <c r="BI204" i="6"/>
  <c r="BH204" i="6"/>
  <c r="BG204" i="6"/>
  <c r="BF204" i="6"/>
  <c r="AA204" i="6"/>
  <c r="AA203" i="6" s="1"/>
  <c r="Y204" i="6"/>
  <c r="W204" i="6"/>
  <c r="W203" i="6" s="1"/>
  <c r="BK204" i="6"/>
  <c r="BK203" i="6" s="1"/>
  <c r="N203" i="6" s="1"/>
  <c r="N100" i="6" s="1"/>
  <c r="N204" i="6"/>
  <c r="BE204" i="6" s="1"/>
  <c r="BI202" i="6"/>
  <c r="BH202" i="6"/>
  <c r="BG202" i="6"/>
  <c r="BF202" i="6"/>
  <c r="AA202" i="6"/>
  <c r="Y202" i="6"/>
  <c r="Y201" i="6" s="1"/>
  <c r="W202" i="6"/>
  <c r="W201" i="6" s="1"/>
  <c r="BK202" i="6"/>
  <c r="BK201" i="6" s="1"/>
  <c r="N201" i="6" s="1"/>
  <c r="N99" i="6" s="1"/>
  <c r="N202" i="6"/>
  <c r="BE202" i="6" s="1"/>
  <c r="BI200" i="6"/>
  <c r="BH200" i="6"/>
  <c r="BG200" i="6"/>
  <c r="BF200" i="6"/>
  <c r="AA200" i="6"/>
  <c r="AA199" i="6" s="1"/>
  <c r="Y200" i="6"/>
  <c r="Y199" i="6" s="1"/>
  <c r="W200" i="6"/>
  <c r="W199" i="6" s="1"/>
  <c r="BK200" i="6"/>
  <c r="BK199" i="6" s="1"/>
  <c r="N199" i="6" s="1"/>
  <c r="N98" i="6" s="1"/>
  <c r="N200" i="6"/>
  <c r="BE200" i="6" s="1"/>
  <c r="BI198" i="6"/>
  <c r="BH198" i="6"/>
  <c r="BG198" i="6"/>
  <c r="BF198" i="6"/>
  <c r="AA198" i="6"/>
  <c r="Y198" i="6"/>
  <c r="W198" i="6"/>
  <c r="BK198" i="6"/>
  <c r="N198" i="6"/>
  <c r="BE198" i="6" s="1"/>
  <c r="BI197" i="6"/>
  <c r="BH197" i="6"/>
  <c r="BG197" i="6"/>
  <c r="BF197" i="6"/>
  <c r="AA197" i="6"/>
  <c r="AA196" i="6" s="1"/>
  <c r="Y197" i="6"/>
  <c r="Y196" i="6" s="1"/>
  <c r="W197" i="6"/>
  <c r="BK197" i="6"/>
  <c r="BK196" i="6" s="1"/>
  <c r="N196" i="6" s="1"/>
  <c r="N97" i="6" s="1"/>
  <c r="N197" i="6"/>
  <c r="BE197" i="6" s="1"/>
  <c r="BI195" i="6"/>
  <c r="BH195" i="6"/>
  <c r="BG195" i="6"/>
  <c r="BF195" i="6"/>
  <c r="AA195" i="6"/>
  <c r="Y195" i="6"/>
  <c r="W195" i="6"/>
  <c r="BK195" i="6"/>
  <c r="N195" i="6"/>
  <c r="BE195" i="6" s="1"/>
  <c r="BI194" i="6"/>
  <c r="BH194" i="6"/>
  <c r="BG194" i="6"/>
  <c r="BF194" i="6"/>
  <c r="AA194" i="6"/>
  <c r="Y194" i="6"/>
  <c r="W194" i="6"/>
  <c r="BK194" i="6"/>
  <c r="N194" i="6"/>
  <c r="BE194" i="6" s="1"/>
  <c r="BI193" i="6"/>
  <c r="BH193" i="6"/>
  <c r="BG193" i="6"/>
  <c r="BF193" i="6"/>
  <c r="AA193" i="6"/>
  <c r="Y193" i="6"/>
  <c r="W193" i="6"/>
  <c r="BK193" i="6"/>
  <c r="N193" i="6"/>
  <c r="BE193" i="6" s="1"/>
  <c r="BI192" i="6"/>
  <c r="BH192" i="6"/>
  <c r="BG192" i="6"/>
  <c r="BF192" i="6"/>
  <c r="AA192" i="6"/>
  <c r="Y192" i="6"/>
  <c r="W192" i="6"/>
  <c r="BK192" i="6"/>
  <c r="N192" i="6"/>
  <c r="BE192" i="6" s="1"/>
  <c r="BI191" i="6"/>
  <c r="BH191" i="6"/>
  <c r="BG191" i="6"/>
  <c r="BF191" i="6"/>
  <c r="AA191" i="6"/>
  <c r="Y191" i="6"/>
  <c r="W191" i="6"/>
  <c r="BK191" i="6"/>
  <c r="N191" i="6"/>
  <c r="BE191" i="6" s="1"/>
  <c r="BI190" i="6"/>
  <c r="BH190" i="6"/>
  <c r="BG190" i="6"/>
  <c r="BF190" i="6"/>
  <c r="AA190" i="6"/>
  <c r="Y190" i="6"/>
  <c r="W190" i="6"/>
  <c r="BK190" i="6"/>
  <c r="N190" i="6"/>
  <c r="BE190" i="6" s="1"/>
  <c r="BI189" i="6"/>
  <c r="BH189" i="6"/>
  <c r="BG189" i="6"/>
  <c r="BF189" i="6"/>
  <c r="AA189" i="6"/>
  <c r="Y189" i="6"/>
  <c r="W189" i="6"/>
  <c r="BK189" i="6"/>
  <c r="N189" i="6"/>
  <c r="BE189" i="6" s="1"/>
  <c r="BI188" i="6"/>
  <c r="BH188" i="6"/>
  <c r="BG188" i="6"/>
  <c r="BF188" i="6"/>
  <c r="AA188" i="6"/>
  <c r="Y188" i="6"/>
  <c r="W188" i="6"/>
  <c r="BK188" i="6"/>
  <c r="N188" i="6"/>
  <c r="BE188" i="6" s="1"/>
  <c r="BI187" i="6"/>
  <c r="BH187" i="6"/>
  <c r="BG187" i="6"/>
  <c r="BF187" i="6"/>
  <c r="AA187" i="6"/>
  <c r="Y187" i="6"/>
  <c r="W187" i="6"/>
  <c r="BK187" i="6"/>
  <c r="N187" i="6"/>
  <c r="BE187" i="6" s="1"/>
  <c r="BI186" i="6"/>
  <c r="BH186" i="6"/>
  <c r="BG186" i="6"/>
  <c r="BF186" i="6"/>
  <c r="AA186" i="6"/>
  <c r="Y186" i="6"/>
  <c r="W186" i="6"/>
  <c r="BK186" i="6"/>
  <c r="N186" i="6"/>
  <c r="BE186" i="6" s="1"/>
  <c r="BI185" i="6"/>
  <c r="BH185" i="6"/>
  <c r="BG185" i="6"/>
  <c r="BF185" i="6"/>
  <c r="AA185" i="6"/>
  <c r="Y185" i="6"/>
  <c r="W185" i="6"/>
  <c r="BK185" i="6"/>
  <c r="N185" i="6"/>
  <c r="BE185" i="6" s="1"/>
  <c r="BI183" i="6"/>
  <c r="BH183" i="6"/>
  <c r="BG183" i="6"/>
  <c r="BF183" i="6"/>
  <c r="AA183" i="6"/>
  <c r="Y183" i="6"/>
  <c r="W183" i="6"/>
  <c r="BK183" i="6"/>
  <c r="N183" i="6"/>
  <c r="BE183" i="6" s="1"/>
  <c r="BI182" i="6"/>
  <c r="BH182" i="6"/>
  <c r="BG182" i="6"/>
  <c r="BF182" i="6"/>
  <c r="AA182" i="6"/>
  <c r="Y182" i="6"/>
  <c r="W182" i="6"/>
  <c r="BK182" i="6"/>
  <c r="N182" i="6"/>
  <c r="BE182" i="6" s="1"/>
  <c r="BI181" i="6"/>
  <c r="BH181" i="6"/>
  <c r="BG181" i="6"/>
  <c r="BF181" i="6"/>
  <c r="AA181" i="6"/>
  <c r="Y181" i="6"/>
  <c r="W181" i="6"/>
  <c r="BK181" i="6"/>
  <c r="N181" i="6"/>
  <c r="BE181" i="6" s="1"/>
  <c r="BI180" i="6"/>
  <c r="BH180" i="6"/>
  <c r="BG180" i="6"/>
  <c r="BF180" i="6"/>
  <c r="BE180" i="6"/>
  <c r="AA180" i="6"/>
  <c r="Y180" i="6"/>
  <c r="W180" i="6"/>
  <c r="BK180" i="6"/>
  <c r="N180" i="6"/>
  <c r="BI179" i="6"/>
  <c r="BH179" i="6"/>
  <c r="BG179" i="6"/>
  <c r="BF179" i="6"/>
  <c r="AA179" i="6"/>
  <c r="Y179" i="6"/>
  <c r="W179" i="6"/>
  <c r="BK179" i="6"/>
  <c r="N179" i="6"/>
  <c r="BE179" i="6" s="1"/>
  <c r="BI178" i="6"/>
  <c r="BH178" i="6"/>
  <c r="BG178" i="6"/>
  <c r="BF178" i="6"/>
  <c r="AA178" i="6"/>
  <c r="Y178" i="6"/>
  <c r="W178" i="6"/>
  <c r="BK178" i="6"/>
  <c r="N178" i="6"/>
  <c r="BE178" i="6" s="1"/>
  <c r="BI177" i="6"/>
  <c r="BH177" i="6"/>
  <c r="BG177" i="6"/>
  <c r="BF177" i="6"/>
  <c r="AA177" i="6"/>
  <c r="Y177" i="6"/>
  <c r="W177" i="6"/>
  <c r="BK177" i="6"/>
  <c r="N177" i="6"/>
  <c r="BE177" i="6" s="1"/>
  <c r="BI176" i="6"/>
  <c r="BH176" i="6"/>
  <c r="BG176" i="6"/>
  <c r="BF176" i="6"/>
  <c r="AA176" i="6"/>
  <c r="Y176" i="6"/>
  <c r="W176" i="6"/>
  <c r="BK176" i="6"/>
  <c r="N176" i="6"/>
  <c r="BE176" i="6" s="1"/>
  <c r="BI175" i="6"/>
  <c r="BH175" i="6"/>
  <c r="BG175" i="6"/>
  <c r="BF175" i="6"/>
  <c r="BE175" i="6"/>
  <c r="AA175" i="6"/>
  <c r="Y175" i="6"/>
  <c r="W175" i="6"/>
  <c r="BK175" i="6"/>
  <c r="N175" i="6"/>
  <c r="BI174" i="6"/>
  <c r="BH174" i="6"/>
  <c r="BG174" i="6"/>
  <c r="BF174" i="6"/>
  <c r="AA174" i="6"/>
  <c r="Y174" i="6"/>
  <c r="W174" i="6"/>
  <c r="BK174" i="6"/>
  <c r="N174" i="6"/>
  <c r="BE174" i="6" s="1"/>
  <c r="BI173" i="6"/>
  <c r="BH173" i="6"/>
  <c r="BG173" i="6"/>
  <c r="BF173" i="6"/>
  <c r="BE173" i="6"/>
  <c r="AA173" i="6"/>
  <c r="Y173" i="6"/>
  <c r="W173" i="6"/>
  <c r="BK173" i="6"/>
  <c r="N173" i="6"/>
  <c r="BI172" i="6"/>
  <c r="BH172" i="6"/>
  <c r="BG172" i="6"/>
  <c r="BF172" i="6"/>
  <c r="AA172" i="6"/>
  <c r="Y172" i="6"/>
  <c r="W172" i="6"/>
  <c r="BK172" i="6"/>
  <c r="N172" i="6"/>
  <c r="BE172" i="6" s="1"/>
  <c r="BI171" i="6"/>
  <c r="BH171" i="6"/>
  <c r="BG171" i="6"/>
  <c r="BF171" i="6"/>
  <c r="BE171" i="6"/>
  <c r="AA171" i="6"/>
  <c r="Y171" i="6"/>
  <c r="W171" i="6"/>
  <c r="BK171" i="6"/>
  <c r="N171" i="6"/>
  <c r="BI170" i="6"/>
  <c r="BH170" i="6"/>
  <c r="BG170" i="6"/>
  <c r="BF170" i="6"/>
  <c r="AA170" i="6"/>
  <c r="Y170" i="6"/>
  <c r="W170" i="6"/>
  <c r="BK170" i="6"/>
  <c r="N170" i="6"/>
  <c r="BE170" i="6" s="1"/>
  <c r="BI169" i="6"/>
  <c r="BH169" i="6"/>
  <c r="BG169" i="6"/>
  <c r="BF169" i="6"/>
  <c r="BE169" i="6"/>
  <c r="AA169" i="6"/>
  <c r="Y169" i="6"/>
  <c r="W169" i="6"/>
  <c r="BK169" i="6"/>
  <c r="N169" i="6"/>
  <c r="BI168" i="6"/>
  <c r="BH168" i="6"/>
  <c r="BG168" i="6"/>
  <c r="BF168" i="6"/>
  <c r="AA168" i="6"/>
  <c r="Y168" i="6"/>
  <c r="W168" i="6"/>
  <c r="BK168" i="6"/>
  <c r="N168" i="6"/>
  <c r="BE168" i="6" s="1"/>
  <c r="BI167" i="6"/>
  <c r="BH167" i="6"/>
  <c r="BG167" i="6"/>
  <c r="BF167" i="6"/>
  <c r="BE167" i="6"/>
  <c r="AA167" i="6"/>
  <c r="Y167" i="6"/>
  <c r="W167" i="6"/>
  <c r="BK167" i="6"/>
  <c r="N167" i="6"/>
  <c r="BI166" i="6"/>
  <c r="BH166" i="6"/>
  <c r="BG166" i="6"/>
  <c r="BF166" i="6"/>
  <c r="AA166" i="6"/>
  <c r="Y166" i="6"/>
  <c r="W166" i="6"/>
  <c r="BK166" i="6"/>
  <c r="N166" i="6"/>
  <c r="BE166" i="6" s="1"/>
  <c r="BI165" i="6"/>
  <c r="BH165" i="6"/>
  <c r="BG165" i="6"/>
  <c r="BF165" i="6"/>
  <c r="BE165" i="6"/>
  <c r="AA165" i="6"/>
  <c r="Y165" i="6"/>
  <c r="W165" i="6"/>
  <c r="W164" i="6" s="1"/>
  <c r="BK165" i="6"/>
  <c r="BK164" i="6" s="1"/>
  <c r="N164" i="6" s="1"/>
  <c r="N95" i="6" s="1"/>
  <c r="N165" i="6"/>
  <c r="BI163" i="6"/>
  <c r="BH163" i="6"/>
  <c r="BG163" i="6"/>
  <c r="BF163" i="6"/>
  <c r="AA163" i="6"/>
  <c r="Y163" i="6"/>
  <c r="W163" i="6"/>
  <c r="BK163" i="6"/>
  <c r="N163" i="6"/>
  <c r="BE163" i="6" s="1"/>
  <c r="BI162" i="6"/>
  <c r="BH162" i="6"/>
  <c r="BG162" i="6"/>
  <c r="BF162" i="6"/>
  <c r="AA162" i="6"/>
  <c r="Y162" i="6"/>
  <c r="W162" i="6"/>
  <c r="BK162" i="6"/>
  <c r="N162" i="6"/>
  <c r="BE162" i="6" s="1"/>
  <c r="BI161" i="6"/>
  <c r="BH161" i="6"/>
  <c r="BG161" i="6"/>
  <c r="BF161" i="6"/>
  <c r="AA161" i="6"/>
  <c r="Y161" i="6"/>
  <c r="W161" i="6"/>
  <c r="BK161" i="6"/>
  <c r="N161" i="6"/>
  <c r="BE161" i="6" s="1"/>
  <c r="BI160" i="6"/>
  <c r="BH160" i="6"/>
  <c r="BG160" i="6"/>
  <c r="BF160" i="6"/>
  <c r="AA160" i="6"/>
  <c r="Y160" i="6"/>
  <c r="W160" i="6"/>
  <c r="BK160" i="6"/>
  <c r="N160" i="6"/>
  <c r="BE160" i="6" s="1"/>
  <c r="BI159" i="6"/>
  <c r="BH159" i="6"/>
  <c r="BG159" i="6"/>
  <c r="BF159" i="6"/>
  <c r="AA159" i="6"/>
  <c r="Y159" i="6"/>
  <c r="W159" i="6"/>
  <c r="BK159" i="6"/>
  <c r="N159" i="6"/>
  <c r="BE159" i="6" s="1"/>
  <c r="BI158" i="6"/>
  <c r="BH158" i="6"/>
  <c r="BG158" i="6"/>
  <c r="BF158" i="6"/>
  <c r="AA158" i="6"/>
  <c r="Y158" i="6"/>
  <c r="W158" i="6"/>
  <c r="BK158" i="6"/>
  <c r="N158" i="6"/>
  <c r="BE158" i="6" s="1"/>
  <c r="BI157" i="6"/>
  <c r="BH157" i="6"/>
  <c r="BG157" i="6"/>
  <c r="BF157" i="6"/>
  <c r="AA157" i="6"/>
  <c r="Y157" i="6"/>
  <c r="W157" i="6"/>
  <c r="BK157" i="6"/>
  <c r="N157" i="6"/>
  <c r="BE157" i="6" s="1"/>
  <c r="BI156" i="6"/>
  <c r="BH156" i="6"/>
  <c r="BG156" i="6"/>
  <c r="BF156" i="6"/>
  <c r="AA156" i="6"/>
  <c r="Y156" i="6"/>
  <c r="W156" i="6"/>
  <c r="BK156" i="6"/>
  <c r="N156" i="6"/>
  <c r="BE156" i="6" s="1"/>
  <c r="BI155" i="6"/>
  <c r="BH155" i="6"/>
  <c r="BG155" i="6"/>
  <c r="BF155" i="6"/>
  <c r="AA155" i="6"/>
  <c r="Y155" i="6"/>
  <c r="W155" i="6"/>
  <c r="BK155" i="6"/>
  <c r="N155" i="6"/>
  <c r="BE155" i="6" s="1"/>
  <c r="BI154" i="6"/>
  <c r="BH154" i="6"/>
  <c r="BG154" i="6"/>
  <c r="BF154" i="6"/>
  <c r="AA154" i="6"/>
  <c r="Y154" i="6"/>
  <c r="W154" i="6"/>
  <c r="BK154" i="6"/>
  <c r="N154" i="6"/>
  <c r="BE154" i="6" s="1"/>
  <c r="BI153" i="6"/>
  <c r="BH153" i="6"/>
  <c r="BG153" i="6"/>
  <c r="BF153" i="6"/>
  <c r="AA153" i="6"/>
  <c r="Y153" i="6"/>
  <c r="W153" i="6"/>
  <c r="BK153" i="6"/>
  <c r="N153" i="6"/>
  <c r="BE153" i="6" s="1"/>
  <c r="BI152" i="6"/>
  <c r="BH152" i="6"/>
  <c r="BG152" i="6"/>
  <c r="BF152" i="6"/>
  <c r="AA152" i="6"/>
  <c r="Y152" i="6"/>
  <c r="W152" i="6"/>
  <c r="BK152" i="6"/>
  <c r="N152" i="6"/>
  <c r="BE152" i="6" s="1"/>
  <c r="BI151" i="6"/>
  <c r="BH151" i="6"/>
  <c r="BG151" i="6"/>
  <c r="BF151" i="6"/>
  <c r="AA151" i="6"/>
  <c r="Y151" i="6"/>
  <c r="W151" i="6"/>
  <c r="BK151" i="6"/>
  <c r="N151" i="6"/>
  <c r="BE151" i="6" s="1"/>
  <c r="BI150" i="6"/>
  <c r="BH150" i="6"/>
  <c r="BG150" i="6"/>
  <c r="BF150" i="6"/>
  <c r="AA150" i="6"/>
  <c r="Y150" i="6"/>
  <c r="W150" i="6"/>
  <c r="BK150" i="6"/>
  <c r="N150" i="6"/>
  <c r="BE150" i="6" s="1"/>
  <c r="BI149" i="6"/>
  <c r="BH149" i="6"/>
  <c r="BG149" i="6"/>
  <c r="BF149" i="6"/>
  <c r="AA149" i="6"/>
  <c r="Y149" i="6"/>
  <c r="W149" i="6"/>
  <c r="BK149" i="6"/>
  <c r="N149" i="6"/>
  <c r="BE149" i="6" s="1"/>
  <c r="BI148" i="6"/>
  <c r="BH148" i="6"/>
  <c r="BG148" i="6"/>
  <c r="BF148" i="6"/>
  <c r="AA148" i="6"/>
  <c r="Y148" i="6"/>
  <c r="W148" i="6"/>
  <c r="BK148" i="6"/>
  <c r="N148" i="6"/>
  <c r="BE148" i="6" s="1"/>
  <c r="BI147" i="6"/>
  <c r="BH147" i="6"/>
  <c r="BG147" i="6"/>
  <c r="BF147" i="6"/>
  <c r="AA147" i="6"/>
  <c r="Y147" i="6"/>
  <c r="W147" i="6"/>
  <c r="BK147" i="6"/>
  <c r="N147" i="6"/>
  <c r="BE147" i="6" s="1"/>
  <c r="BI145" i="6"/>
  <c r="BH145" i="6"/>
  <c r="BG145" i="6"/>
  <c r="BF145" i="6"/>
  <c r="BE145" i="6"/>
  <c r="AA145" i="6"/>
  <c r="AA144" i="6" s="1"/>
  <c r="Y145" i="6"/>
  <c r="Y144" i="6" s="1"/>
  <c r="W145" i="6"/>
  <c r="W144" i="6" s="1"/>
  <c r="BK145" i="6"/>
  <c r="BK144" i="6" s="1"/>
  <c r="N144" i="6" s="1"/>
  <c r="N93" i="6" s="1"/>
  <c r="N145" i="6"/>
  <c r="BI143" i="6"/>
  <c r="BH143" i="6"/>
  <c r="BG143" i="6"/>
  <c r="BF143" i="6"/>
  <c r="AA143" i="6"/>
  <c r="Y143" i="6"/>
  <c r="W143" i="6"/>
  <c r="BK143" i="6"/>
  <c r="N143" i="6"/>
  <c r="BE143" i="6" s="1"/>
  <c r="BI142" i="6"/>
  <c r="BH142" i="6"/>
  <c r="BG142" i="6"/>
  <c r="BF142" i="6"/>
  <c r="AA142" i="6"/>
  <c r="Y142" i="6"/>
  <c r="W142" i="6"/>
  <c r="BK142" i="6"/>
  <c r="N142" i="6"/>
  <c r="BE142" i="6" s="1"/>
  <c r="BI141" i="6"/>
  <c r="BH141" i="6"/>
  <c r="BG141" i="6"/>
  <c r="BF141" i="6"/>
  <c r="AA141" i="6"/>
  <c r="Y141" i="6"/>
  <c r="W141" i="6"/>
  <c r="BK141" i="6"/>
  <c r="N141" i="6"/>
  <c r="BE141" i="6" s="1"/>
  <c r="BI140" i="6"/>
  <c r="BH140" i="6"/>
  <c r="BG140" i="6"/>
  <c r="BF140" i="6"/>
  <c r="AA140" i="6"/>
  <c r="Y140" i="6"/>
  <c r="Y139" i="6" s="1"/>
  <c r="W140" i="6"/>
  <c r="BK140" i="6"/>
  <c r="N140" i="6"/>
  <c r="BE140" i="6" s="1"/>
  <c r="BI138" i="6"/>
  <c r="BH138" i="6"/>
  <c r="BG138" i="6"/>
  <c r="BF138" i="6"/>
  <c r="BE138" i="6"/>
  <c r="AA138" i="6"/>
  <c r="Y138" i="6"/>
  <c r="W138" i="6"/>
  <c r="BK138" i="6"/>
  <c r="N138" i="6"/>
  <c r="BI137" i="6"/>
  <c r="BH137" i="6"/>
  <c r="BG137" i="6"/>
  <c r="BF137" i="6"/>
  <c r="AA137" i="6"/>
  <c r="AA136" i="6" s="1"/>
  <c r="Y137" i="6"/>
  <c r="Y136" i="6" s="1"/>
  <c r="W137" i="6"/>
  <c r="BK137" i="6"/>
  <c r="N137" i="6"/>
  <c r="BE137" i="6" s="1"/>
  <c r="BI135" i="6"/>
  <c r="BH135" i="6"/>
  <c r="BG135" i="6"/>
  <c r="BF135" i="6"/>
  <c r="AA135" i="6"/>
  <c r="Y135" i="6"/>
  <c r="W135" i="6"/>
  <c r="BK135" i="6"/>
  <c r="N135" i="6"/>
  <c r="BE135" i="6" s="1"/>
  <c r="BI134" i="6"/>
  <c r="BH134" i="6"/>
  <c r="BG134" i="6"/>
  <c r="BF134" i="6"/>
  <c r="AA134" i="6"/>
  <c r="Y134" i="6"/>
  <c r="W134" i="6"/>
  <c r="BK134" i="6"/>
  <c r="N134" i="6"/>
  <c r="BE134" i="6" s="1"/>
  <c r="BI133" i="6"/>
  <c r="BH133" i="6"/>
  <c r="BG133" i="6"/>
  <c r="BF133" i="6"/>
  <c r="AA133" i="6"/>
  <c r="Y133" i="6"/>
  <c r="W133" i="6"/>
  <c r="BK133" i="6"/>
  <c r="N133" i="6"/>
  <c r="BE133" i="6" s="1"/>
  <c r="BI132" i="6"/>
  <c r="BH132" i="6"/>
  <c r="BG132" i="6"/>
  <c r="BF132" i="6"/>
  <c r="AA132" i="6"/>
  <c r="Y132" i="6"/>
  <c r="Y131" i="6" s="1"/>
  <c r="W132" i="6"/>
  <c r="BK132" i="6"/>
  <c r="N132" i="6"/>
  <c r="BE132" i="6" s="1"/>
  <c r="BI130" i="6"/>
  <c r="BH130" i="6"/>
  <c r="BG130" i="6"/>
  <c r="BF130" i="6"/>
  <c r="AA130" i="6"/>
  <c r="Y130" i="6"/>
  <c r="W130" i="6"/>
  <c r="BK130" i="6"/>
  <c r="N130" i="6"/>
  <c r="BE130" i="6" s="1"/>
  <c r="BI129" i="6"/>
  <c r="BH129" i="6"/>
  <c r="BG129" i="6"/>
  <c r="BF129" i="6"/>
  <c r="AA129" i="6"/>
  <c r="Y129" i="6"/>
  <c r="W129" i="6"/>
  <c r="BK129" i="6"/>
  <c r="N129" i="6"/>
  <c r="BE129" i="6" s="1"/>
  <c r="BI128" i="6"/>
  <c r="BH128" i="6"/>
  <c r="BG128" i="6"/>
  <c r="BF128" i="6"/>
  <c r="AA128" i="6"/>
  <c r="Y128" i="6"/>
  <c r="W128" i="6"/>
  <c r="W127" i="6" s="1"/>
  <c r="BK128" i="6"/>
  <c r="N128" i="6"/>
  <c r="BE128" i="6" s="1"/>
  <c r="M123" i="6"/>
  <c r="F123" i="6"/>
  <c r="M122" i="6"/>
  <c r="F122" i="6"/>
  <c r="F120" i="6"/>
  <c r="F118" i="6"/>
  <c r="M28" i="6"/>
  <c r="AS92" i="1" s="1"/>
  <c r="M84" i="6"/>
  <c r="F84" i="6"/>
  <c r="M83" i="6"/>
  <c r="F83" i="6"/>
  <c r="F81" i="6"/>
  <c r="F79" i="6"/>
  <c r="O15" i="6"/>
  <c r="E15" i="6"/>
  <c r="O14" i="6"/>
  <c r="O9" i="6"/>
  <c r="M81" i="6" s="1"/>
  <c r="F6" i="6"/>
  <c r="F78" i="6" s="1"/>
  <c r="AY91" i="1"/>
  <c r="AX91" i="1"/>
  <c r="BI420" i="5"/>
  <c r="BH420" i="5"/>
  <c r="BG420" i="5"/>
  <c r="BF420" i="5"/>
  <c r="AA420" i="5"/>
  <c r="Y420" i="5"/>
  <c r="W420" i="5"/>
  <c r="BK420" i="5"/>
  <c r="N420" i="5"/>
  <c r="BE420" i="5" s="1"/>
  <c r="BI418" i="5"/>
  <c r="BH418" i="5"/>
  <c r="BG418" i="5"/>
  <c r="BF418" i="5"/>
  <c r="AA418" i="5"/>
  <c r="Y418" i="5"/>
  <c r="W418" i="5"/>
  <c r="BK418" i="5"/>
  <c r="N418" i="5"/>
  <c r="BE418" i="5" s="1"/>
  <c r="BI416" i="5"/>
  <c r="BH416" i="5"/>
  <c r="BG416" i="5"/>
  <c r="BF416" i="5"/>
  <c r="AA416" i="5"/>
  <c r="Y416" i="5"/>
  <c r="W416" i="5"/>
  <c r="BK416" i="5"/>
  <c r="N416" i="5"/>
  <c r="BE416" i="5" s="1"/>
  <c r="BI414" i="5"/>
  <c r="BH414" i="5"/>
  <c r="BG414" i="5"/>
  <c r="BF414" i="5"/>
  <c r="AA414" i="5"/>
  <c r="AA413" i="5" s="1"/>
  <c r="AA412" i="5" s="1"/>
  <c r="Y414" i="5"/>
  <c r="Y413" i="5" s="1"/>
  <c r="Y412" i="5" s="1"/>
  <c r="W414" i="5"/>
  <c r="W413" i="5" s="1"/>
  <c r="W412" i="5" s="1"/>
  <c r="BK414" i="5"/>
  <c r="N414" i="5"/>
  <c r="BE414" i="5" s="1"/>
  <c r="BI411" i="5"/>
  <c r="BH411" i="5"/>
  <c r="BG411" i="5"/>
  <c r="BF411" i="5"/>
  <c r="BE411" i="5"/>
  <c r="AA411" i="5"/>
  <c r="Y411" i="5"/>
  <c r="W411" i="5"/>
  <c r="BK411" i="5"/>
  <c r="N411" i="5"/>
  <c r="BI410" i="5"/>
  <c r="BH410" i="5"/>
  <c r="BG410" i="5"/>
  <c r="BF410" i="5"/>
  <c r="AA410" i="5"/>
  <c r="Y410" i="5"/>
  <c r="W410" i="5"/>
  <c r="BK410" i="5"/>
  <c r="N410" i="5"/>
  <c r="BE410" i="5" s="1"/>
  <c r="BI409" i="5"/>
  <c r="BH409" i="5"/>
  <c r="BG409" i="5"/>
  <c r="BF409" i="5"/>
  <c r="AA409" i="5"/>
  <c r="Y409" i="5"/>
  <c r="W409" i="5"/>
  <c r="BK409" i="5"/>
  <c r="N409" i="5"/>
  <c r="BE409" i="5" s="1"/>
  <c r="BI408" i="5"/>
  <c r="BH408" i="5"/>
  <c r="BG408" i="5"/>
  <c r="BF408" i="5"/>
  <c r="AA408" i="5"/>
  <c r="Y408" i="5"/>
  <c r="W408" i="5"/>
  <c r="BK408" i="5"/>
  <c r="N408" i="5"/>
  <c r="BE408" i="5" s="1"/>
  <c r="BI407" i="5"/>
  <c r="BH407" i="5"/>
  <c r="BG407" i="5"/>
  <c r="BF407" i="5"/>
  <c r="AA407" i="5"/>
  <c r="Y407" i="5"/>
  <c r="W407" i="5"/>
  <c r="BK407" i="5"/>
  <c r="N407" i="5"/>
  <c r="BE407" i="5" s="1"/>
  <c r="BI406" i="5"/>
  <c r="BH406" i="5"/>
  <c r="BG406" i="5"/>
  <c r="BF406" i="5"/>
  <c r="AA406" i="5"/>
  <c r="AA403" i="5" s="1"/>
  <c r="Y406" i="5"/>
  <c r="W406" i="5"/>
  <c r="BK406" i="5"/>
  <c r="N406" i="5"/>
  <c r="BE406" i="5" s="1"/>
  <c r="BI404" i="5"/>
  <c r="BH404" i="5"/>
  <c r="BG404" i="5"/>
  <c r="BF404" i="5"/>
  <c r="BE404" i="5"/>
  <c r="AA404" i="5"/>
  <c r="Y404" i="5"/>
  <c r="Y403" i="5" s="1"/>
  <c r="W404" i="5"/>
  <c r="W403" i="5" s="1"/>
  <c r="BK404" i="5"/>
  <c r="N404" i="5"/>
  <c r="BI402" i="5"/>
  <c r="BH402" i="5"/>
  <c r="BG402" i="5"/>
  <c r="BF402" i="5"/>
  <c r="AA402" i="5"/>
  <c r="Y402" i="5"/>
  <c r="W402" i="5"/>
  <c r="BK402" i="5"/>
  <c r="N402" i="5"/>
  <c r="BE402" i="5" s="1"/>
  <c r="BI401" i="5"/>
  <c r="BH401" i="5"/>
  <c r="BG401" i="5"/>
  <c r="BF401" i="5"/>
  <c r="AA401" i="5"/>
  <c r="AA400" i="5" s="1"/>
  <c r="Y401" i="5"/>
  <c r="Y400" i="5" s="1"/>
  <c r="W401" i="5"/>
  <c r="W400" i="5" s="1"/>
  <c r="BK401" i="5"/>
  <c r="N401" i="5"/>
  <c r="BE401" i="5" s="1"/>
  <c r="BI399" i="5"/>
  <c r="BH399" i="5"/>
  <c r="BG399" i="5"/>
  <c r="BF399" i="5"/>
  <c r="AA399" i="5"/>
  <c r="Y399" i="5"/>
  <c r="W399" i="5"/>
  <c r="W397" i="5" s="1"/>
  <c r="BK399" i="5"/>
  <c r="N399" i="5"/>
  <c r="BE399" i="5" s="1"/>
  <c r="BI398" i="5"/>
  <c r="BH398" i="5"/>
  <c r="BG398" i="5"/>
  <c r="BF398" i="5"/>
  <c r="AA398" i="5"/>
  <c r="AA397" i="5" s="1"/>
  <c r="Y398" i="5"/>
  <c r="Y397" i="5" s="1"/>
  <c r="W398" i="5"/>
  <c r="BK398" i="5"/>
  <c r="BK397" i="5" s="1"/>
  <c r="N397" i="5" s="1"/>
  <c r="N112" i="5" s="1"/>
  <c r="N398" i="5"/>
  <c r="BE398" i="5" s="1"/>
  <c r="BI395" i="5"/>
  <c r="BH395" i="5"/>
  <c r="BG395" i="5"/>
  <c r="BF395" i="5"/>
  <c r="AA395" i="5"/>
  <c r="Y395" i="5"/>
  <c r="Y391" i="5" s="1"/>
  <c r="W395" i="5"/>
  <c r="BK395" i="5"/>
  <c r="N395" i="5"/>
  <c r="BE395" i="5" s="1"/>
  <c r="BI392" i="5"/>
  <c r="BH392" i="5"/>
  <c r="BG392" i="5"/>
  <c r="BF392" i="5"/>
  <c r="AA392" i="5"/>
  <c r="AA391" i="5" s="1"/>
  <c r="Y392" i="5"/>
  <c r="W392" i="5"/>
  <c r="W391" i="5" s="1"/>
  <c r="BK392" i="5"/>
  <c r="N392" i="5"/>
  <c r="BE392" i="5" s="1"/>
  <c r="BI389" i="5"/>
  <c r="BH389" i="5"/>
  <c r="BG389" i="5"/>
  <c r="BF389" i="5"/>
  <c r="AA389" i="5"/>
  <c r="Y389" i="5"/>
  <c r="W389" i="5"/>
  <c r="BK389" i="5"/>
  <c r="N389" i="5"/>
  <c r="BE389" i="5" s="1"/>
  <c r="BI385" i="5"/>
  <c r="BH385" i="5"/>
  <c r="BG385" i="5"/>
  <c r="BF385" i="5"/>
  <c r="BE385" i="5"/>
  <c r="AA385" i="5"/>
  <c r="Y385" i="5"/>
  <c r="W385" i="5"/>
  <c r="BK385" i="5"/>
  <c r="N385" i="5"/>
  <c r="BI383" i="5"/>
  <c r="BH383" i="5"/>
  <c r="BG383" i="5"/>
  <c r="BF383" i="5"/>
  <c r="AA383" i="5"/>
  <c r="AA380" i="5" s="1"/>
  <c r="Y383" i="5"/>
  <c r="W383" i="5"/>
  <c r="BK383" i="5"/>
  <c r="N383" i="5"/>
  <c r="BE383" i="5" s="1"/>
  <c r="BI381" i="5"/>
  <c r="BH381" i="5"/>
  <c r="BG381" i="5"/>
  <c r="BF381" i="5"/>
  <c r="BE381" i="5"/>
  <c r="AA381" i="5"/>
  <c r="Y381" i="5"/>
  <c r="Y380" i="5" s="1"/>
  <c r="W381" i="5"/>
  <c r="W380" i="5" s="1"/>
  <c r="BK381" i="5"/>
  <c r="BK380" i="5" s="1"/>
  <c r="N380" i="5" s="1"/>
  <c r="N110" i="5" s="1"/>
  <c r="N381" i="5"/>
  <c r="BI379" i="5"/>
  <c r="BH379" i="5"/>
  <c r="BG379" i="5"/>
  <c r="BF379" i="5"/>
  <c r="AA379" i="5"/>
  <c r="Y379" i="5"/>
  <c r="W379" i="5"/>
  <c r="BK379" i="5"/>
  <c r="N379" i="5"/>
  <c r="BE379" i="5" s="1"/>
  <c r="BI378" i="5"/>
  <c r="BH378" i="5"/>
  <c r="BG378" i="5"/>
  <c r="BF378" i="5"/>
  <c r="AA378" i="5"/>
  <c r="Y378" i="5"/>
  <c r="W378" i="5"/>
  <c r="BK378" i="5"/>
  <c r="N378" i="5"/>
  <c r="BE378" i="5" s="1"/>
  <c r="BI377" i="5"/>
  <c r="BH377" i="5"/>
  <c r="BG377" i="5"/>
  <c r="BF377" i="5"/>
  <c r="BE377" i="5"/>
  <c r="AA377" i="5"/>
  <c r="Y377" i="5"/>
  <c r="W377" i="5"/>
  <c r="BK377" i="5"/>
  <c r="N377" i="5"/>
  <c r="BI376" i="5"/>
  <c r="BH376" i="5"/>
  <c r="BG376" i="5"/>
  <c r="BF376" i="5"/>
  <c r="AA376" i="5"/>
  <c r="Y376" i="5"/>
  <c r="W376" i="5"/>
  <c r="BK376" i="5"/>
  <c r="N376" i="5"/>
  <c r="BE376" i="5" s="1"/>
  <c r="BI375" i="5"/>
  <c r="BH375" i="5"/>
  <c r="BG375" i="5"/>
  <c r="BF375" i="5"/>
  <c r="BE375" i="5"/>
  <c r="AA375" i="5"/>
  <c r="Y375" i="5"/>
  <c r="W375" i="5"/>
  <c r="BK375" i="5"/>
  <c r="N375" i="5"/>
  <c r="BI374" i="5"/>
  <c r="BH374" i="5"/>
  <c r="BG374" i="5"/>
  <c r="BF374" i="5"/>
  <c r="AA374" i="5"/>
  <c r="Y374" i="5"/>
  <c r="W374" i="5"/>
  <c r="BK374" i="5"/>
  <c r="N374" i="5"/>
  <c r="BE374" i="5" s="1"/>
  <c r="BI373" i="5"/>
  <c r="BH373" i="5"/>
  <c r="BG373" i="5"/>
  <c r="BF373" i="5"/>
  <c r="AA373" i="5"/>
  <c r="Y373" i="5"/>
  <c r="W373" i="5"/>
  <c r="BK373" i="5"/>
  <c r="N373" i="5"/>
  <c r="BE373" i="5" s="1"/>
  <c r="BI371" i="5"/>
  <c r="BH371" i="5"/>
  <c r="BG371" i="5"/>
  <c r="BF371" i="5"/>
  <c r="AA371" i="5"/>
  <c r="Y371" i="5"/>
  <c r="W371" i="5"/>
  <c r="BK371" i="5"/>
  <c r="N371" i="5"/>
  <c r="BE371" i="5" s="1"/>
  <c r="BI370" i="5"/>
  <c r="BH370" i="5"/>
  <c r="BG370" i="5"/>
  <c r="BF370" i="5"/>
  <c r="AA370" i="5"/>
  <c r="AA369" i="5" s="1"/>
  <c r="Y370" i="5"/>
  <c r="Y369" i="5" s="1"/>
  <c r="W370" i="5"/>
  <c r="W369" i="5" s="1"/>
  <c r="BK370" i="5"/>
  <c r="N370" i="5"/>
  <c r="BE370" i="5" s="1"/>
  <c r="BI368" i="5"/>
  <c r="BH368" i="5"/>
  <c r="BG368" i="5"/>
  <c r="BF368" i="5"/>
  <c r="AA368" i="5"/>
  <c r="Y368" i="5"/>
  <c r="W368" i="5"/>
  <c r="BK368" i="5"/>
  <c r="N368" i="5"/>
  <c r="BE368" i="5" s="1"/>
  <c r="BI366" i="5"/>
  <c r="BH366" i="5"/>
  <c r="BG366" i="5"/>
  <c r="BF366" i="5"/>
  <c r="BE366" i="5"/>
  <c r="AA366" i="5"/>
  <c r="Y366" i="5"/>
  <c r="W366" i="5"/>
  <c r="BK366" i="5"/>
  <c r="N366" i="5"/>
  <c r="BI362" i="5"/>
  <c r="BH362" i="5"/>
  <c r="BG362" i="5"/>
  <c r="BF362" i="5"/>
  <c r="AA362" i="5"/>
  <c r="Y362" i="5"/>
  <c r="W362" i="5"/>
  <c r="BK362" i="5"/>
  <c r="N362" i="5"/>
  <c r="BE362" i="5" s="1"/>
  <c r="BI361" i="5"/>
  <c r="BH361" i="5"/>
  <c r="BG361" i="5"/>
  <c r="BF361" i="5"/>
  <c r="BE361" i="5"/>
  <c r="AA361" i="5"/>
  <c r="Y361" i="5"/>
  <c r="W361" i="5"/>
  <c r="BK361" i="5"/>
  <c r="N361" i="5"/>
  <c r="BI360" i="5"/>
  <c r="BH360" i="5"/>
  <c r="BG360" i="5"/>
  <c r="BF360" i="5"/>
  <c r="AA360" i="5"/>
  <c r="Y360" i="5"/>
  <c r="W360" i="5"/>
  <c r="BK360" i="5"/>
  <c r="N360" i="5"/>
  <c r="BE360" i="5" s="1"/>
  <c r="BI359" i="5"/>
  <c r="BH359" i="5"/>
  <c r="BG359" i="5"/>
  <c r="BF359" i="5"/>
  <c r="AA359" i="5"/>
  <c r="Y359" i="5"/>
  <c r="W359" i="5"/>
  <c r="BK359" i="5"/>
  <c r="N359" i="5"/>
  <c r="BE359" i="5" s="1"/>
  <c r="BI358" i="5"/>
  <c r="BH358" i="5"/>
  <c r="BG358" i="5"/>
  <c r="BF358" i="5"/>
  <c r="AA358" i="5"/>
  <c r="Y358" i="5"/>
  <c r="W358" i="5"/>
  <c r="BK358" i="5"/>
  <c r="N358" i="5"/>
  <c r="BE358" i="5" s="1"/>
  <c r="BI357" i="5"/>
  <c r="BH357" i="5"/>
  <c r="BG357" i="5"/>
  <c r="BF357" i="5"/>
  <c r="AA357" i="5"/>
  <c r="Y357" i="5"/>
  <c r="W357" i="5"/>
  <c r="W355" i="5" s="1"/>
  <c r="BK357" i="5"/>
  <c r="N357" i="5"/>
  <c r="BE357" i="5" s="1"/>
  <c r="BI356" i="5"/>
  <c r="BH356" i="5"/>
  <c r="BG356" i="5"/>
  <c r="BF356" i="5"/>
  <c r="AA356" i="5"/>
  <c r="AA355" i="5" s="1"/>
  <c r="Y356" i="5"/>
  <c r="Y355" i="5" s="1"/>
  <c r="W356" i="5"/>
  <c r="BK356" i="5"/>
  <c r="N356" i="5"/>
  <c r="BE356" i="5" s="1"/>
  <c r="BI354" i="5"/>
  <c r="BH354" i="5"/>
  <c r="BG354" i="5"/>
  <c r="BF354" i="5"/>
  <c r="AA354" i="5"/>
  <c r="Y354" i="5"/>
  <c r="W354" i="5"/>
  <c r="BK354" i="5"/>
  <c r="N354" i="5"/>
  <c r="BE354" i="5" s="1"/>
  <c r="BI353" i="5"/>
  <c r="BH353" i="5"/>
  <c r="BG353" i="5"/>
  <c r="BF353" i="5"/>
  <c r="AA353" i="5"/>
  <c r="Y353" i="5"/>
  <c r="W353" i="5"/>
  <c r="BK353" i="5"/>
  <c r="N353" i="5"/>
  <c r="BE353" i="5" s="1"/>
  <c r="BI352" i="5"/>
  <c r="BH352" i="5"/>
  <c r="BG352" i="5"/>
  <c r="BF352" i="5"/>
  <c r="AA352" i="5"/>
  <c r="Y352" i="5"/>
  <c r="W352" i="5"/>
  <c r="BK352" i="5"/>
  <c r="N352" i="5"/>
  <c r="BE352" i="5" s="1"/>
  <c r="BI351" i="5"/>
  <c r="BH351" i="5"/>
  <c r="BG351" i="5"/>
  <c r="BF351" i="5"/>
  <c r="BE351" i="5"/>
  <c r="AA351" i="5"/>
  <c r="Y351" i="5"/>
  <c r="W351" i="5"/>
  <c r="BK351" i="5"/>
  <c r="N351" i="5"/>
  <c r="BI349" i="5"/>
  <c r="BH349" i="5"/>
  <c r="BG349" i="5"/>
  <c r="BF349" i="5"/>
  <c r="AA349" i="5"/>
  <c r="Y349" i="5"/>
  <c r="W349" i="5"/>
  <c r="BK349" i="5"/>
  <c r="N349" i="5"/>
  <c r="BE349" i="5" s="1"/>
  <c r="BI347" i="5"/>
  <c r="BH347" i="5"/>
  <c r="BG347" i="5"/>
  <c r="BF347" i="5"/>
  <c r="BE347" i="5"/>
  <c r="AA347" i="5"/>
  <c r="Y347" i="5"/>
  <c r="W347" i="5"/>
  <c r="BK347" i="5"/>
  <c r="N347" i="5"/>
  <c r="BI345" i="5"/>
  <c r="BH345" i="5"/>
  <c r="BG345" i="5"/>
  <c r="BF345" i="5"/>
  <c r="AA345" i="5"/>
  <c r="Y345" i="5"/>
  <c r="W345" i="5"/>
  <c r="BK345" i="5"/>
  <c r="N345" i="5"/>
  <c r="BE345" i="5" s="1"/>
  <c r="BI344" i="5"/>
  <c r="BH344" i="5"/>
  <c r="BG344" i="5"/>
  <c r="BF344" i="5"/>
  <c r="AA344" i="5"/>
  <c r="Y344" i="5"/>
  <c r="W344" i="5"/>
  <c r="BK344" i="5"/>
  <c r="N344" i="5"/>
  <c r="BE344" i="5" s="1"/>
  <c r="BI342" i="5"/>
  <c r="BH342" i="5"/>
  <c r="BG342" i="5"/>
  <c r="BF342" i="5"/>
  <c r="AA342" i="5"/>
  <c r="Y342" i="5"/>
  <c r="W342" i="5"/>
  <c r="BK342" i="5"/>
  <c r="N342" i="5"/>
  <c r="BE342" i="5" s="1"/>
  <c r="BI341" i="5"/>
  <c r="BH341" i="5"/>
  <c r="BG341" i="5"/>
  <c r="BF341" i="5"/>
  <c r="AA341" i="5"/>
  <c r="Y341" i="5"/>
  <c r="W341" i="5"/>
  <c r="BK341" i="5"/>
  <c r="N341" i="5"/>
  <c r="BE341" i="5" s="1"/>
  <c r="BI340" i="5"/>
  <c r="BH340" i="5"/>
  <c r="BG340" i="5"/>
  <c r="BF340" i="5"/>
  <c r="AA340" i="5"/>
  <c r="Y340" i="5"/>
  <c r="W340" i="5"/>
  <c r="BK340" i="5"/>
  <c r="N340" i="5"/>
  <c r="BE340" i="5" s="1"/>
  <c r="BI338" i="5"/>
  <c r="BH338" i="5"/>
  <c r="BG338" i="5"/>
  <c r="BF338" i="5"/>
  <c r="BE338" i="5"/>
  <c r="AA338" i="5"/>
  <c r="Y338" i="5"/>
  <c r="W338" i="5"/>
  <c r="BK338" i="5"/>
  <c r="N338" i="5"/>
  <c r="BI337" i="5"/>
  <c r="BH337" i="5"/>
  <c r="BG337" i="5"/>
  <c r="BF337" i="5"/>
  <c r="AA337" i="5"/>
  <c r="AA336" i="5" s="1"/>
  <c r="Y337" i="5"/>
  <c r="Y336" i="5" s="1"/>
  <c r="W337" i="5"/>
  <c r="W336" i="5" s="1"/>
  <c r="BK337" i="5"/>
  <c r="N337" i="5"/>
  <c r="BE337" i="5" s="1"/>
  <c r="BI335" i="5"/>
  <c r="BH335" i="5"/>
  <c r="BG335" i="5"/>
  <c r="BF335" i="5"/>
  <c r="BE335" i="5"/>
  <c r="AA335" i="5"/>
  <c r="Y335" i="5"/>
  <c r="W335" i="5"/>
  <c r="BK335" i="5"/>
  <c r="N335" i="5"/>
  <c r="BI334" i="5"/>
  <c r="BH334" i="5"/>
  <c r="BG334" i="5"/>
  <c r="BF334" i="5"/>
  <c r="AA334" i="5"/>
  <c r="Y334" i="5"/>
  <c r="W334" i="5"/>
  <c r="BK334" i="5"/>
  <c r="N334" i="5"/>
  <c r="BE334" i="5" s="1"/>
  <c r="BI332" i="5"/>
  <c r="BH332" i="5"/>
  <c r="BG332" i="5"/>
  <c r="BF332" i="5"/>
  <c r="AA332" i="5"/>
  <c r="Y332" i="5"/>
  <c r="W332" i="5"/>
  <c r="BK332" i="5"/>
  <c r="N332" i="5"/>
  <c r="BE332" i="5" s="1"/>
  <c r="BI330" i="5"/>
  <c r="BH330" i="5"/>
  <c r="BG330" i="5"/>
  <c r="BF330" i="5"/>
  <c r="AA330" i="5"/>
  <c r="Y330" i="5"/>
  <c r="W330" i="5"/>
  <c r="BK330" i="5"/>
  <c r="N330" i="5"/>
  <c r="BE330" i="5" s="1"/>
  <c r="BI328" i="5"/>
  <c r="BH328" i="5"/>
  <c r="BG328" i="5"/>
  <c r="BF328" i="5"/>
  <c r="AA328" i="5"/>
  <c r="Y328" i="5"/>
  <c r="W328" i="5"/>
  <c r="BK328" i="5"/>
  <c r="N328" i="5"/>
  <c r="BE328" i="5" s="1"/>
  <c r="BI327" i="5"/>
  <c r="BH327" i="5"/>
  <c r="BG327" i="5"/>
  <c r="BF327" i="5"/>
  <c r="AA327" i="5"/>
  <c r="Y327" i="5"/>
  <c r="W327" i="5"/>
  <c r="BK327" i="5"/>
  <c r="N327" i="5"/>
  <c r="BE327" i="5" s="1"/>
  <c r="BI326" i="5"/>
  <c r="BH326" i="5"/>
  <c r="BG326" i="5"/>
  <c r="BF326" i="5"/>
  <c r="BE326" i="5"/>
  <c r="AA326" i="5"/>
  <c r="Y326" i="5"/>
  <c r="W326" i="5"/>
  <c r="BK326" i="5"/>
  <c r="N326" i="5"/>
  <c r="BI325" i="5"/>
  <c r="BH325" i="5"/>
  <c r="BG325" i="5"/>
  <c r="BF325" i="5"/>
  <c r="AA325" i="5"/>
  <c r="AA324" i="5" s="1"/>
  <c r="Y325" i="5"/>
  <c r="Y324" i="5" s="1"/>
  <c r="W325" i="5"/>
  <c r="W324" i="5" s="1"/>
  <c r="BK325" i="5"/>
  <c r="N325" i="5"/>
  <c r="BE325" i="5" s="1"/>
  <c r="BI323" i="5"/>
  <c r="BH323" i="5"/>
  <c r="BG323" i="5"/>
  <c r="BF323" i="5"/>
  <c r="AA323" i="5"/>
  <c r="Y323" i="5"/>
  <c r="W323" i="5"/>
  <c r="BK323" i="5"/>
  <c r="N323" i="5"/>
  <c r="BE323" i="5" s="1"/>
  <c r="BI322" i="5"/>
  <c r="BH322" i="5"/>
  <c r="BG322" i="5"/>
  <c r="BF322" i="5"/>
  <c r="BE322" i="5"/>
  <c r="AA322" i="5"/>
  <c r="Y322" i="5"/>
  <c r="W322" i="5"/>
  <c r="BK322" i="5"/>
  <c r="N322" i="5"/>
  <c r="BI321" i="5"/>
  <c r="BH321" i="5"/>
  <c r="BG321" i="5"/>
  <c r="BF321" i="5"/>
  <c r="AA321" i="5"/>
  <c r="Y321" i="5"/>
  <c r="W321" i="5"/>
  <c r="BK321" i="5"/>
  <c r="N321" i="5"/>
  <c r="BE321" i="5" s="1"/>
  <c r="BI320" i="5"/>
  <c r="BH320" i="5"/>
  <c r="BG320" i="5"/>
  <c r="BF320" i="5"/>
  <c r="BE320" i="5"/>
  <c r="AA320" i="5"/>
  <c r="Y320" i="5"/>
  <c r="W320" i="5"/>
  <c r="BK320" i="5"/>
  <c r="N320" i="5"/>
  <c r="BI319" i="5"/>
  <c r="BH319" i="5"/>
  <c r="BG319" i="5"/>
  <c r="BF319" i="5"/>
  <c r="AA319" i="5"/>
  <c r="Y319" i="5"/>
  <c r="W319" i="5"/>
  <c r="BK319" i="5"/>
  <c r="N319" i="5"/>
  <c r="BE319" i="5" s="1"/>
  <c r="BI318" i="5"/>
  <c r="BH318" i="5"/>
  <c r="BG318" i="5"/>
  <c r="BF318" i="5"/>
  <c r="AA318" i="5"/>
  <c r="Y318" i="5"/>
  <c r="W318" i="5"/>
  <c r="BK318" i="5"/>
  <c r="N318" i="5"/>
  <c r="BE318" i="5" s="1"/>
  <c r="BI317" i="5"/>
  <c r="BH317" i="5"/>
  <c r="BG317" i="5"/>
  <c r="BF317" i="5"/>
  <c r="AA317" i="5"/>
  <c r="Y317" i="5"/>
  <c r="W317" i="5"/>
  <c r="BK317" i="5"/>
  <c r="N317" i="5"/>
  <c r="BE317" i="5" s="1"/>
  <c r="BI316" i="5"/>
  <c r="BH316" i="5"/>
  <c r="BG316" i="5"/>
  <c r="BF316" i="5"/>
  <c r="AA316" i="5"/>
  <c r="Y316" i="5"/>
  <c r="W316" i="5"/>
  <c r="BK316" i="5"/>
  <c r="N316" i="5"/>
  <c r="BE316" i="5" s="1"/>
  <c r="BI315" i="5"/>
  <c r="BH315" i="5"/>
  <c r="BG315" i="5"/>
  <c r="BF315" i="5"/>
  <c r="AA315" i="5"/>
  <c r="AA314" i="5" s="1"/>
  <c r="Y315" i="5"/>
  <c r="Y314" i="5" s="1"/>
  <c r="W315" i="5"/>
  <c r="W314" i="5" s="1"/>
  <c r="BK315" i="5"/>
  <c r="N315" i="5"/>
  <c r="BE315" i="5" s="1"/>
  <c r="BI313" i="5"/>
  <c r="BH313" i="5"/>
  <c r="BG313" i="5"/>
  <c r="BF313" i="5"/>
  <c r="BE313" i="5"/>
  <c r="AA313" i="5"/>
  <c r="Y313" i="5"/>
  <c r="W313" i="5"/>
  <c r="BK313" i="5"/>
  <c r="N313" i="5"/>
  <c r="BI310" i="5"/>
  <c r="BH310" i="5"/>
  <c r="BG310" i="5"/>
  <c r="BF310" i="5"/>
  <c r="AA310" i="5"/>
  <c r="Y310" i="5"/>
  <c r="W310" i="5"/>
  <c r="BK310" i="5"/>
  <c r="N310" i="5"/>
  <c r="BE310" i="5" s="1"/>
  <c r="BI309" i="5"/>
  <c r="BH309" i="5"/>
  <c r="BG309" i="5"/>
  <c r="BF309" i="5"/>
  <c r="BE309" i="5"/>
  <c r="AA309" i="5"/>
  <c r="AA308" i="5" s="1"/>
  <c r="Y309" i="5"/>
  <c r="Y308" i="5" s="1"/>
  <c r="W309" i="5"/>
  <c r="W308" i="5" s="1"/>
  <c r="BK309" i="5"/>
  <c r="BK308" i="5" s="1"/>
  <c r="N308" i="5" s="1"/>
  <c r="N104" i="5" s="1"/>
  <c r="N309" i="5"/>
  <c r="BI307" i="5"/>
  <c r="BH307" i="5"/>
  <c r="BG307" i="5"/>
  <c r="BF307" i="5"/>
  <c r="AA307" i="5"/>
  <c r="Y307" i="5"/>
  <c r="W307" i="5"/>
  <c r="BK307" i="5"/>
  <c r="N307" i="5"/>
  <c r="BE307" i="5" s="1"/>
  <c r="BI304" i="5"/>
  <c r="BH304" i="5"/>
  <c r="BG304" i="5"/>
  <c r="BF304" i="5"/>
  <c r="AA304" i="5"/>
  <c r="Y304" i="5"/>
  <c r="W304" i="5"/>
  <c r="BK304" i="5"/>
  <c r="N304" i="5"/>
  <c r="BE304" i="5" s="1"/>
  <c r="BI303" i="5"/>
  <c r="BH303" i="5"/>
  <c r="BG303" i="5"/>
  <c r="BF303" i="5"/>
  <c r="BE303" i="5"/>
  <c r="AA303" i="5"/>
  <c r="Y303" i="5"/>
  <c r="W303" i="5"/>
  <c r="BK303" i="5"/>
  <c r="N303" i="5"/>
  <c r="BI300" i="5"/>
  <c r="BH300" i="5"/>
  <c r="BG300" i="5"/>
  <c r="BF300" i="5"/>
  <c r="AA300" i="5"/>
  <c r="Y300" i="5"/>
  <c r="W300" i="5"/>
  <c r="BK300" i="5"/>
  <c r="N300" i="5"/>
  <c r="BE300" i="5" s="1"/>
  <c r="BI299" i="5"/>
  <c r="BH299" i="5"/>
  <c r="BG299" i="5"/>
  <c r="BF299" i="5"/>
  <c r="BE299" i="5"/>
  <c r="AA299" i="5"/>
  <c r="Y299" i="5"/>
  <c r="W299" i="5"/>
  <c r="BK299" i="5"/>
  <c r="N299" i="5"/>
  <c r="BI298" i="5"/>
  <c r="BH298" i="5"/>
  <c r="BG298" i="5"/>
  <c r="BF298" i="5"/>
  <c r="AA298" i="5"/>
  <c r="AA297" i="5" s="1"/>
  <c r="Y298" i="5"/>
  <c r="Y297" i="5" s="1"/>
  <c r="W298" i="5"/>
  <c r="W297" i="5" s="1"/>
  <c r="BK298" i="5"/>
  <c r="N298" i="5"/>
  <c r="BE298" i="5" s="1"/>
  <c r="BI296" i="5"/>
  <c r="BH296" i="5"/>
  <c r="BG296" i="5"/>
  <c r="BF296" i="5"/>
  <c r="AA296" i="5"/>
  <c r="Y296" i="5"/>
  <c r="W296" i="5"/>
  <c r="BK296" i="5"/>
  <c r="N296" i="5"/>
  <c r="BE296" i="5" s="1"/>
  <c r="BI295" i="5"/>
  <c r="BH295" i="5"/>
  <c r="BG295" i="5"/>
  <c r="BF295" i="5"/>
  <c r="AA295" i="5"/>
  <c r="Y295" i="5"/>
  <c r="W295" i="5"/>
  <c r="BK295" i="5"/>
  <c r="N295" i="5"/>
  <c r="BE295" i="5" s="1"/>
  <c r="BI292" i="5"/>
  <c r="BH292" i="5"/>
  <c r="BG292" i="5"/>
  <c r="BF292" i="5"/>
  <c r="AA292" i="5"/>
  <c r="AA291" i="5" s="1"/>
  <c r="Y292" i="5"/>
  <c r="Y291" i="5" s="1"/>
  <c r="W292" i="5"/>
  <c r="W291" i="5" s="1"/>
  <c r="BK292" i="5"/>
  <c r="N292" i="5"/>
  <c r="BE292" i="5" s="1"/>
  <c r="BI290" i="5"/>
  <c r="BH290" i="5"/>
  <c r="BG290" i="5"/>
  <c r="BF290" i="5"/>
  <c r="BE290" i="5"/>
  <c r="AA290" i="5"/>
  <c r="AA289" i="5" s="1"/>
  <c r="Y290" i="5"/>
  <c r="Y289" i="5" s="1"/>
  <c r="W290" i="5"/>
  <c r="W289" i="5" s="1"/>
  <c r="BK290" i="5"/>
  <c r="BK289" i="5" s="1"/>
  <c r="N289" i="5" s="1"/>
  <c r="N101" i="5" s="1"/>
  <c r="N290" i="5"/>
  <c r="BI288" i="5"/>
  <c r="BH288" i="5"/>
  <c r="BG288" i="5"/>
  <c r="BF288" i="5"/>
  <c r="AA288" i="5"/>
  <c r="AA287" i="5" s="1"/>
  <c r="Y288" i="5"/>
  <c r="Y287" i="5" s="1"/>
  <c r="W288" i="5"/>
  <c r="W287" i="5" s="1"/>
  <c r="BK288" i="5"/>
  <c r="BK287" i="5" s="1"/>
  <c r="N287" i="5" s="1"/>
  <c r="N100" i="5" s="1"/>
  <c r="N288" i="5"/>
  <c r="BE288" i="5" s="1"/>
  <c r="BI285" i="5"/>
  <c r="BH285" i="5"/>
  <c r="BG285" i="5"/>
  <c r="BF285" i="5"/>
  <c r="AA285" i="5"/>
  <c r="Y285" i="5"/>
  <c r="W285" i="5"/>
  <c r="BK285" i="5"/>
  <c r="N285" i="5"/>
  <c r="BE285" i="5" s="1"/>
  <c r="BI284" i="5"/>
  <c r="BH284" i="5"/>
  <c r="BG284" i="5"/>
  <c r="BF284" i="5"/>
  <c r="BE284" i="5"/>
  <c r="AA284" i="5"/>
  <c r="Y284" i="5"/>
  <c r="W284" i="5"/>
  <c r="BK284" i="5"/>
  <c r="N284" i="5"/>
  <c r="BI283" i="5"/>
  <c r="BH283" i="5"/>
  <c r="BG283" i="5"/>
  <c r="BF283" i="5"/>
  <c r="AA283" i="5"/>
  <c r="Y283" i="5"/>
  <c r="W283" i="5"/>
  <c r="BK283" i="5"/>
  <c r="N283" i="5"/>
  <c r="BE283" i="5" s="1"/>
  <c r="BI282" i="5"/>
  <c r="BH282" i="5"/>
  <c r="BG282" i="5"/>
  <c r="BF282" i="5"/>
  <c r="AA282" i="5"/>
  <c r="Y282" i="5"/>
  <c r="W282" i="5"/>
  <c r="BK282" i="5"/>
  <c r="N282" i="5"/>
  <c r="BE282" i="5" s="1"/>
  <c r="BI279" i="5"/>
  <c r="BH279" i="5"/>
  <c r="BG279" i="5"/>
  <c r="BF279" i="5"/>
  <c r="AA279" i="5"/>
  <c r="Y279" i="5"/>
  <c r="W279" i="5"/>
  <c r="BK279" i="5"/>
  <c r="N279" i="5"/>
  <c r="BE279" i="5" s="1"/>
  <c r="BI278" i="5"/>
  <c r="BH278" i="5"/>
  <c r="BG278" i="5"/>
  <c r="BF278" i="5"/>
  <c r="AA278" i="5"/>
  <c r="Y278" i="5"/>
  <c r="W278" i="5"/>
  <c r="BK278" i="5"/>
  <c r="N278" i="5"/>
  <c r="BE278" i="5" s="1"/>
  <c r="BI277" i="5"/>
  <c r="BH277" i="5"/>
  <c r="BG277" i="5"/>
  <c r="BF277" i="5"/>
  <c r="AA277" i="5"/>
  <c r="Y277" i="5"/>
  <c r="W277" i="5"/>
  <c r="BK277" i="5"/>
  <c r="N277" i="5"/>
  <c r="BE277" i="5" s="1"/>
  <c r="BI276" i="5"/>
  <c r="BH276" i="5"/>
  <c r="BG276" i="5"/>
  <c r="BF276" i="5"/>
  <c r="BE276" i="5"/>
  <c r="AA276" i="5"/>
  <c r="Y276" i="5"/>
  <c r="W276" i="5"/>
  <c r="BK276" i="5"/>
  <c r="N276" i="5"/>
  <c r="BI273" i="5"/>
  <c r="BH273" i="5"/>
  <c r="BG273" i="5"/>
  <c r="BF273" i="5"/>
  <c r="AA273" i="5"/>
  <c r="Y273" i="5"/>
  <c r="W273" i="5"/>
  <c r="BK273" i="5"/>
  <c r="N273" i="5"/>
  <c r="BE273" i="5" s="1"/>
  <c r="BI272" i="5"/>
  <c r="BH272" i="5"/>
  <c r="BG272" i="5"/>
  <c r="BF272" i="5"/>
  <c r="BE272" i="5"/>
  <c r="AA272" i="5"/>
  <c r="Y272" i="5"/>
  <c r="W272" i="5"/>
  <c r="BK272" i="5"/>
  <c r="N272" i="5"/>
  <c r="BI271" i="5"/>
  <c r="BH271" i="5"/>
  <c r="BG271" i="5"/>
  <c r="BF271" i="5"/>
  <c r="AA271" i="5"/>
  <c r="Y271" i="5"/>
  <c r="W271" i="5"/>
  <c r="BK271" i="5"/>
  <c r="N271" i="5"/>
  <c r="BE271" i="5" s="1"/>
  <c r="BI270" i="5"/>
  <c r="BH270" i="5"/>
  <c r="BG270" i="5"/>
  <c r="BF270" i="5"/>
  <c r="AA270" i="5"/>
  <c r="Y270" i="5"/>
  <c r="W270" i="5"/>
  <c r="BK270" i="5"/>
  <c r="N270" i="5"/>
  <c r="BE270" i="5" s="1"/>
  <c r="BI269" i="5"/>
  <c r="BH269" i="5"/>
  <c r="BG269" i="5"/>
  <c r="BF269" i="5"/>
  <c r="AA269" i="5"/>
  <c r="Y269" i="5"/>
  <c r="W269" i="5"/>
  <c r="BK269" i="5"/>
  <c r="N269" i="5"/>
  <c r="BE269" i="5" s="1"/>
  <c r="BI268" i="5"/>
  <c r="BH268" i="5"/>
  <c r="BG268" i="5"/>
  <c r="BF268" i="5"/>
  <c r="AA268" i="5"/>
  <c r="Y268" i="5"/>
  <c r="W268" i="5"/>
  <c r="BK268" i="5"/>
  <c r="N268" i="5"/>
  <c r="BE268" i="5" s="1"/>
  <c r="BI267" i="5"/>
  <c r="BH267" i="5"/>
  <c r="BG267" i="5"/>
  <c r="BF267" i="5"/>
  <c r="AA267" i="5"/>
  <c r="Y267" i="5"/>
  <c r="W267" i="5"/>
  <c r="BK267" i="5"/>
  <c r="N267" i="5"/>
  <c r="BE267" i="5" s="1"/>
  <c r="BI266" i="5"/>
  <c r="BH266" i="5"/>
  <c r="BG266" i="5"/>
  <c r="BF266" i="5"/>
  <c r="BE266" i="5"/>
  <c r="AA266" i="5"/>
  <c r="Y266" i="5"/>
  <c r="W266" i="5"/>
  <c r="BK266" i="5"/>
  <c r="N266" i="5"/>
  <c r="BI263" i="5"/>
  <c r="BH263" i="5"/>
  <c r="BG263" i="5"/>
  <c r="BF263" i="5"/>
  <c r="AA263" i="5"/>
  <c r="Y263" i="5"/>
  <c r="W263" i="5"/>
  <c r="BK263" i="5"/>
  <c r="N263" i="5"/>
  <c r="BE263" i="5" s="1"/>
  <c r="BI262" i="5"/>
  <c r="BH262" i="5"/>
  <c r="BG262" i="5"/>
  <c r="BF262" i="5"/>
  <c r="BE262" i="5"/>
  <c r="AA262" i="5"/>
  <c r="Y262" i="5"/>
  <c r="W262" i="5"/>
  <c r="BK262" i="5"/>
  <c r="N262" i="5"/>
  <c r="BI259" i="5"/>
  <c r="BH259" i="5"/>
  <c r="BG259" i="5"/>
  <c r="BF259" i="5"/>
  <c r="AA259" i="5"/>
  <c r="Y259" i="5"/>
  <c r="W259" i="5"/>
  <c r="BK259" i="5"/>
  <c r="N259" i="5"/>
  <c r="BE259" i="5" s="1"/>
  <c r="BI258" i="5"/>
  <c r="BH258" i="5"/>
  <c r="BG258" i="5"/>
  <c r="BF258" i="5"/>
  <c r="AA258" i="5"/>
  <c r="Y258" i="5"/>
  <c r="W258" i="5"/>
  <c r="BK258" i="5"/>
  <c r="N258" i="5"/>
  <c r="BE258" i="5" s="1"/>
  <c r="BI257" i="5"/>
  <c r="BH257" i="5"/>
  <c r="BG257" i="5"/>
  <c r="BF257" i="5"/>
  <c r="AA257" i="5"/>
  <c r="Y257" i="5"/>
  <c r="W257" i="5"/>
  <c r="BK257" i="5"/>
  <c r="N257" i="5"/>
  <c r="BE257" i="5" s="1"/>
  <c r="BI256" i="5"/>
  <c r="BH256" i="5"/>
  <c r="BG256" i="5"/>
  <c r="BF256" i="5"/>
  <c r="AA256" i="5"/>
  <c r="Y256" i="5"/>
  <c r="W256" i="5"/>
  <c r="BK256" i="5"/>
  <c r="N256" i="5"/>
  <c r="BE256" i="5" s="1"/>
  <c r="BI253" i="5"/>
  <c r="BH253" i="5"/>
  <c r="BG253" i="5"/>
  <c r="BF253" i="5"/>
  <c r="AA253" i="5"/>
  <c r="Y253" i="5"/>
  <c r="W253" i="5"/>
  <c r="BK253" i="5"/>
  <c r="N253" i="5"/>
  <c r="BE253" i="5" s="1"/>
  <c r="BI252" i="5"/>
  <c r="BH252" i="5"/>
  <c r="BG252" i="5"/>
  <c r="BF252" i="5"/>
  <c r="BE252" i="5"/>
  <c r="AA252" i="5"/>
  <c r="Y252" i="5"/>
  <c r="W252" i="5"/>
  <c r="BK252" i="5"/>
  <c r="N252" i="5"/>
  <c r="BI249" i="5"/>
  <c r="BH249" i="5"/>
  <c r="BG249" i="5"/>
  <c r="BF249" i="5"/>
  <c r="AA249" i="5"/>
  <c r="Y249" i="5"/>
  <c r="W249" i="5"/>
  <c r="BK249" i="5"/>
  <c r="N249" i="5"/>
  <c r="BE249" i="5" s="1"/>
  <c r="BI247" i="5"/>
  <c r="BH247" i="5"/>
  <c r="BG247" i="5"/>
  <c r="BF247" i="5"/>
  <c r="BE247" i="5"/>
  <c r="AA247" i="5"/>
  <c r="Y247" i="5"/>
  <c r="W247" i="5"/>
  <c r="BK247" i="5"/>
  <c r="N247" i="5"/>
  <c r="BI243" i="5"/>
  <c r="BH243" i="5"/>
  <c r="BG243" i="5"/>
  <c r="BF243" i="5"/>
  <c r="AA243" i="5"/>
  <c r="Y243" i="5"/>
  <c r="W243" i="5"/>
  <c r="BK243" i="5"/>
  <c r="N243" i="5"/>
  <c r="BE243" i="5" s="1"/>
  <c r="BI241" i="5"/>
  <c r="BH241" i="5"/>
  <c r="BG241" i="5"/>
  <c r="BF241" i="5"/>
  <c r="AA241" i="5"/>
  <c r="Y241" i="5"/>
  <c r="W241" i="5"/>
  <c r="BK241" i="5"/>
  <c r="N241" i="5"/>
  <c r="BE241" i="5" s="1"/>
  <c r="BI238" i="5"/>
  <c r="BH238" i="5"/>
  <c r="BG238" i="5"/>
  <c r="BF238" i="5"/>
  <c r="AA238" i="5"/>
  <c r="AA237" i="5" s="1"/>
  <c r="Y238" i="5"/>
  <c r="Y237" i="5" s="1"/>
  <c r="W238" i="5"/>
  <c r="W237" i="5" s="1"/>
  <c r="BK238" i="5"/>
  <c r="BK237" i="5" s="1"/>
  <c r="N237" i="5" s="1"/>
  <c r="N99" i="5" s="1"/>
  <c r="N238" i="5"/>
  <c r="BE238" i="5" s="1"/>
  <c r="BI236" i="5"/>
  <c r="BH236" i="5"/>
  <c r="BG236" i="5"/>
  <c r="BF236" i="5"/>
  <c r="AA236" i="5"/>
  <c r="Y236" i="5"/>
  <c r="W236" i="5"/>
  <c r="BK236" i="5"/>
  <c r="N236" i="5"/>
  <c r="BE236" i="5" s="1"/>
  <c r="BI234" i="5"/>
  <c r="BH234" i="5"/>
  <c r="BG234" i="5"/>
  <c r="BF234" i="5"/>
  <c r="AA234" i="5"/>
  <c r="Y234" i="5"/>
  <c r="W234" i="5"/>
  <c r="BK234" i="5"/>
  <c r="N234" i="5"/>
  <c r="BE234" i="5" s="1"/>
  <c r="BI233" i="5"/>
  <c r="BH233" i="5"/>
  <c r="BG233" i="5"/>
  <c r="BF233" i="5"/>
  <c r="BE233" i="5"/>
  <c r="AA233" i="5"/>
  <c r="Y233" i="5"/>
  <c r="W233" i="5"/>
  <c r="BK233" i="5"/>
  <c r="N233" i="5"/>
  <c r="BI232" i="5"/>
  <c r="BH232" i="5"/>
  <c r="BG232" i="5"/>
  <c r="BF232" i="5"/>
  <c r="AA232" i="5"/>
  <c r="Y232" i="5"/>
  <c r="W232" i="5"/>
  <c r="BK232" i="5"/>
  <c r="N232" i="5"/>
  <c r="BE232" i="5" s="1"/>
  <c r="BI231" i="5"/>
  <c r="BH231" i="5"/>
  <c r="BG231" i="5"/>
  <c r="BF231" i="5"/>
  <c r="BE231" i="5"/>
  <c r="AA231" i="5"/>
  <c r="Y231" i="5"/>
  <c r="W231" i="5"/>
  <c r="BK231" i="5"/>
  <c r="N231" i="5"/>
  <c r="BI230" i="5"/>
  <c r="BH230" i="5"/>
  <c r="BG230" i="5"/>
  <c r="BF230" i="5"/>
  <c r="AA230" i="5"/>
  <c r="Y230" i="5"/>
  <c r="W230" i="5"/>
  <c r="BK230" i="5"/>
  <c r="N230" i="5"/>
  <c r="BE230" i="5" s="1"/>
  <c r="BI229" i="5"/>
  <c r="BH229" i="5"/>
  <c r="BG229" i="5"/>
  <c r="BF229" i="5"/>
  <c r="AA229" i="5"/>
  <c r="Y229" i="5"/>
  <c r="W229" i="5"/>
  <c r="BK229" i="5"/>
  <c r="N229" i="5"/>
  <c r="BE229" i="5" s="1"/>
  <c r="BI228" i="5"/>
  <c r="BH228" i="5"/>
  <c r="BG228" i="5"/>
  <c r="BF228" i="5"/>
  <c r="AA228" i="5"/>
  <c r="Y228" i="5"/>
  <c r="W228" i="5"/>
  <c r="BK228" i="5"/>
  <c r="N228" i="5"/>
  <c r="BE228" i="5" s="1"/>
  <c r="BI227" i="5"/>
  <c r="BH227" i="5"/>
  <c r="BG227" i="5"/>
  <c r="BF227" i="5"/>
  <c r="AA227" i="5"/>
  <c r="Y227" i="5"/>
  <c r="W227" i="5"/>
  <c r="BK227" i="5"/>
  <c r="N227" i="5"/>
  <c r="BE227" i="5" s="1"/>
  <c r="BI226" i="5"/>
  <c r="BH226" i="5"/>
  <c r="BG226" i="5"/>
  <c r="BF226" i="5"/>
  <c r="AA226" i="5"/>
  <c r="AA225" i="5" s="1"/>
  <c r="Y226" i="5"/>
  <c r="Y225" i="5" s="1"/>
  <c r="W226" i="5"/>
  <c r="W225" i="5" s="1"/>
  <c r="BK226" i="5"/>
  <c r="N226" i="5"/>
  <c r="BE226" i="5" s="1"/>
  <c r="BI224" i="5"/>
  <c r="BH224" i="5"/>
  <c r="BG224" i="5"/>
  <c r="BF224" i="5"/>
  <c r="AA224" i="5"/>
  <c r="AA223" i="5" s="1"/>
  <c r="Y224" i="5"/>
  <c r="Y223" i="5" s="1"/>
  <c r="W224" i="5"/>
  <c r="W223" i="5" s="1"/>
  <c r="BK224" i="5"/>
  <c r="BK223" i="5" s="1"/>
  <c r="N223" i="5" s="1"/>
  <c r="N97" i="5" s="1"/>
  <c r="N224" i="5"/>
  <c r="BE224" i="5" s="1"/>
  <c r="BI222" i="5"/>
  <c r="BH222" i="5"/>
  <c r="BG222" i="5"/>
  <c r="BF222" i="5"/>
  <c r="AA222" i="5"/>
  <c r="Y222" i="5"/>
  <c r="W222" i="5"/>
  <c r="BK222" i="5"/>
  <c r="N222" i="5"/>
  <c r="BE222" i="5" s="1"/>
  <c r="BI221" i="5"/>
  <c r="BH221" i="5"/>
  <c r="BG221" i="5"/>
  <c r="BF221" i="5"/>
  <c r="AA221" i="5"/>
  <c r="Y221" i="5"/>
  <c r="W221" i="5"/>
  <c r="BK221" i="5"/>
  <c r="N221" i="5"/>
  <c r="BE221" i="5" s="1"/>
  <c r="BI219" i="5"/>
  <c r="BH219" i="5"/>
  <c r="BG219" i="5"/>
  <c r="BF219" i="5"/>
  <c r="BE219" i="5"/>
  <c r="AA219" i="5"/>
  <c r="Y219" i="5"/>
  <c r="W219" i="5"/>
  <c r="BK219" i="5"/>
  <c r="N219" i="5"/>
  <c r="BI218" i="5"/>
  <c r="BH218" i="5"/>
  <c r="BG218" i="5"/>
  <c r="BF218" i="5"/>
  <c r="AA218" i="5"/>
  <c r="Y218" i="5"/>
  <c r="W218" i="5"/>
  <c r="BK218" i="5"/>
  <c r="N218" i="5"/>
  <c r="BE218" i="5" s="1"/>
  <c r="BI217" i="5"/>
  <c r="BH217" i="5"/>
  <c r="BG217" i="5"/>
  <c r="BF217" i="5"/>
  <c r="BE217" i="5"/>
  <c r="AA217" i="5"/>
  <c r="Y217" i="5"/>
  <c r="W217" i="5"/>
  <c r="BK217" i="5"/>
  <c r="N217" i="5"/>
  <c r="BI216" i="5"/>
  <c r="BH216" i="5"/>
  <c r="BG216" i="5"/>
  <c r="BF216" i="5"/>
  <c r="AA216" i="5"/>
  <c r="Y216" i="5"/>
  <c r="W216" i="5"/>
  <c r="BK216" i="5"/>
  <c r="N216" i="5"/>
  <c r="BE216" i="5" s="1"/>
  <c r="BI215" i="5"/>
  <c r="BH215" i="5"/>
  <c r="BG215" i="5"/>
  <c r="BF215" i="5"/>
  <c r="AA215" i="5"/>
  <c r="AA214" i="5" s="1"/>
  <c r="Y215" i="5"/>
  <c r="Y214" i="5" s="1"/>
  <c r="W215" i="5"/>
  <c r="W214" i="5" s="1"/>
  <c r="BK215" i="5"/>
  <c r="N215" i="5"/>
  <c r="BE215" i="5" s="1"/>
  <c r="BI213" i="5"/>
  <c r="BH213" i="5"/>
  <c r="BG213" i="5"/>
  <c r="BF213" i="5"/>
  <c r="BE213" i="5"/>
  <c r="AA213" i="5"/>
  <c r="Y213" i="5"/>
  <c r="W213" i="5"/>
  <c r="BK213" i="5"/>
  <c r="N213" i="5"/>
  <c r="BI212" i="5"/>
  <c r="BH212" i="5"/>
  <c r="BG212" i="5"/>
  <c r="BF212" i="5"/>
  <c r="AA212" i="5"/>
  <c r="Y212" i="5"/>
  <c r="W212" i="5"/>
  <c r="BK212" i="5"/>
  <c r="N212" i="5"/>
  <c r="BE212" i="5" s="1"/>
  <c r="BI208" i="5"/>
  <c r="BH208" i="5"/>
  <c r="BG208" i="5"/>
  <c r="BF208" i="5"/>
  <c r="BE208" i="5"/>
  <c r="AA208" i="5"/>
  <c r="Y208" i="5"/>
  <c r="W208" i="5"/>
  <c r="BK208" i="5"/>
  <c r="N208" i="5"/>
  <c r="BI207" i="5"/>
  <c r="BH207" i="5"/>
  <c r="BG207" i="5"/>
  <c r="BF207" i="5"/>
  <c r="AA207" i="5"/>
  <c r="Y207" i="5"/>
  <c r="W207" i="5"/>
  <c r="BK207" i="5"/>
  <c r="N207" i="5"/>
  <c r="BE207" i="5" s="1"/>
  <c r="BI204" i="5"/>
  <c r="BH204" i="5"/>
  <c r="BG204" i="5"/>
  <c r="BF204" i="5"/>
  <c r="AA204" i="5"/>
  <c r="Y204" i="5"/>
  <c r="W204" i="5"/>
  <c r="BK204" i="5"/>
  <c r="N204" i="5"/>
  <c r="BE204" i="5" s="1"/>
  <c r="BI203" i="5"/>
  <c r="BH203" i="5"/>
  <c r="BG203" i="5"/>
  <c r="BF203" i="5"/>
  <c r="AA203" i="5"/>
  <c r="Y203" i="5"/>
  <c r="W203" i="5"/>
  <c r="BK203" i="5"/>
  <c r="N203" i="5"/>
  <c r="BE203" i="5" s="1"/>
  <c r="BI202" i="5"/>
  <c r="BH202" i="5"/>
  <c r="BG202" i="5"/>
  <c r="BF202" i="5"/>
  <c r="AA202" i="5"/>
  <c r="AA201" i="5" s="1"/>
  <c r="Y202" i="5"/>
  <c r="Y201" i="5" s="1"/>
  <c r="W202" i="5"/>
  <c r="W201" i="5" s="1"/>
  <c r="BK202" i="5"/>
  <c r="N202" i="5"/>
  <c r="BE202" i="5" s="1"/>
  <c r="BI200" i="5"/>
  <c r="BH200" i="5"/>
  <c r="BG200" i="5"/>
  <c r="BF200" i="5"/>
  <c r="AA200" i="5"/>
  <c r="Y200" i="5"/>
  <c r="W200" i="5"/>
  <c r="BK200" i="5"/>
  <c r="N200" i="5"/>
  <c r="BE200" i="5" s="1"/>
  <c r="BI199" i="5"/>
  <c r="BH199" i="5"/>
  <c r="BG199" i="5"/>
  <c r="BF199" i="5"/>
  <c r="BE199" i="5"/>
  <c r="AA199" i="5"/>
  <c r="AA198" i="5" s="1"/>
  <c r="Y199" i="5"/>
  <c r="Y198" i="5" s="1"/>
  <c r="W199" i="5"/>
  <c r="W198" i="5" s="1"/>
  <c r="BK199" i="5"/>
  <c r="BK198" i="5" s="1"/>
  <c r="N198" i="5" s="1"/>
  <c r="N94" i="5" s="1"/>
  <c r="N199" i="5"/>
  <c r="BI196" i="5"/>
  <c r="BH196" i="5"/>
  <c r="BG196" i="5"/>
  <c r="BF196" i="5"/>
  <c r="AA196" i="5"/>
  <c r="Y196" i="5"/>
  <c r="W196" i="5"/>
  <c r="BK196" i="5"/>
  <c r="N196" i="5"/>
  <c r="BE196" i="5" s="1"/>
  <c r="BI195" i="5"/>
  <c r="BH195" i="5"/>
  <c r="BG195" i="5"/>
  <c r="BF195" i="5"/>
  <c r="AA195" i="5"/>
  <c r="Y195" i="5"/>
  <c r="W195" i="5"/>
  <c r="BK195" i="5"/>
  <c r="N195" i="5"/>
  <c r="BE195" i="5" s="1"/>
  <c r="BI194" i="5"/>
  <c r="BH194" i="5"/>
  <c r="BG194" i="5"/>
  <c r="BF194" i="5"/>
  <c r="AA194" i="5"/>
  <c r="Y194" i="5"/>
  <c r="W194" i="5"/>
  <c r="BK194" i="5"/>
  <c r="N194" i="5"/>
  <c r="BE194" i="5" s="1"/>
  <c r="BI193" i="5"/>
  <c r="BH193" i="5"/>
  <c r="BG193" i="5"/>
  <c r="BF193" i="5"/>
  <c r="AA193" i="5"/>
  <c r="Y193" i="5"/>
  <c r="W193" i="5"/>
  <c r="BK193" i="5"/>
  <c r="N193" i="5"/>
  <c r="BE193" i="5" s="1"/>
  <c r="BI192" i="5"/>
  <c r="BH192" i="5"/>
  <c r="BG192" i="5"/>
  <c r="BF192" i="5"/>
  <c r="BE192" i="5"/>
  <c r="AA192" i="5"/>
  <c r="Y192" i="5"/>
  <c r="W192" i="5"/>
  <c r="BK192" i="5"/>
  <c r="N192" i="5"/>
  <c r="BI191" i="5"/>
  <c r="BH191" i="5"/>
  <c r="BG191" i="5"/>
  <c r="BF191" i="5"/>
  <c r="AA191" i="5"/>
  <c r="Y191" i="5"/>
  <c r="W191" i="5"/>
  <c r="BK191" i="5"/>
  <c r="N191" i="5"/>
  <c r="BE191" i="5" s="1"/>
  <c r="BI190" i="5"/>
  <c r="BH190" i="5"/>
  <c r="BG190" i="5"/>
  <c r="BF190" i="5"/>
  <c r="BE190" i="5"/>
  <c r="AA190" i="5"/>
  <c r="Y190" i="5"/>
  <c r="W190" i="5"/>
  <c r="BK190" i="5"/>
  <c r="N190" i="5"/>
  <c r="BI187" i="5"/>
  <c r="BH187" i="5"/>
  <c r="BG187" i="5"/>
  <c r="BF187" i="5"/>
  <c r="AA187" i="5"/>
  <c r="Y187" i="5"/>
  <c r="W187" i="5"/>
  <c r="BK187" i="5"/>
  <c r="N187" i="5"/>
  <c r="BE187" i="5" s="1"/>
  <c r="BI186" i="5"/>
  <c r="BH186" i="5"/>
  <c r="BG186" i="5"/>
  <c r="BF186" i="5"/>
  <c r="AA186" i="5"/>
  <c r="Y186" i="5"/>
  <c r="W186" i="5"/>
  <c r="BK186" i="5"/>
  <c r="N186" i="5"/>
  <c r="BE186" i="5" s="1"/>
  <c r="BI183" i="5"/>
  <c r="BH183" i="5"/>
  <c r="BG183" i="5"/>
  <c r="BF183" i="5"/>
  <c r="BE183" i="5"/>
  <c r="AA183" i="5"/>
  <c r="AA182" i="5" s="1"/>
  <c r="Y183" i="5"/>
  <c r="Y182" i="5" s="1"/>
  <c r="W183" i="5"/>
  <c r="W182" i="5" s="1"/>
  <c r="BK183" i="5"/>
  <c r="N183" i="5"/>
  <c r="BI181" i="5"/>
  <c r="BH181" i="5"/>
  <c r="BG181" i="5"/>
  <c r="BF181" i="5"/>
  <c r="AA181" i="5"/>
  <c r="Y181" i="5"/>
  <c r="W181" i="5"/>
  <c r="BK181" i="5"/>
  <c r="N181" i="5"/>
  <c r="BE181" i="5" s="1"/>
  <c r="BI180" i="5"/>
  <c r="BH180" i="5"/>
  <c r="BG180" i="5"/>
  <c r="BF180" i="5"/>
  <c r="AA180" i="5"/>
  <c r="Y180" i="5"/>
  <c r="W180" i="5"/>
  <c r="BK180" i="5"/>
  <c r="N180" i="5"/>
  <c r="BE180" i="5" s="1"/>
  <c r="BI179" i="5"/>
  <c r="BH179" i="5"/>
  <c r="BG179" i="5"/>
  <c r="BF179" i="5"/>
  <c r="AA179" i="5"/>
  <c r="AA178" i="5" s="1"/>
  <c r="Y179" i="5"/>
  <c r="Y178" i="5" s="1"/>
  <c r="W179" i="5"/>
  <c r="W178" i="5" s="1"/>
  <c r="BK179" i="5"/>
  <c r="BK178" i="5" s="1"/>
  <c r="N178" i="5" s="1"/>
  <c r="N92" i="5" s="1"/>
  <c r="N179" i="5"/>
  <c r="BE179" i="5" s="1"/>
  <c r="BI177" i="5"/>
  <c r="BH177" i="5"/>
  <c r="BG177" i="5"/>
  <c r="BF177" i="5"/>
  <c r="AA177" i="5"/>
  <c r="Y177" i="5"/>
  <c r="W177" i="5"/>
  <c r="BK177" i="5"/>
  <c r="N177" i="5"/>
  <c r="BE177" i="5" s="1"/>
  <c r="BI173" i="5"/>
  <c r="BH173" i="5"/>
  <c r="BG173" i="5"/>
  <c r="BF173" i="5"/>
  <c r="BE173" i="5"/>
  <c r="AA173" i="5"/>
  <c r="Y173" i="5"/>
  <c r="W173" i="5"/>
  <c r="BK173" i="5"/>
  <c r="N173" i="5"/>
  <c r="BI172" i="5"/>
  <c r="BH172" i="5"/>
  <c r="BG172" i="5"/>
  <c r="BF172" i="5"/>
  <c r="AA172" i="5"/>
  <c r="Y172" i="5"/>
  <c r="W172" i="5"/>
  <c r="BK172" i="5"/>
  <c r="N172" i="5"/>
  <c r="BE172" i="5" s="1"/>
  <c r="BI169" i="5"/>
  <c r="BH169" i="5"/>
  <c r="BG169" i="5"/>
  <c r="BF169" i="5"/>
  <c r="BE169" i="5"/>
  <c r="AA169" i="5"/>
  <c r="Y169" i="5"/>
  <c r="W169" i="5"/>
  <c r="BK169" i="5"/>
  <c r="N169" i="5"/>
  <c r="BI168" i="5"/>
  <c r="BH168" i="5"/>
  <c r="BG168" i="5"/>
  <c r="BF168" i="5"/>
  <c r="AA168" i="5"/>
  <c r="Y168" i="5"/>
  <c r="W168" i="5"/>
  <c r="BK168" i="5"/>
  <c r="N168" i="5"/>
  <c r="BE168" i="5" s="1"/>
  <c r="BI167" i="5"/>
  <c r="BH167" i="5"/>
  <c r="BG167" i="5"/>
  <c r="BF167" i="5"/>
  <c r="BE167" i="5"/>
  <c r="AA167" i="5"/>
  <c r="Y167" i="5"/>
  <c r="W167" i="5"/>
  <c r="BK167" i="5"/>
  <c r="N167" i="5"/>
  <c r="BI166" i="5"/>
  <c r="BH166" i="5"/>
  <c r="BG166" i="5"/>
  <c r="BF166" i="5"/>
  <c r="AA166" i="5"/>
  <c r="Y166" i="5"/>
  <c r="W166" i="5"/>
  <c r="BK166" i="5"/>
  <c r="N166" i="5"/>
  <c r="BE166" i="5" s="1"/>
  <c r="BI165" i="5"/>
  <c r="BH165" i="5"/>
  <c r="BG165" i="5"/>
  <c r="BF165" i="5"/>
  <c r="BE165" i="5"/>
  <c r="AA165" i="5"/>
  <c r="Y165" i="5"/>
  <c r="W165" i="5"/>
  <c r="BK165" i="5"/>
  <c r="N165" i="5"/>
  <c r="BI164" i="5"/>
  <c r="BH164" i="5"/>
  <c r="BG164" i="5"/>
  <c r="BF164" i="5"/>
  <c r="AA164" i="5"/>
  <c r="Y164" i="5"/>
  <c r="W164" i="5"/>
  <c r="BK164" i="5"/>
  <c r="N164" i="5"/>
  <c r="BE164" i="5" s="1"/>
  <c r="BI163" i="5"/>
  <c r="BH163" i="5"/>
  <c r="BG163" i="5"/>
  <c r="BF163" i="5"/>
  <c r="BE163" i="5"/>
  <c r="AA163" i="5"/>
  <c r="Y163" i="5"/>
  <c r="W163" i="5"/>
  <c r="BK163" i="5"/>
  <c r="N163" i="5"/>
  <c r="BI162" i="5"/>
  <c r="BH162" i="5"/>
  <c r="BG162" i="5"/>
  <c r="BF162" i="5"/>
  <c r="AA162" i="5"/>
  <c r="Y162" i="5"/>
  <c r="W162" i="5"/>
  <c r="BK162" i="5"/>
  <c r="N162" i="5"/>
  <c r="BE162" i="5" s="1"/>
  <c r="BI161" i="5"/>
  <c r="BH161" i="5"/>
  <c r="BG161" i="5"/>
  <c r="BF161" i="5"/>
  <c r="BE161" i="5"/>
  <c r="AA161" i="5"/>
  <c r="Y161" i="5"/>
  <c r="W161" i="5"/>
  <c r="BK161" i="5"/>
  <c r="N161" i="5"/>
  <c r="BI160" i="5"/>
  <c r="BH160" i="5"/>
  <c r="BG160" i="5"/>
  <c r="BF160" i="5"/>
  <c r="AA160" i="5"/>
  <c r="Y160" i="5"/>
  <c r="W160" i="5"/>
  <c r="BK160" i="5"/>
  <c r="N160" i="5"/>
  <c r="BE160" i="5" s="1"/>
  <c r="BI159" i="5"/>
  <c r="BH159" i="5"/>
  <c r="BG159" i="5"/>
  <c r="BF159" i="5"/>
  <c r="BE159" i="5"/>
  <c r="AA159" i="5"/>
  <c r="AA158" i="5" s="1"/>
  <c r="Y159" i="5"/>
  <c r="Y158" i="5" s="1"/>
  <c r="W159" i="5"/>
  <c r="W158" i="5" s="1"/>
  <c r="BK159" i="5"/>
  <c r="BK158" i="5" s="1"/>
  <c r="N158" i="5" s="1"/>
  <c r="N91" i="5" s="1"/>
  <c r="N159" i="5"/>
  <c r="BI154" i="5"/>
  <c r="BH154" i="5"/>
  <c r="BG154" i="5"/>
  <c r="BF154" i="5"/>
  <c r="AA154" i="5"/>
  <c r="AA153" i="5" s="1"/>
  <c r="Y154" i="5"/>
  <c r="Y153" i="5" s="1"/>
  <c r="W154" i="5"/>
  <c r="W153" i="5" s="1"/>
  <c r="BK154" i="5"/>
  <c r="BK153" i="5" s="1"/>
  <c r="N153" i="5" s="1"/>
  <c r="N90" i="5" s="1"/>
  <c r="N154" i="5"/>
  <c r="BE154" i="5" s="1"/>
  <c r="BI152" i="5"/>
  <c r="BH152" i="5"/>
  <c r="BG152" i="5"/>
  <c r="BF152" i="5"/>
  <c r="AA152" i="5"/>
  <c r="Y152" i="5"/>
  <c r="W152" i="5"/>
  <c r="BK152" i="5"/>
  <c r="N152" i="5"/>
  <c r="BE152" i="5" s="1"/>
  <c r="BI151" i="5"/>
  <c r="BH151" i="5"/>
  <c r="BG151" i="5"/>
  <c r="BF151" i="5"/>
  <c r="BE151" i="5"/>
  <c r="AA151" i="5"/>
  <c r="Y151" i="5"/>
  <c r="W151" i="5"/>
  <c r="BK151" i="5"/>
  <c r="N151" i="5"/>
  <c r="BI148" i="5"/>
  <c r="BH148" i="5"/>
  <c r="BG148" i="5"/>
  <c r="BF148" i="5"/>
  <c r="AA148" i="5"/>
  <c r="Y148" i="5"/>
  <c r="W148" i="5"/>
  <c r="BK148" i="5"/>
  <c r="N148" i="5"/>
  <c r="BE148" i="5" s="1"/>
  <c r="BI147" i="5"/>
  <c r="BH147" i="5"/>
  <c r="BG147" i="5"/>
  <c r="BF147" i="5"/>
  <c r="BE147" i="5"/>
  <c r="AA147" i="5"/>
  <c r="Y147" i="5"/>
  <c r="W147" i="5"/>
  <c r="BK147" i="5"/>
  <c r="N147" i="5"/>
  <c r="BI146" i="5"/>
  <c r="BH146" i="5"/>
  <c r="BG146" i="5"/>
  <c r="BF146" i="5"/>
  <c r="AA146" i="5"/>
  <c r="Y146" i="5"/>
  <c r="W146" i="5"/>
  <c r="BK146" i="5"/>
  <c r="N146" i="5"/>
  <c r="BE146" i="5" s="1"/>
  <c r="BI145" i="5"/>
  <c r="BH145" i="5"/>
  <c r="BG145" i="5"/>
  <c r="BF145" i="5"/>
  <c r="BE145" i="5"/>
  <c r="AA145" i="5"/>
  <c r="Y145" i="5"/>
  <c r="W145" i="5"/>
  <c r="BK145" i="5"/>
  <c r="N145" i="5"/>
  <c r="BI139" i="5"/>
  <c r="BH139" i="5"/>
  <c r="BG139" i="5"/>
  <c r="BF139" i="5"/>
  <c r="AA139" i="5"/>
  <c r="AA138" i="5" s="1"/>
  <c r="Y139" i="5"/>
  <c r="Y138" i="5" s="1"/>
  <c r="W139" i="5"/>
  <c r="W138" i="5" s="1"/>
  <c r="W137" i="5" s="1"/>
  <c r="AU91" i="1" s="1"/>
  <c r="BK139" i="5"/>
  <c r="N139" i="5"/>
  <c r="BE139" i="5" s="1"/>
  <c r="M134" i="5"/>
  <c r="F134" i="5"/>
  <c r="M133" i="5"/>
  <c r="F133" i="5"/>
  <c r="F131" i="5"/>
  <c r="F129" i="5"/>
  <c r="M28" i="5"/>
  <c r="AS91" i="1" s="1"/>
  <c r="M84" i="5"/>
  <c r="F84" i="5"/>
  <c r="M83" i="5"/>
  <c r="F83" i="5"/>
  <c r="M81" i="5"/>
  <c r="F81" i="5"/>
  <c r="F79" i="5"/>
  <c r="O15" i="5"/>
  <c r="E15" i="5"/>
  <c r="O14" i="5"/>
  <c r="O9" i="5"/>
  <c r="M131" i="5" s="1"/>
  <c r="F6" i="5"/>
  <c r="F78" i="5" s="1"/>
  <c r="AA124" i="4"/>
  <c r="AY90" i="1"/>
  <c r="AX90" i="1"/>
  <c r="BI188" i="4"/>
  <c r="BH188" i="4"/>
  <c r="BG188" i="4"/>
  <c r="BF188" i="4"/>
  <c r="AA188" i="4"/>
  <c r="Y188" i="4"/>
  <c r="W188" i="4"/>
  <c r="BK188" i="4"/>
  <c r="N188" i="4"/>
  <c r="BE188" i="4" s="1"/>
  <c r="BI186" i="4"/>
  <c r="BH186" i="4"/>
  <c r="BG186" i="4"/>
  <c r="BF186" i="4"/>
  <c r="AA186" i="4"/>
  <c r="AA185" i="4" s="1"/>
  <c r="AA184" i="4" s="1"/>
  <c r="Y186" i="4"/>
  <c r="Y185" i="4" s="1"/>
  <c r="Y184" i="4" s="1"/>
  <c r="W186" i="4"/>
  <c r="W185" i="4" s="1"/>
  <c r="W184" i="4" s="1"/>
  <c r="BK186" i="4"/>
  <c r="N186" i="4"/>
  <c r="BE186" i="4" s="1"/>
  <c r="BI182" i="4"/>
  <c r="BH182" i="4"/>
  <c r="BG182" i="4"/>
  <c r="BF182" i="4"/>
  <c r="AA182" i="4"/>
  <c r="Y182" i="4"/>
  <c r="W182" i="4"/>
  <c r="BK182" i="4"/>
  <c r="N182" i="4"/>
  <c r="BE182" i="4" s="1"/>
  <c r="BI181" i="4"/>
  <c r="BH181" i="4"/>
  <c r="BG181" i="4"/>
  <c r="BF181" i="4"/>
  <c r="AA181" i="4"/>
  <c r="Y181" i="4"/>
  <c r="W181" i="4"/>
  <c r="BK181" i="4"/>
  <c r="N181" i="4"/>
  <c r="BE181" i="4" s="1"/>
  <c r="BI179" i="4"/>
  <c r="BH179" i="4"/>
  <c r="BG179" i="4"/>
  <c r="BF179" i="4"/>
  <c r="AA179" i="4"/>
  <c r="Y179" i="4"/>
  <c r="W179" i="4"/>
  <c r="BK179" i="4"/>
  <c r="N179" i="4"/>
  <c r="BE179" i="4" s="1"/>
  <c r="BI177" i="4"/>
  <c r="BH177" i="4"/>
  <c r="BG177" i="4"/>
  <c r="BF177" i="4"/>
  <c r="AA177" i="4"/>
  <c r="AA174" i="4" s="1"/>
  <c r="Y177" i="4"/>
  <c r="W177" i="4"/>
  <c r="BK177" i="4"/>
  <c r="N177" i="4"/>
  <c r="BE177" i="4" s="1"/>
  <c r="BI175" i="4"/>
  <c r="BH175" i="4"/>
  <c r="BG175" i="4"/>
  <c r="BF175" i="4"/>
  <c r="AA175" i="4"/>
  <c r="Y175" i="4"/>
  <c r="Y174" i="4" s="1"/>
  <c r="W175" i="4"/>
  <c r="W174" i="4" s="1"/>
  <c r="BK175" i="4"/>
  <c r="N175" i="4"/>
  <c r="BE175" i="4" s="1"/>
  <c r="BI173" i="4"/>
  <c r="BH173" i="4"/>
  <c r="BG173" i="4"/>
  <c r="BF173" i="4"/>
  <c r="AA173" i="4"/>
  <c r="Y173" i="4"/>
  <c r="W173" i="4"/>
  <c r="BK173" i="4"/>
  <c r="N173" i="4"/>
  <c r="BE173" i="4" s="1"/>
  <c r="BI171" i="4"/>
  <c r="BH171" i="4"/>
  <c r="BG171" i="4"/>
  <c r="BF171" i="4"/>
  <c r="AA171" i="4"/>
  <c r="Y171" i="4"/>
  <c r="W171" i="4"/>
  <c r="BK171" i="4"/>
  <c r="N171" i="4"/>
  <c r="BE171" i="4" s="1"/>
  <c r="BI169" i="4"/>
  <c r="BH169" i="4"/>
  <c r="BG169" i="4"/>
  <c r="BF169" i="4"/>
  <c r="AA169" i="4"/>
  <c r="Y169" i="4"/>
  <c r="W169" i="4"/>
  <c r="BK169" i="4"/>
  <c r="N169" i="4"/>
  <c r="BE169" i="4" s="1"/>
  <c r="BI167" i="4"/>
  <c r="BH167" i="4"/>
  <c r="BG167" i="4"/>
  <c r="BF167" i="4"/>
  <c r="AA167" i="4"/>
  <c r="Y167" i="4"/>
  <c r="W167" i="4"/>
  <c r="BK167" i="4"/>
  <c r="N167" i="4"/>
  <c r="BE167" i="4" s="1"/>
  <c r="BI165" i="4"/>
  <c r="BH165" i="4"/>
  <c r="BG165" i="4"/>
  <c r="BF165" i="4"/>
  <c r="AA165" i="4"/>
  <c r="Y165" i="4"/>
  <c r="W165" i="4"/>
  <c r="BK165" i="4"/>
  <c r="N165" i="4"/>
  <c r="BE165" i="4" s="1"/>
  <c r="BI163" i="4"/>
  <c r="BH163" i="4"/>
  <c r="BG163" i="4"/>
  <c r="BF163" i="4"/>
  <c r="AA163" i="4"/>
  <c r="Y163" i="4"/>
  <c r="W163" i="4"/>
  <c r="BK163" i="4"/>
  <c r="N163" i="4"/>
  <c r="BE163" i="4" s="1"/>
  <c r="BI161" i="4"/>
  <c r="BH161" i="4"/>
  <c r="BG161" i="4"/>
  <c r="BF161" i="4"/>
  <c r="AA161" i="4"/>
  <c r="Y161" i="4"/>
  <c r="W161" i="4"/>
  <c r="BK161" i="4"/>
  <c r="N161" i="4"/>
  <c r="BE161" i="4" s="1"/>
  <c r="BI159" i="4"/>
  <c r="BH159" i="4"/>
  <c r="BG159" i="4"/>
  <c r="BF159" i="4"/>
  <c r="AA159" i="4"/>
  <c r="Y159" i="4"/>
  <c r="W159" i="4"/>
  <c r="BK159" i="4"/>
  <c r="N159" i="4"/>
  <c r="BE159" i="4" s="1"/>
  <c r="BI158" i="4"/>
  <c r="BH158" i="4"/>
  <c r="BG158" i="4"/>
  <c r="BF158" i="4"/>
  <c r="AA158" i="4"/>
  <c r="Y158" i="4"/>
  <c r="W158" i="4"/>
  <c r="BK158" i="4"/>
  <c r="N158" i="4"/>
  <c r="BE158" i="4" s="1"/>
  <c r="BI157" i="4"/>
  <c r="BH157" i="4"/>
  <c r="BG157" i="4"/>
  <c r="BF157" i="4"/>
  <c r="AA157" i="4"/>
  <c r="Y157" i="4"/>
  <c r="W157" i="4"/>
  <c r="BK157" i="4"/>
  <c r="N157" i="4"/>
  <c r="BE157" i="4" s="1"/>
  <c r="BI156" i="4"/>
  <c r="BH156" i="4"/>
  <c r="BG156" i="4"/>
  <c r="BF156" i="4"/>
  <c r="AA156" i="4"/>
  <c r="Y156" i="4"/>
  <c r="W156" i="4"/>
  <c r="BK156" i="4"/>
  <c r="N156" i="4"/>
  <c r="BE156" i="4" s="1"/>
  <c r="BI153" i="4"/>
  <c r="BH153" i="4"/>
  <c r="BG153" i="4"/>
  <c r="BF153" i="4"/>
  <c r="AA153" i="4"/>
  <c r="Y153" i="4"/>
  <c r="W153" i="4"/>
  <c r="BK153" i="4"/>
  <c r="N153" i="4"/>
  <c r="BE153" i="4" s="1"/>
  <c r="BI151" i="4"/>
  <c r="BH151" i="4"/>
  <c r="BG151" i="4"/>
  <c r="BF151" i="4"/>
  <c r="AA151" i="4"/>
  <c r="Y151" i="4"/>
  <c r="W151" i="4"/>
  <c r="BK151" i="4"/>
  <c r="N151" i="4"/>
  <c r="BE151" i="4" s="1"/>
  <c r="BI149" i="4"/>
  <c r="BH149" i="4"/>
  <c r="BG149" i="4"/>
  <c r="BF149" i="4"/>
  <c r="AA149" i="4"/>
  <c r="Y149" i="4"/>
  <c r="W149" i="4"/>
  <c r="BK149" i="4"/>
  <c r="N149" i="4"/>
  <c r="BE149" i="4" s="1"/>
  <c r="BI145" i="4"/>
  <c r="BH145" i="4"/>
  <c r="BG145" i="4"/>
  <c r="BF145" i="4"/>
  <c r="AA145" i="4"/>
  <c r="Y145" i="4"/>
  <c r="W145" i="4"/>
  <c r="W138" i="4" s="1"/>
  <c r="BK145" i="4"/>
  <c r="N145" i="4"/>
  <c r="BE145" i="4" s="1"/>
  <c r="BI143" i="4"/>
  <c r="BH143" i="4"/>
  <c r="BG143" i="4"/>
  <c r="BF143" i="4"/>
  <c r="AA143" i="4"/>
  <c r="Y143" i="4"/>
  <c r="W143" i="4"/>
  <c r="BK143" i="4"/>
  <c r="N143" i="4"/>
  <c r="BE143" i="4" s="1"/>
  <c r="BI141" i="4"/>
  <c r="BH141" i="4"/>
  <c r="BG141" i="4"/>
  <c r="BF141" i="4"/>
  <c r="AA141" i="4"/>
  <c r="Y141" i="4"/>
  <c r="W141" i="4"/>
  <c r="BK141" i="4"/>
  <c r="BK138" i="4" s="1"/>
  <c r="N138" i="4" s="1"/>
  <c r="N93" i="4" s="1"/>
  <c r="N141" i="4"/>
  <c r="BE141" i="4" s="1"/>
  <c r="BI139" i="4"/>
  <c r="BH139" i="4"/>
  <c r="BG139" i="4"/>
  <c r="BF139" i="4"/>
  <c r="AA139" i="4"/>
  <c r="Y139" i="4"/>
  <c r="Y138" i="4" s="1"/>
  <c r="W139" i="4"/>
  <c r="BK139" i="4"/>
  <c r="N139" i="4"/>
  <c r="BE139" i="4" s="1"/>
  <c r="BI137" i="4"/>
  <c r="BH137" i="4"/>
  <c r="BG137" i="4"/>
  <c r="BF137" i="4"/>
  <c r="AA137" i="4"/>
  <c r="Y137" i="4"/>
  <c r="W137" i="4"/>
  <c r="BK137" i="4"/>
  <c r="N137" i="4"/>
  <c r="BE137" i="4" s="1"/>
  <c r="BI135" i="4"/>
  <c r="BH135" i="4"/>
  <c r="BG135" i="4"/>
  <c r="BF135" i="4"/>
  <c r="AA135" i="4"/>
  <c r="Y135" i="4"/>
  <c r="W135" i="4"/>
  <c r="BK135" i="4"/>
  <c r="N135" i="4"/>
  <c r="BE135" i="4" s="1"/>
  <c r="BI132" i="4"/>
  <c r="BH132" i="4"/>
  <c r="BG132" i="4"/>
  <c r="BF132" i="4"/>
  <c r="AA132" i="4"/>
  <c r="AA131" i="4" s="1"/>
  <c r="Y132" i="4"/>
  <c r="Y131" i="4" s="1"/>
  <c r="W132" i="4"/>
  <c r="W131" i="4" s="1"/>
  <c r="BK132" i="4"/>
  <c r="N132" i="4"/>
  <c r="BE132" i="4" s="1"/>
  <c r="BI127" i="4"/>
  <c r="BH127" i="4"/>
  <c r="BG127" i="4"/>
  <c r="BF127" i="4"/>
  <c r="AA127" i="4"/>
  <c r="Y127" i="4"/>
  <c r="W127" i="4"/>
  <c r="BK127" i="4"/>
  <c r="BK124" i="4" s="1"/>
  <c r="N124" i="4" s="1"/>
  <c r="N91" i="4" s="1"/>
  <c r="N127" i="4"/>
  <c r="BE127" i="4" s="1"/>
  <c r="BI125" i="4"/>
  <c r="BH125" i="4"/>
  <c r="BG125" i="4"/>
  <c r="BF125" i="4"/>
  <c r="AA125" i="4"/>
  <c r="Y125" i="4"/>
  <c r="Y124" i="4" s="1"/>
  <c r="W125" i="4"/>
  <c r="W124" i="4" s="1"/>
  <c r="BK125" i="4"/>
  <c r="N125" i="4"/>
  <c r="BE125" i="4" s="1"/>
  <c r="BI122" i="4"/>
  <c r="BH122" i="4"/>
  <c r="BG122" i="4"/>
  <c r="BF122" i="4"/>
  <c r="AA122" i="4"/>
  <c r="Y122" i="4"/>
  <c r="W122" i="4"/>
  <c r="BK122" i="4"/>
  <c r="N122" i="4"/>
  <c r="BE122" i="4" s="1"/>
  <c r="BI120" i="4"/>
  <c r="BH120" i="4"/>
  <c r="BG120" i="4"/>
  <c r="BF120" i="4"/>
  <c r="H33" i="4" s="1"/>
  <c r="BA90" i="1" s="1"/>
  <c r="AA120" i="4"/>
  <c r="AA119" i="4" s="1"/>
  <c r="Y120" i="4"/>
  <c r="Y119" i="4" s="1"/>
  <c r="W120" i="4"/>
  <c r="W119" i="4" s="1"/>
  <c r="W118" i="4" s="1"/>
  <c r="W117" i="4" s="1"/>
  <c r="AU90" i="1" s="1"/>
  <c r="BK120" i="4"/>
  <c r="N120" i="4"/>
  <c r="BE120" i="4" s="1"/>
  <c r="M114" i="4"/>
  <c r="M113" i="4"/>
  <c r="F113" i="4"/>
  <c r="F111" i="4"/>
  <c r="F109" i="4"/>
  <c r="M28" i="4"/>
  <c r="AS90" i="1" s="1"/>
  <c r="M84" i="4"/>
  <c r="F84" i="4"/>
  <c r="M83" i="4"/>
  <c r="F83" i="4"/>
  <c r="F81" i="4"/>
  <c r="F79" i="4"/>
  <c r="O15" i="4"/>
  <c r="E15" i="4"/>
  <c r="F114" i="4" s="1"/>
  <c r="O14" i="4"/>
  <c r="O9" i="4"/>
  <c r="M81" i="4" s="1"/>
  <c r="F6" i="4"/>
  <c r="F108" i="4" s="1"/>
  <c r="AA312" i="3"/>
  <c r="W312" i="3"/>
  <c r="Y298" i="3"/>
  <c r="Y295" i="3"/>
  <c r="AA289" i="3"/>
  <c r="W289" i="3"/>
  <c r="N245" i="3"/>
  <c r="N94" i="3" s="1"/>
  <c r="AY89" i="1"/>
  <c r="AX89" i="1"/>
  <c r="BI313" i="3"/>
  <c r="BH313" i="3"/>
  <c r="BG313" i="3"/>
  <c r="BF313" i="3"/>
  <c r="AA313" i="3"/>
  <c r="Y313" i="3"/>
  <c r="Y312" i="3" s="1"/>
  <c r="W313" i="3"/>
  <c r="BK313" i="3"/>
  <c r="BK312" i="3" s="1"/>
  <c r="N312" i="3" s="1"/>
  <c r="N101" i="3" s="1"/>
  <c r="N313" i="3"/>
  <c r="BE313" i="3" s="1"/>
  <c r="BI311" i="3"/>
  <c r="BH311" i="3"/>
  <c r="BG311" i="3"/>
  <c r="BF311" i="3"/>
  <c r="AA311" i="3"/>
  <c r="Y311" i="3"/>
  <c r="W311" i="3"/>
  <c r="BK311" i="3"/>
  <c r="N311" i="3"/>
  <c r="BE311" i="3" s="1"/>
  <c r="BI310" i="3"/>
  <c r="BH310" i="3"/>
  <c r="BG310" i="3"/>
  <c r="BF310" i="3"/>
  <c r="AA310" i="3"/>
  <c r="Y310" i="3"/>
  <c r="W310" i="3"/>
  <c r="BK310" i="3"/>
  <c r="N310" i="3"/>
  <c r="BE310" i="3" s="1"/>
  <c r="BI308" i="3"/>
  <c r="BH308" i="3"/>
  <c r="BG308" i="3"/>
  <c r="BF308" i="3"/>
  <c r="AA308" i="3"/>
  <c r="Y308" i="3"/>
  <c r="W308" i="3"/>
  <c r="BK308" i="3"/>
  <c r="N308" i="3"/>
  <c r="BE308" i="3" s="1"/>
  <c r="BI306" i="3"/>
  <c r="BH306" i="3"/>
  <c r="BG306" i="3"/>
  <c r="BF306" i="3"/>
  <c r="AA306" i="3"/>
  <c r="Y306" i="3"/>
  <c r="W306" i="3"/>
  <c r="BK306" i="3"/>
  <c r="N306" i="3"/>
  <c r="BE306" i="3" s="1"/>
  <c r="BI304" i="3"/>
  <c r="BH304" i="3"/>
  <c r="BG304" i="3"/>
  <c r="BF304" i="3"/>
  <c r="AA304" i="3"/>
  <c r="Y304" i="3"/>
  <c r="W304" i="3"/>
  <c r="BK304" i="3"/>
  <c r="N304" i="3"/>
  <c r="BE304" i="3" s="1"/>
  <c r="BI301" i="3"/>
  <c r="BH301" i="3"/>
  <c r="BG301" i="3"/>
  <c r="BF301" i="3"/>
  <c r="AA301" i="3"/>
  <c r="Y301" i="3"/>
  <c r="W301" i="3"/>
  <c r="BK301" i="3"/>
  <c r="N301" i="3"/>
  <c r="BE301" i="3" s="1"/>
  <c r="BI299" i="3"/>
  <c r="BH299" i="3"/>
  <c r="BG299" i="3"/>
  <c r="BF299" i="3"/>
  <c r="AA299" i="3"/>
  <c r="Y299" i="3"/>
  <c r="W299" i="3"/>
  <c r="BK299" i="3"/>
  <c r="N299" i="3"/>
  <c r="BE299" i="3" s="1"/>
  <c r="BI296" i="3"/>
  <c r="BH296" i="3"/>
  <c r="BG296" i="3"/>
  <c r="BF296" i="3"/>
  <c r="AA296" i="3"/>
  <c r="AA295" i="3" s="1"/>
  <c r="Y296" i="3"/>
  <c r="W296" i="3"/>
  <c r="W295" i="3" s="1"/>
  <c r="BK296" i="3"/>
  <c r="BK295" i="3" s="1"/>
  <c r="N295" i="3" s="1"/>
  <c r="N98" i="3" s="1"/>
  <c r="N296" i="3"/>
  <c r="BE296" i="3" s="1"/>
  <c r="BI294" i="3"/>
  <c r="BH294" i="3"/>
  <c r="BG294" i="3"/>
  <c r="BF294" i="3"/>
  <c r="AA294" i="3"/>
  <c r="Y294" i="3"/>
  <c r="W294" i="3"/>
  <c r="BK294" i="3"/>
  <c r="N294" i="3"/>
  <c r="BE294" i="3" s="1"/>
  <c r="BI293" i="3"/>
  <c r="BH293" i="3"/>
  <c r="BG293" i="3"/>
  <c r="BF293" i="3"/>
  <c r="AA293" i="3"/>
  <c r="Y293" i="3"/>
  <c r="W293" i="3"/>
  <c r="BK293" i="3"/>
  <c r="N293" i="3"/>
  <c r="BE293" i="3" s="1"/>
  <c r="BI292" i="3"/>
  <c r="BH292" i="3"/>
  <c r="BG292" i="3"/>
  <c r="BF292" i="3"/>
  <c r="AA292" i="3"/>
  <c r="Y292" i="3"/>
  <c r="W292" i="3"/>
  <c r="BK292" i="3"/>
  <c r="N292" i="3"/>
  <c r="BE292" i="3" s="1"/>
  <c r="BI290" i="3"/>
  <c r="BH290" i="3"/>
  <c r="BG290" i="3"/>
  <c r="BF290" i="3"/>
  <c r="AA290" i="3"/>
  <c r="Y290" i="3"/>
  <c r="W290" i="3"/>
  <c r="BK290" i="3"/>
  <c r="N290" i="3"/>
  <c r="BE290" i="3" s="1"/>
  <c r="BI285" i="3"/>
  <c r="BH285" i="3"/>
  <c r="BG285" i="3"/>
  <c r="BF285" i="3"/>
  <c r="AA285" i="3"/>
  <c r="Y285" i="3"/>
  <c r="W285" i="3"/>
  <c r="BK285" i="3"/>
  <c r="N285" i="3"/>
  <c r="BE285" i="3" s="1"/>
  <c r="BI283" i="3"/>
  <c r="BH283" i="3"/>
  <c r="BG283" i="3"/>
  <c r="BF283" i="3"/>
  <c r="AA283" i="3"/>
  <c r="Y283" i="3"/>
  <c r="W283" i="3"/>
  <c r="BK283" i="3"/>
  <c r="N283" i="3"/>
  <c r="BE283" i="3" s="1"/>
  <c r="BI281" i="3"/>
  <c r="BH281" i="3"/>
  <c r="BG281" i="3"/>
  <c r="BF281" i="3"/>
  <c r="AA281" i="3"/>
  <c r="Y281" i="3"/>
  <c r="W281" i="3"/>
  <c r="BK281" i="3"/>
  <c r="N281" i="3"/>
  <c r="BE281" i="3" s="1"/>
  <c r="BI279" i="3"/>
  <c r="BH279" i="3"/>
  <c r="BG279" i="3"/>
  <c r="BF279" i="3"/>
  <c r="AA279" i="3"/>
  <c r="Y279" i="3"/>
  <c r="W279" i="3"/>
  <c r="BK279" i="3"/>
  <c r="N279" i="3"/>
  <c r="BE279" i="3" s="1"/>
  <c r="BI277" i="3"/>
  <c r="BH277" i="3"/>
  <c r="BG277" i="3"/>
  <c r="BF277" i="3"/>
  <c r="AA277" i="3"/>
  <c r="Y277" i="3"/>
  <c r="W277" i="3"/>
  <c r="BK277" i="3"/>
  <c r="N277" i="3"/>
  <c r="BE277" i="3" s="1"/>
  <c r="BI275" i="3"/>
  <c r="BH275" i="3"/>
  <c r="BG275" i="3"/>
  <c r="BF275" i="3"/>
  <c r="AA275" i="3"/>
  <c r="Y275" i="3"/>
  <c r="W275" i="3"/>
  <c r="BK275" i="3"/>
  <c r="N275" i="3"/>
  <c r="BE275" i="3" s="1"/>
  <c r="BI273" i="3"/>
  <c r="BH273" i="3"/>
  <c r="BG273" i="3"/>
  <c r="BF273" i="3"/>
  <c r="AA273" i="3"/>
  <c r="Y273" i="3"/>
  <c r="W273" i="3"/>
  <c r="BK273" i="3"/>
  <c r="N273" i="3"/>
  <c r="BE273" i="3" s="1"/>
  <c r="BI271" i="3"/>
  <c r="BH271" i="3"/>
  <c r="BG271" i="3"/>
  <c r="BF271" i="3"/>
  <c r="AA271" i="3"/>
  <c r="Y271" i="3"/>
  <c r="W271" i="3"/>
  <c r="BK271" i="3"/>
  <c r="N271" i="3"/>
  <c r="BE271" i="3" s="1"/>
  <c r="BI269" i="3"/>
  <c r="BH269" i="3"/>
  <c r="BG269" i="3"/>
  <c r="BF269" i="3"/>
  <c r="AA269" i="3"/>
  <c r="Y269" i="3"/>
  <c r="W269" i="3"/>
  <c r="BK269" i="3"/>
  <c r="N269" i="3"/>
  <c r="BE269" i="3" s="1"/>
  <c r="BI268" i="3"/>
  <c r="BH268" i="3"/>
  <c r="BG268" i="3"/>
  <c r="BF268" i="3"/>
  <c r="AA268" i="3"/>
  <c r="Y268" i="3"/>
  <c r="W268" i="3"/>
  <c r="BK268" i="3"/>
  <c r="N268" i="3"/>
  <c r="BE268" i="3" s="1"/>
  <c r="BI267" i="3"/>
  <c r="BH267" i="3"/>
  <c r="BG267" i="3"/>
  <c r="BF267" i="3"/>
  <c r="AA267" i="3"/>
  <c r="Y267" i="3"/>
  <c r="W267" i="3"/>
  <c r="BK267" i="3"/>
  <c r="N267" i="3"/>
  <c r="BE267" i="3" s="1"/>
  <c r="BI265" i="3"/>
  <c r="BH265" i="3"/>
  <c r="BG265" i="3"/>
  <c r="BF265" i="3"/>
  <c r="AA265" i="3"/>
  <c r="Y265" i="3"/>
  <c r="W265" i="3"/>
  <c r="BK265" i="3"/>
  <c r="N265" i="3"/>
  <c r="BE265" i="3" s="1"/>
  <c r="BI263" i="3"/>
  <c r="BH263" i="3"/>
  <c r="BG263" i="3"/>
  <c r="BF263" i="3"/>
  <c r="AA263" i="3"/>
  <c r="Y263" i="3"/>
  <c r="W263" i="3"/>
  <c r="BK263" i="3"/>
  <c r="N263" i="3"/>
  <c r="BE263" i="3" s="1"/>
  <c r="BI261" i="3"/>
  <c r="BH261" i="3"/>
  <c r="BG261" i="3"/>
  <c r="BF261" i="3"/>
  <c r="BE261" i="3"/>
  <c r="AA261" i="3"/>
  <c r="Y261" i="3"/>
  <c r="W261" i="3"/>
  <c r="BK261" i="3"/>
  <c r="N261" i="3"/>
  <c r="BI260" i="3"/>
  <c r="BH260" i="3"/>
  <c r="BG260" i="3"/>
  <c r="BF260" i="3"/>
  <c r="AA260" i="3"/>
  <c r="Y260" i="3"/>
  <c r="Y257" i="3" s="1"/>
  <c r="W260" i="3"/>
  <c r="BK260" i="3"/>
  <c r="N260" i="3"/>
  <c r="BE260" i="3" s="1"/>
  <c r="BI258" i="3"/>
  <c r="BH258" i="3"/>
  <c r="BG258" i="3"/>
  <c r="BF258" i="3"/>
  <c r="AA258" i="3"/>
  <c r="AA257" i="3" s="1"/>
  <c r="Y258" i="3"/>
  <c r="W258" i="3"/>
  <c r="BK258" i="3"/>
  <c r="N258" i="3"/>
  <c r="BE258" i="3" s="1"/>
  <c r="BI256" i="3"/>
  <c r="BH256" i="3"/>
  <c r="BG256" i="3"/>
  <c r="BF256" i="3"/>
  <c r="BE256" i="3"/>
  <c r="AA256" i="3"/>
  <c r="Y256" i="3"/>
  <c r="W256" i="3"/>
  <c r="BK256" i="3"/>
  <c r="N256" i="3"/>
  <c r="BI255" i="3"/>
  <c r="BH255" i="3"/>
  <c r="BG255" i="3"/>
  <c r="BF255" i="3"/>
  <c r="AA255" i="3"/>
  <c r="Y255" i="3"/>
  <c r="W255" i="3"/>
  <c r="BK255" i="3"/>
  <c r="N255" i="3"/>
  <c r="BE255" i="3" s="1"/>
  <c r="BI254" i="3"/>
  <c r="BH254" i="3"/>
  <c r="BG254" i="3"/>
  <c r="BF254" i="3"/>
  <c r="BE254" i="3"/>
  <c r="AA254" i="3"/>
  <c r="Y254" i="3"/>
  <c r="W254" i="3"/>
  <c r="BK254" i="3"/>
  <c r="N254" i="3"/>
  <c r="BI253" i="3"/>
  <c r="BH253" i="3"/>
  <c r="BG253" i="3"/>
  <c r="BF253" i="3"/>
  <c r="AA253" i="3"/>
  <c r="Y253" i="3"/>
  <c r="W253" i="3"/>
  <c r="BK253" i="3"/>
  <c r="N253" i="3"/>
  <c r="BE253" i="3" s="1"/>
  <c r="BI251" i="3"/>
  <c r="BH251" i="3"/>
  <c r="BG251" i="3"/>
  <c r="BF251" i="3"/>
  <c r="AA251" i="3"/>
  <c r="Y251" i="3"/>
  <c r="W251" i="3"/>
  <c r="BK251" i="3"/>
  <c r="N251" i="3"/>
  <c r="BE251" i="3" s="1"/>
  <c r="BI249" i="3"/>
  <c r="BH249" i="3"/>
  <c r="BG249" i="3"/>
  <c r="BF249" i="3"/>
  <c r="AA249" i="3"/>
  <c r="AA248" i="3" s="1"/>
  <c r="Y249" i="3"/>
  <c r="W249" i="3"/>
  <c r="BK249" i="3"/>
  <c r="BK248" i="3" s="1"/>
  <c r="N248" i="3" s="1"/>
  <c r="N95" i="3" s="1"/>
  <c r="N249" i="3"/>
  <c r="BE249" i="3" s="1"/>
  <c r="BI246" i="3"/>
  <c r="BH246" i="3"/>
  <c r="BG246" i="3"/>
  <c r="BF246" i="3"/>
  <c r="AA246" i="3"/>
  <c r="AA245" i="3" s="1"/>
  <c r="Y246" i="3"/>
  <c r="Y245" i="3" s="1"/>
  <c r="W246" i="3"/>
  <c r="W245" i="3" s="1"/>
  <c r="BK246" i="3"/>
  <c r="BK245" i="3" s="1"/>
  <c r="N246" i="3"/>
  <c r="BE246" i="3" s="1"/>
  <c r="BI243" i="3"/>
  <c r="BH243" i="3"/>
  <c r="BG243" i="3"/>
  <c r="BF243" i="3"/>
  <c r="BE243" i="3"/>
  <c r="AA243" i="3"/>
  <c r="Y243" i="3"/>
  <c r="W243" i="3"/>
  <c r="BK243" i="3"/>
  <c r="N243" i="3"/>
  <c r="BI242" i="3"/>
  <c r="BH242" i="3"/>
  <c r="BG242" i="3"/>
  <c r="BF242" i="3"/>
  <c r="AA242" i="3"/>
  <c r="Y242" i="3"/>
  <c r="W242" i="3"/>
  <c r="BK242" i="3"/>
  <c r="N242" i="3"/>
  <c r="BE242" i="3" s="1"/>
  <c r="BI241" i="3"/>
  <c r="BH241" i="3"/>
  <c r="BG241" i="3"/>
  <c r="BF241" i="3"/>
  <c r="AA241" i="3"/>
  <c r="Y241" i="3"/>
  <c r="W241" i="3"/>
  <c r="BK241" i="3"/>
  <c r="N241" i="3"/>
  <c r="BE241" i="3" s="1"/>
  <c r="BI240" i="3"/>
  <c r="BH240" i="3"/>
  <c r="BG240" i="3"/>
  <c r="BF240" i="3"/>
  <c r="AA240" i="3"/>
  <c r="AA239" i="3" s="1"/>
  <c r="Y240" i="3"/>
  <c r="W240" i="3"/>
  <c r="W239" i="3" s="1"/>
  <c r="BK240" i="3"/>
  <c r="BK239" i="3" s="1"/>
  <c r="N239" i="3" s="1"/>
  <c r="N93" i="3" s="1"/>
  <c r="N240" i="3"/>
  <c r="BE240" i="3" s="1"/>
  <c r="BI238" i="3"/>
  <c r="BH238" i="3"/>
  <c r="BG238" i="3"/>
  <c r="BF238" i="3"/>
  <c r="AA238" i="3"/>
  <c r="AA237" i="3" s="1"/>
  <c r="Y238" i="3"/>
  <c r="Y237" i="3" s="1"/>
  <c r="W238" i="3"/>
  <c r="W237" i="3" s="1"/>
  <c r="BK238" i="3"/>
  <c r="BK237" i="3" s="1"/>
  <c r="N237" i="3" s="1"/>
  <c r="N238" i="3"/>
  <c r="BE238" i="3" s="1"/>
  <c r="N92" i="3"/>
  <c r="BI235" i="3"/>
  <c r="BH235" i="3"/>
  <c r="BG235" i="3"/>
  <c r="BF235" i="3"/>
  <c r="BE235" i="3"/>
  <c r="AA235" i="3"/>
  <c r="Y235" i="3"/>
  <c r="W235" i="3"/>
  <c r="BK235" i="3"/>
  <c r="N235" i="3"/>
  <c r="BI233" i="3"/>
  <c r="BH233" i="3"/>
  <c r="BG233" i="3"/>
  <c r="BF233" i="3"/>
  <c r="AA233" i="3"/>
  <c r="Y233" i="3"/>
  <c r="W233" i="3"/>
  <c r="BK233" i="3"/>
  <c r="N233" i="3"/>
  <c r="BE233" i="3" s="1"/>
  <c r="BI231" i="3"/>
  <c r="BH231" i="3"/>
  <c r="BG231" i="3"/>
  <c r="BF231" i="3"/>
  <c r="AA231" i="3"/>
  <c r="Y231" i="3"/>
  <c r="W231" i="3"/>
  <c r="BK231" i="3"/>
  <c r="N231" i="3"/>
  <c r="BE231" i="3" s="1"/>
  <c r="BI226" i="3"/>
  <c r="BH226" i="3"/>
  <c r="BG226" i="3"/>
  <c r="BF226" i="3"/>
  <c r="AA226" i="3"/>
  <c r="Y226" i="3"/>
  <c r="W226" i="3"/>
  <c r="BK226" i="3"/>
  <c r="N226" i="3"/>
  <c r="BE226" i="3" s="1"/>
  <c r="BI221" i="3"/>
  <c r="BH221" i="3"/>
  <c r="BG221" i="3"/>
  <c r="BF221" i="3"/>
  <c r="AA221" i="3"/>
  <c r="Y221" i="3"/>
  <c r="W221" i="3"/>
  <c r="BK221" i="3"/>
  <c r="N221" i="3"/>
  <c r="BE221" i="3" s="1"/>
  <c r="BI217" i="3"/>
  <c r="BH217" i="3"/>
  <c r="BG217" i="3"/>
  <c r="BF217" i="3"/>
  <c r="AA217" i="3"/>
  <c r="Y217" i="3"/>
  <c r="W217" i="3"/>
  <c r="BK217" i="3"/>
  <c r="N217" i="3"/>
  <c r="BE217" i="3" s="1"/>
  <c r="BI216" i="3"/>
  <c r="BH216" i="3"/>
  <c r="BG216" i="3"/>
  <c r="BF216" i="3"/>
  <c r="AA216" i="3"/>
  <c r="Y216" i="3"/>
  <c r="W216" i="3"/>
  <c r="BK216" i="3"/>
  <c r="N216" i="3"/>
  <c r="BE216" i="3" s="1"/>
  <c r="BI215" i="3"/>
  <c r="BH215" i="3"/>
  <c r="BG215" i="3"/>
  <c r="BF215" i="3"/>
  <c r="AA215" i="3"/>
  <c r="Y215" i="3"/>
  <c r="W215" i="3"/>
  <c r="BK215" i="3"/>
  <c r="N215" i="3"/>
  <c r="BE215" i="3" s="1"/>
  <c r="BI211" i="3"/>
  <c r="BH211" i="3"/>
  <c r="BG211" i="3"/>
  <c r="BF211" i="3"/>
  <c r="BE211" i="3"/>
  <c r="AA211" i="3"/>
  <c r="Y211" i="3"/>
  <c r="W211" i="3"/>
  <c r="BK211" i="3"/>
  <c r="N211" i="3"/>
  <c r="BI209" i="3"/>
  <c r="BH209" i="3"/>
  <c r="BG209" i="3"/>
  <c r="BF209" i="3"/>
  <c r="AA209" i="3"/>
  <c r="Y209" i="3"/>
  <c r="W209" i="3"/>
  <c r="BK209" i="3"/>
  <c r="N209" i="3"/>
  <c r="BE209" i="3" s="1"/>
  <c r="BI205" i="3"/>
  <c r="BH205" i="3"/>
  <c r="BG205" i="3"/>
  <c r="BF205" i="3"/>
  <c r="AA205" i="3"/>
  <c r="Y205" i="3"/>
  <c r="W205" i="3"/>
  <c r="BK205" i="3"/>
  <c r="N205" i="3"/>
  <c r="BE205" i="3" s="1"/>
  <c r="BI203" i="3"/>
  <c r="BH203" i="3"/>
  <c r="BG203" i="3"/>
  <c r="BF203" i="3"/>
  <c r="AA203" i="3"/>
  <c r="Y203" i="3"/>
  <c r="W203" i="3"/>
  <c r="BK203" i="3"/>
  <c r="N203" i="3"/>
  <c r="BE203" i="3" s="1"/>
  <c r="BI202" i="3"/>
  <c r="BH202" i="3"/>
  <c r="BG202" i="3"/>
  <c r="BF202" i="3"/>
  <c r="AA202" i="3"/>
  <c r="Y202" i="3"/>
  <c r="W202" i="3"/>
  <c r="BK202" i="3"/>
  <c r="N202" i="3"/>
  <c r="BE202" i="3" s="1"/>
  <c r="BI200" i="3"/>
  <c r="BH200" i="3"/>
  <c r="BG200" i="3"/>
  <c r="BF200" i="3"/>
  <c r="AA200" i="3"/>
  <c r="Y200" i="3"/>
  <c r="W200" i="3"/>
  <c r="BK200" i="3"/>
  <c r="N200" i="3"/>
  <c r="BE200" i="3" s="1"/>
  <c r="BI198" i="3"/>
  <c r="BH198" i="3"/>
  <c r="BG198" i="3"/>
  <c r="BF198" i="3"/>
  <c r="AA198" i="3"/>
  <c r="Y198" i="3"/>
  <c r="W198" i="3"/>
  <c r="BK198" i="3"/>
  <c r="N198" i="3"/>
  <c r="BE198" i="3" s="1"/>
  <c r="BI196" i="3"/>
  <c r="BH196" i="3"/>
  <c r="BG196" i="3"/>
  <c r="BF196" i="3"/>
  <c r="AA196" i="3"/>
  <c r="Y196" i="3"/>
  <c r="W196" i="3"/>
  <c r="BK196" i="3"/>
  <c r="N196" i="3"/>
  <c r="BE196" i="3" s="1"/>
  <c r="BI194" i="3"/>
  <c r="BH194" i="3"/>
  <c r="BG194" i="3"/>
  <c r="BF194" i="3"/>
  <c r="BE194" i="3"/>
  <c r="AA194" i="3"/>
  <c r="Y194" i="3"/>
  <c r="W194" i="3"/>
  <c r="BK194" i="3"/>
  <c r="N194" i="3"/>
  <c r="BI191" i="3"/>
  <c r="BH191" i="3"/>
  <c r="BG191" i="3"/>
  <c r="BF191" i="3"/>
  <c r="AA191" i="3"/>
  <c r="Y191" i="3"/>
  <c r="W191" i="3"/>
  <c r="BK191" i="3"/>
  <c r="N191" i="3"/>
  <c r="BE191" i="3" s="1"/>
  <c r="BI189" i="3"/>
  <c r="BH189" i="3"/>
  <c r="BG189" i="3"/>
  <c r="BF189" i="3"/>
  <c r="AA189" i="3"/>
  <c r="Y189" i="3"/>
  <c r="W189" i="3"/>
  <c r="BK189" i="3"/>
  <c r="N189" i="3"/>
  <c r="BE189" i="3" s="1"/>
  <c r="BI187" i="3"/>
  <c r="BH187" i="3"/>
  <c r="BG187" i="3"/>
  <c r="BF187" i="3"/>
  <c r="AA187" i="3"/>
  <c r="Y187" i="3"/>
  <c r="W187" i="3"/>
  <c r="BK187" i="3"/>
  <c r="N187" i="3"/>
  <c r="BE187" i="3" s="1"/>
  <c r="BI186" i="3"/>
  <c r="BH186" i="3"/>
  <c r="BG186" i="3"/>
  <c r="BF186" i="3"/>
  <c r="AA186" i="3"/>
  <c r="Y186" i="3"/>
  <c r="W186" i="3"/>
  <c r="BK186" i="3"/>
  <c r="N186" i="3"/>
  <c r="BE186" i="3" s="1"/>
  <c r="BI184" i="3"/>
  <c r="BH184" i="3"/>
  <c r="BG184" i="3"/>
  <c r="BF184" i="3"/>
  <c r="BE184" i="3"/>
  <c r="AA184" i="3"/>
  <c r="Y184" i="3"/>
  <c r="W184" i="3"/>
  <c r="BK184" i="3"/>
  <c r="N184" i="3"/>
  <c r="BI182" i="3"/>
  <c r="BH182" i="3"/>
  <c r="BG182" i="3"/>
  <c r="BF182" i="3"/>
  <c r="AA182" i="3"/>
  <c r="Y182" i="3"/>
  <c r="W182" i="3"/>
  <c r="BK182" i="3"/>
  <c r="N182" i="3"/>
  <c r="BE182" i="3" s="1"/>
  <c r="BI180" i="3"/>
  <c r="BH180" i="3"/>
  <c r="BG180" i="3"/>
  <c r="BF180" i="3"/>
  <c r="BE180" i="3"/>
  <c r="AA180" i="3"/>
  <c r="AA179" i="3" s="1"/>
  <c r="Y180" i="3"/>
  <c r="W180" i="3"/>
  <c r="BK180" i="3"/>
  <c r="BK179" i="3" s="1"/>
  <c r="N179" i="3" s="1"/>
  <c r="N91" i="3" s="1"/>
  <c r="N180" i="3"/>
  <c r="BI177" i="3"/>
  <c r="BH177" i="3"/>
  <c r="BG177" i="3"/>
  <c r="BF177" i="3"/>
  <c r="AA177" i="3"/>
  <c r="Y177" i="3"/>
  <c r="W177" i="3"/>
  <c r="BK177" i="3"/>
  <c r="N177" i="3"/>
  <c r="BE177" i="3" s="1"/>
  <c r="BI175" i="3"/>
  <c r="BH175" i="3"/>
  <c r="BG175" i="3"/>
  <c r="BF175" i="3"/>
  <c r="AA175" i="3"/>
  <c r="Y175" i="3"/>
  <c r="W175" i="3"/>
  <c r="BK175" i="3"/>
  <c r="N175" i="3"/>
  <c r="BE175" i="3" s="1"/>
  <c r="BI173" i="3"/>
  <c r="BH173" i="3"/>
  <c r="BG173" i="3"/>
  <c r="BF173" i="3"/>
  <c r="AA173" i="3"/>
  <c r="Y173" i="3"/>
  <c r="W173" i="3"/>
  <c r="BK173" i="3"/>
  <c r="N173" i="3"/>
  <c r="BE173" i="3" s="1"/>
  <c r="BI171" i="3"/>
  <c r="BH171" i="3"/>
  <c r="BG171" i="3"/>
  <c r="BF171" i="3"/>
  <c r="AA171" i="3"/>
  <c r="Y171" i="3"/>
  <c r="W171" i="3"/>
  <c r="BK171" i="3"/>
  <c r="N171" i="3"/>
  <c r="BE171" i="3" s="1"/>
  <c r="BI169" i="3"/>
  <c r="BH169" i="3"/>
  <c r="BG169" i="3"/>
  <c r="BF169" i="3"/>
  <c r="AA169" i="3"/>
  <c r="Y169" i="3"/>
  <c r="W169" i="3"/>
  <c r="BK169" i="3"/>
  <c r="N169" i="3"/>
  <c r="BE169" i="3" s="1"/>
  <c r="BI167" i="3"/>
  <c r="BH167" i="3"/>
  <c r="BG167" i="3"/>
  <c r="BF167" i="3"/>
  <c r="AA167" i="3"/>
  <c r="Y167" i="3"/>
  <c r="W167" i="3"/>
  <c r="BK167" i="3"/>
  <c r="N167" i="3"/>
  <c r="BE167" i="3" s="1"/>
  <c r="BI165" i="3"/>
  <c r="BH165" i="3"/>
  <c r="BG165" i="3"/>
  <c r="BF165" i="3"/>
  <c r="AA165" i="3"/>
  <c r="Y165" i="3"/>
  <c r="W165" i="3"/>
  <c r="BK165" i="3"/>
  <c r="N165" i="3"/>
  <c r="BE165" i="3" s="1"/>
  <c r="BI163" i="3"/>
  <c r="BH163" i="3"/>
  <c r="BG163" i="3"/>
  <c r="BF163" i="3"/>
  <c r="BE163" i="3"/>
  <c r="AA163" i="3"/>
  <c r="Y163" i="3"/>
  <c r="W163" i="3"/>
  <c r="BK163" i="3"/>
  <c r="N163" i="3"/>
  <c r="BI161" i="3"/>
  <c r="BH161" i="3"/>
  <c r="BG161" i="3"/>
  <c r="BF161" i="3"/>
  <c r="AA161" i="3"/>
  <c r="Y161" i="3"/>
  <c r="W161" i="3"/>
  <c r="BK161" i="3"/>
  <c r="N161" i="3"/>
  <c r="BE161" i="3" s="1"/>
  <c r="BI160" i="3"/>
  <c r="BH160" i="3"/>
  <c r="BG160" i="3"/>
  <c r="BF160" i="3"/>
  <c r="AA160" i="3"/>
  <c r="Y160" i="3"/>
  <c r="W160" i="3"/>
  <c r="BK160" i="3"/>
  <c r="N160" i="3"/>
  <c r="BE160" i="3" s="1"/>
  <c r="BI159" i="3"/>
  <c r="BH159" i="3"/>
  <c r="BG159" i="3"/>
  <c r="BF159" i="3"/>
  <c r="AA159" i="3"/>
  <c r="Y159" i="3"/>
  <c r="W159" i="3"/>
  <c r="BK159" i="3"/>
  <c r="N159" i="3"/>
  <c r="BE159" i="3" s="1"/>
  <c r="BI157" i="3"/>
  <c r="BH157" i="3"/>
  <c r="BG157" i="3"/>
  <c r="BF157" i="3"/>
  <c r="AA157" i="3"/>
  <c r="Y157" i="3"/>
  <c r="W157" i="3"/>
  <c r="BK157" i="3"/>
  <c r="N157" i="3"/>
  <c r="BE157" i="3" s="1"/>
  <c r="BI155" i="3"/>
  <c r="BH155" i="3"/>
  <c r="BG155" i="3"/>
  <c r="BF155" i="3"/>
  <c r="AA155" i="3"/>
  <c r="Y155" i="3"/>
  <c r="W155" i="3"/>
  <c r="BK155" i="3"/>
  <c r="N155" i="3"/>
  <c r="BE155" i="3" s="1"/>
  <c r="BI151" i="3"/>
  <c r="BH151" i="3"/>
  <c r="BG151" i="3"/>
  <c r="BF151" i="3"/>
  <c r="AA151" i="3"/>
  <c r="Y151" i="3"/>
  <c r="W151" i="3"/>
  <c r="BK151" i="3"/>
  <c r="N151" i="3"/>
  <c r="BE151" i="3" s="1"/>
  <c r="BI149" i="3"/>
  <c r="BH149" i="3"/>
  <c r="BG149" i="3"/>
  <c r="BF149" i="3"/>
  <c r="AA149" i="3"/>
  <c r="Y149" i="3"/>
  <c r="W149" i="3"/>
  <c r="BK149" i="3"/>
  <c r="N149" i="3"/>
  <c r="BE149" i="3" s="1"/>
  <c r="BI147" i="3"/>
  <c r="BH147" i="3"/>
  <c r="BG147" i="3"/>
  <c r="BF147" i="3"/>
  <c r="BE147" i="3"/>
  <c r="AA147" i="3"/>
  <c r="Y147" i="3"/>
  <c r="W147" i="3"/>
  <c r="BK147" i="3"/>
  <c r="N147" i="3"/>
  <c r="BI145" i="3"/>
  <c r="BH145" i="3"/>
  <c r="BG145" i="3"/>
  <c r="BF145" i="3"/>
  <c r="AA145" i="3"/>
  <c r="Y145" i="3"/>
  <c r="W145" i="3"/>
  <c r="BK145" i="3"/>
  <c r="N145" i="3"/>
  <c r="BE145" i="3" s="1"/>
  <c r="BI143" i="3"/>
  <c r="BH143" i="3"/>
  <c r="BG143" i="3"/>
  <c r="BF143" i="3"/>
  <c r="AA143" i="3"/>
  <c r="Y143" i="3"/>
  <c r="W143" i="3"/>
  <c r="BK143" i="3"/>
  <c r="N143" i="3"/>
  <c r="BE143" i="3" s="1"/>
  <c r="BI141" i="3"/>
  <c r="BH141" i="3"/>
  <c r="BG141" i="3"/>
  <c r="BF141" i="3"/>
  <c r="AA141" i="3"/>
  <c r="Y141" i="3"/>
  <c r="W141" i="3"/>
  <c r="BK141" i="3"/>
  <c r="N141" i="3"/>
  <c r="BE141" i="3" s="1"/>
  <c r="BI139" i="3"/>
  <c r="BH139" i="3"/>
  <c r="BG139" i="3"/>
  <c r="BF139" i="3"/>
  <c r="AA139" i="3"/>
  <c r="Y139" i="3"/>
  <c r="W139" i="3"/>
  <c r="BK139" i="3"/>
  <c r="N139" i="3"/>
  <c r="BE139" i="3" s="1"/>
  <c r="BI137" i="3"/>
  <c r="BH137" i="3"/>
  <c r="BG137" i="3"/>
  <c r="BF137" i="3"/>
  <c r="AA137" i="3"/>
  <c r="Y137" i="3"/>
  <c r="W137" i="3"/>
  <c r="BK137" i="3"/>
  <c r="N137" i="3"/>
  <c r="BE137" i="3" s="1"/>
  <c r="BI136" i="3"/>
  <c r="BH136" i="3"/>
  <c r="BG136" i="3"/>
  <c r="BF136" i="3"/>
  <c r="AA136" i="3"/>
  <c r="Y136" i="3"/>
  <c r="W136" i="3"/>
  <c r="BK136" i="3"/>
  <c r="N136" i="3"/>
  <c r="BE136" i="3" s="1"/>
  <c r="BI134" i="3"/>
  <c r="BH134" i="3"/>
  <c r="BG134" i="3"/>
  <c r="BF134" i="3"/>
  <c r="AA134" i="3"/>
  <c r="Y134" i="3"/>
  <c r="W134" i="3"/>
  <c r="BK134" i="3"/>
  <c r="N134" i="3"/>
  <c r="BE134" i="3" s="1"/>
  <c r="BI132" i="3"/>
  <c r="BH132" i="3"/>
  <c r="BG132" i="3"/>
  <c r="BF132" i="3"/>
  <c r="BE132" i="3"/>
  <c r="AA132" i="3"/>
  <c r="Y132" i="3"/>
  <c r="W132" i="3"/>
  <c r="BK132" i="3"/>
  <c r="N132" i="3"/>
  <c r="BI131" i="3"/>
  <c r="BH131" i="3"/>
  <c r="BG131" i="3"/>
  <c r="BF131" i="3"/>
  <c r="AA131" i="3"/>
  <c r="Y131" i="3"/>
  <c r="W131" i="3"/>
  <c r="BK131" i="3"/>
  <c r="N131" i="3"/>
  <c r="BE131" i="3" s="1"/>
  <c r="BI129" i="3"/>
  <c r="BH129" i="3"/>
  <c r="BG129" i="3"/>
  <c r="BF129" i="3"/>
  <c r="AA129" i="3"/>
  <c r="Y129" i="3"/>
  <c r="W129" i="3"/>
  <c r="BK129" i="3"/>
  <c r="N129" i="3"/>
  <c r="BE129" i="3" s="1"/>
  <c r="BI127" i="3"/>
  <c r="BH127" i="3"/>
  <c r="BG127" i="3"/>
  <c r="BF127" i="3"/>
  <c r="AA127" i="3"/>
  <c r="Y127" i="3"/>
  <c r="W127" i="3"/>
  <c r="BK127" i="3"/>
  <c r="N127" i="3"/>
  <c r="BE127" i="3" s="1"/>
  <c r="BI125" i="3"/>
  <c r="BH125" i="3"/>
  <c r="BG125" i="3"/>
  <c r="BF125" i="3"/>
  <c r="AA125" i="3"/>
  <c r="Y125" i="3"/>
  <c r="W125" i="3"/>
  <c r="W124" i="3" s="1"/>
  <c r="BK125" i="3"/>
  <c r="N125" i="3"/>
  <c r="BE125" i="3" s="1"/>
  <c r="M119" i="3"/>
  <c r="F119" i="3"/>
  <c r="M118" i="3"/>
  <c r="F118" i="3"/>
  <c r="F116" i="3"/>
  <c r="F114" i="3"/>
  <c r="M28" i="3"/>
  <c r="AS89" i="1" s="1"/>
  <c r="M84" i="3"/>
  <c r="F84" i="3"/>
  <c r="M83" i="3"/>
  <c r="F83" i="3"/>
  <c r="F81" i="3"/>
  <c r="F79" i="3"/>
  <c r="O15" i="3"/>
  <c r="E15" i="3"/>
  <c r="O14" i="3"/>
  <c r="O9" i="3"/>
  <c r="M81" i="3" s="1"/>
  <c r="F6" i="3"/>
  <c r="F78" i="3" s="1"/>
  <c r="AY88" i="1"/>
  <c r="AX88" i="1"/>
  <c r="BI162" i="2"/>
  <c r="BH162" i="2"/>
  <c r="BG162" i="2"/>
  <c r="BF162" i="2"/>
  <c r="AA162" i="2"/>
  <c r="AA161" i="2" s="1"/>
  <c r="Y162" i="2"/>
  <c r="Y161" i="2" s="1"/>
  <c r="W162" i="2"/>
  <c r="W161" i="2" s="1"/>
  <c r="BK162" i="2"/>
  <c r="BK161" i="2" s="1"/>
  <c r="N161" i="2" s="1"/>
  <c r="N92" i="2" s="1"/>
  <c r="N162" i="2"/>
  <c r="BE162" i="2" s="1"/>
  <c r="BI159" i="2"/>
  <c r="BH159" i="2"/>
  <c r="BG159" i="2"/>
  <c r="BF159" i="2"/>
  <c r="AA159" i="2"/>
  <c r="AA158" i="2" s="1"/>
  <c r="Y159" i="2"/>
  <c r="Y158" i="2" s="1"/>
  <c r="W159" i="2"/>
  <c r="W158" i="2" s="1"/>
  <c r="BK159" i="2"/>
  <c r="BK158" i="2" s="1"/>
  <c r="N158" i="2" s="1"/>
  <c r="N91" i="2" s="1"/>
  <c r="N159" i="2"/>
  <c r="BE159" i="2" s="1"/>
  <c r="BI155" i="2"/>
  <c r="BH155" i="2"/>
  <c r="BG155" i="2"/>
  <c r="BF155" i="2"/>
  <c r="AA155" i="2"/>
  <c r="Y155" i="2"/>
  <c r="W155" i="2"/>
  <c r="BK155" i="2"/>
  <c r="N155" i="2"/>
  <c r="BE155" i="2" s="1"/>
  <c r="BI152" i="2"/>
  <c r="BH152" i="2"/>
  <c r="BG152" i="2"/>
  <c r="BF152" i="2"/>
  <c r="AA152" i="2"/>
  <c r="Y152" i="2"/>
  <c r="W152" i="2"/>
  <c r="BK152" i="2"/>
  <c r="N152" i="2"/>
  <c r="BE152" i="2" s="1"/>
  <c r="BI149" i="2"/>
  <c r="BH149" i="2"/>
  <c r="BG149" i="2"/>
  <c r="BF149" i="2"/>
  <c r="AA149" i="2"/>
  <c r="Y149" i="2"/>
  <c r="W149" i="2"/>
  <c r="BK149" i="2"/>
  <c r="N149" i="2"/>
  <c r="BE149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2" i="2"/>
  <c r="BH132" i="2"/>
  <c r="BG132" i="2"/>
  <c r="BF132" i="2"/>
  <c r="AA132" i="2"/>
  <c r="Y132" i="2"/>
  <c r="W132" i="2"/>
  <c r="BK132" i="2"/>
  <c r="N132" i="2"/>
  <c r="BE132" i="2" s="1"/>
  <c r="BI129" i="2"/>
  <c r="BH129" i="2"/>
  <c r="BG129" i="2"/>
  <c r="BF129" i="2"/>
  <c r="AA129" i="2"/>
  <c r="Y129" i="2"/>
  <c r="W129" i="2"/>
  <c r="BK129" i="2"/>
  <c r="N129" i="2"/>
  <c r="BE129" i="2" s="1"/>
  <c r="BI127" i="2"/>
  <c r="BH127" i="2"/>
  <c r="BG127" i="2"/>
  <c r="BF127" i="2"/>
  <c r="AA127" i="2"/>
  <c r="Y127" i="2"/>
  <c r="W127" i="2"/>
  <c r="BK127" i="2"/>
  <c r="N127" i="2"/>
  <c r="BE127" i="2" s="1"/>
  <c r="BI124" i="2"/>
  <c r="BH124" i="2"/>
  <c r="BG124" i="2"/>
  <c r="BF124" i="2"/>
  <c r="AA124" i="2"/>
  <c r="Y124" i="2"/>
  <c r="W124" i="2"/>
  <c r="BK124" i="2"/>
  <c r="N124" i="2"/>
  <c r="BE124" i="2" s="1"/>
  <c r="BI122" i="2"/>
  <c r="BH122" i="2"/>
  <c r="BG122" i="2"/>
  <c r="BF122" i="2"/>
  <c r="AA122" i="2"/>
  <c r="Y122" i="2"/>
  <c r="W122" i="2"/>
  <c r="BK122" i="2"/>
  <c r="N122" i="2"/>
  <c r="BE122" i="2" s="1"/>
  <c r="BI118" i="2"/>
  <c r="BH118" i="2"/>
  <c r="BG118" i="2"/>
  <c r="BF118" i="2"/>
  <c r="AA118" i="2"/>
  <c r="Y118" i="2"/>
  <c r="W118" i="2"/>
  <c r="BK118" i="2"/>
  <c r="N118" i="2"/>
  <c r="BE118" i="2" s="1"/>
  <c r="BI116" i="2"/>
  <c r="BH116" i="2"/>
  <c r="H35" i="2" s="1"/>
  <c r="BC88" i="1" s="1"/>
  <c r="BG116" i="2"/>
  <c r="BF116" i="2"/>
  <c r="AA116" i="2"/>
  <c r="Y116" i="2"/>
  <c r="Y115" i="2" s="1"/>
  <c r="W116" i="2"/>
  <c r="BK116" i="2"/>
  <c r="N116" i="2"/>
  <c r="BE116" i="2" s="1"/>
  <c r="M110" i="2"/>
  <c r="M109" i="2"/>
  <c r="F109" i="2"/>
  <c r="F107" i="2"/>
  <c r="F105" i="2"/>
  <c r="M28" i="2"/>
  <c r="AS88" i="1" s="1"/>
  <c r="AS87" i="1" s="1"/>
  <c r="M84" i="2"/>
  <c r="F84" i="2"/>
  <c r="M83" i="2"/>
  <c r="F83" i="2"/>
  <c r="F81" i="2"/>
  <c r="F79" i="2"/>
  <c r="O15" i="2"/>
  <c r="E15" i="2"/>
  <c r="F110" i="2" s="1"/>
  <c r="O14" i="2"/>
  <c r="O9" i="2"/>
  <c r="M81" i="2" s="1"/>
  <c r="F6" i="2"/>
  <c r="F104" i="2" s="1"/>
  <c r="AK27" i="1"/>
  <c r="AM83" i="1"/>
  <c r="L83" i="1"/>
  <c r="AM82" i="1"/>
  <c r="L82" i="1"/>
  <c r="AM80" i="1"/>
  <c r="L80" i="1"/>
  <c r="L78" i="1"/>
  <c r="L77" i="1"/>
  <c r="F78" i="7" l="1"/>
  <c r="F78" i="4"/>
  <c r="F113" i="3"/>
  <c r="F128" i="5"/>
  <c r="F78" i="12"/>
  <c r="M33" i="2"/>
  <c r="AW88" i="1" s="1"/>
  <c r="H36" i="2"/>
  <c r="BD88" i="1" s="1"/>
  <c r="H35" i="3"/>
  <c r="BC89" i="1" s="1"/>
  <c r="BK298" i="3"/>
  <c r="BK124" i="3"/>
  <c r="N124" i="3" s="1"/>
  <c r="N90" i="3" s="1"/>
  <c r="H36" i="3"/>
  <c r="BD89" i="1" s="1"/>
  <c r="H33" i="3"/>
  <c r="BA89" i="1" s="1"/>
  <c r="BK289" i="3"/>
  <c r="N289" i="3" s="1"/>
  <c r="N97" i="3" s="1"/>
  <c r="M33" i="4"/>
  <c r="AW90" i="1" s="1"/>
  <c r="BK119" i="4"/>
  <c r="H34" i="5"/>
  <c r="BB91" i="1" s="1"/>
  <c r="BK182" i="5"/>
  <c r="N182" i="5" s="1"/>
  <c r="N93" i="5" s="1"/>
  <c r="BK297" i="5"/>
  <c r="N297" i="5" s="1"/>
  <c r="N103" i="5" s="1"/>
  <c r="BK403" i="5"/>
  <c r="N403" i="5" s="1"/>
  <c r="N114" i="5" s="1"/>
  <c r="BK214" i="5"/>
  <c r="N214" i="5" s="1"/>
  <c r="N96" i="5" s="1"/>
  <c r="BK225" i="5"/>
  <c r="N225" i="5" s="1"/>
  <c r="N98" i="5" s="1"/>
  <c r="BK314" i="5"/>
  <c r="N314" i="5" s="1"/>
  <c r="N105" i="5" s="1"/>
  <c r="BK355" i="5"/>
  <c r="N355" i="5" s="1"/>
  <c r="N108" i="5" s="1"/>
  <c r="BK400" i="5"/>
  <c r="N400" i="5" s="1"/>
  <c r="N113" i="5" s="1"/>
  <c r="M33" i="5"/>
  <c r="AW91" i="1" s="1"/>
  <c r="BK201" i="5"/>
  <c r="N201" i="5" s="1"/>
  <c r="N95" i="5" s="1"/>
  <c r="BK291" i="5"/>
  <c r="N291" i="5" s="1"/>
  <c r="N102" i="5" s="1"/>
  <c r="BK324" i="5"/>
  <c r="N324" i="5" s="1"/>
  <c r="N106" i="5" s="1"/>
  <c r="BK336" i="5"/>
  <c r="N336" i="5" s="1"/>
  <c r="N107" i="5" s="1"/>
  <c r="BK369" i="5"/>
  <c r="N369" i="5" s="1"/>
  <c r="N109" i="5" s="1"/>
  <c r="BK391" i="5"/>
  <c r="N391" i="5" s="1"/>
  <c r="N111" i="5" s="1"/>
  <c r="BK413" i="5"/>
  <c r="BK412" i="5" s="1"/>
  <c r="N412" i="5" s="1"/>
  <c r="N115" i="5" s="1"/>
  <c r="BK127" i="6"/>
  <c r="H36" i="6"/>
  <c r="BD92" i="1" s="1"/>
  <c r="BK146" i="6"/>
  <c r="N146" i="6" s="1"/>
  <c r="N94" i="6" s="1"/>
  <c r="BK184" i="6"/>
  <c r="N184" i="6" s="1"/>
  <c r="N96" i="6" s="1"/>
  <c r="H34" i="7"/>
  <c r="BB93" i="1" s="1"/>
  <c r="BK151" i="7"/>
  <c r="N151" i="7" s="1"/>
  <c r="N92" i="7" s="1"/>
  <c r="H35" i="7"/>
  <c r="BC93" i="1" s="1"/>
  <c r="BK180" i="7"/>
  <c r="N180" i="7" s="1"/>
  <c r="N94" i="7" s="1"/>
  <c r="BK118" i="7"/>
  <c r="BK117" i="7" s="1"/>
  <c r="H36" i="7"/>
  <c r="BD93" i="1" s="1"/>
  <c r="BK210" i="8"/>
  <c r="N210" i="8" s="1"/>
  <c r="N93" i="8" s="1"/>
  <c r="BK120" i="8"/>
  <c r="H36" i="8"/>
  <c r="BD94" i="1" s="1"/>
  <c r="BK161" i="8"/>
  <c r="N161" i="8" s="1"/>
  <c r="N90" i="8" s="1"/>
  <c r="BK198" i="8"/>
  <c r="N198" i="8" s="1"/>
  <c r="N92" i="8" s="1"/>
  <c r="BK170" i="10"/>
  <c r="N170" i="10" s="1"/>
  <c r="N96" i="10" s="1"/>
  <c r="BK139" i="10"/>
  <c r="N139" i="10" s="1"/>
  <c r="N93" i="10" s="1"/>
  <c r="BK166" i="10"/>
  <c r="N166" i="10" s="1"/>
  <c r="N95" i="10" s="1"/>
  <c r="M32" i="11"/>
  <c r="AV97" i="1" s="1"/>
  <c r="AT97" i="1" s="1"/>
  <c r="BK111" i="11"/>
  <c r="N111" i="11" s="1"/>
  <c r="N89" i="11" s="1"/>
  <c r="H36" i="11"/>
  <c r="BD97" i="1" s="1"/>
  <c r="M33" i="11"/>
  <c r="AW97" i="1" s="1"/>
  <c r="M33" i="12"/>
  <c r="AW98" i="1" s="1"/>
  <c r="H34" i="12"/>
  <c r="BB98" i="1" s="1"/>
  <c r="BK120" i="12"/>
  <c r="N120" i="12" s="1"/>
  <c r="N90" i="12" s="1"/>
  <c r="H36" i="12"/>
  <c r="BD98" i="1" s="1"/>
  <c r="H35" i="13"/>
  <c r="BC99" i="1" s="1"/>
  <c r="M33" i="13"/>
  <c r="AW99" i="1" s="1"/>
  <c r="BK121" i="13"/>
  <c r="N121" i="13" s="1"/>
  <c r="N91" i="13" s="1"/>
  <c r="BK115" i="9"/>
  <c r="M33" i="9"/>
  <c r="AW95" i="1" s="1"/>
  <c r="BK132" i="9"/>
  <c r="N132" i="9" s="1"/>
  <c r="N90" i="9" s="1"/>
  <c r="H34" i="9"/>
  <c r="BB95" i="1" s="1"/>
  <c r="H35" i="9"/>
  <c r="BC95" i="1" s="1"/>
  <c r="BK155" i="9"/>
  <c r="N155" i="9" s="1"/>
  <c r="N91" i="9" s="1"/>
  <c r="BK115" i="2"/>
  <c r="N115" i="2" s="1"/>
  <c r="N90" i="2" s="1"/>
  <c r="W115" i="2"/>
  <c r="H34" i="2"/>
  <c r="BB88" i="1" s="1"/>
  <c r="Y114" i="2"/>
  <c r="Y113" i="2" s="1"/>
  <c r="AA115" i="2"/>
  <c r="AA114" i="2" s="1"/>
  <c r="AA113" i="2" s="1"/>
  <c r="W114" i="2"/>
  <c r="W113" i="2" s="1"/>
  <c r="AU88" i="1" s="1"/>
  <c r="M32" i="3"/>
  <c r="AV89" i="1" s="1"/>
  <c r="H32" i="2"/>
  <c r="AZ88" i="1" s="1"/>
  <c r="M32" i="2"/>
  <c r="AV88" i="1" s="1"/>
  <c r="F78" i="2"/>
  <c r="BK114" i="2"/>
  <c r="AA124" i="3"/>
  <c r="AA123" i="3" s="1"/>
  <c r="Y179" i="3"/>
  <c r="Y239" i="3"/>
  <c r="Y248" i="3"/>
  <c r="W298" i="3"/>
  <c r="W297" i="3" s="1"/>
  <c r="M32" i="4"/>
  <c r="AV90" i="1" s="1"/>
  <c r="H32" i="4"/>
  <c r="AZ90" i="1" s="1"/>
  <c r="H36" i="4"/>
  <c r="BD90" i="1" s="1"/>
  <c r="AA138" i="4"/>
  <c r="BK174" i="4"/>
  <c r="N174" i="4" s="1"/>
  <c r="N94" i="4" s="1"/>
  <c r="BK138" i="5"/>
  <c r="H32" i="5"/>
  <c r="AZ91" i="1" s="1"/>
  <c r="H36" i="5"/>
  <c r="BD91" i="1" s="1"/>
  <c r="M116" i="3"/>
  <c r="H32" i="3"/>
  <c r="AZ89" i="1" s="1"/>
  <c r="M33" i="3"/>
  <c r="AW89" i="1" s="1"/>
  <c r="N413" i="5"/>
  <c r="N116" i="5" s="1"/>
  <c r="BK257" i="3"/>
  <c r="N257" i="3" s="1"/>
  <c r="N96" i="3" s="1"/>
  <c r="AA298" i="3"/>
  <c r="AA297" i="3" s="1"/>
  <c r="Y118" i="4"/>
  <c r="Y117" i="4" s="1"/>
  <c r="H34" i="4"/>
  <c r="BB90" i="1" s="1"/>
  <c r="H35" i="4"/>
  <c r="BC90" i="1" s="1"/>
  <c r="Y137" i="5"/>
  <c r="H33" i="2"/>
  <c r="BA88" i="1" s="1"/>
  <c r="M107" i="2"/>
  <c r="Y124" i="3"/>
  <c r="Y123" i="3" s="1"/>
  <c r="Y122" i="3" s="1"/>
  <c r="H34" i="3"/>
  <c r="BB89" i="1" s="1"/>
  <c r="W179" i="3"/>
  <c r="W123" i="3" s="1"/>
  <c r="W122" i="3" s="1"/>
  <c r="AU89" i="1" s="1"/>
  <c r="W248" i="3"/>
  <c r="W257" i="3"/>
  <c r="Y289" i="3"/>
  <c r="Y297" i="3"/>
  <c r="M111" i="4"/>
  <c r="AA118" i="4"/>
  <c r="AA117" i="4" s="1"/>
  <c r="BK131" i="4"/>
  <c r="N131" i="4" s="1"/>
  <c r="N92" i="4" s="1"/>
  <c r="BK185" i="4"/>
  <c r="N119" i="4"/>
  <c r="N90" i="4" s="1"/>
  <c r="AA137" i="5"/>
  <c r="H35" i="5"/>
  <c r="BC91" i="1" s="1"/>
  <c r="M32" i="5"/>
  <c r="AV91" i="1" s="1"/>
  <c r="N127" i="6"/>
  <c r="N89" i="6" s="1"/>
  <c r="M32" i="6"/>
  <c r="AV92" i="1" s="1"/>
  <c r="H32" i="6"/>
  <c r="AZ92" i="1" s="1"/>
  <c r="W131" i="6"/>
  <c r="W126" i="6" s="1"/>
  <c r="AU92" i="1" s="1"/>
  <c r="W139" i="6"/>
  <c r="AA146" i="6"/>
  <c r="W184" i="6"/>
  <c r="H33" i="5"/>
  <c r="BA91" i="1" s="1"/>
  <c r="M120" i="6"/>
  <c r="M33" i="6"/>
  <c r="AW92" i="1" s="1"/>
  <c r="H33" i="6"/>
  <c r="BA92" i="1" s="1"/>
  <c r="F117" i="6"/>
  <c r="Y127" i="6"/>
  <c r="H34" i="6"/>
  <c r="BB92" i="1" s="1"/>
  <c r="AA131" i="6"/>
  <c r="BK136" i="6"/>
  <c r="N136" i="6" s="1"/>
  <c r="N91" i="6" s="1"/>
  <c r="AA139" i="6"/>
  <c r="W146" i="6"/>
  <c r="AA184" i="6"/>
  <c r="AA127" i="6"/>
  <c r="AA126" i="6" s="1"/>
  <c r="H35" i="6"/>
  <c r="BC92" i="1" s="1"/>
  <c r="BK131" i="6"/>
  <c r="N131" i="6" s="1"/>
  <c r="N90" i="6" s="1"/>
  <c r="W136" i="6"/>
  <c r="BK139" i="6"/>
  <c r="N139" i="6" s="1"/>
  <c r="N92" i="6" s="1"/>
  <c r="Y146" i="6"/>
  <c r="Y164" i="6"/>
  <c r="N118" i="7"/>
  <c r="N90" i="7" s="1"/>
  <c r="H32" i="7"/>
  <c r="AZ93" i="1" s="1"/>
  <c r="BK130" i="7"/>
  <c r="N130" i="7" s="1"/>
  <c r="N91" i="7" s="1"/>
  <c r="BK200" i="7"/>
  <c r="N200" i="7" s="1"/>
  <c r="N95" i="7" s="1"/>
  <c r="M32" i="7"/>
  <c r="AV93" i="1" s="1"/>
  <c r="AT93" i="1" s="1"/>
  <c r="AA120" i="8"/>
  <c r="AA119" i="8" s="1"/>
  <c r="H35" i="8"/>
  <c r="BC94" i="1" s="1"/>
  <c r="AA161" i="8"/>
  <c r="BK171" i="8"/>
  <c r="N171" i="8" s="1"/>
  <c r="N91" i="8" s="1"/>
  <c r="M32" i="9"/>
  <c r="AV95" i="1" s="1"/>
  <c r="AT95" i="1" s="1"/>
  <c r="H32" i="9"/>
  <c r="AZ95" i="1" s="1"/>
  <c r="M110" i="7"/>
  <c r="H33" i="7"/>
  <c r="BA93" i="1" s="1"/>
  <c r="N120" i="8"/>
  <c r="N89" i="8" s="1"/>
  <c r="M32" i="8"/>
  <c r="AV94" i="1" s="1"/>
  <c r="AT94" i="1" s="1"/>
  <c r="H32" i="8"/>
  <c r="AZ94" i="1" s="1"/>
  <c r="BK227" i="8"/>
  <c r="N227" i="8" s="1"/>
  <c r="N97" i="8" s="1"/>
  <c r="N228" i="8"/>
  <c r="N98" i="8" s="1"/>
  <c r="BK114" i="9"/>
  <c r="N114" i="9" s="1"/>
  <c r="N88" i="9" s="1"/>
  <c r="N115" i="9"/>
  <c r="N89" i="9" s="1"/>
  <c r="M33" i="8"/>
  <c r="AW94" i="1" s="1"/>
  <c r="H33" i="8"/>
  <c r="BA94" i="1" s="1"/>
  <c r="W161" i="8"/>
  <c r="W119" i="8" s="1"/>
  <c r="AU94" i="1" s="1"/>
  <c r="Y171" i="8"/>
  <c r="W114" i="9"/>
  <c r="AU95" i="1" s="1"/>
  <c r="AA130" i="7"/>
  <c r="AA117" i="7" s="1"/>
  <c r="AA116" i="7" s="1"/>
  <c r="Y151" i="7"/>
  <c r="Y117" i="7" s="1"/>
  <c r="Y116" i="7" s="1"/>
  <c r="AA200" i="7"/>
  <c r="F110" i="8"/>
  <c r="Y120" i="8"/>
  <c r="Y119" i="8" s="1"/>
  <c r="H34" i="8"/>
  <c r="BB94" i="1" s="1"/>
  <c r="Y161" i="8"/>
  <c r="AA171" i="8"/>
  <c r="Y114" i="9"/>
  <c r="F78" i="9"/>
  <c r="H33" i="9"/>
  <c r="BA95" i="1" s="1"/>
  <c r="N120" i="10"/>
  <c r="N89" i="10" s="1"/>
  <c r="M32" i="10"/>
  <c r="AV96" i="1" s="1"/>
  <c r="AT96" i="1" s="1"/>
  <c r="H32" i="10"/>
  <c r="AZ96" i="1" s="1"/>
  <c r="Y111" i="12"/>
  <c r="BK115" i="13"/>
  <c r="N116" i="13"/>
  <c r="N90" i="13" s="1"/>
  <c r="F111" i="9"/>
  <c r="W119" i="10"/>
  <c r="AU96" i="1" s="1"/>
  <c r="M33" i="10"/>
  <c r="AW96" i="1" s="1"/>
  <c r="H33" i="10"/>
  <c r="BA96" i="1" s="1"/>
  <c r="M32" i="12"/>
  <c r="AV98" i="1" s="1"/>
  <c r="H32" i="12"/>
  <c r="AZ98" i="1" s="1"/>
  <c r="M108" i="9"/>
  <c r="F78" i="10"/>
  <c r="M113" i="10"/>
  <c r="Y119" i="10"/>
  <c r="H34" i="10"/>
  <c r="BB96" i="1" s="1"/>
  <c r="AA122" i="10"/>
  <c r="AA119" i="10" s="1"/>
  <c r="BK129" i="10"/>
  <c r="N129" i="10" s="1"/>
  <c r="N92" i="10" s="1"/>
  <c r="BK111" i="12"/>
  <c r="N111" i="12" s="1"/>
  <c r="N88" i="12" s="1"/>
  <c r="N112" i="12"/>
  <c r="N89" i="12" s="1"/>
  <c r="M32" i="13"/>
  <c r="AV99" i="1" s="1"/>
  <c r="H32" i="13"/>
  <c r="AZ99" i="1" s="1"/>
  <c r="AA115" i="13"/>
  <c r="AA114" i="13" s="1"/>
  <c r="AA170" i="9"/>
  <c r="AA114" i="9" s="1"/>
  <c r="H35" i="10"/>
  <c r="BC96" i="1" s="1"/>
  <c r="BK122" i="10"/>
  <c r="N122" i="10" s="1"/>
  <c r="N90" i="10" s="1"/>
  <c r="AA139" i="10"/>
  <c r="AA166" i="10"/>
  <c r="F78" i="11"/>
  <c r="H32" i="11"/>
  <c r="AZ97" i="1" s="1"/>
  <c r="H33" i="12"/>
  <c r="BA98" i="1" s="1"/>
  <c r="F78" i="13"/>
  <c r="H33" i="13"/>
  <c r="BA99" i="1" s="1"/>
  <c r="F111" i="13"/>
  <c r="H33" i="11"/>
  <c r="BA97" i="1" s="1"/>
  <c r="F108" i="12"/>
  <c r="M108" i="13"/>
  <c r="AT88" i="1" l="1"/>
  <c r="N298" i="3"/>
  <c r="N100" i="3" s="1"/>
  <c r="BK297" i="3"/>
  <c r="N297" i="3" s="1"/>
  <c r="N99" i="3" s="1"/>
  <c r="AT90" i="1"/>
  <c r="AT91" i="1"/>
  <c r="BD87" i="1"/>
  <c r="W35" i="1" s="1"/>
  <c r="BK110" i="11"/>
  <c r="N110" i="11" s="1"/>
  <c r="N88" i="11" s="1"/>
  <c r="AT98" i="1"/>
  <c r="AT99" i="1"/>
  <c r="BC87" i="1"/>
  <c r="W34" i="1" s="1"/>
  <c r="BB87" i="1"/>
  <c r="AX87" i="1" s="1"/>
  <c r="BK119" i="8"/>
  <c r="N119" i="8" s="1"/>
  <c r="N88" i="8" s="1"/>
  <c r="AA122" i="3"/>
  <c r="BK126" i="6"/>
  <c r="N126" i="6" s="1"/>
  <c r="N88" i="6" s="1"/>
  <c r="BK137" i="5"/>
  <c r="N137" i="5" s="1"/>
  <c r="N88" i="5" s="1"/>
  <c r="N138" i="5"/>
  <c r="N89" i="5" s="1"/>
  <c r="BK113" i="2"/>
  <c r="N113" i="2" s="1"/>
  <c r="N88" i="2" s="1"/>
  <c r="N114" i="2"/>
  <c r="N89" i="2" s="1"/>
  <c r="AU87" i="1"/>
  <c r="L94" i="12"/>
  <c r="M27" i="12"/>
  <c r="M30" i="12" s="1"/>
  <c r="L93" i="11"/>
  <c r="M27" i="11"/>
  <c r="M30" i="11" s="1"/>
  <c r="BK116" i="7"/>
  <c r="N116" i="7" s="1"/>
  <c r="N88" i="7" s="1"/>
  <c r="N117" i="7"/>
  <c r="N89" i="7" s="1"/>
  <c r="Y126" i="6"/>
  <c r="N185" i="4"/>
  <c r="N96" i="4" s="1"/>
  <c r="BK184" i="4"/>
  <c r="N184" i="4" s="1"/>
  <c r="N95" i="4" s="1"/>
  <c r="BA87" i="1"/>
  <c r="AZ87" i="1"/>
  <c r="BK114" i="13"/>
  <c r="N114" i="13" s="1"/>
  <c r="N88" i="13" s="1"/>
  <c r="N115" i="13"/>
  <c r="N89" i="13" s="1"/>
  <c r="L97" i="9"/>
  <c r="M27" i="9"/>
  <c r="M30" i="9" s="1"/>
  <c r="BK119" i="10"/>
  <c r="N119" i="10" s="1"/>
  <c r="N88" i="10" s="1"/>
  <c r="AT92" i="1"/>
  <c r="BK123" i="3"/>
  <c r="BK118" i="4"/>
  <c r="AT89" i="1"/>
  <c r="W33" i="1" l="1"/>
  <c r="AY87" i="1"/>
  <c r="L102" i="10"/>
  <c r="M27" i="10"/>
  <c r="M30" i="10" s="1"/>
  <c r="L97" i="13"/>
  <c r="M27" i="13"/>
  <c r="M30" i="13" s="1"/>
  <c r="L38" i="11"/>
  <c r="AG97" i="1"/>
  <c r="AN97" i="1" s="1"/>
  <c r="L120" i="5"/>
  <c r="M27" i="5"/>
  <c r="M30" i="5" s="1"/>
  <c r="N118" i="4"/>
  <c r="N89" i="4" s="1"/>
  <c r="BK117" i="4"/>
  <c r="N117" i="4" s="1"/>
  <c r="N88" i="4" s="1"/>
  <c r="AG95" i="1"/>
  <c r="AN95" i="1" s="1"/>
  <c r="L38" i="9"/>
  <c r="W31" i="1"/>
  <c r="AV87" i="1"/>
  <c r="M27" i="6"/>
  <c r="M30" i="6" s="1"/>
  <c r="L109" i="6"/>
  <c r="N123" i="3"/>
  <c r="N89" i="3" s="1"/>
  <c r="BK122" i="3"/>
  <c r="N122" i="3" s="1"/>
  <c r="N88" i="3" s="1"/>
  <c r="AW87" i="1"/>
  <c r="AK32" i="1" s="1"/>
  <c r="W32" i="1"/>
  <c r="AG98" i="1"/>
  <c r="AN98" i="1" s="1"/>
  <c r="L38" i="12"/>
  <c r="L96" i="2"/>
  <c r="M27" i="2"/>
  <c r="M30" i="2" s="1"/>
  <c r="M27" i="7"/>
  <c r="M30" i="7" s="1"/>
  <c r="L99" i="7"/>
  <c r="M27" i="8"/>
  <c r="M30" i="8" s="1"/>
  <c r="L102" i="8"/>
  <c r="L38" i="2" l="1"/>
  <c r="AG88" i="1"/>
  <c r="AG91" i="1"/>
  <c r="AN91" i="1" s="1"/>
  <c r="L38" i="5"/>
  <c r="AG99" i="1"/>
  <c r="AN99" i="1" s="1"/>
  <c r="L38" i="13"/>
  <c r="AG94" i="1"/>
  <c r="AN94" i="1" s="1"/>
  <c r="L38" i="8"/>
  <c r="AG92" i="1"/>
  <c r="AN92" i="1" s="1"/>
  <c r="L38" i="6"/>
  <c r="M27" i="3"/>
  <c r="M30" i="3" s="1"/>
  <c r="L105" i="3"/>
  <c r="AK31" i="1"/>
  <c r="AT87" i="1"/>
  <c r="M27" i="4"/>
  <c r="M30" i="4" s="1"/>
  <c r="L100" i="4"/>
  <c r="AG96" i="1"/>
  <c r="AN96" i="1" s="1"/>
  <c r="L38" i="10"/>
  <c r="L38" i="7"/>
  <c r="AG93" i="1"/>
  <c r="AN93" i="1" s="1"/>
  <c r="AG90" i="1" l="1"/>
  <c r="AN90" i="1" s="1"/>
  <c r="L38" i="4"/>
  <c r="L38" i="3"/>
  <c r="AG89" i="1"/>
  <c r="AN89" i="1" s="1"/>
  <c r="AN88" i="1"/>
  <c r="AG87" i="1" l="1"/>
  <c r="AK26" i="1" l="1"/>
  <c r="AK29" i="1" s="1"/>
  <c r="AK37" i="1" s="1"/>
  <c r="AN87" i="1"/>
  <c r="AN103" i="1" s="1"/>
  <c r="AG103" i="1"/>
</calcChain>
</file>

<file path=xl/sharedStrings.xml><?xml version="1.0" encoding="utf-8"?>
<sst xmlns="http://schemas.openxmlformats.org/spreadsheetml/2006/main" count="14913" uniqueCount="2313">
  <si>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</si>
  <si>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</si>
  <si>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</si>
  <si>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</si>
  <si>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</si>
  <si>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</si>
  <si>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</si>
  <si>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</si>
  <si>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</si>
  <si>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</si>
  <si>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</si>
  <si>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</si>
  <si>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</si>
  <si>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</si>
  <si>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</si>
  <si>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</si>
  <si>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</si>
  <si>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</si>
  <si>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</si>
  <si>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</si>
  <si>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>Brno, Černopolní 9, pavilon L</t>
  </si>
  <si>
    <t>Datum:</t>
  </si>
  <si>
    <t>21.11.2018</t>
  </si>
  <si>
    <t>Objednatel:</t>
  </si>
  <si>
    <t>IČ:</t>
  </si>
  <si>
    <t>65269705</t>
  </si>
  <si>
    <t>Fakultní nemocnice Brno</t>
  </si>
  <si>
    <t>DIČ:</t>
  </si>
  <si>
    <t>CZ65269705</t>
  </si>
  <si>
    <t>Zhotovitel:</t>
  </si>
  <si>
    <t xml:space="preserve"> </t>
  </si>
  <si>
    <t>Projektant:</t>
  </si>
  <si>
    <t>28273231</t>
  </si>
  <si>
    <t>PROXIMA projekt s.r.o.</t>
  </si>
  <si>
    <t>CZ28273231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</si>
  <si>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</si>
  <si>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</si>
  <si>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</si>
  <si>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</si>
  <si>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</si>
  <si>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</si>
  <si>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</si>
  <si>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</si>
  <si>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</si>
  <si>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</si>
  <si>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</si>
  <si>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</si>
  <si>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</si>
  <si>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</si>
  <si>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</si>
  <si>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</si>
  <si>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</si>
  <si>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</si>
  <si>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</si>
  <si>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</si>
  <si>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</si>
  <si>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</si>
  <si>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</si>
  <si>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</si>
  <si>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</si>
  <si>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</si>
  <si>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</si>
  <si>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</si>
  <si>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</si>
  <si>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</si>
  <si>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</si>
  <si>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</si>
  <si>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</si>
  <si>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</si>
  <si>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</si>
  <si>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</si>
  <si>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</si>
  <si>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</si>
  <si>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</si>
  <si>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</si>
  <si>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</si>
  <si>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</si>
  <si>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</si>
  <si>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</si>
  <si>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</si>
  <si>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{cb7e9d74-4cbf-46bc-849a-330050770249}</t>
  </si>
  <si>
    <t>{00000000-0000-0000-0000-000000000000}</t>
  </si>
  <si>
    <t>/</t>
  </si>
  <si>
    <t>01</t>
  </si>
  <si>
    <t>Mikropiloty</t>
  </si>
  <si>
    <t>1</t>
  </si>
  <si>
    <t>{f4247e39-dd9c-47c7-ba95-83e74cca9189}</t>
  </si>
  <si>
    <t>02</t>
  </si>
  <si>
    <t>Převázkové konstrukce</t>
  </si>
  <si>
    <t>{379a4947-8258-44b7-9109-62a4be0a86a3}</t>
  </si>
  <si>
    <t>03</t>
  </si>
  <si>
    <t>Sanace trhlin</t>
  </si>
  <si>
    <t>{7202818a-58d8-4e74-980e-19d9e0c1973a}</t>
  </si>
  <si>
    <t>04</t>
  </si>
  <si>
    <t>Stavební úpravy</t>
  </si>
  <si>
    <t>{e462c24f-f143-4b56-8b3f-474c8a64766c}</t>
  </si>
  <si>
    <t>05</t>
  </si>
  <si>
    <t>Zdravotechnické instalace</t>
  </si>
  <si>
    <t>{71a960d6-65f7-4cbf-b814-b3edd35e4e29}</t>
  </si>
  <si>
    <t>06</t>
  </si>
  <si>
    <t>Ústřední vytápění</t>
  </si>
  <si>
    <t>{a73951fc-421d-433e-b6a1-d371145f5985}</t>
  </si>
  <si>
    <t>07</t>
  </si>
  <si>
    <t>Vzduchotechnika</t>
  </si>
  <si>
    <t>{0f71fad8-74b3-492e-af8c-c0380d252421}</t>
  </si>
  <si>
    <t>08</t>
  </si>
  <si>
    <t>Měření a regulace (MAR)</t>
  </si>
  <si>
    <t>{bdd062b2-8268-482a-aa7a-77c0b89f1e08}</t>
  </si>
  <si>
    <t>09</t>
  </si>
  <si>
    <t>Elektromontáže slaboproud</t>
  </si>
  <si>
    <t>{03d804f0-4108-47f6-8044-594e442aa753}</t>
  </si>
  <si>
    <t>10</t>
  </si>
  <si>
    <t>Elektromontáže silnoproud</t>
  </si>
  <si>
    <t>{6fdaa5be-6281-4cdc-9085-ede8af8ee851}</t>
  </si>
  <si>
    <t>11</t>
  </si>
  <si>
    <t>Vybavení laboratoří</t>
  </si>
  <si>
    <t>{8f9c0e4e-7301-47e0-882c-05ee236b75a0}</t>
  </si>
  <si>
    <t>12</t>
  </si>
  <si>
    <t>Vedlejší náklady</t>
  </si>
  <si>
    <t>{608ccd82-b646-4167-a9d3-4db681ab3467}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</si>
  <si>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</si>
  <si>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</si>
  <si>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</si>
  <si>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</si>
  <si>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</si>
  <si>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</si>
  <si>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</si>
  <si>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</si>
  <si>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</si>
  <si>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</si>
  <si>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</si>
  <si>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</si>
  <si>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Mikropiloty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</si>
  <si>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</si>
  <si>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</si>
  <si>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</si>
  <si>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</si>
  <si>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</si>
  <si>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</si>
  <si>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</si>
  <si>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</si>
  <si>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2 - Zakládání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</si>
  <si>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</si>
  <si>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</si>
  <si>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</si>
  <si>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</si>
  <si>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</si>
  <si>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</si>
  <si>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</si>
  <si>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</si>
  <si>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</si>
  <si>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</si>
  <si>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</si>
  <si>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</si>
  <si>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</si>
  <si>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</si>
  <si>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</si>
  <si>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</si>
  <si>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</si>
  <si>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</si>
  <si>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</si>
  <si>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224311114</t>
  </si>
  <si>
    <t>Vrty maloprofilové D do 156 mm úklon do 45° hl do 25 m hor. III a IV</t>
  </si>
  <si>
    <t>m</t>
  </si>
  <si>
    <t>4</t>
  </si>
  <si>
    <t>-1495204863</t>
  </si>
  <si>
    <t>"obvod" 2*8,0+1*9,0+8*10,0+7*11,0+6*13,0+16*14,0</t>
  </si>
  <si>
    <t>VV</t>
  </si>
  <si>
    <t>16</t>
  </si>
  <si>
    <t>224321114</t>
  </si>
  <si>
    <t>Vrty maloprofilové D do 156 mm úklon do 45° hl do 25 m hor. III a IV omezený prostor</t>
  </si>
  <si>
    <t>-1824858840</t>
  </si>
  <si>
    <t>"sloupy" (4*14,0+8*11,0+3*13,0)-(15*0,6)</t>
  </si>
  <si>
    <t>"stěny" 4*11,0</t>
  </si>
  <si>
    <t>Součet</t>
  </si>
  <si>
    <t>281602111</t>
  </si>
  <si>
    <t>Injektování povrchové nízkotlaké s dvojitým obturátorem mikropilot a kotev tlakem do 0,6 MPa</t>
  </si>
  <si>
    <t>hod</t>
  </si>
  <si>
    <t>-118544301</t>
  </si>
  <si>
    <t>711*10/60</t>
  </si>
  <si>
    <t>M</t>
  </si>
  <si>
    <t>585221530</t>
  </si>
  <si>
    <t>cement struskoportlandskýCEM II/B-M (S-LL) 32.5R bal. 25 kg PL</t>
  </si>
  <si>
    <t>t</t>
  </si>
  <si>
    <t>8</t>
  </si>
  <si>
    <t>871675937</t>
  </si>
  <si>
    <t>portlandský směsný cement</t>
  </si>
  <si>
    <t>P</t>
  </si>
  <si>
    <t>711*(3,14*0,14*0,14/4)*1,2*1,25</t>
  </si>
  <si>
    <t>3</t>
  </si>
  <si>
    <t>282602113</t>
  </si>
  <si>
    <t>Injektování povrchové vysokotlaké s dvojitým obturátorem mikropilot a kotev tlakem do 4,5 MPa</t>
  </si>
  <si>
    <t>1663545591</t>
  </si>
  <si>
    <t>((354/0,5)+59)*8/60</t>
  </si>
  <si>
    <t>489466906</t>
  </si>
  <si>
    <t>((354/0,5)+59)*0,03*1,25</t>
  </si>
  <si>
    <t>6</t>
  </si>
  <si>
    <t>283111111</t>
  </si>
  <si>
    <t>Trubkové mikropiloty svislé část hladká D 80 mm</t>
  </si>
  <si>
    <t>596961274</t>
  </si>
  <si>
    <t>"obvod" 10*4,0+8*5,0+6*7,0+16*8,0</t>
  </si>
  <si>
    <t>"sloupy" 4*8,0+11*5,0</t>
  </si>
  <si>
    <t>"stěny" 4*5,0</t>
  </si>
  <si>
    <t>7</t>
  </si>
  <si>
    <t>14011066R</t>
  </si>
  <si>
    <t>trubka ocelová hladká jakost 11 353, 76 x 10 mm</t>
  </si>
  <si>
    <t>-72695610</t>
  </si>
  <si>
    <t>283111121</t>
  </si>
  <si>
    <t>Trubkové mikropiloty svislé část manžetová D 80 mm</t>
  </si>
  <si>
    <t>-109060107</t>
  </si>
  <si>
    <t>"obvod" 2*4,0+2*5,0+36*6,0</t>
  </si>
  <si>
    <t>"sloupy" 12*6,0+3*8,0</t>
  </si>
  <si>
    <t>"stěny" 4*6,0</t>
  </si>
  <si>
    <t>9</t>
  </si>
  <si>
    <t>-1777767562</t>
  </si>
  <si>
    <t>283131111</t>
  </si>
  <si>
    <t>kus</t>
  </si>
  <si>
    <t>1040539788</t>
  </si>
  <si>
    <t>"obvod P12-150/150" 40</t>
  </si>
  <si>
    <t>"sloupy P20-200/200" 15</t>
  </si>
  <si>
    <t>"stěny P10-120/120" 4</t>
  </si>
  <si>
    <t>136112280</t>
  </si>
  <si>
    <t>plech tlustý hladký jakost S 235 JR, 10x1000x2000 mm</t>
  </si>
  <si>
    <t>-711870246</t>
  </si>
  <si>
    <t>Hmotnost 160 kg/kus</t>
  </si>
  <si>
    <t>4*(0,01*0,12*0,12)*7850/1000</t>
  </si>
  <si>
    <t>13</t>
  </si>
  <si>
    <t>136112320</t>
  </si>
  <si>
    <t>plech tlustý hladký jakost S 235 JR, 12x1500x3000 mm</t>
  </si>
  <si>
    <t>-1229017980</t>
  </si>
  <si>
    <t>Hmotnost 432 kg/kus</t>
  </si>
  <si>
    <t>40*(0,012*0,15*0,15)*7850/1000</t>
  </si>
  <si>
    <t>14</t>
  </si>
  <si>
    <t>136112480</t>
  </si>
  <si>
    <t>plech tlustý hladký jakost S 235 JR, 20x2000x3000 mm</t>
  </si>
  <si>
    <t>-598320032</t>
  </si>
  <si>
    <t>Hmotnost 960 kg/kus</t>
  </si>
  <si>
    <t>15*(0,02*0,2*0,2)*7850/1000</t>
  </si>
  <si>
    <t>17</t>
  </si>
  <si>
    <t>977151124</t>
  </si>
  <si>
    <t>Jádrové vrty diamantovými korunkami do D 180 mm do stavebních materiálů</t>
  </si>
  <si>
    <t>-1210598745</t>
  </si>
  <si>
    <t>15*0,6</t>
  </si>
  <si>
    <t>998004011</t>
  </si>
  <si>
    <t>Přesun hmot pro injektování, kotvy a mikropiloty</t>
  </si>
  <si>
    <t>1354304456</t>
  </si>
  <si>
    <t>02 - Převázkové konstrukce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</si>
  <si>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</si>
  <si>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</si>
  <si>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</si>
  <si>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</si>
  <si>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</si>
  <si>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997 - Přesun sutě</t>
  </si>
  <si>
    <t>PSV - Práce a dodávky PSV</t>
  </si>
  <si>
    <t xml:space="preserve">    711 - Izolace proti vodě, vlhkosti a plynům</t>
  </si>
  <si>
    <t xml:space="preserve">    767 - Konstrukce zámečnické</t>
  </si>
  <si>
    <t>111212316</t>
  </si>
  <si>
    <t>Odstranění nevhodných dřevin do 500 m2 výšky nad 1m bez odstranění pařezů ve svahu do 1:2</t>
  </si>
  <si>
    <t>m2</t>
  </si>
  <si>
    <t>-663662365</t>
  </si>
  <si>
    <t>(18,55+14,05+19,4+2,8+12,8+14,4+0,5)*6</t>
  </si>
  <si>
    <t>112151351</t>
  </si>
  <si>
    <t>Kácení stromu s postupným spouštěním koruny a kmene D do 0,2 m</t>
  </si>
  <si>
    <t>-1311712321</t>
  </si>
  <si>
    <t>113106071</t>
  </si>
  <si>
    <t>Rozebrání dlažeb při překopech vozovek z dlažby s ložem z kameniva plochy do 15 m2</t>
  </si>
  <si>
    <t>-1288364397</t>
  </si>
  <si>
    <t>15*0,5</t>
  </si>
  <si>
    <t>113106121</t>
  </si>
  <si>
    <t>Rozebrání dlažeb komunikací pro pěší z betonových nebo kamenných dlaždic</t>
  </si>
  <si>
    <t>-1482617726</t>
  </si>
  <si>
    <t>5</t>
  </si>
  <si>
    <t>113201112</t>
  </si>
  <si>
    <t>Vytrhání obrub</t>
  </si>
  <si>
    <t>77378405</t>
  </si>
  <si>
    <t>119003217</t>
  </si>
  <si>
    <t>Mobilní plotová zábrana vyplněná dráty výšky do 1,5 m pro zabezpečení výkopu zřízení</t>
  </si>
  <si>
    <t>1137606419</t>
  </si>
  <si>
    <t>120</t>
  </si>
  <si>
    <t>119003218</t>
  </si>
  <si>
    <t>Mobilní plotová zábrana vyplněná dráty výšky do 1,5 m pro zabezpečení výkopu odstranění</t>
  </si>
  <si>
    <t>725444642</t>
  </si>
  <si>
    <t>120901121</t>
  </si>
  <si>
    <t>Bourání zdiva z betonu prostého neprokládaného v odkopávkách nebo prokopávkách ručně</t>
  </si>
  <si>
    <t>m3</t>
  </si>
  <si>
    <t>230667769</t>
  </si>
  <si>
    <t>5*2,5*0,5</t>
  </si>
  <si>
    <t>1309011 R</t>
  </si>
  <si>
    <t>Bourání kcí v hloubených vykopávkách - bet. lože obrubníků</t>
  </si>
  <si>
    <t>-463782619</t>
  </si>
  <si>
    <t>15*0,6*0,5</t>
  </si>
  <si>
    <t>130901121</t>
  </si>
  <si>
    <t>Bourání kcí v hloubených vykopávkách ze zdiva z betonu prostého ručně</t>
  </si>
  <si>
    <t>-1769134364</t>
  </si>
  <si>
    <t>(85-15)*1,0*0,1</t>
  </si>
  <si>
    <t>132201201</t>
  </si>
  <si>
    <t xml:space="preserve">Hloubení rýh š do 2000 mm v hornině tř. 3 </t>
  </si>
  <si>
    <t>-1688878919</t>
  </si>
  <si>
    <t>(18,55+14,05+19,4+2,8+12,8+14,4+0,5)*2,4*2*0,5+50*2*0,5</t>
  </si>
  <si>
    <t>132201209</t>
  </si>
  <si>
    <t>Příplatek za lepivost k hloubení rýh š do 2000 mm v hornině tř. 3</t>
  </si>
  <si>
    <t>769310498</t>
  </si>
  <si>
    <t>132301201</t>
  </si>
  <si>
    <t xml:space="preserve">Hloubení rýh š do 2000 mm v hornině tř. 4 </t>
  </si>
  <si>
    <t>-1077091666</t>
  </si>
  <si>
    <t>(18,55+14,05+19,4+2,8+12,8+14,4+0,5)*2,4*2*0,5</t>
  </si>
  <si>
    <t>132301209</t>
  </si>
  <si>
    <t>Příplatek za lepivost k hloubení rýh š do 2000 mm v hornině tř. 4</t>
  </si>
  <si>
    <t>-1749586202</t>
  </si>
  <si>
    <t>132301401</t>
  </si>
  <si>
    <t>Hloubená vykopávka pod základy v hornině tř. 4</t>
  </si>
  <si>
    <t>-140706457</t>
  </si>
  <si>
    <t>4*(1,0*0,5*0,4)</t>
  </si>
  <si>
    <t>(18,55+14,05+19,4+2,8+12,8+14,4+0,5)*0,2*0,3</t>
  </si>
  <si>
    <t>139711101</t>
  </si>
  <si>
    <t>Vykopávky v uzavřených prostorách v hornině tř. 1 až 4</t>
  </si>
  <si>
    <t>-2124101436</t>
  </si>
  <si>
    <t>4*2,4*0,45*0,55+4*1,0*1,0*0,5</t>
  </si>
  <si>
    <t>161101501</t>
  </si>
  <si>
    <t>Svislé přemístění výkopku nošením svisle do v 3 m v hornině tř. 1 až 4</t>
  </si>
  <si>
    <t>2067883198</t>
  </si>
  <si>
    <t>4,376+0,800</t>
  </si>
  <si>
    <t>18</t>
  </si>
  <si>
    <t>161101601</t>
  </si>
  <si>
    <t>Vytažení výkopku těženého z prostoru pod základy z hl do 2 m v hornině tř. 1 až 4</t>
  </si>
  <si>
    <t>392224250</t>
  </si>
  <si>
    <t>19</t>
  </si>
  <si>
    <t>162201201</t>
  </si>
  <si>
    <t>Vodorovné přemístění do 10 m nošením výkopku z horniny tř. 1 až 4</t>
  </si>
  <si>
    <t>-55316055</t>
  </si>
  <si>
    <t>20</t>
  </si>
  <si>
    <t>162201209</t>
  </si>
  <si>
    <t>Příplatek k vodorovnému přemístění nošením ZKD 10 m nošení výkopku z horniny tř. 1 až 4</t>
  </si>
  <si>
    <t>-1729250399</t>
  </si>
  <si>
    <t>4*4,376</t>
  </si>
  <si>
    <t>162301101</t>
  </si>
  <si>
    <t>Vodorovné přemístění do 500 m výkopku/sypaniny z horniny tř. 1 až 4</t>
  </si>
  <si>
    <t>1340202192</t>
  </si>
  <si>
    <t>(18,55+14,05+19,4+2,8+12,8+14,4+0,5)*2,4*2</t>
  </si>
  <si>
    <t>22</t>
  </si>
  <si>
    <t>174101101</t>
  </si>
  <si>
    <t>Zásyp jam, šachet rýh nebo kolem objektů sypaninou se zhutněním</t>
  </si>
  <si>
    <t>-155548526</t>
  </si>
  <si>
    <t>(248+198+5,75+4,376-186-42,35-4,95-5,814-47,619)</t>
  </si>
  <si>
    <t>23</t>
  </si>
  <si>
    <t>181111122</t>
  </si>
  <si>
    <t>Plošná úprava terénu do 500 m2 zemina tř 1 až 4 nerovnosti do 150 mm ve svahu do 1:2</t>
  </si>
  <si>
    <t>-1251479609</t>
  </si>
  <si>
    <t>24</t>
  </si>
  <si>
    <t>181411132</t>
  </si>
  <si>
    <t>Založení parkového trávníku výsevem plochy do 1000 m2 ve svahu do 1:2</t>
  </si>
  <si>
    <t>507006368</t>
  </si>
  <si>
    <t>25</t>
  </si>
  <si>
    <t>005724150</t>
  </si>
  <si>
    <t>osivo směs travní parková směs exclusive</t>
  </si>
  <si>
    <t>kg</t>
  </si>
  <si>
    <t>189336284</t>
  </si>
  <si>
    <t>26</t>
  </si>
  <si>
    <t>182303112</t>
  </si>
  <si>
    <t>Doplnění zeminy nebo substrátu na travnatých plochách tl 50 mm rovina ve svahu do 1:2</t>
  </si>
  <si>
    <t>-376550241</t>
  </si>
  <si>
    <t>27</t>
  </si>
  <si>
    <t>103641010</t>
  </si>
  <si>
    <t>zemina pro terénní úpravy -  ornice</t>
  </si>
  <si>
    <t>1707899371</t>
  </si>
  <si>
    <t>28</t>
  </si>
  <si>
    <t>185804312</t>
  </si>
  <si>
    <t>Zalití rostlin vodou plocha přes 20 m2</t>
  </si>
  <si>
    <t>-666275589</t>
  </si>
  <si>
    <t>29</t>
  </si>
  <si>
    <t>211561111</t>
  </si>
  <si>
    <t>Výplň odvodňovacích žeber nebo trativodů kamenivem hrubým drceným frakce 4 až 16 mm</t>
  </si>
  <si>
    <t>1145222852</t>
  </si>
  <si>
    <t>85*2*0,8+50*2*0,5</t>
  </si>
  <si>
    <t>30</t>
  </si>
  <si>
    <t>211571111</t>
  </si>
  <si>
    <t>Výplň odvodňovacích žeber nebo trativodů štěrkopískem tříděným</t>
  </si>
  <si>
    <t>40251334</t>
  </si>
  <si>
    <t>85*0,3*0,3</t>
  </si>
  <si>
    <t>31</t>
  </si>
  <si>
    <t>211971110</t>
  </si>
  <si>
    <t>Zřízení opláštění žeber nebo trativodů geotextilií v rýze nebo zářezu sklonu do 1:2</t>
  </si>
  <si>
    <t>-1645625057</t>
  </si>
  <si>
    <t>85*5*0,3+50*5*0,3</t>
  </si>
  <si>
    <t>32</t>
  </si>
  <si>
    <t>693111460</t>
  </si>
  <si>
    <t>textilie GEOFILTEX 63 63/30 300 g/m2 do š 8,8 m</t>
  </si>
  <si>
    <t>538357604</t>
  </si>
  <si>
    <t>33</t>
  </si>
  <si>
    <t>212312111</t>
  </si>
  <si>
    <t>Lože pro trativody z betonu prostého</t>
  </si>
  <si>
    <t>-279965316</t>
  </si>
  <si>
    <t>85*0,8*0,4+50*0,5*0,3+85*0,3*0,3</t>
  </si>
  <si>
    <t>34</t>
  </si>
  <si>
    <t>21279231R</t>
  </si>
  <si>
    <t>Osazení odvodnění opěry - drenážní plastové potrubí DN 150</t>
  </si>
  <si>
    <t>-1720922462</t>
  </si>
  <si>
    <t>85+50</t>
  </si>
  <si>
    <t>35</t>
  </si>
  <si>
    <t>6933401R1</t>
  </si>
  <si>
    <t>drenážní trubka SN 4 DN150</t>
  </si>
  <si>
    <t>665668859</t>
  </si>
  <si>
    <t>"částečně perforované drenážní a víceúčelové trubky z PVC-U dle DIN 4262-1 typ C1 dříve F, plocha pro vtékání vody min. 50cm2/m, šířka štěrbin 1,2mm"</t>
  </si>
  <si>
    <t>135</t>
  </si>
  <si>
    <t>36</t>
  </si>
  <si>
    <t>6933401R2</t>
  </si>
  <si>
    <t>oboustranná násuvná spojka DN150</t>
  </si>
  <si>
    <t>ks</t>
  </si>
  <si>
    <t>1355646744</t>
  </si>
  <si>
    <t>60</t>
  </si>
  <si>
    <t>37</t>
  </si>
  <si>
    <t>6933401R3</t>
  </si>
  <si>
    <t>oblouk 90st DN150</t>
  </si>
  <si>
    <t>1843157792</t>
  </si>
  <si>
    <t>38</t>
  </si>
  <si>
    <t>6933401R4</t>
  </si>
  <si>
    <t>koncová krytka DN150</t>
  </si>
  <si>
    <t>-611435924</t>
  </si>
  <si>
    <t>39</t>
  </si>
  <si>
    <t>6933401R5</t>
  </si>
  <si>
    <t>výtokový kus s klapkou DN150</t>
  </si>
  <si>
    <t>-753455883</t>
  </si>
  <si>
    <t>40</t>
  </si>
  <si>
    <t>212972113</t>
  </si>
  <si>
    <t>Opláštění drenážních trub filtrační textilií DN 160</t>
  </si>
  <si>
    <t>-471278331</t>
  </si>
  <si>
    <t>41</t>
  </si>
  <si>
    <t>271532213</t>
  </si>
  <si>
    <t>Podsyp pod základové konstrukce se zhutněním z hrubého kameniva frakce 8 až 16 mm</t>
  </si>
  <si>
    <t>-65202935</t>
  </si>
  <si>
    <t>"obvod" (18,55+14,05+19,4+2,8+12,8+14,4+0,5)*0,6*0,1</t>
  </si>
  <si>
    <t>42</t>
  </si>
  <si>
    <t>274321211</t>
  </si>
  <si>
    <t>Základové pasy ze ŽB bez zvýšených nároků na prostředí tř. C 12/15</t>
  </si>
  <si>
    <t>1372698744</t>
  </si>
  <si>
    <t>"sloupy" 4*2,4*4*0,45*0,05</t>
  </si>
  <si>
    <t>43</t>
  </si>
  <si>
    <t>274321511</t>
  </si>
  <si>
    <t>Základové pasy ze ŽB bez zvýšených nároků na prostředí tř. C 25/30</t>
  </si>
  <si>
    <t>-696164330</t>
  </si>
  <si>
    <t>5*0,6*1</t>
  </si>
  <si>
    <t>44</t>
  </si>
  <si>
    <t>274322511</t>
  </si>
  <si>
    <t>Základové pasy ze ŽB se zvýšenými nároky na prostředí tř. C 25/30</t>
  </si>
  <si>
    <t>-1836140753</t>
  </si>
  <si>
    <t>"sloupy" 4*2,4*4*0,45*0,55</t>
  </si>
  <si>
    <t>"obvod" (18,55+14,05+19,4+2,8+12,8+14,4+0,5)*(1,0*0,4+0,2*0,2)*1,05</t>
  </si>
  <si>
    <t>45</t>
  </si>
  <si>
    <t>2743259R1</t>
  </si>
  <si>
    <t>Příplatek k ŽB základových pasů za dopravní vzdálenost</t>
  </si>
  <si>
    <t>-543884658</t>
  </si>
  <si>
    <t>46</t>
  </si>
  <si>
    <t>2743259R2</t>
  </si>
  <si>
    <t>Příplatek k ŽB základových pasů za čerpání betonu</t>
  </si>
  <si>
    <t>-2013602504</t>
  </si>
  <si>
    <t>47</t>
  </si>
  <si>
    <t>274352111</t>
  </si>
  <si>
    <t>Bednění ztracené stěn základových pasů</t>
  </si>
  <si>
    <t>1492312371</t>
  </si>
  <si>
    <t>"sloupy" 4*2,4*4*0,55</t>
  </si>
  <si>
    <t>"obvod" (18,55+14,05+19,4+2,8+12,8+14,4+0,5+0,4*2)*1,1</t>
  </si>
  <si>
    <t>48</t>
  </si>
  <si>
    <t>274361821</t>
  </si>
  <si>
    <t>Výztuž základových pásů betonářskou ocelí 10 505 (R)</t>
  </si>
  <si>
    <t>790553529</t>
  </si>
  <si>
    <t>"kapsy" (0,4*24*1,578+0,54*6*2,000+1,54*32*0,617+0,9*24*1,578+0,5*12*2,000)/1000</t>
  </si>
  <si>
    <t>"sloupy" (6*47*1,208+6*16*0,617+1,74*178*0,395+0,7*30*2,000+0,7*90*1,578+0,67*60*1,208+2,0*135*1,208)/1000</t>
  </si>
  <si>
    <t>"obvod" (6*128*1,208+2,54*486*0,395*1,05+0,7*160*2,000+0,7*414*2,000+2,0*54*0,888+6*201*0,617+1,34*486*0,395*1,05)/1000</t>
  </si>
  <si>
    <t>49</t>
  </si>
  <si>
    <t>274362021</t>
  </si>
  <si>
    <t>Výztuž základových pásů svařovanými sítěmi Kari</t>
  </si>
  <si>
    <t>1072919167</t>
  </si>
  <si>
    <t>"kapsy" 3*2*4*4,44/1000</t>
  </si>
  <si>
    <t>"sloupy" 0,6*0,3*15*7,999*1,2/1000</t>
  </si>
  <si>
    <t>"obvod" 0,6*0,3*40*7,99*1,2/1000</t>
  </si>
  <si>
    <t>50</t>
  </si>
  <si>
    <t>279113136</t>
  </si>
  <si>
    <t>Základová zeď tl do 500 mm z tvárnic ztraceného bednění včetně výplně z betonu tř. C 16/20</t>
  </si>
  <si>
    <t>-882896611</t>
  </si>
  <si>
    <t>5*1,5</t>
  </si>
  <si>
    <t>51</t>
  </si>
  <si>
    <t>279361821</t>
  </si>
  <si>
    <t>Výztuž základových zdí nosných betonářskou ocelí 10 505</t>
  </si>
  <si>
    <t>-2070515802</t>
  </si>
  <si>
    <t>5*(1,5+1)*0,5*0,008*7850/1000</t>
  </si>
  <si>
    <t>52</t>
  </si>
  <si>
    <t>279362021</t>
  </si>
  <si>
    <t>Výztuž základových zdí nosných svařovanými sítěmi Kari</t>
  </si>
  <si>
    <t>-1256345833</t>
  </si>
  <si>
    <t>5*2,5*2*4,44*1,5/1000</t>
  </si>
  <si>
    <t>53</t>
  </si>
  <si>
    <t>348272535</t>
  </si>
  <si>
    <t xml:space="preserve">Plotová stříška pro zeď z tvarovek hladkých </t>
  </si>
  <si>
    <t>-2096019183</t>
  </si>
  <si>
    <t>54</t>
  </si>
  <si>
    <t>564211111</t>
  </si>
  <si>
    <t>Podklad nebo podsyp ze štěrkopísku ŠP tl 50 mm</t>
  </si>
  <si>
    <t>-108668323</t>
  </si>
  <si>
    <t>55</t>
  </si>
  <si>
    <t>564231111</t>
  </si>
  <si>
    <t>Podklad nebo podsyp ze štěrkopísku ŠP tl 100 mm</t>
  </si>
  <si>
    <t>1387034211</t>
  </si>
  <si>
    <t>56</t>
  </si>
  <si>
    <t>596211120</t>
  </si>
  <si>
    <t>Kladení zámkové dlažby komunikací pro pěší tl 60 mm skupiny B pl do 50 m2</t>
  </si>
  <si>
    <t>-689138300</t>
  </si>
  <si>
    <t>57</t>
  </si>
  <si>
    <t>592450010</t>
  </si>
  <si>
    <t>dlažba zámková Ičko 4 20x16,5x4 cm přírodní</t>
  </si>
  <si>
    <t>1547148415</t>
  </si>
  <si>
    <t>spotřeba: 36 kus/m2</t>
  </si>
  <si>
    <t>58</t>
  </si>
  <si>
    <t>637211411</t>
  </si>
  <si>
    <t>Okapový chodník z betonových zámkových dlaždic tl 60 mm do kameniva</t>
  </si>
  <si>
    <t>-811621997</t>
  </si>
  <si>
    <t>85*1</t>
  </si>
  <si>
    <t>59</t>
  </si>
  <si>
    <t>895170201</t>
  </si>
  <si>
    <t>Drenážní šachta z PP šachtové dno  DN 400 usazovací prostor 35 l</t>
  </si>
  <si>
    <t>-967412403</t>
  </si>
  <si>
    <t>895170304</t>
  </si>
  <si>
    <t>Drenážní šachta z PP DN 400 šachtové prodloužení s drážkou světlé hloubky 1600 mm</t>
  </si>
  <si>
    <t>362876740</t>
  </si>
  <si>
    <t>2*8</t>
  </si>
  <si>
    <t>61</t>
  </si>
  <si>
    <t>895170331</t>
  </si>
  <si>
    <t>Drenážní šachta z PP DN 400 nástavec teleskopický pro zatížení 12,5 t</t>
  </si>
  <si>
    <t>568069448</t>
  </si>
  <si>
    <t>62</t>
  </si>
  <si>
    <t>895170402</t>
  </si>
  <si>
    <t>Drenážní  šachta z PP DN 400 poklop litinový pochůzí pro zatížení 1,5 t</t>
  </si>
  <si>
    <t>-931075709</t>
  </si>
  <si>
    <t>63</t>
  </si>
  <si>
    <t>895170431</t>
  </si>
  <si>
    <t>Příplatek k rourám drenážní šachty z PP DN 400 za uříznutí šachtové roury</t>
  </si>
  <si>
    <t>34034316</t>
  </si>
  <si>
    <t>64</t>
  </si>
  <si>
    <t>8992041R1</t>
  </si>
  <si>
    <t>Oprava kanalizační šachty, přeosazení rámu a mříže</t>
  </si>
  <si>
    <t>89860475</t>
  </si>
  <si>
    <t>65</t>
  </si>
  <si>
    <t>916231113</t>
  </si>
  <si>
    <t>Osazení chodníkového obrubníku betonového ležatého s boční opěrou do lože z betonu prostého</t>
  </si>
  <si>
    <t>-1816868531</t>
  </si>
  <si>
    <t>85+15</t>
  </si>
  <si>
    <t>66</t>
  </si>
  <si>
    <t>592174150</t>
  </si>
  <si>
    <t>obrubník betonový chodníkový ABO 13-10 100x10x25 cm</t>
  </si>
  <si>
    <t>-2005438328</t>
  </si>
  <si>
    <t>67</t>
  </si>
  <si>
    <t>919726122</t>
  </si>
  <si>
    <t>Geotextilie pro ochranu, separaci a filtraci netkaná měrná hmotnost do 300 g/m2</t>
  </si>
  <si>
    <t>551995250</t>
  </si>
  <si>
    <t>(85+50)*(0,5*5+0,8*5*2)</t>
  </si>
  <si>
    <t>68</t>
  </si>
  <si>
    <t>935112111</t>
  </si>
  <si>
    <t>Osazení příkopového žlabu do betonu tl 100 mm z betonových tvárnic š do 500 mm</t>
  </si>
  <si>
    <t>-1116220072</t>
  </si>
  <si>
    <t>85</t>
  </si>
  <si>
    <t>69</t>
  </si>
  <si>
    <t>592274960</t>
  </si>
  <si>
    <t>žlabovka betonová š. 40 cm</t>
  </si>
  <si>
    <t>-599808910</t>
  </si>
  <si>
    <t>"85/0,3" 284</t>
  </si>
  <si>
    <t>70</t>
  </si>
  <si>
    <t>977131118</t>
  </si>
  <si>
    <t>Vrty příklepovými vrtáky D do 28 mm do cihelného zdiva nebo prostého betonu</t>
  </si>
  <si>
    <t>190807621</t>
  </si>
  <si>
    <t>71</t>
  </si>
  <si>
    <t>977131119</t>
  </si>
  <si>
    <t>Vrty příklepovými vrtáky D do 32 mm do cihelného zdiva nebo prostého betonu</t>
  </si>
  <si>
    <t>430788238</t>
  </si>
  <si>
    <t>72</t>
  </si>
  <si>
    <t>977131291</t>
  </si>
  <si>
    <t>Příplatek k vrtům příklepovými vrtáky za práci ve stísněném prostoru</t>
  </si>
  <si>
    <t>1641846633</t>
  </si>
  <si>
    <t>82,2+97,8</t>
  </si>
  <si>
    <t>73</t>
  </si>
  <si>
    <t>985131111</t>
  </si>
  <si>
    <t>Očištění ploch stěn, rubu kleneb a podlah tlakovou vodou</t>
  </si>
  <si>
    <t>1891303240</t>
  </si>
  <si>
    <t>85*2,5</t>
  </si>
  <si>
    <t>74</t>
  </si>
  <si>
    <t>985131311</t>
  </si>
  <si>
    <t>Ruční dočištění ploch stěn, rubu kleneb a podlah ocelových kartáči</t>
  </si>
  <si>
    <t>-1923971740</t>
  </si>
  <si>
    <t>75</t>
  </si>
  <si>
    <t>985131411</t>
  </si>
  <si>
    <t>Vysušení ploch stěn, rubu kleneb a podlah stlačeným vzduchem</t>
  </si>
  <si>
    <t>1491075827</t>
  </si>
  <si>
    <t>76</t>
  </si>
  <si>
    <t>985139111</t>
  </si>
  <si>
    <t>Příplatek k očištění ploch za práci ve stísněném prostoru</t>
  </si>
  <si>
    <t>436602846</t>
  </si>
  <si>
    <t>77</t>
  </si>
  <si>
    <t>985142113</t>
  </si>
  <si>
    <t>Vysekání kotevního sklípku mikropiloty</t>
  </si>
  <si>
    <t>-1961163236</t>
  </si>
  <si>
    <t>4*1,5*1</t>
  </si>
  <si>
    <t>78</t>
  </si>
  <si>
    <t>985331115</t>
  </si>
  <si>
    <t xml:space="preserve">Dodatečné vlepování betonářské výztuže D 16 mm do cementové aktivované malty </t>
  </si>
  <si>
    <t>-1509204255</t>
  </si>
  <si>
    <t>90*0,5+60*0,5+24*0,3</t>
  </si>
  <si>
    <t>79</t>
  </si>
  <si>
    <t>985331116</t>
  </si>
  <si>
    <t>1823844676</t>
  </si>
  <si>
    <t>30*0,5+160*0,5+8*0,35</t>
  </si>
  <si>
    <t>80</t>
  </si>
  <si>
    <t>985511113</t>
  </si>
  <si>
    <t>Stříkaný beton ze suché směsi pevnosti 25 MPa stěn tl 50 mm</t>
  </si>
  <si>
    <t>118204820</t>
  </si>
  <si>
    <t>4*(1,5*1)*4</t>
  </si>
  <si>
    <t>4*(1,0*0,5)*10</t>
  </si>
  <si>
    <t>81</t>
  </si>
  <si>
    <t>997013154</t>
  </si>
  <si>
    <t xml:space="preserve">Vnitrostaveništní doprava suti a vybouraných hmot </t>
  </si>
  <si>
    <t>70546353</t>
  </si>
  <si>
    <t>2,213+4,350+((248+198+5,75+4,376-186-42,35-4,95-5,814-47,619)*2,1)+(5*2,5*0,5*2,3)</t>
  </si>
  <si>
    <t>82</t>
  </si>
  <si>
    <t>997013501</t>
  </si>
  <si>
    <t>Odvoz suti a vybouraných hmot na skládku nebo meziskládku do 1 km se složením</t>
  </si>
  <si>
    <t>-620645827</t>
  </si>
  <si>
    <t>83</t>
  </si>
  <si>
    <t>997013509</t>
  </si>
  <si>
    <t>Příplatek k odvozu suti a vybouraných hmot na skládku ZKD 1 km přes 1 km</t>
  </si>
  <si>
    <t>2100147706</t>
  </si>
  <si>
    <t>84</t>
  </si>
  <si>
    <t>99701384R</t>
  </si>
  <si>
    <t>Poplatek za uložení stavebního odpadu na skládce (skládkovné)</t>
  </si>
  <si>
    <t>758954845</t>
  </si>
  <si>
    <t>998017002</t>
  </si>
  <si>
    <t>Přesun hmot s omezením mechanizace pro budovy v do 12 m</t>
  </si>
  <si>
    <t>603063506</t>
  </si>
  <si>
    <t>86</t>
  </si>
  <si>
    <t>711111002</t>
  </si>
  <si>
    <t>Provedení izolace proti zemní vlhkosti vodorovné za studena lakem asfaltovým</t>
  </si>
  <si>
    <t>-2020526698</t>
  </si>
  <si>
    <t>85*3,5</t>
  </si>
  <si>
    <t>87</t>
  </si>
  <si>
    <t>111631500</t>
  </si>
  <si>
    <t>lak asfaltový ALP/9 (MJ t) bal 9 kg</t>
  </si>
  <si>
    <t>534115632</t>
  </si>
  <si>
    <t>Spotřeba 0,3-0,4kg/m2 dle povrchu, ředidlo technický benzín</t>
  </si>
  <si>
    <t>85*3,5*0,0001</t>
  </si>
  <si>
    <t>88</t>
  </si>
  <si>
    <t>711141559</t>
  </si>
  <si>
    <t>Provedení izolace proti zemní vlhkosti pásy přitavením vodorovné NAIP</t>
  </si>
  <si>
    <t>-645911847</t>
  </si>
  <si>
    <t>85*3,5*2</t>
  </si>
  <si>
    <t>89</t>
  </si>
  <si>
    <t>628322800</t>
  </si>
  <si>
    <t>pás těžký asfaltovaný BITUBITAGIT PE V60S35 (10m)</t>
  </si>
  <si>
    <t>152320815</t>
  </si>
  <si>
    <t>85*3,5*2*1,25</t>
  </si>
  <si>
    <t>90</t>
  </si>
  <si>
    <t>711161515</t>
  </si>
  <si>
    <t xml:space="preserve">Izolace fóliemi nopovými pro ochranu asfaltových izolací </t>
  </si>
  <si>
    <t>1621249604</t>
  </si>
  <si>
    <t>91</t>
  </si>
  <si>
    <t>711161572</t>
  </si>
  <si>
    <t xml:space="preserve">Ukončovací profil  pro nopové fólie </t>
  </si>
  <si>
    <t>99977672</t>
  </si>
  <si>
    <t>92</t>
  </si>
  <si>
    <t>998711102</t>
  </si>
  <si>
    <t>Přesun hmot tonážní pro izolace proti vodě, vlhkosti a plynům v objektech výšky do 12 m</t>
  </si>
  <si>
    <t>753152998</t>
  </si>
  <si>
    <t>93</t>
  </si>
  <si>
    <t>7671618R1</t>
  </si>
  <si>
    <t>Demontáž a zpětná montáž mříží na oknech</t>
  </si>
  <si>
    <t>1317987159</t>
  </si>
  <si>
    <t>03 - Sanace trhlin</t>
  </si>
  <si>
    <t xml:space="preserve">    783 - Dokončovací práce - nátěry</t>
  </si>
  <si>
    <t>161101101</t>
  </si>
  <si>
    <t xml:space="preserve">Svislé přemístění výkopku z horniny tř. 1 až 4 </t>
  </si>
  <si>
    <t>301235518</t>
  </si>
  <si>
    <t>52,2*0,03</t>
  </si>
  <si>
    <t>162201101</t>
  </si>
  <si>
    <t>Vodorovné přemístění do 20 m výkopku/sypaniny z horniny tř. 1 až 4</t>
  </si>
  <si>
    <t>585946001</t>
  </si>
  <si>
    <t>281604111</t>
  </si>
  <si>
    <t>Injektování aktivovanými směsmi nízkotlaké vzestupné tlakem do 0,6 MPa</t>
  </si>
  <si>
    <t>-527360360</t>
  </si>
  <si>
    <t>87*1/60</t>
  </si>
  <si>
    <t>585211RR</t>
  </si>
  <si>
    <t>injekt.směs Colcrete</t>
  </si>
  <si>
    <t>72910555</t>
  </si>
  <si>
    <t>portlandský cement</t>
  </si>
  <si>
    <t>43,50*0,45*0,01</t>
  </si>
  <si>
    <t>0,196*1,80</t>
  </si>
  <si>
    <t>612331122</t>
  </si>
  <si>
    <t>Cementová omítka jemná štuková</t>
  </si>
  <si>
    <t>-195948860</t>
  </si>
  <si>
    <t>"vnitřní vápenná"</t>
  </si>
  <si>
    <t>52,2</t>
  </si>
  <si>
    <t>612331221R</t>
  </si>
  <si>
    <t>Cementová omítka hladká jednovrstvá  - cementový postřik</t>
  </si>
  <si>
    <t>298872914</t>
  </si>
  <si>
    <t>622321141</t>
  </si>
  <si>
    <t>Vápenocementová omítka hrubá jádrová</t>
  </si>
  <si>
    <t>111176778</t>
  </si>
  <si>
    <t>941211111</t>
  </si>
  <si>
    <t>Montáž lešení řadového vnitřního lehkého  zatížení do 200 kg/m2 š do 0,9 m v do 10 m</t>
  </si>
  <si>
    <t>1001188675</t>
  </si>
  <si>
    <t>10,0*15,0</t>
  </si>
  <si>
    <t>941211211</t>
  </si>
  <si>
    <t>Příplatek k lešení řadovému vnitřního lehkému š 0,9 m v do 25 m za první a ZKD den použití</t>
  </si>
  <si>
    <t>-1268790729</t>
  </si>
  <si>
    <t>150*30</t>
  </si>
  <si>
    <t>941211811</t>
  </si>
  <si>
    <t>Demontáž lešení řadového vnitřního lehkého zatížení do 200 kg/m2 š do 0,9 m v do 10 m</t>
  </si>
  <si>
    <t>54183142</t>
  </si>
  <si>
    <t>977131110</t>
  </si>
  <si>
    <t>Vrty pro injekční jehly  D do 14 mm do cihelného zdiva nebo prostého betonu</t>
  </si>
  <si>
    <t>-1788772044</t>
  </si>
  <si>
    <t>"sanační technologie"</t>
  </si>
  <si>
    <t>43,50/0,5</t>
  </si>
  <si>
    <t>87*0,20</t>
  </si>
  <si>
    <t>977131111R</t>
  </si>
  <si>
    <t>Zapravení ústí injekčních vrtů</t>
  </si>
  <si>
    <t>-940845527</t>
  </si>
  <si>
    <t>978023411</t>
  </si>
  <si>
    <t>Vyškrabání spár zdiva cihelného do 3cm</t>
  </si>
  <si>
    <t>-928305994</t>
  </si>
  <si>
    <t>52,20</t>
  </si>
  <si>
    <t>985111112</t>
  </si>
  <si>
    <t>Otlučení omítek - vnitřní</t>
  </si>
  <si>
    <t>1389808951</t>
  </si>
  <si>
    <t>"1.PP - sanační"  43,50*1,20</t>
  </si>
  <si>
    <t>Očištění ploch stěn, rubu kleneb a podlah tlakovou vodou tl do 0,6MPa</t>
  </si>
  <si>
    <t>-1890551205</t>
  </si>
  <si>
    <t>1125913808</t>
  </si>
  <si>
    <t>Očištění ploch stěn, rubu kleneb a podlah stlačeným vzduchem</t>
  </si>
  <si>
    <t>-361815844</t>
  </si>
  <si>
    <t>985141113</t>
  </si>
  <si>
    <t>Vyčištění trhlin a dutin ve zdivu š do 10 mm hl do 450 mm</t>
  </si>
  <si>
    <t>-800357096</t>
  </si>
  <si>
    <t>43,50+50,40</t>
  </si>
  <si>
    <t>985141114R</t>
  </si>
  <si>
    <t>Vyklínování dub.klíny</t>
  </si>
  <si>
    <t>-314357953</t>
  </si>
  <si>
    <t>43,50</t>
  </si>
  <si>
    <t>985231113</t>
  </si>
  <si>
    <t xml:space="preserve">Spárování zdiva aktivovanou maltou spára hl do 30 mm </t>
  </si>
  <si>
    <t>-1022391340</t>
  </si>
  <si>
    <t>43,50*1,2*1,0</t>
  </si>
  <si>
    <t>548891150</t>
  </si>
  <si>
    <t>koncovka injektážní jehla - pacry</t>
  </si>
  <si>
    <t>-851483702</t>
  </si>
  <si>
    <t>43,5/0,50</t>
  </si>
  <si>
    <t>985232111R</t>
  </si>
  <si>
    <t>Hloubkové vyspravení trhliny sanační maltou tlakově</t>
  </si>
  <si>
    <t>132494927</t>
  </si>
  <si>
    <t>985441112</t>
  </si>
  <si>
    <t>Přídavná šroubovitá nerezová  výztuž 1 táhlo D 6 mm v drážce v cihelném zdivu</t>
  </si>
  <si>
    <t>976950009</t>
  </si>
  <si>
    <t>43,5/0,35</t>
  </si>
  <si>
    <t>985622115R</t>
  </si>
  <si>
    <t>Drážky pro sešití trhlin 15/40</t>
  </si>
  <si>
    <t>-1454060860</t>
  </si>
  <si>
    <t>43,50/0,35</t>
  </si>
  <si>
    <t>985622116R</t>
  </si>
  <si>
    <t>Zapravení drážek sešítí</t>
  </si>
  <si>
    <t>-606873574</t>
  </si>
  <si>
    <t>84158240</t>
  </si>
  <si>
    <t>52,20*0,03*1,90</t>
  </si>
  <si>
    <t>-807837108</t>
  </si>
  <si>
    <t>2,975*10</t>
  </si>
  <si>
    <t>997013800</t>
  </si>
  <si>
    <t>Uložení na skládku</t>
  </si>
  <si>
    <t>805326692</t>
  </si>
  <si>
    <t>52,2*0,03*1,90</t>
  </si>
  <si>
    <t>997013831</t>
  </si>
  <si>
    <t>Poplatek za uložení stavebního směsného odpadu na skládce (skládkovné)</t>
  </si>
  <si>
    <t>279059579</t>
  </si>
  <si>
    <t>997211611</t>
  </si>
  <si>
    <t>Nakládání suti na dopravní prostředky pro vodorovnou dopravu</t>
  </si>
  <si>
    <t>-1533919795</t>
  </si>
  <si>
    <t>783809211R</t>
  </si>
  <si>
    <t>-637853512</t>
  </si>
  <si>
    <t>52,20*1,20</t>
  </si>
  <si>
    <t>783833311R</t>
  </si>
  <si>
    <t>Celoplošné vyrovnání omítky  - úprava napojení omítek  tloušťky do 3 mm</t>
  </si>
  <si>
    <t>334075162</t>
  </si>
  <si>
    <t>04 - Stavební úpravy</t>
  </si>
  <si>
    <t>1 - Zemní práce</t>
  </si>
  <si>
    <t>2 - Základy a zvláštní zakládání</t>
  </si>
  <si>
    <t>3 - Svislé a kompletní konstrukce</t>
  </si>
  <si>
    <t>311 - Sádrokartonové konstrukce</t>
  </si>
  <si>
    <t>61 - Upravy povrchů vnitřní</t>
  </si>
  <si>
    <t>62 - Úpravy povrchů vnější</t>
  </si>
  <si>
    <t>63 - Podlahy a podlahové konstrukce</t>
  </si>
  <si>
    <t>64 - Výplně otvorů</t>
  </si>
  <si>
    <t>94 - Lešení a stavební výtahy</t>
  </si>
  <si>
    <t>95 - Dokončovací konstrukce na pozemních stavbách</t>
  </si>
  <si>
    <t>96 - Bourání konstrukcí</t>
  </si>
  <si>
    <t>99 - Staveništní přesun hmot</t>
  </si>
  <si>
    <t>991 - Hodinové zúčtovací sazby</t>
  </si>
  <si>
    <t>711 - Izolace proti vodě</t>
  </si>
  <si>
    <t>713 - Izolace tepelné</t>
  </si>
  <si>
    <t>764 - Konstrukce klempířské</t>
  </si>
  <si>
    <t>766 - Konstrukce truhlářské</t>
  </si>
  <si>
    <t>767 - Konstrukce zámečnické</t>
  </si>
  <si>
    <t>771 - Podlahy z dlaždic a obklady</t>
  </si>
  <si>
    <t>776 - Podlahy povlakové</t>
  </si>
  <si>
    <t>781 - Obklady keramické</t>
  </si>
  <si>
    <t>783 - Nátěry</t>
  </si>
  <si>
    <t>784 - Malby</t>
  </si>
  <si>
    <t>790 - Vnitřní vybavení</t>
  </si>
  <si>
    <t>799 - Ostatní</t>
  </si>
  <si>
    <t>D96 - Přesuny suti a vybouraných hmot</t>
  </si>
  <si>
    <t xml:space="preserve">    763 - Konstrukce suché výstavby</t>
  </si>
  <si>
    <t>139711101R00</t>
  </si>
  <si>
    <t>Vykopávka v uzavřených prostorách v hor.1-4</t>
  </si>
  <si>
    <t>snížení podlahy:</t>
  </si>
  <si>
    <t>(175,2+19,0)*0,1</t>
  </si>
  <si>
    <t>základy:</t>
  </si>
  <si>
    <t>(6,25+3,5+5,5+2,0*2+13,4+6,2+1,8*2+7,7+4,3+0,3+1,0)*0,3*0,4</t>
  </si>
  <si>
    <t>162201201R00</t>
  </si>
  <si>
    <t>Vodorovné přemíst. výkopku nošením hor.1-4, do 10m</t>
  </si>
  <si>
    <t>162201209R00</t>
  </si>
  <si>
    <t>Příplatek za dalších 10 m nošení výkopku z hor.1-4</t>
  </si>
  <si>
    <t>162701105R00</t>
  </si>
  <si>
    <t>Vodorovné přemístění výkopku z hor.1-4 do 10000 m</t>
  </si>
  <si>
    <t>162701109R00</t>
  </si>
  <si>
    <t>Příplatek k vod. přemístění hor.1-4 za další 1 km</t>
  </si>
  <si>
    <t>26,11*10</t>
  </si>
  <si>
    <t>171201201RT1</t>
  </si>
  <si>
    <t>Uložení sypaniny na skládku včetně poplatku za skládku</t>
  </si>
  <si>
    <t>181101102R00</t>
  </si>
  <si>
    <t>Úprava stáv.podkladu pod podkl.beton</t>
  </si>
  <si>
    <t>274313611R00</t>
  </si>
  <si>
    <t>Beton základových pasů prostý C 16/20 (B 20)</t>
  </si>
  <si>
    <t>Betonováno přímo do rýhy - ztratné 8 %.</t>
  </si>
  <si>
    <t>(6,25+3,5+5,5+2,0*2+13,4+6,2+1,8*2+7,7+4,3+0,3+1,0)*0,4*0,25*1,08</t>
  </si>
  <si>
    <t>310235251RT2</t>
  </si>
  <si>
    <t>Zazdívka otvorů pl.0,0225 m2 cihlami, tl.zdi 45 cm s použitím suché maltové směsi</t>
  </si>
  <si>
    <t>310236251RT1</t>
  </si>
  <si>
    <t>Zazdívka otvorů pl.0, 09 m2 cihlami, tl. zdi 45 cm s použitím suché maltové směsi</t>
  </si>
  <si>
    <t>310237251RT1</t>
  </si>
  <si>
    <t>Zazdívka otvorů pl. 0,25 m2 cihlami, tl. zdi 45 cm s použitím suché maltové směsi</t>
  </si>
  <si>
    <t>310239211RT2</t>
  </si>
  <si>
    <t>Zazdívka otvorů plochy do 4 m2 cihlami na MVC s použitím suché maltové směsi</t>
  </si>
  <si>
    <t>317168130R00</t>
  </si>
  <si>
    <t>Překlad keram. tvárnice vysoký 23,8/7/100 cm</t>
  </si>
  <si>
    <t>317168131R00</t>
  </si>
  <si>
    <t>Překlad keram. tvárnice vysoký 23,8/7/125 cm</t>
  </si>
  <si>
    <t>317168135R00</t>
  </si>
  <si>
    <t>Překlad keram. tvárnice vysoký 23,8/7/225 cm</t>
  </si>
  <si>
    <t>340235212RT2</t>
  </si>
  <si>
    <t>Zazdívka otvorů 0,0225 m2 cihlami, tl.zdi nad 10cm s použitím suché maltové směsi</t>
  </si>
  <si>
    <t>340236212RT2</t>
  </si>
  <si>
    <t>Zazdívka otvorů pl.0,09m2,cihlami tl.zdi nad 10 cm s použitím suché maltové směsi</t>
  </si>
  <si>
    <t>340237212RT2</t>
  </si>
  <si>
    <t>Zazdívka otvorů pl.0,25m2,cihlami tl.zdi nad 10 cm s použitím suché maltové směsi</t>
  </si>
  <si>
    <t>340239212RT2</t>
  </si>
  <si>
    <t>Zazdívka otvorů pl.4 m2,cihlami tl.zdi nad 10 cm s použitím suché maltové směsi</t>
  </si>
  <si>
    <t>0,9*2,0</t>
  </si>
  <si>
    <t>342248109R00</t>
  </si>
  <si>
    <t>Příčky ker.tvárnice P+D na MC 5 tl. 8 cm</t>
  </si>
  <si>
    <t>342248114R00</t>
  </si>
  <si>
    <t>Příčky ker.tvárnice P+D na MC 5  tl. 14 cm</t>
  </si>
  <si>
    <t>(6,25+3,5+5,5+2,0*2+13,4+6,2+1,8*2+7,7+4,3+0,3+1,0)*3,35</t>
  </si>
  <si>
    <t>-0,9*2,35*6-0,7*2,35*3</t>
  </si>
  <si>
    <t>389941011R00</t>
  </si>
  <si>
    <t>Kovové doplň.konstrukce pro montáž dílců, do 1 kg komplet dod+mont+osaz</t>
  </si>
  <si>
    <t>342264051RT2</t>
  </si>
  <si>
    <t>Podhled sádrokartonový na zavěšenou ocel. konstr. desky protipožární tl. 12,5 mm, bez izolace</t>
  </si>
  <si>
    <t>342264091R00</t>
  </si>
  <si>
    <t>Příplatek k podhledu sádrokart. za tl. desek 15 mm</t>
  </si>
  <si>
    <t>342264098R00</t>
  </si>
  <si>
    <t>Příplatek k podhledu sádrokart. za plochu do 10 m2</t>
  </si>
  <si>
    <t>610991111R00</t>
  </si>
  <si>
    <t>Zakrývání výplní vnitřních otvorů - včetně utěsněn</t>
  </si>
  <si>
    <t>1,7*1,7*17+1,5*2,5*3</t>
  </si>
  <si>
    <t>611473112R00</t>
  </si>
  <si>
    <t>Omítka vnitřní stropů ze suché směsi, štuková</t>
  </si>
  <si>
    <t>612403399RT2</t>
  </si>
  <si>
    <t>Hrubá výplň rýh ve stěnách maltou s použitím maltové směsi</t>
  </si>
  <si>
    <t>25,0*0,15</t>
  </si>
  <si>
    <t>612409991RT2</t>
  </si>
  <si>
    <t>Začištění omítek kolem oken,dveří apod. s použitím maltové směsi</t>
  </si>
  <si>
    <t>612425931R00</t>
  </si>
  <si>
    <t>Omítka vápenná vnitřního ostění - štuková</t>
  </si>
  <si>
    <t>612473181R00</t>
  </si>
  <si>
    <t>Omítka vnitřního zdiva ze suché směsi, hladká pod obklad - viz oddíl 781</t>
  </si>
  <si>
    <t>612473182R00</t>
  </si>
  <si>
    <t>Omítka vnitřního zdiva ze suché směsi, štuková</t>
  </si>
  <si>
    <t>612481113R00</t>
  </si>
  <si>
    <t>Potaženi vnitř. stěn sklotex. pletivem s vypnutím přechody materiálů</t>
  </si>
  <si>
    <t>61111-9999</t>
  </si>
  <si>
    <t>Nátěr stropu pod podhled proti sprášivosti</t>
  </si>
  <si>
    <t>M2</t>
  </si>
  <si>
    <t>61242-8999</t>
  </si>
  <si>
    <t>Sanace poškoz.ŽB kcí - otrýskání,nanesení sanační hmoty,přetažení perlinkou + lepidlo</t>
  </si>
  <si>
    <t>možná oprava - strop, beton.zídka.</t>
  </si>
  <si>
    <t>622451143R00</t>
  </si>
  <si>
    <t>Omítka vnější stěn, MC, štuková, složitost 1 - 2</t>
  </si>
  <si>
    <t>622425931R00</t>
  </si>
  <si>
    <t>Omítka vápenná venkovního ostění - zapravení</t>
  </si>
  <si>
    <t>631311121R00</t>
  </si>
  <si>
    <t>Doplnění mazanin betonem do 1 m2, do tl. 8 cm</t>
  </si>
  <si>
    <t>631312141R00</t>
  </si>
  <si>
    <t>Doplnění rýh betonem v dosavadních mazaninách</t>
  </si>
  <si>
    <t>631312611R00</t>
  </si>
  <si>
    <t>Mazanina betonová tl. 5 - 8 cm C 16/20  (B 20)</t>
  </si>
  <si>
    <t>175,2*0,05+19,0*0,05</t>
  </si>
  <si>
    <t>631313611R00</t>
  </si>
  <si>
    <t>Mazanina betonová tl. 8 - 12 cm C 16/20  (B 20)</t>
  </si>
  <si>
    <t>631571003R00</t>
  </si>
  <si>
    <t>Násyp ze štěrkopísku 0 - 32,  zpevňující</t>
  </si>
  <si>
    <t>pod podkl.beton:</t>
  </si>
  <si>
    <t>632415106R00</t>
  </si>
  <si>
    <t>Potěr samonivelační ručně tl. 5 mm -  vyrovnávac včetně penetrace podkladu</t>
  </si>
  <si>
    <t>632921913R00</t>
  </si>
  <si>
    <t>Dlažba z dlaždic betonových do písku, tl. 80 mm</t>
  </si>
  <si>
    <t>641960000R00</t>
  </si>
  <si>
    <t>Těsnění spár otvorových prvků PU pěnou</t>
  </si>
  <si>
    <t>641991721U00</t>
  </si>
  <si>
    <t>Osaz rámů oken z plastů 4m2 na MPP</t>
  </si>
  <si>
    <t>642942111R00</t>
  </si>
  <si>
    <t>Osazení zárubní dveřních ocelových, pl. do 2,5 m2</t>
  </si>
  <si>
    <t>94</t>
  </si>
  <si>
    <t>642945112R00</t>
  </si>
  <si>
    <t>Osazení zárubní ocel. požár.2křídl., pl. do 6,5 m2</t>
  </si>
  <si>
    <t>96</t>
  </si>
  <si>
    <t>648952421RT2</t>
  </si>
  <si>
    <t>Osazení parapetních desek dřevěných š. do 50 cm včetně dodávky parepetní desky š. 30 cm</t>
  </si>
  <si>
    <t>98</t>
  </si>
  <si>
    <t>lamino DTD s nosem</t>
  </si>
  <si>
    <t>553 30100</t>
  </si>
  <si>
    <t>OCEL.ZÁRUBEŇ S CELOOBVOD.TĚSNĚNÍM s proskleným nadsvětlíkem pro tl.zdiva 150 mm</t>
  </si>
  <si>
    <t>KUS</t>
  </si>
  <si>
    <t>100</t>
  </si>
  <si>
    <t>553 30200</t>
  </si>
  <si>
    <t>OCEL.ZÁRUBEŇ S CELOOBVOD.TĚSNĚNÍM pro tl.zdiva 150 mm</t>
  </si>
  <si>
    <t>102</t>
  </si>
  <si>
    <t>941955002R00</t>
  </si>
  <si>
    <t>Lešení lehké pomocné, výška podlahy do 1,9 m</t>
  </si>
  <si>
    <t>104</t>
  </si>
  <si>
    <t>952901111R00</t>
  </si>
  <si>
    <t>Vyčištění budov o výšce podlaží do 4 m</t>
  </si>
  <si>
    <t>106</t>
  </si>
  <si>
    <t>953941210R00</t>
  </si>
  <si>
    <t>Osazení kovových poklopů s rámy plochy do 1 m2</t>
  </si>
  <si>
    <t>108</t>
  </si>
  <si>
    <t>953941511R00</t>
  </si>
  <si>
    <t>Osazení věšáků pro vedení pod betonovým stropem</t>
  </si>
  <si>
    <t>110</t>
  </si>
  <si>
    <t>953941611R00</t>
  </si>
  <si>
    <t>Osazení konzol ve zdivu cihelném</t>
  </si>
  <si>
    <t>112</t>
  </si>
  <si>
    <t>953943111R00</t>
  </si>
  <si>
    <t>Osazení kovových předmětů do zdiva, 1 kg / kus</t>
  </si>
  <si>
    <t>114</t>
  </si>
  <si>
    <t>953943112R00</t>
  </si>
  <si>
    <t>Osazení kovových předmětů do zdiva, 5 kg / kus</t>
  </si>
  <si>
    <t>116</t>
  </si>
  <si>
    <t>953991111R00</t>
  </si>
  <si>
    <t>Osazení hmoždinek ve stěnách z cihel DN 6 - 8 mm</t>
  </si>
  <si>
    <t>118</t>
  </si>
  <si>
    <t>953991121R00</t>
  </si>
  <si>
    <t>Osazení hmoždinek ve stěnách z cihel DN 10 - 12 mm</t>
  </si>
  <si>
    <t>95979-8999</t>
  </si>
  <si>
    <t>Zakrytí podlahy  - ochrana před poškozením</t>
  </si>
  <si>
    <t>122</t>
  </si>
  <si>
    <t>kde probíhají rekonstr.práce,ale zůstává stáv.podlaha.Zakrytí folií pvc,textilií,starým kobercem apod.Hranice řešené rekonstrukce.Včetně likvidace.</t>
  </si>
  <si>
    <t>55340278</t>
  </si>
  <si>
    <t>Poklop ocelový  600x800 mm DLE  Z/02</t>
  </si>
  <si>
    <t>124</t>
  </si>
  <si>
    <t>961044111R00</t>
  </si>
  <si>
    <t>Bourání základů z betonu prostého</t>
  </si>
  <si>
    <t>126</t>
  </si>
  <si>
    <t>(1,7+2,0)*0,5*1,1*2</t>
  </si>
  <si>
    <t>962031132R00</t>
  </si>
  <si>
    <t>Bourání příček cihelných tl. 10 cm</t>
  </si>
  <si>
    <t>128</t>
  </si>
  <si>
    <t>Včetně omítky a možného obkladu a překladů.</t>
  </si>
  <si>
    <t>962031133R00</t>
  </si>
  <si>
    <t>Bourání příček cihelných tl. 15 cm</t>
  </si>
  <si>
    <t>130</t>
  </si>
  <si>
    <t>(2,0*2+5,7*4+1,5+13,4+5,64)*3,35+35-0,8*2,0*11</t>
  </si>
  <si>
    <t>962032241R00</t>
  </si>
  <si>
    <t>Bourání zdiva z cihel pálených na MC</t>
  </si>
  <si>
    <t>132</t>
  </si>
  <si>
    <t>963051113R00</t>
  </si>
  <si>
    <t>Bourání ŽB stropů deskových tl. nad 8 cm</t>
  </si>
  <si>
    <t>134</t>
  </si>
  <si>
    <t>2,2*2,8*0,12</t>
  </si>
  <si>
    <t>965043341R00</t>
  </si>
  <si>
    <t>Bourání podkladů bet., potěr tl. 10 cm, nad 4 m2</t>
  </si>
  <si>
    <t>136</t>
  </si>
  <si>
    <t>965043441R00</t>
  </si>
  <si>
    <t>Bourání podkladů bet., potěr tl. 15 cm, nad 4 m2</t>
  </si>
  <si>
    <t>138</t>
  </si>
  <si>
    <t>175,2*0,2+19,0*0,18+9,5+2,5*1,6*0,2</t>
  </si>
  <si>
    <t>965081713R00</t>
  </si>
  <si>
    <t>Bourání dlaždic keramických tl. 1 cm, nad 1 m2</t>
  </si>
  <si>
    <t>140</t>
  </si>
  <si>
    <t>968061112R00</t>
  </si>
  <si>
    <t>Vyvěšení dřevěných okenních křídel pl. do 1,5 m2</t>
  </si>
  <si>
    <t>142</t>
  </si>
  <si>
    <t>968061125R00</t>
  </si>
  <si>
    <t>Vyvěšení dřevěných dveřních křídel pl. do 2 m2</t>
  </si>
  <si>
    <t>144</t>
  </si>
  <si>
    <t>968062356R00</t>
  </si>
  <si>
    <t>Vybourání dřevěných rámů oken dvojitých pl. 4 m2</t>
  </si>
  <si>
    <t>146</t>
  </si>
  <si>
    <t>1,5*1,5*17</t>
  </si>
  <si>
    <t>968072455R00</t>
  </si>
  <si>
    <t>Vybourání kovových dveřních zárubní pl. do 2 m2</t>
  </si>
  <si>
    <t>148</t>
  </si>
  <si>
    <t>968072456R00</t>
  </si>
  <si>
    <t>Vybourání kovových dveřních zárubní pl. nad 2 m2</t>
  </si>
  <si>
    <t>150</t>
  </si>
  <si>
    <t>1,5*3,0*3</t>
  </si>
  <si>
    <t>971033231R00</t>
  </si>
  <si>
    <t>Vybourání otv. zeď cihel. 0,0225 m2, tl. 15cm, MVC</t>
  </si>
  <si>
    <t>152</t>
  </si>
  <si>
    <t>971033251R00</t>
  </si>
  <si>
    <t>Vybourání otv. zeď cihel. 0,0225 m2, tl. 45cm, MVC</t>
  </si>
  <si>
    <t>154</t>
  </si>
  <si>
    <t>971033331R00</t>
  </si>
  <si>
    <t>Vybourání otv. zeď cihel. pl.0,09 m2, tl.15cm, MVC</t>
  </si>
  <si>
    <t>156</t>
  </si>
  <si>
    <t>971033351R00</t>
  </si>
  <si>
    <t>Vybourání otv. zeď cihel. pl.0,09 m2, tl.45cm, MVC</t>
  </si>
  <si>
    <t>158</t>
  </si>
  <si>
    <t>971033431R00</t>
  </si>
  <si>
    <t>Vybourání otv. zeď cihel. pl.0,25 m2, tl.15cm, MVC</t>
  </si>
  <si>
    <t>160</t>
  </si>
  <si>
    <t>971033451R00</t>
  </si>
  <si>
    <t>Vybourání otv. zeď cihel. pl.0,25 m2, tl.45cm, MVC</t>
  </si>
  <si>
    <t>162</t>
  </si>
  <si>
    <t>971033561R00</t>
  </si>
  <si>
    <t>Vybourání otv. zeď cihel. pl.1 m2, tl.60 cm, MVC</t>
  </si>
  <si>
    <t>164</t>
  </si>
  <si>
    <t>971033631R00</t>
  </si>
  <si>
    <t>Vybourání otv. zeď cihel. pl.4 m2, tl.15 cm, MVC</t>
  </si>
  <si>
    <t>166</t>
  </si>
  <si>
    <t>0,99*2,4+2,0*2,4</t>
  </si>
  <si>
    <t>971033641R00</t>
  </si>
  <si>
    <t>Vybourání otv. zeď cihel. pl.4 m2, tl.30 cm, MVC</t>
  </si>
  <si>
    <t>168</t>
  </si>
  <si>
    <t>974031121R00</t>
  </si>
  <si>
    <t>Vysekání rýh ve zdi cihelné 3 x 3 cm</t>
  </si>
  <si>
    <t>170</t>
  </si>
  <si>
    <t>974031122R00</t>
  </si>
  <si>
    <t>Vysekání rýh ve zdi cihelné 3 x 7 cm</t>
  </si>
  <si>
    <t>172</t>
  </si>
  <si>
    <t>974031664R00</t>
  </si>
  <si>
    <t>Vysekání rýh zeď cihelná vtah. nosníků 15 x 15 cm</t>
  </si>
  <si>
    <t>174</t>
  </si>
  <si>
    <t>1,5*4+2,2</t>
  </si>
  <si>
    <t>978013191R00</t>
  </si>
  <si>
    <t>Otlučení omítek vnitřních stěn v rozsahu do 100 %</t>
  </si>
  <si>
    <t>176</t>
  </si>
  <si>
    <t>978059511R00</t>
  </si>
  <si>
    <t>Odsekání vnitřních obkladů stěn do 1 m2</t>
  </si>
  <si>
    <t>178</t>
  </si>
  <si>
    <t>978059531R00</t>
  </si>
  <si>
    <t>Odsekání vnitřních obkladů stěn nad 2 m2</t>
  </si>
  <si>
    <t>180</t>
  </si>
  <si>
    <t>98911-1199</t>
  </si>
  <si>
    <t>Prachotěsný uzávěr pro bourací práce - např.SDK nebo dřevoštěpk.desky vč.dveří - dod+mont</t>
  </si>
  <si>
    <t>182</t>
  </si>
  <si>
    <t>a demontáž.</t>
  </si>
  <si>
    <t>999281111R00</t>
  </si>
  <si>
    <t>Přesun hmot pro opravy a údržbu do výšky 25 m</t>
  </si>
  <si>
    <t>184</t>
  </si>
  <si>
    <t>900      R00</t>
  </si>
  <si>
    <t xml:space="preserve">Hzs - nezmeřitelné práce  </t>
  </si>
  <si>
    <t>186</t>
  </si>
  <si>
    <t>711111001RZ1</t>
  </si>
  <si>
    <t>Izolace proti vlhkosti vodor. nátěr ALP za studena 1x nátěr - včetně dodávky penetračního laku ALP</t>
  </si>
  <si>
    <t>188</t>
  </si>
  <si>
    <t>(172,5+19,0)*1,1</t>
  </si>
  <si>
    <t>95</t>
  </si>
  <si>
    <t>711141559RZ3</t>
  </si>
  <si>
    <t>Izolace proti vlhk. vodorovná pásy přitavením 1 vrstva - včetně dodávky pásu se skl. vložkou</t>
  </si>
  <si>
    <t>190</t>
  </si>
  <si>
    <t>998711101R00</t>
  </si>
  <si>
    <t>Přesun hmot pro izolace proti vodě, výšky do 6 m</t>
  </si>
  <si>
    <t>192</t>
  </si>
  <si>
    <t>97</t>
  </si>
  <si>
    <t>713121111RT1</t>
  </si>
  <si>
    <t>Izolace tepelná podlah na sucho, jednovrstvá materiál ve specifikaci</t>
  </si>
  <si>
    <t>194</t>
  </si>
  <si>
    <t>713191131U00</t>
  </si>
  <si>
    <t>Izol tep překrytí PE fólie 0,2mm</t>
  </si>
  <si>
    <t>196</t>
  </si>
  <si>
    <t>99</t>
  </si>
  <si>
    <t>713191221R00</t>
  </si>
  <si>
    <t>Izolace tepelná podlah obložení stěn pásky 100 mm</t>
  </si>
  <si>
    <t>198</t>
  </si>
  <si>
    <t>194,2*1,05</t>
  </si>
  <si>
    <t>283 19820</t>
  </si>
  <si>
    <t>PODLAH.PASEK z polystyrenu tl.10 mm</t>
  </si>
  <si>
    <t>200</t>
  </si>
  <si>
    <t>101</t>
  </si>
  <si>
    <t>28375871</t>
  </si>
  <si>
    <t>Deska polystyren. EPS 100 S Stabil tl. 100 mm</t>
  </si>
  <si>
    <t>202</t>
  </si>
  <si>
    <t>998713101R00</t>
  </si>
  <si>
    <t>Přesun hmot pro izolace tepelné, výšky do 6 m</t>
  </si>
  <si>
    <t>204</t>
  </si>
  <si>
    <t>103</t>
  </si>
  <si>
    <t>764410850R00</t>
  </si>
  <si>
    <t>Demontáž oplechování parapetů,rš od 100 do 330 mm</t>
  </si>
  <si>
    <t>210</t>
  </si>
  <si>
    <t>764901082R00</t>
  </si>
  <si>
    <t>Oplechování parapetů, AL.plech rš 330 mm,vypal.lak</t>
  </si>
  <si>
    <t>212</t>
  </si>
  <si>
    <t>1,55*17</t>
  </si>
  <si>
    <t>105</t>
  </si>
  <si>
    <t>998764101R00</t>
  </si>
  <si>
    <t>Přesun hmot pro klempířské konstr., výšky do 6 m</t>
  </si>
  <si>
    <t>214</t>
  </si>
  <si>
    <t>766626343R00</t>
  </si>
  <si>
    <t>Okna komplet. vertikal. výsuvná v rámu do 1,50 m2</t>
  </si>
  <si>
    <t>216</t>
  </si>
  <si>
    <t>107</t>
  </si>
  <si>
    <t>766661112R00</t>
  </si>
  <si>
    <t>Montáž dveří do zárubně,otevíravých 1kř.do 0,8 m</t>
  </si>
  <si>
    <t>218</t>
  </si>
  <si>
    <t>766661122R00</t>
  </si>
  <si>
    <t>Montáž dveří do zárubně,otevíravých 1kř.nad 0,8 m</t>
  </si>
  <si>
    <t>220</t>
  </si>
  <si>
    <t>109</t>
  </si>
  <si>
    <t>766669111R00</t>
  </si>
  <si>
    <t>Dokování závěsů na universální zárubeň, 1křídlové</t>
  </si>
  <si>
    <t>222</t>
  </si>
  <si>
    <t>611 10100</t>
  </si>
  <si>
    <t>DVERE VNI PL.HL. 90/197  T/01,03  ODLEHČ.DTD</t>
  </si>
  <si>
    <t>224</t>
  </si>
  <si>
    <t>111</t>
  </si>
  <si>
    <t>611 10200</t>
  </si>
  <si>
    <t>DVERE VN.PL.HL.70/197 T/02,07  ODLEHČ.DTD</t>
  </si>
  <si>
    <t>226</t>
  </si>
  <si>
    <t>611 19000</t>
  </si>
  <si>
    <t>PŘÍPLATEK ZA NEREZ KOVÁNÍ VČ.MONTÁŽE</t>
  </si>
  <si>
    <t>228</t>
  </si>
  <si>
    <t>113</t>
  </si>
  <si>
    <t>611 10300</t>
  </si>
  <si>
    <t>OKNO DŘEV.VÝSUVNÉ 75/149,5 CM,VÝSUVNÉ PARAPET KOMPLET DOD + MONT DLE T/08</t>
  </si>
  <si>
    <t>230</t>
  </si>
  <si>
    <t>998766101R00</t>
  </si>
  <si>
    <t>Přesun hmot pro truhlářské konstr., výšky do 6 m</t>
  </si>
  <si>
    <t>232</t>
  </si>
  <si>
    <t>115</t>
  </si>
  <si>
    <t>767581802R00</t>
  </si>
  <si>
    <t>Demontáž podhledů - lamel</t>
  </si>
  <si>
    <t>234</t>
  </si>
  <si>
    <t>767582800R00</t>
  </si>
  <si>
    <t>Demontáž podhledů - roštů</t>
  </si>
  <si>
    <t>236</t>
  </si>
  <si>
    <t>117</t>
  </si>
  <si>
    <t>767584522R00</t>
  </si>
  <si>
    <t>Montáž podhledů kazetových do betonu, 60x60 cm</t>
  </si>
  <si>
    <t>238</t>
  </si>
  <si>
    <t>286 11120</t>
  </si>
  <si>
    <t>PODHLED KAZETOVY 600/600 ,DESKY TVRDÉ</t>
  </si>
  <si>
    <t>240</t>
  </si>
  <si>
    <t>z kamenné vlny vlhkuvzdorné - standard</t>
  </si>
  <si>
    <t>119</t>
  </si>
  <si>
    <t>286 11121</t>
  </si>
  <si>
    <t>242</t>
  </si>
  <si>
    <t>z kamenné vlny vlhkuvzdorné vhodné do hygien.prostředí</t>
  </si>
  <si>
    <t>553 10100</t>
  </si>
  <si>
    <t>AL STĚNA VNI OTEV.DVEŘE,VEL.235/150 cm,SKLO S MATNOU BEZP.FOLIÍ,KOMPLET</t>
  </si>
  <si>
    <t>244</t>
  </si>
  <si>
    <t>EI 30 DP3 - C</t>
  </si>
  <si>
    <t>121</t>
  </si>
  <si>
    <t>553 30100.1</t>
  </si>
  <si>
    <t>Pomocné ocel.kce svařované,tenkostěnné dod+mont</t>
  </si>
  <si>
    <t>246</t>
  </si>
  <si>
    <t>998767101R00</t>
  </si>
  <si>
    <t>Přesun hmot pro zámečnické konstr., výšky do 6 m</t>
  </si>
  <si>
    <t>248</t>
  </si>
  <si>
    <t>123</t>
  </si>
  <si>
    <t>771414141U00</t>
  </si>
  <si>
    <t>Mtž sokl pórov žlábek flexi lep -90</t>
  </si>
  <si>
    <t>258</t>
  </si>
  <si>
    <t>771575205RT2</t>
  </si>
  <si>
    <t>Montáž podlah keram.,režné relief., tmel, 30x30 cm 20 x 20 cm i jiná velikost</t>
  </si>
  <si>
    <t>260</t>
  </si>
  <si>
    <t>Flexibilní lepidlo s dlouhou korekcí obkladu a nízkým obsahem chromanu.</t>
  </si>
  <si>
    <t>125</t>
  </si>
  <si>
    <t>771578011R00</t>
  </si>
  <si>
    <t>Spára podlaha - stěna, silikonem</t>
  </si>
  <si>
    <t>262</t>
  </si>
  <si>
    <t>771579192U00</t>
  </si>
  <si>
    <t>Přípl keram - vícebarevné kladení dle projektu barevného řešení,možno i různá velikost</t>
  </si>
  <si>
    <t>264</t>
  </si>
  <si>
    <t>127</t>
  </si>
  <si>
    <t>597 63822</t>
  </si>
  <si>
    <t>DLAZBA KERAM.200/200 PROTISKLUZNÁ</t>
  </si>
  <si>
    <t>266</t>
  </si>
  <si>
    <t>i jiná velikost.</t>
  </si>
  <si>
    <t>59770299</t>
  </si>
  <si>
    <t>Sokl s požlábkem  9,7x 20 cm</t>
  </si>
  <si>
    <t>268</t>
  </si>
  <si>
    <t>129</t>
  </si>
  <si>
    <t>771575199</t>
  </si>
  <si>
    <t>Spárování  hmotou odolávající desinf.prostředkům</t>
  </si>
  <si>
    <t>270</t>
  </si>
  <si>
    <t>Stálobarevná,odolná mrazu a vodě s disperzní přísadou,nízkým obsahem chromanu,poddajná bez prasklin.Přesný popis použitých materiálů - viz poznámky k provádění podlah.</t>
  </si>
  <si>
    <t>771575299</t>
  </si>
  <si>
    <t>Penetrace voděodolnou hmotou</t>
  </si>
  <si>
    <t>272</t>
  </si>
  <si>
    <t>Nátěr zpevňující podklad,snižující jeho savost,neobsahující rozpouštědla.</t>
  </si>
  <si>
    <t>131</t>
  </si>
  <si>
    <t>771575399</t>
  </si>
  <si>
    <t>Stěrková izolace jednosl.na bázi syntet.disperze</t>
  </si>
  <si>
    <t>274</t>
  </si>
  <si>
    <t>neobsahující rozpouštědla,vysoce elastická,vodotěsná,difuzně otevřená s přilnavostí k betonu</t>
  </si>
  <si>
    <t>771575499</t>
  </si>
  <si>
    <t>Rohový styk - vyztužení stěrk.izolace</t>
  </si>
  <si>
    <t>276</t>
  </si>
  <si>
    <t>133</t>
  </si>
  <si>
    <t>771575599</t>
  </si>
  <si>
    <t>Izolační manžeta-průchod rozvodů izol.stěrkou</t>
  </si>
  <si>
    <t>278</t>
  </si>
  <si>
    <t>771575699</t>
  </si>
  <si>
    <t>Izolační manžeta-průchod odpadu izol.stěrkou</t>
  </si>
  <si>
    <t>280</t>
  </si>
  <si>
    <t>998771101R00</t>
  </si>
  <si>
    <t>Přesun hmot pro podlahy z dlaždic, výšky do 6 m</t>
  </si>
  <si>
    <t>282</t>
  </si>
  <si>
    <t>776401800RT1</t>
  </si>
  <si>
    <t>Demontáž soklíků nebo lišt, pryžových nebo z PVC odstranění a uložení na hromady</t>
  </si>
  <si>
    <t>284</t>
  </si>
  <si>
    <t>137</t>
  </si>
  <si>
    <t>776511820RT1</t>
  </si>
  <si>
    <t>Odstranění PVC podlah lepených včetně očištění povrchu z ploch nad 20 m2</t>
  </si>
  <si>
    <t>286</t>
  </si>
  <si>
    <t>776521100R00</t>
  </si>
  <si>
    <t>Lepení povlakových podlah z pásů PVC</t>
  </si>
  <si>
    <t>288</t>
  </si>
  <si>
    <t>139</t>
  </si>
  <si>
    <t>776590100U00</t>
  </si>
  <si>
    <t>Vysátí podkladu nášlap ploch podlah</t>
  </si>
  <si>
    <t>290</t>
  </si>
  <si>
    <t>776590140U00</t>
  </si>
  <si>
    <t>Podlahy povlakové - vícebarevné kladení dle projek barev.řešení</t>
  </si>
  <si>
    <t>292</t>
  </si>
  <si>
    <t>141</t>
  </si>
  <si>
    <t>776994111RT1</t>
  </si>
  <si>
    <t>Svařování povlakových podlah z pásů nebo čtverců včetně svařovací šňůry</t>
  </si>
  <si>
    <t>294</t>
  </si>
  <si>
    <t>284 43222</t>
  </si>
  <si>
    <t>SPECIF. -Podlahovina z PVC  ,zátěž třídy 34 střední standard,homogenní s polyuretan.povrch.úpr</t>
  </si>
  <si>
    <t>296</t>
  </si>
  <si>
    <t>Podlahovina  vhodná pro zdravotn.stavby s min.III.st.namáhání,homogenní vinylová..Bráno 15 % ztratné vzhledem k vytažení na stěnu.</t>
  </si>
  <si>
    <t>198,2*1,15</t>
  </si>
  <si>
    <t>143</t>
  </si>
  <si>
    <t>776220199</t>
  </si>
  <si>
    <t>Vytažení lina na stěnu v.100mm,úprava ukončení čepcové těsnění,vyplnění rohu pryž.klínem Js 25mm</t>
  </si>
  <si>
    <t>298</t>
  </si>
  <si>
    <t>a penetrace omítky.</t>
  </si>
  <si>
    <t>998776101R00</t>
  </si>
  <si>
    <t>Přesun hmot pro podlahy povlakové, výšky do 6 m</t>
  </si>
  <si>
    <t>300</t>
  </si>
  <si>
    <t>145</t>
  </si>
  <si>
    <t>781411904R00</t>
  </si>
  <si>
    <t>Oprava obkladů z obkladaček porovin. 200x100</t>
  </si>
  <si>
    <t>302</t>
  </si>
  <si>
    <t>781415014RT5</t>
  </si>
  <si>
    <t>Montáž obkladů stěn, porovin., do tmele, 20x20 cm včetně ostění a parapetů i jiná velikost</t>
  </si>
  <si>
    <t>304</t>
  </si>
  <si>
    <t>147</t>
  </si>
  <si>
    <t>781419700R00</t>
  </si>
  <si>
    <t>Příplatek za vícebarevné kladení a různou velikost</t>
  </si>
  <si>
    <t>306</t>
  </si>
  <si>
    <t>781419711R00</t>
  </si>
  <si>
    <t>Příplatek k obkladu stěn za plochu do 10 m2 jedntl</t>
  </si>
  <si>
    <t>308</t>
  </si>
  <si>
    <t>149</t>
  </si>
  <si>
    <t>781491001RT1</t>
  </si>
  <si>
    <t>Montáž lišt k obkladům rohových, koutových i dilatačních</t>
  </si>
  <si>
    <t>310</t>
  </si>
  <si>
    <t>299 91115</t>
  </si>
  <si>
    <t>UKONCUJICI LISTA PVC APOD.</t>
  </si>
  <si>
    <t>312</t>
  </si>
  <si>
    <t>151</t>
  </si>
  <si>
    <t>597 64552</t>
  </si>
  <si>
    <t>OBKLAD KERAMICKÝ 200/200.200/300  APOD.</t>
  </si>
  <si>
    <t>314</t>
  </si>
  <si>
    <t>781419799</t>
  </si>
  <si>
    <t>Spárovací hmotu odoláv.desinf.prostředkům - plošně</t>
  </si>
  <si>
    <t>316</t>
  </si>
  <si>
    <t>153</t>
  </si>
  <si>
    <t>998781101R00</t>
  </si>
  <si>
    <t>Přesun hmot pro obklady keramické, výšky do 6 m</t>
  </si>
  <si>
    <t>318</t>
  </si>
  <si>
    <t>783225600R00</t>
  </si>
  <si>
    <t>Nátěr syntetický kovových konstrukcí 2x email</t>
  </si>
  <si>
    <t>320</t>
  </si>
  <si>
    <t>Nátěr - vysoký standard - otěruvzdorný,vodovzdorný,; odol.desinfekci,stálobarevný.Nátěr v pastelových barvách.</t>
  </si>
  <si>
    <t>155</t>
  </si>
  <si>
    <t>783226100R00</t>
  </si>
  <si>
    <t>Nátěr syntetický kovových konstrukcí základní</t>
  </si>
  <si>
    <t>322</t>
  </si>
  <si>
    <t>Nátěr - vysoký standard.</t>
  </si>
  <si>
    <t>783626040R00</t>
  </si>
  <si>
    <t>Nátěr syntet.truhl.výrobků - přetření dveří dle</t>
  </si>
  <si>
    <t>324</t>
  </si>
  <si>
    <t>barevného řešení.Otěruvzdorný,omyvatelný,stáloarevny,; odolný desinf.prostředkům,pastelové barvy - vysoký standard.</t>
  </si>
  <si>
    <t>0,7*2,0*2*4+0,9*2,0*2*10</t>
  </si>
  <si>
    <t>157</t>
  </si>
  <si>
    <t>783812110R00</t>
  </si>
  <si>
    <t>Nátěr  omítek stěn 2x + 1x email + 2x tmel</t>
  </si>
  <si>
    <t>326</t>
  </si>
  <si>
    <t>omyvatelný,desinfikovatelný vhodný do zdravotn.prostředí.</t>
  </si>
  <si>
    <t>784171201R00</t>
  </si>
  <si>
    <t>Penetrace podkladu nátěrem</t>
  </si>
  <si>
    <t>328</t>
  </si>
  <si>
    <t>14,4+615,7+18,7</t>
  </si>
  <si>
    <t>159</t>
  </si>
  <si>
    <t>784452471RT2</t>
  </si>
  <si>
    <t>Malba směsí tekutou 2x,2bar.+strop, míst. do 3,8 m</t>
  </si>
  <si>
    <t>330</t>
  </si>
  <si>
    <t>Omyvatelná,otěruvzdorná a propustná pro vodní páry.; ( odolnost pro mytí min.5000 cyklů )</t>
  </si>
  <si>
    <t>79011-1115</t>
  </si>
  <si>
    <t>Tabuky vnitřního orient.systému výstražné tabulky dle Z/04</t>
  </si>
  <si>
    <t>332</t>
  </si>
  <si>
    <t>161</t>
  </si>
  <si>
    <t>PC 01</t>
  </si>
  <si>
    <t>Hasicí přístroj - práškový hasicí přístroj s hasic schopností 21A</t>
  </si>
  <si>
    <t>334</t>
  </si>
  <si>
    <t>299 15000</t>
  </si>
  <si>
    <t>PROTIPOŽ.EXPANDUJÍCÍ PISTOLOVÁ PĚNA O OBSAHU 300 ml</t>
  </si>
  <si>
    <t>336</t>
  </si>
  <si>
    <t>163</t>
  </si>
  <si>
    <t>79959-2999</t>
  </si>
  <si>
    <t>TĚSNĚNÍ SPAR MONT.PĚNOU - montáž</t>
  </si>
  <si>
    <t>338</t>
  </si>
  <si>
    <t>98111-4899</t>
  </si>
  <si>
    <t>Ruční odstranění a demontáže nebezpečného odpadu (sklo ,PVC,zářivky,le apod) a roztřídění do</t>
  </si>
  <si>
    <t>350</t>
  </si>
  <si>
    <t>jednotlivých kontejnerů.</t>
  </si>
  <si>
    <t>165</t>
  </si>
  <si>
    <t>98111-5899</t>
  </si>
  <si>
    <t>Odvoz,uložení a poplatek za nebezpečný odpad (sklo ,PVC,zářivky,lepenka apod)</t>
  </si>
  <si>
    <t>352</t>
  </si>
  <si>
    <t>979081111R00</t>
  </si>
  <si>
    <t>Odvoz suti a vybour. hmot na skládku do 1 km</t>
  </si>
  <si>
    <t>354</t>
  </si>
  <si>
    <t>167</t>
  </si>
  <si>
    <t>979081121R00</t>
  </si>
  <si>
    <t>Příplatek k odvozu za každý další 1 km</t>
  </si>
  <si>
    <t>356</t>
  </si>
  <si>
    <t>979082111R00</t>
  </si>
  <si>
    <t>Vnitrostaveništní doprava suti do 10 m</t>
  </si>
  <si>
    <t>358</t>
  </si>
  <si>
    <t>169</t>
  </si>
  <si>
    <t>979082121R00</t>
  </si>
  <si>
    <t>Příplatek k vnitrost. dopravě suti za dalších 5 m</t>
  </si>
  <si>
    <t>360</t>
  </si>
  <si>
    <t>979999996R00</t>
  </si>
  <si>
    <t>Poplatek za skládku suti a vybouraných hmot</t>
  </si>
  <si>
    <t>362</t>
  </si>
  <si>
    <t>171</t>
  </si>
  <si>
    <t>763111343</t>
  </si>
  <si>
    <t>SDK příčka tl 100 mm profil CW+UW 75 desky 1xH2DF 12,5 TI 60 mm EI 45 Rw 45 dB</t>
  </si>
  <si>
    <t>569423691</t>
  </si>
  <si>
    <t>(3,7+4,0+4,0+5,7+4,0)*3</t>
  </si>
  <si>
    <t>763111712</t>
  </si>
  <si>
    <t>SDK příčka kluzné napojení ke stropu</t>
  </si>
  <si>
    <t>-1760694694</t>
  </si>
  <si>
    <t>(3,7+4,0+4,0+5,7+4,0)</t>
  </si>
  <si>
    <t>173</t>
  </si>
  <si>
    <t>763111717</t>
  </si>
  <si>
    <t>SDK příčka základní penetrační nátěr</t>
  </si>
  <si>
    <t>-1568806667</t>
  </si>
  <si>
    <t>(3,7+4,0+4,0+5,7+4,0)*3*2</t>
  </si>
  <si>
    <t>763111718</t>
  </si>
  <si>
    <t>SDK příčka úprava styku příčky a podhledu separační páskou a silikonováním</t>
  </si>
  <si>
    <t>-22400295</t>
  </si>
  <si>
    <t>05 - Zdravotechnické instalace</t>
  </si>
  <si>
    <t>13 - Hloubené vykopávky</t>
  </si>
  <si>
    <t>15 - Roubení</t>
  </si>
  <si>
    <t>16 - Přemístění výkopku</t>
  </si>
  <si>
    <t>17 - Konstrukce ze zemin</t>
  </si>
  <si>
    <t>45 - Podkladní a vedlejší konstrukce (kromě vozovek a železničního svršku)</t>
  </si>
  <si>
    <t>721 - Vnitřní kanalizace</t>
  </si>
  <si>
    <t>722 - Vnitřní vodovod</t>
  </si>
  <si>
    <t>725 - Zařizovací předměty</t>
  </si>
  <si>
    <t>83 - Potrubí z trub kameninových</t>
  </si>
  <si>
    <t>89 - Ostatní konstrukce a práce na trubním vedení</t>
  </si>
  <si>
    <t>90 - Hodinové zúčtovací sazby (HZS)</t>
  </si>
  <si>
    <t>S - Přesuny sutí</t>
  </si>
  <si>
    <t>D1 - Ostatní materiál</t>
  </si>
  <si>
    <t>132201201R00</t>
  </si>
  <si>
    <t>Hloubení rýh šířky do 200 cm v hor.3 do 100 m3</t>
  </si>
  <si>
    <t>132201209R00</t>
  </si>
  <si>
    <t>Příplatek za lepivost - hloubení rýh 200cm v hor.3</t>
  </si>
  <si>
    <t>151101101R00</t>
  </si>
  <si>
    <t>Pažení a rozepření stěn rýh - příložné - hl. do 2m</t>
  </si>
  <si>
    <t>151101102R00</t>
  </si>
  <si>
    <t>Pažení a rozepření stěn rýh - příložné - hl. do 4m</t>
  </si>
  <si>
    <t>151101111R00</t>
  </si>
  <si>
    <t>Odstranění paženi stěn rýh - příložné - hl. do 2 m</t>
  </si>
  <si>
    <t>151101112R00</t>
  </si>
  <si>
    <t>Odstranění paženi stěn rýh - příložné - hl. do 4 m</t>
  </si>
  <si>
    <t>161101101R00</t>
  </si>
  <si>
    <t>Svislé přemístění výkopku z hor.1-4 do 2,5 m</t>
  </si>
  <si>
    <t>171201201R00</t>
  </si>
  <si>
    <t>Uložení sypaniny na skl.-modelace na výšku přes 2m</t>
  </si>
  <si>
    <t>174101101R00</t>
  </si>
  <si>
    <t>Zásyp jam, rýh, šachet se zhutněním</t>
  </si>
  <si>
    <t>175101101RT2</t>
  </si>
  <si>
    <t>Obsyp potrubí bez prohození sypaniny</t>
  </si>
  <si>
    <t>175101101RT2.1</t>
  </si>
  <si>
    <t>Zásyp potrubí bez prohození sypaniny</t>
  </si>
  <si>
    <t>451572111RK1</t>
  </si>
  <si>
    <t>Lože pod potrubí z kameniva těženého 0 - 4 mm</t>
  </si>
  <si>
    <t>721171219R00</t>
  </si>
  <si>
    <t>Trubka pro připojení výlevky, DN 100</t>
  </si>
  <si>
    <t>721171239R00</t>
  </si>
  <si>
    <t>Tvarovka k připojení závěsného WC , DN 80/100</t>
  </si>
  <si>
    <t>721176103R00</t>
  </si>
  <si>
    <t>Potrubí HT připojovací DN 50 x 1,8 mm</t>
  </si>
  <si>
    <t>721176105R00</t>
  </si>
  <si>
    <t>Potrubí HT připojovací DN 100 x 2,7 mm</t>
  </si>
  <si>
    <t>721176114R00</t>
  </si>
  <si>
    <t>Potrubí HT odpadní svislé DN 70 x 1,9 mm</t>
  </si>
  <si>
    <t>721176115R00</t>
  </si>
  <si>
    <t>Potrubí HT odpadní svislé DN 100 x 2,7 mm</t>
  </si>
  <si>
    <t>721176135R00</t>
  </si>
  <si>
    <t>Potrubí HT svodné (ležaté) zavěšené DN 100 x 2,7mm</t>
  </si>
  <si>
    <t>721176145R00</t>
  </si>
  <si>
    <t>Potrubí HT dešťové (svislé) DN 100 x 2,7 mm</t>
  </si>
  <si>
    <t>721176222R00</t>
  </si>
  <si>
    <t>Potrubí KG svodné (ležaté) v zemi DN 100 x 3,2 mm</t>
  </si>
  <si>
    <t>721176223R00</t>
  </si>
  <si>
    <t>Potrubí KG svodné (ležaté) v zemi DN 125 x 3,2 mm</t>
  </si>
  <si>
    <t>721176224R00</t>
  </si>
  <si>
    <t>Potrubí KG svodné (ležaté) v zemi DN 150 x 4,0 mm</t>
  </si>
  <si>
    <t>721176225R00</t>
  </si>
  <si>
    <t>Potrubí KG svodné (ležaté) v zemi DN 200 x 4,9 mm</t>
  </si>
  <si>
    <t>721194105R00</t>
  </si>
  <si>
    <t>Vyvedení odpadních výpustek D 50 x 1,8</t>
  </si>
  <si>
    <t>721194109R00</t>
  </si>
  <si>
    <t>Vyvedení odpadních výpustek D 110 x 2,3</t>
  </si>
  <si>
    <t>721223424RT1</t>
  </si>
  <si>
    <t>Vpusť podlahová se zápachovou uzávěrkou</t>
  </si>
  <si>
    <t>721290111R00</t>
  </si>
  <si>
    <t>Zkouška těsnosti kanalizace vodou DN 125</t>
  </si>
  <si>
    <t>721290112R00</t>
  </si>
  <si>
    <t>Zkouška těsnosti kanalizace vodou DN 200</t>
  </si>
  <si>
    <t>722131911R00</t>
  </si>
  <si>
    <t>Oprava-potrubí závitové,vsazení odbočky DN 15</t>
  </si>
  <si>
    <t>soubor</t>
  </si>
  <si>
    <t>722131913R00</t>
  </si>
  <si>
    <t>Oprava-potrubí závitové,vsazení odbočky DN 25</t>
  </si>
  <si>
    <t>722176111R00</t>
  </si>
  <si>
    <t>Montáž rozvodů z plastů polyfúz. svařováním DN 16</t>
  </si>
  <si>
    <t>722176112R00</t>
  </si>
  <si>
    <t>Montáž rozvodů z plastů polyfúz. svařováním DN 20</t>
  </si>
  <si>
    <t>722176113R00</t>
  </si>
  <si>
    <t>Montáž rozvodů z plastů polyfúz. svařováním DN 25</t>
  </si>
  <si>
    <t>722181211RT7</t>
  </si>
  <si>
    <t>Izolace návleková tl. stěny 6 mm</t>
  </si>
  <si>
    <t>722181211RT8</t>
  </si>
  <si>
    <t>722181211RU1</t>
  </si>
  <si>
    <t>722181215RT7</t>
  </si>
  <si>
    <t>Iizolace návleková  tl. stěny 25 mm</t>
  </si>
  <si>
    <t>722181215RT8</t>
  </si>
  <si>
    <t>722181215RU1</t>
  </si>
  <si>
    <t>722190401R00</t>
  </si>
  <si>
    <t>Vyvedení a upevnění výpustek DN 15</t>
  </si>
  <si>
    <t>722212440R00</t>
  </si>
  <si>
    <t>Štítky orientační na zeď</t>
  </si>
  <si>
    <t>722220111R00</t>
  </si>
  <si>
    <t>Nástěnka K 247, pro výtokový ventil G 1/2</t>
  </si>
  <si>
    <t>722220121R00</t>
  </si>
  <si>
    <t>Nástěnka K 247, pro baterii G 1/2</t>
  </si>
  <si>
    <t>pár</t>
  </si>
  <si>
    <t>722235111R00</t>
  </si>
  <si>
    <t>Kohout kulový, vnitř.-vnitř.z. DN 15</t>
  </si>
  <si>
    <t>722235113R00</t>
  </si>
  <si>
    <t>Kohout kulový, vnitř.-vnitř.z. DN 25</t>
  </si>
  <si>
    <t>722290226R00</t>
  </si>
  <si>
    <t>Zkouška tlaku potrubí do DN 50</t>
  </si>
  <si>
    <t>722290234R00</t>
  </si>
  <si>
    <t>Proplach a dezinfekce vodovod.potrubí DN 80</t>
  </si>
  <si>
    <t>725019103R00</t>
  </si>
  <si>
    <t>Výlevka závěsná s plastovou mžížkou</t>
  </si>
  <si>
    <t>725100001RA0</t>
  </si>
  <si>
    <t>Umyvadlo, baterie, zápachová uzávěrka</t>
  </si>
  <si>
    <t>725100002RA0</t>
  </si>
  <si>
    <t>Dřez, baterie, zápachová uzávěrka</t>
  </si>
  <si>
    <t>725100002RA0.1</t>
  </si>
  <si>
    <t>Dřez dvojitý nerez, baterie, zápachová uzávěrka</t>
  </si>
  <si>
    <t>725100005RA0</t>
  </si>
  <si>
    <t>Sprchová kabina, baterie, zápachová uzávěrka</t>
  </si>
  <si>
    <t>725100006RA0</t>
  </si>
  <si>
    <t>Klozet závěsný komplet</t>
  </si>
  <si>
    <t>725100006RA0.1</t>
  </si>
  <si>
    <t>Klozet s bidetem 2v1 - komplet</t>
  </si>
  <si>
    <t>725111241R00</t>
  </si>
  <si>
    <t>Nádrž splachovací vysokopolož.6 l, bílá</t>
  </si>
  <si>
    <t>725823114RT1</t>
  </si>
  <si>
    <t>Baterie dřezová stojánková ruční, bez otvír.odpadu</t>
  </si>
  <si>
    <t>725860184RT1</t>
  </si>
  <si>
    <t>Uzávěrka zápach. podomít. DN 40/50+ventil</t>
  </si>
  <si>
    <t>783424340R00</t>
  </si>
  <si>
    <t>Nátěr syntet. potrubí do DN 50 mm  Z+2x +1x email</t>
  </si>
  <si>
    <t>783491111R00</t>
  </si>
  <si>
    <t>Nátěr asfaltový potrubí do DN 50 mm dvojnásobný</t>
  </si>
  <si>
    <t>837354111RT2</t>
  </si>
  <si>
    <t>Montáž útesů s hrdlem DN 200</t>
  </si>
  <si>
    <t>894432112R00</t>
  </si>
  <si>
    <t>Osazení plastové šachty revizní prům.425 mm</t>
  </si>
  <si>
    <t>900      RT5</t>
  </si>
  <si>
    <t>h</t>
  </si>
  <si>
    <t>998721101R00</t>
  </si>
  <si>
    <t>Přesun hmot pro vnitřní kanalizaci, výšky do 6 m</t>
  </si>
  <si>
    <t>998722101R00</t>
  </si>
  <si>
    <t>Přesun hmot pro vnitřní vodovod, výšky do 6 m</t>
  </si>
  <si>
    <t>998725101R00</t>
  </si>
  <si>
    <t>Přesun hmot pro zařizovací předměty, výšky do 6 m</t>
  </si>
  <si>
    <t>979999999R00</t>
  </si>
  <si>
    <t>Poplatek za skladku 10 % příměsí</t>
  </si>
  <si>
    <t>28615176.A</t>
  </si>
  <si>
    <t>Trubka STABI d 20 x  2,8 mm délka 4 m PN 20 PPR</t>
  </si>
  <si>
    <t>28615177.A</t>
  </si>
  <si>
    <t>Trubka STABI d 25 x  3,5 mm délka 4 m PN 20 PPR</t>
  </si>
  <si>
    <t>28615178.A</t>
  </si>
  <si>
    <t>Trubka STABI d 32 x  4,4 mm délka 4 m PN 20 PPR</t>
  </si>
  <si>
    <t>28615442.A</t>
  </si>
  <si>
    <t>Kus čisticí HTRE DN  70 mm PP</t>
  </si>
  <si>
    <t>28615443.A</t>
  </si>
  <si>
    <t>Kus čisticí HTRE DN 100 mm PP</t>
  </si>
  <si>
    <t>55162347</t>
  </si>
  <si>
    <t>Sifon kondenz D40 s transp zásuv trubicemi</t>
  </si>
  <si>
    <t>06 - Ústřední vytápění</t>
  </si>
  <si>
    <t xml:space="preserve">    713 - Izolace tepelné</t>
  </si>
  <si>
    <t xml:space="preserve">    733 - Ústřední vytápění - potrubí</t>
  </si>
  <si>
    <t xml:space="preserve">    734 - Ústřední vytápění - armatury</t>
  </si>
  <si>
    <t xml:space="preserve">    735 - Otopná tělesa</t>
  </si>
  <si>
    <t xml:space="preserve">    799 - Ostatní</t>
  </si>
  <si>
    <t>Pol1</t>
  </si>
  <si>
    <t>D+M - tepelná izolace např. PIPO + Al  15/20</t>
  </si>
  <si>
    <t>Pol2</t>
  </si>
  <si>
    <t>D+M - tepelná izolace např. PIPO + Al  18/20</t>
  </si>
  <si>
    <t>Pol3</t>
  </si>
  <si>
    <t>D+M - tepelná izolace např. PIPO + Al  22/20</t>
  </si>
  <si>
    <t>Pol4</t>
  </si>
  <si>
    <t>D+M - tepelná izolace např. PIPO + Al  28/20</t>
  </si>
  <si>
    <t>Pol5</t>
  </si>
  <si>
    <t>D+M - tepelná izolace např. PIPO + Al  35/30</t>
  </si>
  <si>
    <t>Pol6</t>
  </si>
  <si>
    <t>D+M - tepelná izolace např. PIPO + Al  45/30</t>
  </si>
  <si>
    <t>Pol7</t>
  </si>
  <si>
    <t>D+M - tepelná izolace např. PIPO + Al  48/40</t>
  </si>
  <si>
    <t>Pol8</t>
  </si>
  <si>
    <t>D+M - tepelná izolace např. PIPO + Al  60/50</t>
  </si>
  <si>
    <t>Pol9</t>
  </si>
  <si>
    <t>D+M - tepelná izolace např. PIPO + Al  76/70</t>
  </si>
  <si>
    <t>Pol10</t>
  </si>
  <si>
    <t>D+M izolační pásy s Al  tvarové plochy tl.100mm</t>
  </si>
  <si>
    <t>Pol11</t>
  </si>
  <si>
    <t>Přesun hmot pro izolace tepelné v objektech v do 6 m</t>
  </si>
  <si>
    <t>%</t>
  </si>
  <si>
    <t>Pol21</t>
  </si>
  <si>
    <t>demontáž potrubí ocelového  závitové bezešvé běžné nízkotlaké DN 15-40</t>
  </si>
  <si>
    <t>Pol22</t>
  </si>
  <si>
    <t>zaslepení odboček DN 15</t>
  </si>
  <si>
    <t>Pol23</t>
  </si>
  <si>
    <t>Potrubí měděné polotvrdé spojované měkkým pájením D 15x1</t>
  </si>
  <si>
    <t>Pol24</t>
  </si>
  <si>
    <t>Potrubí měděné polotvrdé spojované měkkým pájením D 18x1</t>
  </si>
  <si>
    <t>Pol25</t>
  </si>
  <si>
    <t>Potrubí měděné polotvrdé spojované měkkým pájením D 22x1</t>
  </si>
  <si>
    <t>Pol26</t>
  </si>
  <si>
    <t>Potrubí měděné polotvrdé spojované měkkým pájením D 28x1</t>
  </si>
  <si>
    <t>Pol27</t>
  </si>
  <si>
    <t>Potrubí měděné polotvrdé spojované měkkým pájením D 35x1,5</t>
  </si>
  <si>
    <t>Pol28</t>
  </si>
  <si>
    <t>Tlaková zkouška potrubí CU do DN50</t>
  </si>
  <si>
    <t>mb</t>
  </si>
  <si>
    <t>Pol29</t>
  </si>
  <si>
    <t>příplatek za zřízení přípojky do DN65</t>
  </si>
  <si>
    <t>Pol30</t>
  </si>
  <si>
    <t>Potrubí závitové bezešvé běžné nízkotlaké DN 15</t>
  </si>
  <si>
    <t>Pol31</t>
  </si>
  <si>
    <t>Potrubí závitové bezešvé běžné nízkotlaké DN 20</t>
  </si>
  <si>
    <t>Pol32</t>
  </si>
  <si>
    <t>Potrubí závitové bezešvé běžné nízkotlaké DN 25</t>
  </si>
  <si>
    <t>Pol33</t>
  </si>
  <si>
    <t>Potrubí závitové bezešvé běžné nízkotlaké DN 32</t>
  </si>
  <si>
    <t>Pol34</t>
  </si>
  <si>
    <t>Potrubí závitové bezešvé běžné nízkotlaké DN 40</t>
  </si>
  <si>
    <t>Pol35</t>
  </si>
  <si>
    <t>Potrubí hladké bezešvé nízkotlaké D 57/2,9</t>
  </si>
  <si>
    <t>Pol36</t>
  </si>
  <si>
    <t>Potrubí ocelové hladké bezešvé v kotelnách D 76x3,2</t>
  </si>
  <si>
    <t>Pol37</t>
  </si>
  <si>
    <t>Tlaková zkouška potrubí ocelové do DN65</t>
  </si>
  <si>
    <t>Pol38</t>
  </si>
  <si>
    <t>Příplatek k potrubí za zhotovení přípojky do DN 20</t>
  </si>
  <si>
    <t>Pol39</t>
  </si>
  <si>
    <t>závěsy, objímky, uložení</t>
  </si>
  <si>
    <t>Pol40</t>
  </si>
  <si>
    <t>Přesun hmot pro rozvody potrubí v objektech v do 6 m</t>
  </si>
  <si>
    <t>Pol41</t>
  </si>
  <si>
    <t>Montáž armatury závitové s jedním závitem G 1/2</t>
  </si>
  <si>
    <t>Pol42</t>
  </si>
  <si>
    <t>Montáž armatury závitové s dvěma závity G 1/2</t>
  </si>
  <si>
    <t>Pol43</t>
  </si>
  <si>
    <t>Montáž armatury závitové s dvěma závity DN25</t>
  </si>
  <si>
    <t>Pol44</t>
  </si>
  <si>
    <t>Montáž armatury závitové s dvěma závity DN32</t>
  </si>
  <si>
    <t>Pol45</t>
  </si>
  <si>
    <t>Montáž armatury závitové s dvěma závity G 2</t>
  </si>
  <si>
    <t>Pol46</t>
  </si>
  <si>
    <t>osazení termohalvice nastavení regulace</t>
  </si>
  <si>
    <t>Pol47</t>
  </si>
  <si>
    <t>Montáž armatury závitové s třemi závity G 1</t>
  </si>
  <si>
    <t>Pol48</t>
  </si>
  <si>
    <t>šroubení dvojité - tělesa VK rohové eurokonus</t>
  </si>
  <si>
    <t>Pol49</t>
  </si>
  <si>
    <t>Hlavice termostatická 6-28°C</t>
  </si>
  <si>
    <t>Pol50</t>
  </si>
  <si>
    <t>Ventil regulační závitový DN25  vč. měř. ventilků</t>
  </si>
  <si>
    <t>Pol51</t>
  </si>
  <si>
    <t>Kulový uzávěr voda DN10</t>
  </si>
  <si>
    <t>Pol52</t>
  </si>
  <si>
    <t>Kulový uzávěr voda DN15</t>
  </si>
  <si>
    <t>Pol53</t>
  </si>
  <si>
    <t>Kulový uzávěr voda DN20</t>
  </si>
  <si>
    <t>Pol54</t>
  </si>
  <si>
    <t>Kulový uzávěr zav. DN25</t>
  </si>
  <si>
    <t>Pol55</t>
  </si>
  <si>
    <t>Kulový uzávěr zav. DN32</t>
  </si>
  <si>
    <t>Pol56</t>
  </si>
  <si>
    <t>Kulový uzávěr zav. DN50</t>
  </si>
  <si>
    <t>Pol57</t>
  </si>
  <si>
    <t>regulátor tlak. diference škrcením vč. přísl. 5-30 kPa DN 25, Kvs 9,5 vč. přísl.</t>
  </si>
  <si>
    <t>kpl</t>
  </si>
  <si>
    <t>Pol58</t>
  </si>
  <si>
    <t>Automatický odvzdušňovací ventil  kelímkový DN15</t>
  </si>
  <si>
    <t>Pol59</t>
  </si>
  <si>
    <t>odvzdušňovací ventil  k tělesům</t>
  </si>
  <si>
    <t>Pol60</t>
  </si>
  <si>
    <t>Termomanometr  0-6 bar, 0-120°C</t>
  </si>
  <si>
    <t>Pol61</t>
  </si>
  <si>
    <t>Manometr deformační  0-6 bar</t>
  </si>
  <si>
    <t>Pol62</t>
  </si>
  <si>
    <t>Teploměr  0-120°C</t>
  </si>
  <si>
    <t>Pol63</t>
  </si>
  <si>
    <t>Vypouštěcí kulový kohout s páčkou    1/2~</t>
  </si>
  <si>
    <t>Pol64</t>
  </si>
  <si>
    <t>Filtr závitový DN25</t>
  </si>
  <si>
    <t>Pol65</t>
  </si>
  <si>
    <t>zpětná klapka záv. DN15</t>
  </si>
  <si>
    <t>Pol66</t>
  </si>
  <si>
    <t>zpětná klapka záv. DN25</t>
  </si>
  <si>
    <t>Pol67</t>
  </si>
  <si>
    <t>Nátěry ocelového potrubí a konstrukcí</t>
  </si>
  <si>
    <t>Pol68</t>
  </si>
  <si>
    <t>těleso deskové hygiene VK typ 20S6060-P.VK</t>
  </si>
  <si>
    <t>"1 ks, stávající" 0</t>
  </si>
  <si>
    <t>Pol69</t>
  </si>
  <si>
    <t>těleso deskové hygiene VK typ 20S6070-P.VK</t>
  </si>
  <si>
    <t>"2 ks, stávající" 0</t>
  </si>
  <si>
    <t>Pol70</t>
  </si>
  <si>
    <t>těleso deskové hygiene VK typ 20S6140-P.VK</t>
  </si>
  <si>
    <t>"6 ks, stávající" 0</t>
  </si>
  <si>
    <t>Pol71</t>
  </si>
  <si>
    <t>těleso deskové hygiene VK typ 30S6120-P.VK</t>
  </si>
  <si>
    <t>Pol72</t>
  </si>
  <si>
    <t>těleso deskové hygiene VK typ 30S6140-P.VK</t>
  </si>
  <si>
    <t>Pol73</t>
  </si>
  <si>
    <t>těleso deskové hygiene VK typ 30S6160-P.VK</t>
  </si>
  <si>
    <t>Pol74</t>
  </si>
  <si>
    <t>těleso deskové hygiene VK typ 20S9120-P.VK</t>
  </si>
  <si>
    <t>Pol75</t>
  </si>
  <si>
    <t>těleso deskové hygiene VK typ 30S9120-P.VK</t>
  </si>
  <si>
    <t>Pol76</t>
  </si>
  <si>
    <t>Montáž otopného tělesa</t>
  </si>
  <si>
    <t>Pol77</t>
  </si>
  <si>
    <t xml:space="preserve">Demontáže otopných těles </t>
  </si>
  <si>
    <t>Pol78</t>
  </si>
  <si>
    <t>Přesun hmot pro otopná tělesa v objektech v do 6 m</t>
  </si>
  <si>
    <t>Pol79</t>
  </si>
  <si>
    <t>Ekologická likvidace suti a zařízení</t>
  </si>
  <si>
    <t>Pol80</t>
  </si>
  <si>
    <t>Stavební úpravy -pomocné, požární ucpávky</t>
  </si>
  <si>
    <t>Pol81</t>
  </si>
  <si>
    <t>prováděcí dokumentace</t>
  </si>
  <si>
    <t>Pol82</t>
  </si>
  <si>
    <t>nepředvídané práce</t>
  </si>
  <si>
    <t>Pol83</t>
  </si>
  <si>
    <t>Vypuštění a napuštění systému ÚT</t>
  </si>
  <si>
    <t>Pol84</t>
  </si>
  <si>
    <t>Topná zkouška</t>
  </si>
  <si>
    <t>07 - Vzduchotechnika</t>
  </si>
  <si>
    <t>D1 - 1. Větrání a klimatizace</t>
  </si>
  <si>
    <t>D2 - 1a. Zdroj chladu pro zař. 1</t>
  </si>
  <si>
    <t>D3 - 2.  Odtah technologických zařízení</t>
  </si>
  <si>
    <t>D4 - 3. Větrání hygienických zařízení</t>
  </si>
  <si>
    <t>D5 - 4. Klimatizace pracoven</t>
  </si>
  <si>
    <t>D6 - 5. Protipožární ucpávky</t>
  </si>
  <si>
    <t>D7 - Zkoušky zařízení</t>
  </si>
  <si>
    <t>D8 - Zaškolení obsluhy</t>
  </si>
  <si>
    <t xml:space="preserve">    751 - Vzduchotechnika</t>
  </si>
  <si>
    <t>Pol175</t>
  </si>
  <si>
    <t>Klimatizační jednotka, přívod 2300m3/h, rozměry: délka 1575, šířka 965, výška 355, pro zavěšení pod strop</t>
  </si>
  <si>
    <t>stávající</t>
  </si>
  <si>
    <t>Pol176</t>
  </si>
  <si>
    <t>Antivibrační pryž tl. 15mm pro podložení závěsů jednotky</t>
  </si>
  <si>
    <t>Pol177</t>
  </si>
  <si>
    <t>Filtrační komora F 7, tlak. ztráta - počátek  88Pa - konec 200 - dimenzování 144Pa, , pro zavěšení pod strop</t>
  </si>
  <si>
    <t>Pol178</t>
  </si>
  <si>
    <t>Ventilátor odhlučněný pro potrubí f250, 350 m3/h, 170 Pa, 230 V, 115W, krytí IP55,  akustický výkon: do okolí 49 dB(A), sání 62 dB(A), výfuk 65 dB(A), rozměry 450x450x450, hmotnost 30 kg</t>
  </si>
  <si>
    <t>Stávající</t>
  </si>
  <si>
    <t>Pol179</t>
  </si>
  <si>
    <t>Pružná vložka plastová f250</t>
  </si>
  <si>
    <t>Pol180</t>
  </si>
  <si>
    <t>Zpětná klapka f250</t>
  </si>
  <si>
    <t>Pol181</t>
  </si>
  <si>
    <t>Škrtící klapka f 250 ruční</t>
  </si>
  <si>
    <t>Pol182</t>
  </si>
  <si>
    <t>Protidešťová žaluzie AL 630x500 se síťkou, rámem na potrubí</t>
  </si>
  <si>
    <t>Pol183</t>
  </si>
  <si>
    <t>Tlumič hluku buňkový  400 - 500 x 2000 náběh, výběh, hygienické provedení s děrovaným plechem</t>
  </si>
  <si>
    <t>Pol184</t>
  </si>
  <si>
    <t>Tlumič hluku kruhový f 250 (355) - 900</t>
  </si>
  <si>
    <t>Pol185</t>
  </si>
  <si>
    <t>Požární klapka 500x250, se servopohonem  , s optickým hlásičem kouře do potrubí a napájecí jednotkou (napětí sestavy  230 V) Včetně prokabelování a zprovoznění automatických funkcí. Vdálenost cca 3m</t>
  </si>
  <si>
    <t>Pol186</t>
  </si>
  <si>
    <t>Vyústka přívodní čtyřhranná komfortní 400x200, dvouřadá regulace R1</t>
  </si>
  <si>
    <t>Pol187</t>
  </si>
  <si>
    <t>Vyústka přívodní čtyřhranná komfortní 400x1400, dvouřadá regulace R1</t>
  </si>
  <si>
    <t>Pol188</t>
  </si>
  <si>
    <t>Talířový ventil, f160, přívodní, kovový</t>
  </si>
  <si>
    <t>Pol189</t>
  </si>
  <si>
    <t>Mont. kroužek f 160 (do sádrokartonu)</t>
  </si>
  <si>
    <t>Pol190</t>
  </si>
  <si>
    <t>Talířový ventil, f160, odvodní, kovový</t>
  </si>
  <si>
    <t>Pol191</t>
  </si>
  <si>
    <t>Talířový ventil, f125, odvodní, kovový</t>
  </si>
  <si>
    <t>Pol192</t>
  </si>
  <si>
    <t>Mont. kroužek f 125 (do sádrokartonu)</t>
  </si>
  <si>
    <t>Pol193</t>
  </si>
  <si>
    <t>Regulační klapka  500x250 ruční</t>
  </si>
  <si>
    <t>Pol194</t>
  </si>
  <si>
    <t>Zvukotlumící ohebná hadice f160</t>
  </si>
  <si>
    <t>bm</t>
  </si>
  <si>
    <t>Pol195</t>
  </si>
  <si>
    <t>Zvukotlumící ohebná hadice f125</t>
  </si>
  <si>
    <t>Pol196</t>
  </si>
  <si>
    <t>SPIRO Výfukový kus šikmý f 250</t>
  </si>
  <si>
    <t>Pol197</t>
  </si>
  <si>
    <t>SPIRO Potrubí f 250, 60%tvarovek</t>
  </si>
  <si>
    <t>Pol198</t>
  </si>
  <si>
    <t>SPIRO Potrubí f 160, 40%tvarovek</t>
  </si>
  <si>
    <t>Pol199</t>
  </si>
  <si>
    <t>SPIRO Potrubí f 125, 40%tvarovek</t>
  </si>
  <si>
    <t>Pol200</t>
  </si>
  <si>
    <t>Potrubí ocel. čtyřhranné sk.I , pozink.plech do obvodu 2630/ 100% tvarovek</t>
  </si>
  <si>
    <t>Pol201</t>
  </si>
  <si>
    <t>Potrubí ocel. čtyřhranné sk.I , pozink.plech do obvodu 1890/ 60% tvarovek</t>
  </si>
  <si>
    <t>Pol202</t>
  </si>
  <si>
    <t>Potrubí ocel. čtyřhranné sk.I , pozink.plech do obvodu 1500/ 40% tvarovek</t>
  </si>
  <si>
    <t>Pol203</t>
  </si>
  <si>
    <t>Izolace tepelné a protihlukové 40mm s Al polepem na trny přelepení spojů Al. páskou Veškeré potrubí ve strojovně</t>
  </si>
  <si>
    <t>Pol204</t>
  </si>
  <si>
    <t>Izolace tepelné 40mm s vodotěsným opláštěním z pozinkovaného plechu Veškeré  potrubí ve venkovním prostoru</t>
  </si>
  <si>
    <t>Pol205</t>
  </si>
  <si>
    <t>Montážní, spojovací a těsnicí mat.</t>
  </si>
  <si>
    <t>Pol206</t>
  </si>
  <si>
    <t>Kondenzační jednotka, inverter s regulací výkonu, rozsah chlazení 0°C až 43°C,  Qch=11kW, chladivo R410A,  nom. příkon 3,7kW,  400V, doporučené jištění 16-DII rozměry 900x330x1165, váha 945kg</t>
  </si>
  <si>
    <t>Pol207</t>
  </si>
  <si>
    <t>Sada elektronického expanzního ventilu  a komunikačnío modul pro regulaci výkonu. Vč. kompletního příslušenství pro potrubní připojení s přímým výparníkem.</t>
  </si>
  <si>
    <t>Pol208</t>
  </si>
  <si>
    <t>Měděné potrubí vč. izolace (pryžové s uzavřenými buňkami, odolné UV záření)  D 16</t>
  </si>
  <si>
    <t>Pol209</t>
  </si>
  <si>
    <t>Měděné potrubí vč. izolace (pryžové s uzavřenými buňkami, odolné UV záření) D 10</t>
  </si>
  <si>
    <t>Pol210</t>
  </si>
  <si>
    <t>Kabeláž mezi venkovní jednotkou, komunikačním modulem, solenoidovým ventilem  a přílušenstvím. dle schématů výrobce.</t>
  </si>
  <si>
    <t>Pol211</t>
  </si>
  <si>
    <t>Doplnění chladiva  R410A</t>
  </si>
  <si>
    <t>Pol212</t>
  </si>
  <si>
    <t>Ventilátor odhlučněný pro potrubí f250, 850 m3/h, 155 Pa, 230 V, 160W, krytí IP55,  akustický výkon: do okolí 56 dB(A), sání 66 dB(A), výfuk 68 dB(A), rozměry 500x500x500, hmotnost 38 kg</t>
  </si>
  <si>
    <t>Pol213</t>
  </si>
  <si>
    <t>Ventilátor odhlučněný pro potrubí f200, 200 m3/h, 140 Pa, 230 V, 65W, krytí IP55,  akustický výkon: do okolí 47 dB(A), sání 58 dB(A), výfuk 60 dB(A), rozměry 4000x4000x4000, hmotnost 38 kg</t>
  </si>
  <si>
    <t>Pol214</t>
  </si>
  <si>
    <t>Pružná vložka plastová f200</t>
  </si>
  <si>
    <t>Pol215</t>
  </si>
  <si>
    <t>Zpětná klapka f200</t>
  </si>
  <si>
    <t>Pol216</t>
  </si>
  <si>
    <t>Škrtící klapka f 200 ruční</t>
  </si>
  <si>
    <t>Pol217</t>
  </si>
  <si>
    <t>Škrtící klapka f 250 na servopohon</t>
  </si>
  <si>
    <t>Pol218</t>
  </si>
  <si>
    <t>Servo se zpětnou pružinou (havarijní funkce) min. 4Nm</t>
  </si>
  <si>
    <t>Pol219</t>
  </si>
  <si>
    <t>Akumulační zákryt nástěnný nerezový (digestoř kuchyňská) 800x700, výška 450, napojení f 200, s osvětlením</t>
  </si>
  <si>
    <t>Pol220</t>
  </si>
  <si>
    <t>Tlumič hluku kruhový f 200 (315) - 900</t>
  </si>
  <si>
    <t>Pol221</t>
  </si>
  <si>
    <t>Zvukotlumící ohebná hadiceí f 200</t>
  </si>
  <si>
    <t>Pol222</t>
  </si>
  <si>
    <t>SPIRO Výfukový kus šikmý f 200</t>
  </si>
  <si>
    <t>Pol223</t>
  </si>
  <si>
    <t>SPIRO Potrubí f 250, 40%tvarovek</t>
  </si>
  <si>
    <t>Pol224</t>
  </si>
  <si>
    <t>SPIRO Potrubí f 200, 40%tvarovek</t>
  </si>
  <si>
    <t>Pol225</t>
  </si>
  <si>
    <t>Pol226</t>
  </si>
  <si>
    <t>Potrubní ventilátor f160, 300 m3/h při 200 Pa, 230 V, 60W, 39 dB ve vzdálenosti 3 m,</t>
  </si>
  <si>
    <t>Pol227</t>
  </si>
  <si>
    <t>Zpětná klapka f160</t>
  </si>
  <si>
    <t>Pol228</t>
  </si>
  <si>
    <t>Škrtící klapka f 160 ruční</t>
  </si>
  <si>
    <t>Pol229</t>
  </si>
  <si>
    <t>SPIRO Výfukový kus šikmý f 160</t>
  </si>
  <si>
    <t>Pol230</t>
  </si>
  <si>
    <t>Venkovní kondenzační jednotka , provedení inverter, tepelné čerpadlo, Qch=3,5kW( ti27°C/ te35°C), Qt=2,14kW ( ti24°C/ te -10°C), 230V,  proud max. 9,75 A,  doporučené jištění 10A,</t>
  </si>
  <si>
    <t>Pol231</t>
  </si>
  <si>
    <t>Konzola pro osazení nazeď, nosnost 50 kg, s povrchovou úpravou do venkovního prostředí, montážní materiál pro uchycení</t>
  </si>
  <si>
    <t>Pol232</t>
  </si>
  <si>
    <t>Vnitřní nástěnná jednotka (3,5kW), příkon 0,016kW, 230V, rozměry:770x198x283, hmotnost: 7kg, hluk: 27, 34, 41dBA</t>
  </si>
  <si>
    <t>Pol233</t>
  </si>
  <si>
    <t>Oovladač BRC1D52- kabelový, na stěnu</t>
  </si>
  <si>
    <t>Pol234</t>
  </si>
  <si>
    <t>Měděné potrubí vč. izolace armaflex (pryžové s uzavřenými buňkami, odolné UV záření) D 9,6</t>
  </si>
  <si>
    <t>Pol235</t>
  </si>
  <si>
    <t>Měděné potrubí vč. izolace armaflex (pryžové s uzavřenými buňkami, odolné UV záření) D 6,35</t>
  </si>
  <si>
    <t>Pol236</t>
  </si>
  <si>
    <t>Kabeláž mezi venkovními  a vnitřními jednotkami</t>
  </si>
  <si>
    <t>Pol237</t>
  </si>
  <si>
    <t>Kabeláž mezi vnitřními jednotkami a ovladačem</t>
  </si>
  <si>
    <t>Pol238</t>
  </si>
  <si>
    <t>Protipožární utěsnění prostupu potrubí 500x250 (požární klapka) přes požárně dělící stěnu  dle ČSN 73 0802 čl. 8.6 hmotou se stupněm hořlavosti nejvýše C1. S požární odolností utěsnění  60 min</t>
  </si>
  <si>
    <t>Pol239</t>
  </si>
  <si>
    <t>Základní zkoušky jsou součástí  dokončení a předání díla. Zkoušky se dokladují formou písemného protokolu obsahující veškeré projektované, zkoušené a naměřené údaje.</t>
  </si>
  <si>
    <t>Pol240</t>
  </si>
  <si>
    <t>Zaškolení pracovníka</t>
  </si>
  <si>
    <t>751111 R1</t>
  </si>
  <si>
    <t>Demontáž stávajících rozvodů v kolizi se stavebními pracemi - HZS</t>
  </si>
  <si>
    <t>390328110</t>
  </si>
  <si>
    <t>751111 R2</t>
  </si>
  <si>
    <t>Zakrytí a zakapotování jednotek VZT v interiéru proti poškození</t>
  </si>
  <si>
    <t>-2105774796</t>
  </si>
  <si>
    <t>751111 R3</t>
  </si>
  <si>
    <t>Demontáž klimatizačních jednotek split</t>
  </si>
  <si>
    <t>242657479</t>
  </si>
  <si>
    <t>08 - Měření a regulace (MAR)</t>
  </si>
  <si>
    <t>D1 - Dodávky</t>
  </si>
  <si>
    <t>D2 - NOSNÝ MATERIÁL</t>
  </si>
  <si>
    <t>D3 - C - 2 1 M      - ROZVODY</t>
  </si>
  <si>
    <t>D4 - C - 36M  -  ZAŘÍZENÍ</t>
  </si>
  <si>
    <t>D5 - C - 53M  -  ZAŘÍZENÍ</t>
  </si>
  <si>
    <t>Pol241</t>
  </si>
  <si>
    <t>Snímač teploty prostorový Ni1000</t>
  </si>
  <si>
    <t>Pol242</t>
  </si>
  <si>
    <t>Snímač teploty venkovní Ni1000</t>
  </si>
  <si>
    <t>Pol243</t>
  </si>
  <si>
    <t>Snímač teploty do klimatizace Ni1000, ponor 240mm</t>
  </si>
  <si>
    <t>Pol244</t>
  </si>
  <si>
    <t>Snímač teploty příložný Ni1000</t>
  </si>
  <si>
    <t>Pol245</t>
  </si>
  <si>
    <t>Kovový středový držák (do VZT potrubí)</t>
  </si>
  <si>
    <t>Pol246</t>
  </si>
  <si>
    <t>Regulátor protimrazové ochrany, 10/12,5 °C 6m kapilára</t>
  </si>
  <si>
    <t>Pol247</t>
  </si>
  <si>
    <t>Regulátor tlakové diference-vzduch, filtry, 50/400Pa</t>
  </si>
  <si>
    <t>Pol248</t>
  </si>
  <si>
    <t>Regulátor tlakové diference-vzduch, ventilátory, 1400/1000Pa</t>
  </si>
  <si>
    <t>Pol249</t>
  </si>
  <si>
    <t>Regulátor teploty kapil., rozsah: -10-14 C, 2m kapilára</t>
  </si>
  <si>
    <t>Pol250</t>
  </si>
  <si>
    <t>3-cestný směšovací ventil DN25, kv=6,3</t>
  </si>
  <si>
    <t>Pol251</t>
  </si>
  <si>
    <t>vč. servopohonu 0-10V (24V)</t>
  </si>
  <si>
    <t>Pol252</t>
  </si>
  <si>
    <t>3-cestný směšovací ventil DN25, kv=10</t>
  </si>
  <si>
    <t>Pol253</t>
  </si>
  <si>
    <t>Servopohon pákový , 24VDC, ON/OFF s hav. funkcí</t>
  </si>
  <si>
    <t>Pol254</t>
  </si>
  <si>
    <t>Servopohon klapky ON/OFF, 24V</t>
  </si>
  <si>
    <t>Pol255</t>
  </si>
  <si>
    <t>Plastový ovladač ve skříni na omíku, tlačítko bez aretace</t>
  </si>
  <si>
    <t>Pol256</t>
  </si>
  <si>
    <t>Vodič CYY 6 z/žl</t>
  </si>
  <si>
    <t>Pol257</t>
  </si>
  <si>
    <t>Vodič CYY 10 z/žl</t>
  </si>
  <si>
    <t>Pol258</t>
  </si>
  <si>
    <t>Kabel JYTY 4x1</t>
  </si>
  <si>
    <t>Pol259</t>
  </si>
  <si>
    <t>Kabel JYTY 2x1</t>
  </si>
  <si>
    <t>Pol260</t>
  </si>
  <si>
    <t>Kabel CYKY-O 2x1,5</t>
  </si>
  <si>
    <t>Pol261</t>
  </si>
  <si>
    <t>Kabel CYKY-J 3x1,5</t>
  </si>
  <si>
    <t>Pol262</t>
  </si>
  <si>
    <t>Krabice vč. svorkovnice</t>
  </si>
  <si>
    <t>Pol163</t>
  </si>
  <si>
    <t>Kabelový žlab kovový 40/20</t>
  </si>
  <si>
    <t>Pol164</t>
  </si>
  <si>
    <t>Víko žlabu 40/20</t>
  </si>
  <si>
    <t>Pol165</t>
  </si>
  <si>
    <t>Kabelový žlab kovový 62/50</t>
  </si>
  <si>
    <t>Pol166</t>
  </si>
  <si>
    <t>Víko žlabu 62/50</t>
  </si>
  <si>
    <t>Pol167</t>
  </si>
  <si>
    <t>Nosník "62"</t>
  </si>
  <si>
    <t>Pol263</t>
  </si>
  <si>
    <t>Koleno "62"</t>
  </si>
  <si>
    <t>Pol264</t>
  </si>
  <si>
    <t>Koleno "62" - víko</t>
  </si>
  <si>
    <t>Pol265</t>
  </si>
  <si>
    <t>Kabelový žlab kovový 125/50</t>
  </si>
  <si>
    <t>Pol266</t>
  </si>
  <si>
    <t>Víko žlabu 125/50</t>
  </si>
  <si>
    <t>Pol267</t>
  </si>
  <si>
    <t>Nosnik "125"</t>
  </si>
  <si>
    <t>Pol268</t>
  </si>
  <si>
    <t>přepážka žlabu 50</t>
  </si>
  <si>
    <t>Pol170</t>
  </si>
  <si>
    <t>Spojovaci mater. 100ks (srouby,matice)</t>
  </si>
  <si>
    <t>Pol171</t>
  </si>
  <si>
    <t>Spojka</t>
  </si>
  <si>
    <t>Pol269</t>
  </si>
  <si>
    <t>Nespecifikovaný materiál (šrouby, matky, podložky, vruty, hmoždinky, spojky, apod)</t>
  </si>
  <si>
    <t>sada</t>
  </si>
  <si>
    <t>Pol270</t>
  </si>
  <si>
    <t>Složka - B, podružný materiál</t>
  </si>
  <si>
    <t>210010351</t>
  </si>
  <si>
    <t>Montáž krabice vč. svorkovnice</t>
  </si>
  <si>
    <t>210020301</t>
  </si>
  <si>
    <t>Montáž kabel žlabu kovový 40/20 vč. podpěrek</t>
  </si>
  <si>
    <t>210020303</t>
  </si>
  <si>
    <t>Montáž kabel žlabu kovový 62/50 vč. podpěrek</t>
  </si>
  <si>
    <t>210020307</t>
  </si>
  <si>
    <t>Montáž kabel žlabu kovový 125/50 vč. podpěrek</t>
  </si>
  <si>
    <t>210810001</t>
  </si>
  <si>
    <t>Kabel volne ulozeny CYKY 2x1,5</t>
  </si>
  <si>
    <t>210810005</t>
  </si>
  <si>
    <t>Kabel volne ulozeny CYKY 3x1,5</t>
  </si>
  <si>
    <t>210850041</t>
  </si>
  <si>
    <t>-S Kabel volně uložený JYTY 2x1</t>
  </si>
  <si>
    <t>210850043</t>
  </si>
  <si>
    <t>-S Kabel volně uložený JYTY 4x1</t>
  </si>
  <si>
    <t>210800521</t>
  </si>
  <si>
    <t>Vodič CY volně uložený</t>
  </si>
  <si>
    <t>210100001</t>
  </si>
  <si>
    <t>Ukončení jednoho vodiče v rozvaděči</t>
  </si>
  <si>
    <t>210100251</t>
  </si>
  <si>
    <t>Ukončení celoplastových kabelů smršťovací záklopkou nebo páskou do 4x10mm2</t>
  </si>
  <si>
    <t>210100258</t>
  </si>
  <si>
    <t>Ukončení celoplastových kabelů smršťovací záklopkou nebo páskou do 5x4mm2</t>
  </si>
  <si>
    <t>210100301</t>
  </si>
  <si>
    <t>Ukončení stíněného kabelu v plášti vč. zapojení</t>
  </si>
  <si>
    <t>Pol271</t>
  </si>
  <si>
    <t>Montážní práce nespecifikované ceníkem</t>
  </si>
  <si>
    <t>360 020 443</t>
  </si>
  <si>
    <t>Ochranná hadice A100 o16/19</t>
  </si>
  <si>
    <t>360 020 611</t>
  </si>
  <si>
    <t>Vyvrtání otvoru o 8-12mm do beton. zdiva</t>
  </si>
  <si>
    <t>360 020 612</t>
  </si>
  <si>
    <t>Upevňovací bod s hmoždinkou, osaz. vč. šroubu</t>
  </si>
  <si>
    <t>360 190 015</t>
  </si>
  <si>
    <t>Montáž nástěnného rozvaděče, typ 1450</t>
  </si>
  <si>
    <t>360 190 082</t>
  </si>
  <si>
    <t>Dielektrický  koberec, uložení</t>
  </si>
  <si>
    <t>360 400 104</t>
  </si>
  <si>
    <t>Justování vedení na jedno měřící místo</t>
  </si>
  <si>
    <t>360 410 027</t>
  </si>
  <si>
    <t>-S Montáž venkovního snímače teploty</t>
  </si>
  <si>
    <t>360 410 041</t>
  </si>
  <si>
    <t>Montáž kapiláry ke snímačům a regulátorům</t>
  </si>
  <si>
    <t>360 410 045</t>
  </si>
  <si>
    <t>-S Montáž přívodního vodiče k teplomětu</t>
  </si>
  <si>
    <t>360 410 050</t>
  </si>
  <si>
    <t>Montáž regulátoru teploty s mikrospínačem, kapilárový</t>
  </si>
  <si>
    <t>360 410 053</t>
  </si>
  <si>
    <t>Montáž ochran. jimky pro sním. a regul. teploty</t>
  </si>
  <si>
    <t>360 430 051</t>
  </si>
  <si>
    <t>-S Montáž servopohonu pákového</t>
  </si>
  <si>
    <t>360 430 029</t>
  </si>
  <si>
    <t>-S Montáž servopohonu táhlového</t>
  </si>
  <si>
    <t>361 410 051</t>
  </si>
  <si>
    <t>-S Montáž regulátoru teploty - kapilárový</t>
  </si>
  <si>
    <t>361 410 131</t>
  </si>
  <si>
    <t>-S Montáž elektrického snímače tlak. diference</t>
  </si>
  <si>
    <t>530 271 015</t>
  </si>
  <si>
    <t>Kontrola a vyzkoušení správného zapojení</t>
  </si>
  <si>
    <t>530 271 021</t>
  </si>
  <si>
    <t>Prozvonění vodiče</t>
  </si>
  <si>
    <t>530 271 296</t>
  </si>
  <si>
    <t>Seřizení kapilárového termostatu</t>
  </si>
  <si>
    <t>530 271 318</t>
  </si>
  <si>
    <t>Regulator-vyzkouseni funkce citlivosti</t>
  </si>
  <si>
    <t>530 271 414</t>
  </si>
  <si>
    <t>Seříz. konc. poloh serv. s přímočar. pohybem</t>
  </si>
  <si>
    <t>530 271 414.1</t>
  </si>
  <si>
    <t>Seříz. konc. poloh serv. s pákovým pohybem</t>
  </si>
  <si>
    <t>530 271 595</t>
  </si>
  <si>
    <t>Nastavení klapky přívodu čerstvého vzduchu</t>
  </si>
  <si>
    <t>Pol272</t>
  </si>
  <si>
    <t>09 - Elektromontáže slaboproud</t>
  </si>
  <si>
    <t>A - PZTS</t>
  </si>
  <si>
    <t>B - STRUKTUROVANÁ KABELÁŽ - Zásuvky</t>
  </si>
  <si>
    <t>C - STRUKTUROVANÁ KABELÁŽ - Horizontální rozvody</t>
  </si>
  <si>
    <t>D - DT</t>
  </si>
  <si>
    <t>E - NOSNÝ MATERIÁL</t>
  </si>
  <si>
    <t>F - C - 2 2 M  -  ZAŘÍZENÍ</t>
  </si>
  <si>
    <t>H - S K</t>
  </si>
  <si>
    <t>J - C - 2 2 M      - ROZVODY</t>
  </si>
  <si>
    <t>Pol143</t>
  </si>
  <si>
    <t>PIR detektor, dosah 15m, odběr 9mA.</t>
  </si>
  <si>
    <t>R304374</t>
  </si>
  <si>
    <t>Keystone  1xRJ45, kat.6, nestíněný</t>
  </si>
  <si>
    <t>5014A-B1017</t>
  </si>
  <si>
    <t>Maska nosná pro 1xRJ45,</t>
  </si>
  <si>
    <t>5014A-B1018</t>
  </si>
  <si>
    <t>Maska nosná pro 2xRJ45,</t>
  </si>
  <si>
    <t>5014A-A100B</t>
  </si>
  <si>
    <t>Kryt zásuvky komunikační</t>
  </si>
  <si>
    <t>Pol144</t>
  </si>
  <si>
    <t>Kabel U/UTP 4P cat. 5e, LSZH,</t>
  </si>
  <si>
    <t>Pol145</t>
  </si>
  <si>
    <t>panel 4 okénka, Série 5, rozměry 130mm x 246mm</t>
  </si>
  <si>
    <t>Pol146</t>
  </si>
  <si>
    <t>Instalační krabice pod omítku pro panel serie 5, ( š x v x h ): 115x233x45mm</t>
  </si>
  <si>
    <t>Pol147</t>
  </si>
  <si>
    <t>Povětrnostní kryt panelu řady 5,</t>
  </si>
  <si>
    <t>Pol148</t>
  </si>
  <si>
    <t>modul audio,W</t>
  </si>
  <si>
    <t>Pol149</t>
  </si>
  <si>
    <t>modul, 1 tlačítko, 101 V</t>
  </si>
  <si>
    <t>Pol150</t>
  </si>
  <si>
    <t>modul, 2 tlačítka, 102 V</t>
  </si>
  <si>
    <t>Pol151</t>
  </si>
  <si>
    <t>telefon, 1 tlačítko</t>
  </si>
  <si>
    <t>Pol152</t>
  </si>
  <si>
    <t>Kombinovaný napájecí zdroj 230V/12Vstř/1,5A, 18Vss/1,5A, 10 DIN modulů</t>
  </si>
  <si>
    <t>Pol153</t>
  </si>
  <si>
    <t>El.otvírač,tloušťka 16mm, 6-12V, 12-24V AC/DC</t>
  </si>
  <si>
    <t>Pol154</t>
  </si>
  <si>
    <t>Elektroinstal. PVC trubka ohebná 16mm</t>
  </si>
  <si>
    <t>Pol155</t>
  </si>
  <si>
    <t>Elektroinstal. PVC trubka ohebná 23mm</t>
  </si>
  <si>
    <t>Pol156</t>
  </si>
  <si>
    <t>TRUBKA TUHÁ PVC 320N</t>
  </si>
  <si>
    <t>Pol157</t>
  </si>
  <si>
    <t>PŘÍCHYTKY TRUBEK  1516</t>
  </si>
  <si>
    <t>Pol158</t>
  </si>
  <si>
    <t>SYKFY 3x2x0,5</t>
  </si>
  <si>
    <t>Pol159</t>
  </si>
  <si>
    <t>SYKFY 25x2x0,5</t>
  </si>
  <si>
    <t>Pol160</t>
  </si>
  <si>
    <t>Kabel CYKY-O 3x1,5</t>
  </si>
  <si>
    <t>Pol161</t>
  </si>
  <si>
    <t>Krabice univers. 68/2 vč. víčka</t>
  </si>
  <si>
    <t>Pol162</t>
  </si>
  <si>
    <t>Krabice univ. vč. svorkovnice 68-1903</t>
  </si>
  <si>
    <t>Pol168</t>
  </si>
  <si>
    <t>T-kus "62"</t>
  </si>
  <si>
    <t>Pol169</t>
  </si>
  <si>
    <t>T-kus "62" - víko</t>
  </si>
  <si>
    <t>Pol172</t>
  </si>
  <si>
    <t>Nespecifikovaný materiál (šrouby, matky, podložky, vruty, hmoždinky, spojky, sádra, štukovací směs,apod)</t>
  </si>
  <si>
    <t>220111436</t>
  </si>
  <si>
    <t>Kontrolní zavěrečné měření na kabelu</t>
  </si>
  <si>
    <t>vod</t>
  </si>
  <si>
    <t>220260106</t>
  </si>
  <si>
    <t>Vyhledání vývodu nebo krabice</t>
  </si>
  <si>
    <t>220260111</t>
  </si>
  <si>
    <t>Odv. a zavičk. krab. s víčkem na závit</t>
  </si>
  <si>
    <t>220300001</t>
  </si>
  <si>
    <t>Forma kabelova do 5x2</t>
  </si>
  <si>
    <t>220300178</t>
  </si>
  <si>
    <t>-S Forma kabelová 100x2</t>
  </si>
  <si>
    <t>220321441</t>
  </si>
  <si>
    <t>-S Montáž čidla PIR</t>
  </si>
  <si>
    <t>220321761</t>
  </si>
  <si>
    <t>Závěr. oživení a odzkoušení zařízení v rozsahu 1. ústředny</t>
  </si>
  <si>
    <t>220321771</t>
  </si>
  <si>
    <t>Revize zařízení v rozsahu 1. ústředny</t>
  </si>
  <si>
    <t>220300222</t>
  </si>
  <si>
    <t>-S UTP kabel do trubky</t>
  </si>
  <si>
    <t>220280412</t>
  </si>
  <si>
    <t>-S UTP kabel do žlabu</t>
  </si>
  <si>
    <t>220500841</t>
  </si>
  <si>
    <t>-S Montáž RJ45</t>
  </si>
  <si>
    <t>220280001</t>
  </si>
  <si>
    <t>-S Kabelová forma UTP kabelu</t>
  </si>
  <si>
    <t>220111422</t>
  </si>
  <si>
    <t>-S Měření kabelu, zpacování protokolu</t>
  </si>
  <si>
    <t>220441403</t>
  </si>
  <si>
    <t>-S Montování dat. rozvaděče, patch panelů, připojení napájení, zapojení ventil jednotky.</t>
  </si>
  <si>
    <t>odb. odhah.</t>
  </si>
  <si>
    <t>-S Revize SK</t>
  </si>
  <si>
    <t>220320306</t>
  </si>
  <si>
    <t>Montáž elektrický ovládaného zámku</t>
  </si>
  <si>
    <t>220320321</t>
  </si>
  <si>
    <t>-S Montáž x-tlač. modulu, do zdi</t>
  </si>
  <si>
    <t>220731101</t>
  </si>
  <si>
    <t>-S Montáž napájecích zdrojů</t>
  </si>
  <si>
    <t>220320301</t>
  </si>
  <si>
    <t>-S Montáž hovorového modulu</t>
  </si>
  <si>
    <t>220490042</t>
  </si>
  <si>
    <t>-S Montáž stanice DT s otvíráním dveří</t>
  </si>
  <si>
    <t>Pol173</t>
  </si>
  <si>
    <t>odb.odhad</t>
  </si>
  <si>
    <t>Demontáž stávajícího zařízení vč. likvidace materiálu</t>
  </si>
  <si>
    <t>220260021</t>
  </si>
  <si>
    <t>Krabice KO 68 pod omítku</t>
  </si>
  <si>
    <t>220260023</t>
  </si>
  <si>
    <t>Krabice KR 68 pod omitku</t>
  </si>
  <si>
    <t>220260551</t>
  </si>
  <si>
    <t>Trubka PVC o16 mm pod omítku</t>
  </si>
  <si>
    <t>220260552</t>
  </si>
  <si>
    <t>Trubka PVC o23 mm pod omítku</t>
  </si>
  <si>
    <t>220260511</t>
  </si>
  <si>
    <t>Pancerova trubka na povrch 16mm</t>
  </si>
  <si>
    <t>220260721</t>
  </si>
  <si>
    <t>-S Montáž kabelového žlabu kovový 40/20</t>
  </si>
  <si>
    <t>220260721.1</t>
  </si>
  <si>
    <t>Montáž kabelového žlabu kovový 62/50</t>
  </si>
  <si>
    <t>220281252</t>
  </si>
  <si>
    <t>-S Kabel do 3x2,5 pod omítkou</t>
  </si>
  <si>
    <t>220280221</t>
  </si>
  <si>
    <t>SYKFY 3x2x0,5 v trubce</t>
  </si>
  <si>
    <t>220280224</t>
  </si>
  <si>
    <t>- Kabel sdělovací 20x2x0,5 v trubce</t>
  </si>
  <si>
    <t>220261622</t>
  </si>
  <si>
    <t>Osazení hmoždinky 8mm v cihl. zdivu</t>
  </si>
  <si>
    <t>220261661</t>
  </si>
  <si>
    <t>Značení trasy vedení</t>
  </si>
  <si>
    <t>220521001</t>
  </si>
  <si>
    <t>-S Převzetí prostor</t>
  </si>
  <si>
    <t>22011346</t>
  </si>
  <si>
    <t>Štítek kabelový</t>
  </si>
  <si>
    <t>220111761</t>
  </si>
  <si>
    <t>Uzemění kabelu</t>
  </si>
  <si>
    <t>220200411</t>
  </si>
  <si>
    <t>Barevné značení</t>
  </si>
  <si>
    <t>odb.odhad.1</t>
  </si>
  <si>
    <t>Demontáž stávající kabeláže vč. likvidace materiálu</t>
  </si>
  <si>
    <t>Pol174</t>
  </si>
  <si>
    <t>10 - Elektromontáže silnoproud</t>
  </si>
  <si>
    <t>D1 - Elektromontáže</t>
  </si>
  <si>
    <t>Pol99</t>
  </si>
  <si>
    <t>CYKY-J 3x1,5 mm2, pevně</t>
  </si>
  <si>
    <t>Pol100</t>
  </si>
  <si>
    <t>CYKY-J 3x2,5 mm2, pevně</t>
  </si>
  <si>
    <t>Pol101</t>
  </si>
  <si>
    <t>CYKY-J 5x1.5 mm2, pevně</t>
  </si>
  <si>
    <t>Pol102</t>
  </si>
  <si>
    <t>CYKY-J 5x2.5 mm2, pevně</t>
  </si>
  <si>
    <t>Pol103</t>
  </si>
  <si>
    <t>CYKY-J 7x1.5 mm2, pevně</t>
  </si>
  <si>
    <t>Pol104</t>
  </si>
  <si>
    <t>1-CXKH-R-J 5x16 , pevně</t>
  </si>
  <si>
    <t>Pol105</t>
  </si>
  <si>
    <t>1-CXKH-R-J 5x25 , pevně</t>
  </si>
  <si>
    <t>Pol106</t>
  </si>
  <si>
    <t>1-CXKH-R-J 3x1.5 , pevně</t>
  </si>
  <si>
    <t>Pol107</t>
  </si>
  <si>
    <t>H07V-U 4 žl/z, pevně</t>
  </si>
  <si>
    <t>Pol108</t>
  </si>
  <si>
    <t>Uzem. svorka propojovací k vod. baterii typ</t>
  </si>
  <si>
    <t>Pol109</t>
  </si>
  <si>
    <t>Přístroj přepínače křížového (bezšroubové svorky); řazení 7, 7So (do hořlavých podkladů A2 až F)</t>
  </si>
  <si>
    <t>Pol110</t>
  </si>
  <si>
    <t>Přístroj přepínače střídavého a ovládače přepínacího (bezšroubové svorky); řazení 6+6</t>
  </si>
  <si>
    <t>Pol111</t>
  </si>
  <si>
    <t>Přístroj přepínače střídavého (bezšroubové svorky); řazení 6, 6So (do hořlavých podkladů A2 až F)</t>
  </si>
  <si>
    <t>Pol112</t>
  </si>
  <si>
    <t>3559-A52345 Přístroj přepínače střídavého dvojitého (bezšroubové svorky); řazení  5</t>
  </si>
  <si>
    <t>Pol113</t>
  </si>
  <si>
    <t>Přístroj spínače jednopólového (bezšroubové svorky); řazení 1, 1So (do hořlavých podkladů A2 až F)</t>
  </si>
  <si>
    <t>Pol114</t>
  </si>
  <si>
    <t>Kryt spínače kolébkového, dělený; b. bílá</t>
  </si>
  <si>
    <t>Pol115</t>
  </si>
  <si>
    <t>Kryt spínače kolébkového; b. bílá</t>
  </si>
  <si>
    <t>Pol116</t>
  </si>
  <si>
    <t>Rámeček pro elektroinstalační přístroje, jednonásobný; b. bílá</t>
  </si>
  <si>
    <t>Pol117</t>
  </si>
  <si>
    <t>Rámeček pro elektroinstalační přístroje, dvojnásobný, pro vodorovnou i svislou montáž; b.bílá</t>
  </si>
  <si>
    <t>Pol118</t>
  </si>
  <si>
    <t>Rámeček pro elektroinstalační přístroje, trojnásobný, pro vodorovnou i svislou montáž; b. bílá</t>
  </si>
  <si>
    <t>Pol119</t>
  </si>
  <si>
    <t>Rámeček pro elektroinstalační přístroje, čtyřnásobný, pro vodorovnou i svislou montáž; b. bílá</t>
  </si>
  <si>
    <t>Pol120</t>
  </si>
  <si>
    <t>Rámeček pro elektroinstalační přístroje, pětinásobný, pro vodorovnou i svislou montáž; b. bílá</t>
  </si>
  <si>
    <t>Pol121</t>
  </si>
  <si>
    <t>Zásuvka jednonásobná, s ochranným kolíkem, se signalizací provozního stavu;  b. zelená</t>
  </si>
  <si>
    <t>Pol122</t>
  </si>
  <si>
    <t>Zásuvka jednonásobná, s ochranným kolíkem; b. bílá</t>
  </si>
  <si>
    <t>Pol123</t>
  </si>
  <si>
    <t>Zásuvka jednonásobná, s ochranným kolíkem, s ochranou před přepětím; b. bílá</t>
  </si>
  <si>
    <t>Pol124</t>
  </si>
  <si>
    <t>Spínač jednopólový IP 44; řazení 1; b. bílá</t>
  </si>
  <si>
    <t>Pol125</t>
  </si>
  <si>
    <t>Zásuvka jednonásobná IP 44, s ochranným kolíkem, s víčkem</t>
  </si>
  <si>
    <t>Pol126</t>
  </si>
  <si>
    <t>KRABICE UNIVERZÁLNÍ</t>
  </si>
  <si>
    <t>Pol127</t>
  </si>
  <si>
    <t>Zářivkové zapuštěné do podhledu 3x36 W TC-L,mřížka mat. hliníková , podélné reflektory  mat. hliník, příčné lamely  mat. hliník , 600, el. předřadník</t>
  </si>
  <si>
    <t>Pol128</t>
  </si>
  <si>
    <t>Zářivkové zapuštěné do podhledu 2x18W, 2 EP,bílý kovový rám, sklo opal., výřez 200mm,IP43</t>
  </si>
  <si>
    <t>Pol129</t>
  </si>
  <si>
    <t>Průmyslové 2x36 W elektr. předřad., vyztužený polyesterový korpus, IP65</t>
  </si>
  <si>
    <t>Pol130</t>
  </si>
  <si>
    <t>Nástěné 1x26W, sklo opál. IP43</t>
  </si>
  <si>
    <t>Pol131</t>
  </si>
  <si>
    <t>Nouzové sv.  11W svítící pouze při výpadku napájení, 1 hod, IP42</t>
  </si>
  <si>
    <t>Pol132</t>
  </si>
  <si>
    <t>ukončení vodičů do 6 mm2</t>
  </si>
  <si>
    <t>Pol133</t>
  </si>
  <si>
    <t>ukončení vodičů do 35 mm2</t>
  </si>
  <si>
    <t>Pol134</t>
  </si>
  <si>
    <t>60x150 drátěný kabelový žlab včetně pomocného a spojovacího materiálu</t>
  </si>
  <si>
    <t>Pol135</t>
  </si>
  <si>
    <t>60x100 drátěný kabelový žlab včetně pomocného a spojovacího materiálu</t>
  </si>
  <si>
    <t>Pol136</t>
  </si>
  <si>
    <t>50x50 drátěný kabelový žlab včetně pomocného a spojovacího materiálu</t>
  </si>
  <si>
    <t>Pol137</t>
  </si>
  <si>
    <t>Průchod stěnou,  stropem</t>
  </si>
  <si>
    <t>dm2</t>
  </si>
  <si>
    <t>Pol138</t>
  </si>
  <si>
    <t>Pomocný materiál</t>
  </si>
  <si>
    <t>Pol139</t>
  </si>
  <si>
    <t>S ostatnimi profesemi</t>
  </si>
  <si>
    <t>Pol140</t>
  </si>
  <si>
    <t>Revizni technik</t>
  </si>
  <si>
    <t>Pol141</t>
  </si>
  <si>
    <t>Spoluprace s reviz.technikem</t>
  </si>
  <si>
    <t>Pol142</t>
  </si>
  <si>
    <t>Podružný materiál</t>
  </si>
  <si>
    <t>11 - Vybavení laboratoří</t>
  </si>
  <si>
    <t>D1 - Vybavení prostor Bioptické stanice PDM</t>
  </si>
  <si>
    <t>D2 - Hygienická zařízení</t>
  </si>
  <si>
    <t>Pol85</t>
  </si>
  <si>
    <t>Vybavení prostor Bioptické stanice PDM</t>
  </si>
  <si>
    <t xml:space="preserve">"technické vybavení bude demontováno provozovatelem a přemístěno mimo prostor stavby" </t>
  </si>
  <si>
    <t>"technické vybavení, nábytek, skříně, IT, stoly a pod."</t>
  </si>
  <si>
    <t>"prostory dotčené stavbou budou předány vyklizené"</t>
  </si>
  <si>
    <t>"zpětná montáž, kalibrace, zapojení bude provedeno objednatelem, zhotovitel zajistí součinnost profesí"</t>
  </si>
  <si>
    <t>"nacenit práce související s odpojením a opětovým zprovozněním zařízení na straně stavební firmy"</t>
  </si>
  <si>
    <t>Pol90</t>
  </si>
  <si>
    <t>dávkovač mýdla</t>
  </si>
  <si>
    <t>Pol91</t>
  </si>
  <si>
    <t>mýdelník</t>
  </si>
  <si>
    <t>Pol92</t>
  </si>
  <si>
    <t>háček jednoduchý</t>
  </si>
  <si>
    <t>Pol93</t>
  </si>
  <si>
    <t>koš odpadkový</t>
  </si>
  <si>
    <t>Pol94</t>
  </si>
  <si>
    <t>WC souprava</t>
  </si>
  <si>
    <t>Pol95</t>
  </si>
  <si>
    <t>zásobník hygienických sáčků</t>
  </si>
  <si>
    <t>Pol96</t>
  </si>
  <si>
    <t>zásobník papírových ručníků</t>
  </si>
  <si>
    <t>Pol97</t>
  </si>
  <si>
    <t>zásobník toaletního papíru</t>
  </si>
  <si>
    <t>Pol98</t>
  </si>
  <si>
    <t>zrcadlo nalepené</t>
  </si>
  <si>
    <t>12 -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</si>
  <si>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</si>
  <si>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</si>
  <si>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</si>
  <si>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</si>
  <si>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</si>
  <si>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031002000</t>
  </si>
  <si>
    <t>Související práce pro zařízení staveniště</t>
  </si>
  <si>
    <t>1024</t>
  </si>
  <si>
    <t>-596089666</t>
  </si>
  <si>
    <t>032002000</t>
  </si>
  <si>
    <t>Vybavení staveniště</t>
  </si>
  <si>
    <t>1037831224</t>
  </si>
  <si>
    <t>034002000</t>
  </si>
  <si>
    <t>Zabezpečení staveniště</t>
  </si>
  <si>
    <t>-1968493314</t>
  </si>
  <si>
    <t>039002000</t>
  </si>
  <si>
    <t>Zrušení zařízení staveniště</t>
  </si>
  <si>
    <t>689657590</t>
  </si>
  <si>
    <t>043002000</t>
  </si>
  <si>
    <t>Zkoušky a ostatní měření</t>
  </si>
  <si>
    <t>817760073</t>
  </si>
  <si>
    <t>044002000</t>
  </si>
  <si>
    <t>Revize</t>
  </si>
  <si>
    <t>989795783</t>
  </si>
  <si>
    <t>045002000</t>
  </si>
  <si>
    <t>Kompletační a koordinační činnost</t>
  </si>
  <si>
    <t>-1314339898</t>
  </si>
  <si>
    <t>062002000</t>
  </si>
  <si>
    <t>Ztížené dopravní podmínky</t>
  </si>
  <si>
    <t>-716909356</t>
  </si>
  <si>
    <t>065002000</t>
  </si>
  <si>
    <t>Mimostaveništní doprava materiálů</t>
  </si>
  <si>
    <t>1634682437</t>
  </si>
  <si>
    <t>071002000</t>
  </si>
  <si>
    <t>Provoz investora, třetích osob</t>
  </si>
  <si>
    <t>-1405818430</t>
  </si>
  <si>
    <t>075603000</t>
  </si>
  <si>
    <t>Jiná ochranná pásma</t>
  </si>
  <si>
    <t>-686774855</t>
  </si>
  <si>
    <t>"pracovní zástěny, oddělení prostor stavby od zbytku budovy při provádění prací" 1</t>
  </si>
  <si>
    <t>Hlavy mikropilot namáhaných tlakem i tahem D do 80 mm (hlavy navařené na výztužné trubky)</t>
  </si>
  <si>
    <t>Dodatečné vlepování betonářské výztuže D 18 mm do cementové aktivované malty včetně vyvrtání otvoru (výztuže budou navařeny k výztužným trubkám mikropilot dle TZ)</t>
  </si>
  <si>
    <t>Překryvná síť - Rabitz</t>
  </si>
  <si>
    <t>Brno, Černopolní 9, objekt L</t>
  </si>
  <si>
    <t xml:space="preserve">FN Brno - PDM, objekt L – Zajištění základové spáry                                  Etapa 1 - Posílení základové soustavy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</si>
</sst>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color rgb="FF800080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5" fillId="5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0" fillId="0" borderId="0" xfId="0" applyBorder="1"/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4" fillId="2" borderId="0" xfId="1" applyFont="1" applyFill="1" applyAlignment="1" applyProtection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0" fontId="39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4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4"/>
  <sheetViews>
    <sheetView showGridLines="0" tabSelected="1" workbookViewId="0">
      <pane ySplit="1" topLeftCell="A2" activePane="bottomLeft" state="frozen"/>
      <selection pane="bottomLeft" activeCell="K7" sqref="K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R2" s="185" t="s">
        <v>8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3" ht="36.950000000000003" customHeight="1">
      <c r="B4" s="24"/>
      <c r="C4" s="206" t="s">
        <v>12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5"/>
      <c r="AS4" s="26" t="s">
        <v>13</v>
      </c>
      <c r="BS4" s="20" t="s">
        <v>14</v>
      </c>
    </row>
    <row r="5" spans="1:73" ht="14.4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219">
        <v>2018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7"/>
      <c r="AQ5" s="25"/>
      <c r="BS5" s="20" t="s">
        <v>9</v>
      </c>
    </row>
    <row r="6" spans="1:73" ht="36.950000000000003" customHeight="1">
      <c r="B6" s="24"/>
      <c r="C6" s="27"/>
      <c r="D6" s="30" t="s">
        <v>16</v>
      </c>
      <c r="E6" s="27"/>
      <c r="F6" s="27"/>
      <c r="G6" s="27"/>
      <c r="H6" s="27"/>
      <c r="I6" s="27"/>
      <c r="J6" s="27"/>
      <c r="K6" s="220" t="s">
        <v>2312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7"/>
      <c r="AQ6" s="25"/>
      <c r="BS6" s="20" t="s">
        <v>9</v>
      </c>
    </row>
    <row r="7" spans="1:73" ht="14.45" customHeight="1">
      <c r="B7" s="24"/>
      <c r="C7" s="27"/>
      <c r="D7" s="31" t="s">
        <v>17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18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1:73" ht="14.45" customHeight="1">
      <c r="B8" s="24"/>
      <c r="C8" s="27"/>
      <c r="D8" s="31" t="s">
        <v>19</v>
      </c>
      <c r="E8" s="27"/>
      <c r="F8" s="27"/>
      <c r="G8" s="27"/>
      <c r="H8" s="27"/>
      <c r="I8" s="27"/>
      <c r="J8" s="27"/>
      <c r="K8" s="29" t="s">
        <v>2311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21</v>
      </c>
      <c r="AL8" s="27"/>
      <c r="AM8" s="27"/>
      <c r="AN8" s="29" t="s">
        <v>22</v>
      </c>
      <c r="AO8" s="27"/>
      <c r="AP8" s="27"/>
      <c r="AQ8" s="25"/>
      <c r="BS8" s="20" t="s">
        <v>9</v>
      </c>
    </row>
    <row r="9" spans="1:73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1:73" ht="14.45" customHeight="1">
      <c r="B10" s="24"/>
      <c r="C10" s="27"/>
      <c r="D10" s="31" t="s">
        <v>23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24</v>
      </c>
      <c r="AL10" s="27"/>
      <c r="AM10" s="27"/>
      <c r="AN10" s="29" t="s">
        <v>25</v>
      </c>
      <c r="AO10" s="27"/>
      <c r="AP10" s="27"/>
      <c r="AQ10" s="25"/>
      <c r="BS10" s="20" t="s">
        <v>9</v>
      </c>
    </row>
    <row r="11" spans="1:73" ht="18.399999999999999" customHeight="1">
      <c r="B11" s="24"/>
      <c r="C11" s="27"/>
      <c r="D11" s="27"/>
      <c r="E11" s="29" t="s">
        <v>26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28</v>
      </c>
      <c r="AO11" s="27"/>
      <c r="AP11" s="27"/>
      <c r="AQ11" s="25"/>
      <c r="BS11" s="20" t="s">
        <v>9</v>
      </c>
    </row>
    <row r="12" spans="1:73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1:73" ht="14.45" customHeight="1">
      <c r="B13" s="24"/>
      <c r="C13" s="27"/>
      <c r="D13" s="31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24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1:73" ht="15">
      <c r="B14" s="24"/>
      <c r="C14" s="27"/>
      <c r="D14" s="27"/>
      <c r="E14" s="29" t="s">
        <v>30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27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1:73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1:73" ht="14.45" customHeight="1">
      <c r="B16" s="24"/>
      <c r="C16" s="27"/>
      <c r="D16" s="31" t="s">
        <v>31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24</v>
      </c>
      <c r="AL16" s="27"/>
      <c r="AM16" s="27"/>
      <c r="AN16" s="29" t="s">
        <v>32</v>
      </c>
      <c r="AO16" s="27"/>
      <c r="AP16" s="27"/>
      <c r="AQ16" s="25"/>
      <c r="BS16" s="20" t="s">
        <v>6</v>
      </c>
    </row>
    <row r="17" spans="2:71" ht="18.399999999999999" customHeight="1">
      <c r="B17" s="24"/>
      <c r="C17" s="27"/>
      <c r="D17" s="27"/>
      <c r="E17" s="29" t="s">
        <v>33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34</v>
      </c>
      <c r="AO17" s="27"/>
      <c r="AP17" s="27"/>
      <c r="AQ17" s="25"/>
      <c r="BS17" s="20" t="s">
        <v>35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45" customHeight="1">
      <c r="B19" s="24"/>
      <c r="C19" s="27"/>
      <c r="D19" s="31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24</v>
      </c>
      <c r="AL19" s="27"/>
      <c r="AM19" s="27"/>
      <c r="AN19" s="29" t="s">
        <v>32</v>
      </c>
      <c r="AO19" s="27"/>
      <c r="AP19" s="27"/>
      <c r="AQ19" s="25"/>
      <c r="BS19" s="20" t="s">
        <v>9</v>
      </c>
    </row>
    <row r="20" spans="2:71" ht="18.399999999999999" customHeight="1">
      <c r="B20" s="24"/>
      <c r="C20" s="27"/>
      <c r="D20" s="27"/>
      <c r="E20" s="29" t="s">
        <v>33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34</v>
      </c>
      <c r="AO20" s="27"/>
      <c r="AP20" s="27"/>
      <c r="AQ20" s="25"/>
    </row>
    <row r="21" spans="2:71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71" ht="15">
      <c r="B22" s="24"/>
      <c r="C22" s="27"/>
      <c r="D22" s="31" t="s">
        <v>37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71" ht="22.5" customHeight="1">
      <c r="B23" s="24"/>
      <c r="C23" s="27"/>
      <c r="D23" s="27"/>
      <c r="E23" s="221" t="s">
        <v>5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7"/>
      <c r="AP23" s="27"/>
      <c r="AQ23" s="25"/>
    </row>
    <row r="24" spans="2:71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71" ht="6.9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71" ht="14.45" customHeight="1">
      <c r="B26" s="24"/>
      <c r="C26" s="27"/>
      <c r="D26" s="33" t="s">
        <v>38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3">
        <f>ROUND(AG87,2)</f>
        <v>0</v>
      </c>
      <c r="AL26" s="214"/>
      <c r="AM26" s="214"/>
      <c r="AN26" s="214"/>
      <c r="AO26" s="214"/>
      <c r="AP26" s="27"/>
      <c r="AQ26" s="25"/>
    </row>
    <row r="27" spans="2:71" ht="14.45" customHeight="1">
      <c r="B27" s="24"/>
      <c r="C27" s="27"/>
      <c r="D27" s="33" t="s">
        <v>39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3">
        <f>ROUND(AG101,2)</f>
        <v>0</v>
      </c>
      <c r="AL27" s="213"/>
      <c r="AM27" s="213"/>
      <c r="AN27" s="213"/>
      <c r="AO27" s="213"/>
      <c r="AP27" s="27"/>
      <c r="AQ27" s="25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71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5">
        <f>ROUND(AK26+AK27,2)</f>
        <v>0</v>
      </c>
      <c r="AL29" s="216"/>
      <c r="AM29" s="216"/>
      <c r="AN29" s="216"/>
      <c r="AO29" s="216"/>
      <c r="AP29" s="35"/>
      <c r="AQ29" s="36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71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210">
        <v>0.21</v>
      </c>
      <c r="M31" s="211"/>
      <c r="N31" s="211"/>
      <c r="O31" s="211"/>
      <c r="P31" s="40"/>
      <c r="Q31" s="40"/>
      <c r="R31" s="40"/>
      <c r="S31" s="40"/>
      <c r="T31" s="43" t="s">
        <v>43</v>
      </c>
      <c r="U31" s="40"/>
      <c r="V31" s="40"/>
      <c r="W31" s="212">
        <f>ROUND(AZ87+SUM(CD102),2)</f>
        <v>0</v>
      </c>
      <c r="X31" s="211"/>
      <c r="Y31" s="211"/>
      <c r="Z31" s="211"/>
      <c r="AA31" s="211"/>
      <c r="AB31" s="211"/>
      <c r="AC31" s="211"/>
      <c r="AD31" s="211"/>
      <c r="AE31" s="211"/>
      <c r="AF31" s="40"/>
      <c r="AG31" s="40"/>
      <c r="AH31" s="40"/>
      <c r="AI31" s="40"/>
      <c r="AJ31" s="40"/>
      <c r="AK31" s="212">
        <f>ROUND(AV87+SUM(BY102),2)</f>
        <v>0</v>
      </c>
      <c r="AL31" s="211"/>
      <c r="AM31" s="211"/>
      <c r="AN31" s="211"/>
      <c r="AO31" s="211"/>
      <c r="AP31" s="40"/>
      <c r="AQ31" s="44"/>
    </row>
    <row r="32" spans="2:71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210">
        <v>0.15</v>
      </c>
      <c r="M32" s="211"/>
      <c r="N32" s="211"/>
      <c r="O32" s="211"/>
      <c r="P32" s="40"/>
      <c r="Q32" s="40"/>
      <c r="R32" s="40"/>
      <c r="S32" s="40"/>
      <c r="T32" s="43" t="s">
        <v>43</v>
      </c>
      <c r="U32" s="40"/>
      <c r="V32" s="40"/>
      <c r="W32" s="212">
        <f>ROUND(BA87+SUM(CE102),2)</f>
        <v>0</v>
      </c>
      <c r="X32" s="211"/>
      <c r="Y32" s="211"/>
      <c r="Z32" s="211"/>
      <c r="AA32" s="211"/>
      <c r="AB32" s="211"/>
      <c r="AC32" s="211"/>
      <c r="AD32" s="211"/>
      <c r="AE32" s="211"/>
      <c r="AF32" s="40"/>
      <c r="AG32" s="40"/>
      <c r="AH32" s="40"/>
      <c r="AI32" s="40"/>
      <c r="AJ32" s="40"/>
      <c r="AK32" s="212">
        <f>ROUND(AW87+SUM(BZ102),2)</f>
        <v>0</v>
      </c>
      <c r="AL32" s="211"/>
      <c r="AM32" s="211"/>
      <c r="AN32" s="211"/>
      <c r="AO32" s="211"/>
      <c r="AP32" s="40"/>
      <c r="AQ32" s="44"/>
    </row>
    <row r="33" spans="2:43" s="2" customFormat="1" ht="14.45" hidden="1" customHeight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210">
        <v>0.21</v>
      </c>
      <c r="M33" s="211"/>
      <c r="N33" s="211"/>
      <c r="O33" s="211"/>
      <c r="P33" s="40"/>
      <c r="Q33" s="40"/>
      <c r="R33" s="40"/>
      <c r="S33" s="40"/>
      <c r="T33" s="43" t="s">
        <v>43</v>
      </c>
      <c r="U33" s="40"/>
      <c r="V33" s="40"/>
      <c r="W33" s="212">
        <f>ROUND(BB87+SUM(CF102),2)</f>
        <v>0</v>
      </c>
      <c r="X33" s="211"/>
      <c r="Y33" s="211"/>
      <c r="Z33" s="211"/>
      <c r="AA33" s="211"/>
      <c r="AB33" s="211"/>
      <c r="AC33" s="211"/>
      <c r="AD33" s="211"/>
      <c r="AE33" s="211"/>
      <c r="AF33" s="40"/>
      <c r="AG33" s="40"/>
      <c r="AH33" s="40"/>
      <c r="AI33" s="40"/>
      <c r="AJ33" s="40"/>
      <c r="AK33" s="212">
        <v>0</v>
      </c>
      <c r="AL33" s="211"/>
      <c r="AM33" s="211"/>
      <c r="AN33" s="211"/>
      <c r="AO33" s="211"/>
      <c r="AP33" s="40"/>
      <c r="AQ33" s="44"/>
    </row>
    <row r="34" spans="2:43" s="2" customFormat="1" ht="14.45" hidden="1" customHeight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210">
        <v>0.15</v>
      </c>
      <c r="M34" s="211"/>
      <c r="N34" s="211"/>
      <c r="O34" s="211"/>
      <c r="P34" s="40"/>
      <c r="Q34" s="40"/>
      <c r="R34" s="40"/>
      <c r="S34" s="40"/>
      <c r="T34" s="43" t="s">
        <v>43</v>
      </c>
      <c r="U34" s="40"/>
      <c r="V34" s="40"/>
      <c r="W34" s="212">
        <f>ROUND(BC87+SUM(CG102),2)</f>
        <v>0</v>
      </c>
      <c r="X34" s="211"/>
      <c r="Y34" s="211"/>
      <c r="Z34" s="211"/>
      <c r="AA34" s="211"/>
      <c r="AB34" s="211"/>
      <c r="AC34" s="211"/>
      <c r="AD34" s="211"/>
      <c r="AE34" s="211"/>
      <c r="AF34" s="40"/>
      <c r="AG34" s="40"/>
      <c r="AH34" s="40"/>
      <c r="AI34" s="40"/>
      <c r="AJ34" s="40"/>
      <c r="AK34" s="212">
        <v>0</v>
      </c>
      <c r="AL34" s="211"/>
      <c r="AM34" s="211"/>
      <c r="AN34" s="211"/>
      <c r="AO34" s="211"/>
      <c r="AP34" s="40"/>
      <c r="AQ34" s="44"/>
    </row>
    <row r="35" spans="2:43" s="2" customFormat="1" ht="14.45" hidden="1" customHeight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210">
        <v>0</v>
      </c>
      <c r="M35" s="211"/>
      <c r="N35" s="211"/>
      <c r="O35" s="211"/>
      <c r="P35" s="40"/>
      <c r="Q35" s="40"/>
      <c r="R35" s="40"/>
      <c r="S35" s="40"/>
      <c r="T35" s="43" t="s">
        <v>43</v>
      </c>
      <c r="U35" s="40"/>
      <c r="V35" s="40"/>
      <c r="W35" s="212">
        <f>ROUND(BD87+SUM(CH102),2)</f>
        <v>0</v>
      </c>
      <c r="X35" s="211"/>
      <c r="Y35" s="211"/>
      <c r="Z35" s="211"/>
      <c r="AA35" s="211"/>
      <c r="AB35" s="211"/>
      <c r="AC35" s="211"/>
      <c r="AD35" s="211"/>
      <c r="AE35" s="211"/>
      <c r="AF35" s="40"/>
      <c r="AG35" s="40"/>
      <c r="AH35" s="40"/>
      <c r="AI35" s="40"/>
      <c r="AJ35" s="40"/>
      <c r="AK35" s="212">
        <v>0</v>
      </c>
      <c r="AL35" s="211"/>
      <c r="AM35" s="211"/>
      <c r="AN35" s="211"/>
      <c r="AO35" s="211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202" t="s">
        <v>50</v>
      </c>
      <c r="Y37" s="203"/>
      <c r="Z37" s="203"/>
      <c r="AA37" s="203"/>
      <c r="AB37" s="203"/>
      <c r="AC37" s="47"/>
      <c r="AD37" s="47"/>
      <c r="AE37" s="47"/>
      <c r="AF37" s="47"/>
      <c r="AG37" s="47"/>
      <c r="AH37" s="47"/>
      <c r="AI37" s="47"/>
      <c r="AJ37" s="47"/>
      <c r="AK37" s="204">
        <f>SUM(AK29:AK35)</f>
        <v>0</v>
      </c>
      <c r="AL37" s="203"/>
      <c r="AM37" s="203"/>
      <c r="AN37" s="203"/>
      <c r="AO37" s="205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5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5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206" t="s">
        <v>57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36"/>
    </row>
    <row r="77" spans="2:43" s="3" customFormat="1" ht="14.4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>
        <f>K5</f>
        <v>2018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16</v>
      </c>
      <c r="D78" s="69"/>
      <c r="E78" s="69"/>
      <c r="F78" s="69"/>
      <c r="G78" s="69"/>
      <c r="H78" s="69"/>
      <c r="I78" s="69"/>
      <c r="J78" s="69"/>
      <c r="K78" s="69"/>
      <c r="L78" s="208" t="str">
        <f>K6</f>
        <v xml:space="preserve">FN Brno - PDM, objekt L – Zajištění základové spáry                                  Etapa 1 - Posílení základové soustavy 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19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Brno, Černopolní 9, objekt L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21</v>
      </c>
      <c r="AJ80" s="35"/>
      <c r="AK80" s="35"/>
      <c r="AL80" s="35"/>
      <c r="AM80" s="72" t="str">
        <f>IF(AN8= "","",AN8)</f>
        <v>21.11.2018</v>
      </c>
      <c r="AN80" s="35"/>
      <c r="AO80" s="35"/>
      <c r="AP80" s="35"/>
      <c r="AQ80" s="36"/>
    </row>
    <row r="81" spans="1:76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5">
      <c r="B82" s="34"/>
      <c r="C82" s="31" t="s">
        <v>23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Fakultní nemocnice Brno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31</v>
      </c>
      <c r="AJ82" s="35"/>
      <c r="AK82" s="35"/>
      <c r="AL82" s="35"/>
      <c r="AM82" s="197" t="str">
        <f>IF(E17="","",E17)</f>
        <v>PROXIMA projekt s.r.o.</v>
      </c>
      <c r="AN82" s="197"/>
      <c r="AO82" s="197"/>
      <c r="AP82" s="197"/>
      <c r="AQ82" s="36"/>
      <c r="AS82" s="191" t="s">
        <v>58</v>
      </c>
      <c r="AT82" s="192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5">
      <c r="B83" s="34"/>
      <c r="C83" s="31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36</v>
      </c>
      <c r="AJ83" s="35"/>
      <c r="AK83" s="35"/>
      <c r="AL83" s="35"/>
      <c r="AM83" s="197" t="str">
        <f>IF(E20="","",E20)</f>
        <v>PROXIMA projekt s.r.o.</v>
      </c>
      <c r="AN83" s="197"/>
      <c r="AO83" s="197"/>
      <c r="AP83" s="197"/>
      <c r="AQ83" s="36"/>
      <c r="AS83" s="193"/>
      <c r="AT83" s="194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7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3"/>
      <c r="AT84" s="194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76" s="1" customFormat="1" ht="29.25" customHeight="1">
      <c r="B85" s="34"/>
      <c r="C85" s="198" t="s">
        <v>59</v>
      </c>
      <c r="D85" s="199"/>
      <c r="E85" s="199"/>
      <c r="F85" s="199"/>
      <c r="G85" s="199"/>
      <c r="H85" s="74"/>
      <c r="I85" s="200" t="s">
        <v>60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 t="s">
        <v>61</v>
      </c>
      <c r="AH85" s="199"/>
      <c r="AI85" s="199"/>
      <c r="AJ85" s="199"/>
      <c r="AK85" s="199"/>
      <c r="AL85" s="199"/>
      <c r="AM85" s="199"/>
      <c r="AN85" s="200" t="s">
        <v>62</v>
      </c>
      <c r="AO85" s="199"/>
      <c r="AP85" s="201"/>
      <c r="AQ85" s="36"/>
      <c r="AS85" s="75" t="s">
        <v>63</v>
      </c>
      <c r="AT85" s="76" t="s">
        <v>64</v>
      </c>
      <c r="AU85" s="76" t="s">
        <v>65</v>
      </c>
      <c r="AV85" s="76" t="s">
        <v>66</v>
      </c>
      <c r="AW85" s="76" t="s">
        <v>67</v>
      </c>
      <c r="AX85" s="76" t="s">
        <v>68</v>
      </c>
      <c r="AY85" s="76" t="s">
        <v>69</v>
      </c>
      <c r="AZ85" s="76" t="s">
        <v>70</v>
      </c>
      <c r="BA85" s="76" t="s">
        <v>71</v>
      </c>
      <c r="BB85" s="76" t="s">
        <v>72</v>
      </c>
      <c r="BC85" s="76" t="s">
        <v>73</v>
      </c>
      <c r="BD85" s="77" t="s">
        <v>74</v>
      </c>
    </row>
    <row r="86" spans="1:7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50000000000003" customHeight="1">
      <c r="B87" s="67"/>
      <c r="C87" s="79" t="s">
        <v>75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187">
        <f>ROUND(SUM(AG88:AG99),2)</f>
        <v>0</v>
      </c>
      <c r="AH87" s="187"/>
      <c r="AI87" s="187"/>
      <c r="AJ87" s="187"/>
      <c r="AK87" s="187"/>
      <c r="AL87" s="187"/>
      <c r="AM87" s="187"/>
      <c r="AN87" s="188">
        <f t="shared" ref="AN87:AN99" si="0">SUM(AG87,AT87)</f>
        <v>0</v>
      </c>
      <c r="AO87" s="188"/>
      <c r="AP87" s="188"/>
      <c r="AQ87" s="70"/>
      <c r="AS87" s="81">
        <f>ROUND(SUM(AS88:AS99),2)</f>
        <v>0</v>
      </c>
      <c r="AT87" s="82">
        <f t="shared" ref="AT87:AT99" si="1">ROUND(SUM(AV87:AW87),2)</f>
        <v>0</v>
      </c>
      <c r="AU87" s="83">
        <f>ROUND(SUM(AU88:AU99),5)</f>
        <v>12215.652480000001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ROUND(SUM(AZ88:AZ99),2)</f>
        <v>0</v>
      </c>
      <c r="BA87" s="82">
        <f>ROUND(SUM(BA88:BA99),2)</f>
        <v>0</v>
      </c>
      <c r="BB87" s="82">
        <f>ROUND(SUM(BB88:BB99),2)</f>
        <v>0</v>
      </c>
      <c r="BC87" s="82">
        <f>ROUND(SUM(BC88:BC99),2)</f>
        <v>0</v>
      </c>
      <c r="BD87" s="84">
        <f>ROUND(SUM(BD88:BD99),2)</f>
        <v>0</v>
      </c>
      <c r="BS87" s="85" t="s">
        <v>76</v>
      </c>
      <c r="BT87" s="85" t="s">
        <v>77</v>
      </c>
      <c r="BU87" s="86" t="s">
        <v>78</v>
      </c>
      <c r="BV87" s="85" t="s">
        <v>79</v>
      </c>
      <c r="BW87" s="85" t="s">
        <v>80</v>
      </c>
      <c r="BX87" s="85" t="s">
        <v>81</v>
      </c>
    </row>
    <row r="88" spans="1:76" s="5" customFormat="1" ht="22.5" customHeight="1">
      <c r="A88" s="87" t="s">
        <v>82</v>
      </c>
      <c r="B88" s="88"/>
      <c r="C88" s="89"/>
      <c r="D88" s="196" t="s">
        <v>83</v>
      </c>
      <c r="E88" s="196"/>
      <c r="F88" s="196"/>
      <c r="G88" s="196"/>
      <c r="H88" s="196"/>
      <c r="I88" s="90"/>
      <c r="J88" s="196" t="s">
        <v>84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89">
        <f>'01 - Mikropiloty'!M30</f>
        <v>0</v>
      </c>
      <c r="AH88" s="190"/>
      <c r="AI88" s="190"/>
      <c r="AJ88" s="190"/>
      <c r="AK88" s="190"/>
      <c r="AL88" s="190"/>
      <c r="AM88" s="190"/>
      <c r="AN88" s="189">
        <f t="shared" si="0"/>
        <v>0</v>
      </c>
      <c r="AO88" s="190"/>
      <c r="AP88" s="190"/>
      <c r="AQ88" s="91"/>
      <c r="AS88" s="92">
        <f>'01 - Mikropiloty'!M28</f>
        <v>0</v>
      </c>
      <c r="AT88" s="93">
        <f t="shared" si="1"/>
        <v>0</v>
      </c>
      <c r="AU88" s="94">
        <f>'01 - Mikropiloty'!W113</f>
        <v>5102.5877300000002</v>
      </c>
      <c r="AV88" s="93">
        <f>'01 - Mikropiloty'!M32</f>
        <v>0</v>
      </c>
      <c r="AW88" s="93">
        <f>'01 - Mikropiloty'!M33</f>
        <v>0</v>
      </c>
      <c r="AX88" s="93">
        <f>'01 - Mikropiloty'!M34</f>
        <v>0</v>
      </c>
      <c r="AY88" s="93">
        <f>'01 - Mikropiloty'!M35</f>
        <v>0</v>
      </c>
      <c r="AZ88" s="93">
        <f>'01 - Mikropiloty'!H32</f>
        <v>0</v>
      </c>
      <c r="BA88" s="93">
        <f>'01 - Mikropiloty'!H33</f>
        <v>0</v>
      </c>
      <c r="BB88" s="93">
        <f>'01 - Mikropiloty'!H34</f>
        <v>0</v>
      </c>
      <c r="BC88" s="93">
        <f>'01 - Mikropiloty'!H35</f>
        <v>0</v>
      </c>
      <c r="BD88" s="95">
        <f>'01 - Mikropiloty'!H36</f>
        <v>0</v>
      </c>
      <c r="BT88" s="96" t="s">
        <v>85</v>
      </c>
      <c r="BV88" s="96" t="s">
        <v>79</v>
      </c>
      <c r="BW88" s="96" t="s">
        <v>86</v>
      </c>
      <c r="BX88" s="96" t="s">
        <v>80</v>
      </c>
    </row>
    <row r="89" spans="1:76" s="5" customFormat="1" ht="22.5" customHeight="1">
      <c r="A89" s="87" t="s">
        <v>82</v>
      </c>
      <c r="B89" s="88"/>
      <c r="C89" s="89"/>
      <c r="D89" s="196" t="s">
        <v>87</v>
      </c>
      <c r="E89" s="196"/>
      <c r="F89" s="196"/>
      <c r="G89" s="196"/>
      <c r="H89" s="196"/>
      <c r="I89" s="90"/>
      <c r="J89" s="196" t="s">
        <v>88</v>
      </c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89">
        <f>'02 - Převázkové konstrukce'!M30</f>
        <v>0</v>
      </c>
      <c r="AH89" s="190"/>
      <c r="AI89" s="190"/>
      <c r="AJ89" s="190"/>
      <c r="AK89" s="190"/>
      <c r="AL89" s="190"/>
      <c r="AM89" s="190"/>
      <c r="AN89" s="189">
        <f t="shared" si="0"/>
        <v>0</v>
      </c>
      <c r="AO89" s="190"/>
      <c r="AP89" s="190"/>
      <c r="AQ89" s="91"/>
      <c r="AS89" s="92">
        <f>'02 - Převázkové konstrukce'!M28</f>
        <v>0</v>
      </c>
      <c r="AT89" s="93">
        <f t="shared" si="1"/>
        <v>0</v>
      </c>
      <c r="AU89" s="94">
        <f>'02 - Převázkové konstrukce'!W122</f>
        <v>6263.5324780000001</v>
      </c>
      <c r="AV89" s="93">
        <f>'02 - Převázkové konstrukce'!M32</f>
        <v>0</v>
      </c>
      <c r="AW89" s="93">
        <f>'02 - Převázkové konstrukce'!M33</f>
        <v>0</v>
      </c>
      <c r="AX89" s="93">
        <f>'02 - Převázkové konstrukce'!M34</f>
        <v>0</v>
      </c>
      <c r="AY89" s="93">
        <f>'02 - Převázkové konstrukce'!M35</f>
        <v>0</v>
      </c>
      <c r="AZ89" s="93">
        <f>'02 - Převázkové konstrukce'!H32</f>
        <v>0</v>
      </c>
      <c r="BA89" s="93">
        <f>'02 - Převázkové konstrukce'!H33</f>
        <v>0</v>
      </c>
      <c r="BB89" s="93">
        <f>'02 - Převázkové konstrukce'!H34</f>
        <v>0</v>
      </c>
      <c r="BC89" s="93">
        <f>'02 - Převázkové konstrukce'!H35</f>
        <v>0</v>
      </c>
      <c r="BD89" s="95">
        <f>'02 - Převázkové konstrukce'!H36</f>
        <v>0</v>
      </c>
      <c r="BT89" s="96" t="s">
        <v>85</v>
      </c>
      <c r="BV89" s="96" t="s">
        <v>79</v>
      </c>
      <c r="BW89" s="96" t="s">
        <v>89</v>
      </c>
      <c r="BX89" s="96" t="s">
        <v>80</v>
      </c>
    </row>
    <row r="90" spans="1:76" s="5" customFormat="1" ht="22.5" customHeight="1">
      <c r="A90" s="87" t="s">
        <v>82</v>
      </c>
      <c r="B90" s="88"/>
      <c r="C90" s="89"/>
      <c r="D90" s="196" t="s">
        <v>90</v>
      </c>
      <c r="E90" s="196"/>
      <c r="F90" s="196"/>
      <c r="G90" s="196"/>
      <c r="H90" s="196"/>
      <c r="I90" s="90"/>
      <c r="J90" s="196" t="s">
        <v>91</v>
      </c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89">
        <f>'03 - Sanace trhlin'!M30</f>
        <v>0</v>
      </c>
      <c r="AH90" s="190"/>
      <c r="AI90" s="190"/>
      <c r="AJ90" s="190"/>
      <c r="AK90" s="190"/>
      <c r="AL90" s="190"/>
      <c r="AM90" s="190"/>
      <c r="AN90" s="189">
        <f t="shared" si="0"/>
        <v>0</v>
      </c>
      <c r="AO90" s="190"/>
      <c r="AP90" s="190"/>
      <c r="AQ90" s="91"/>
      <c r="AS90" s="92">
        <f>'03 - Sanace trhlin'!M28</f>
        <v>0</v>
      </c>
      <c r="AT90" s="93">
        <f t="shared" si="1"/>
        <v>0</v>
      </c>
      <c r="AU90" s="94">
        <f>'03 - Sanace trhlin'!W117</f>
        <v>731.772469</v>
      </c>
      <c r="AV90" s="93">
        <f>'03 - Sanace trhlin'!M32</f>
        <v>0</v>
      </c>
      <c r="AW90" s="93">
        <f>'03 - Sanace trhlin'!M33</f>
        <v>0</v>
      </c>
      <c r="AX90" s="93">
        <f>'03 - Sanace trhlin'!M34</f>
        <v>0</v>
      </c>
      <c r="AY90" s="93">
        <f>'03 - Sanace trhlin'!M35</f>
        <v>0</v>
      </c>
      <c r="AZ90" s="93">
        <f>'03 - Sanace trhlin'!H32</f>
        <v>0</v>
      </c>
      <c r="BA90" s="93">
        <f>'03 - Sanace trhlin'!H33</f>
        <v>0</v>
      </c>
      <c r="BB90" s="93">
        <f>'03 - Sanace trhlin'!H34</f>
        <v>0</v>
      </c>
      <c r="BC90" s="93">
        <f>'03 - Sanace trhlin'!H35</f>
        <v>0</v>
      </c>
      <c r="BD90" s="95">
        <f>'03 - Sanace trhlin'!H36</f>
        <v>0</v>
      </c>
      <c r="BT90" s="96" t="s">
        <v>85</v>
      </c>
      <c r="BV90" s="96" t="s">
        <v>79</v>
      </c>
      <c r="BW90" s="96" t="s">
        <v>92</v>
      </c>
      <c r="BX90" s="96" t="s">
        <v>80</v>
      </c>
    </row>
    <row r="91" spans="1:76" s="5" customFormat="1" ht="22.5" customHeight="1">
      <c r="A91" s="87" t="s">
        <v>82</v>
      </c>
      <c r="B91" s="88"/>
      <c r="C91" s="89"/>
      <c r="D91" s="196" t="s">
        <v>93</v>
      </c>
      <c r="E91" s="196"/>
      <c r="F91" s="196"/>
      <c r="G91" s="196"/>
      <c r="H91" s="196"/>
      <c r="I91" s="90"/>
      <c r="J91" s="196" t="s">
        <v>94</v>
      </c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89">
        <f>'04 - Stavební úpravy'!M30</f>
        <v>0</v>
      </c>
      <c r="AH91" s="190"/>
      <c r="AI91" s="190"/>
      <c r="AJ91" s="190"/>
      <c r="AK91" s="190"/>
      <c r="AL91" s="190"/>
      <c r="AM91" s="190"/>
      <c r="AN91" s="189">
        <f t="shared" si="0"/>
        <v>0</v>
      </c>
      <c r="AO91" s="190"/>
      <c r="AP91" s="190"/>
      <c r="AQ91" s="91"/>
      <c r="AS91" s="92">
        <f>'04 - Stavební úpravy'!M28</f>
        <v>0</v>
      </c>
      <c r="AT91" s="93">
        <f t="shared" si="1"/>
        <v>0</v>
      </c>
      <c r="AU91" s="94">
        <f>'04 - Stavební úpravy'!W137</f>
        <v>90.564800000000005</v>
      </c>
      <c r="AV91" s="93">
        <f>'04 - Stavební úpravy'!M32</f>
        <v>0</v>
      </c>
      <c r="AW91" s="93">
        <f>'04 - Stavební úpravy'!M33</f>
        <v>0</v>
      </c>
      <c r="AX91" s="93">
        <f>'04 - Stavební úpravy'!M34</f>
        <v>0</v>
      </c>
      <c r="AY91" s="93">
        <f>'04 - Stavební úpravy'!M35</f>
        <v>0</v>
      </c>
      <c r="AZ91" s="93">
        <f>'04 - Stavební úpravy'!H32</f>
        <v>0</v>
      </c>
      <c r="BA91" s="93">
        <f>'04 - Stavební úpravy'!H33</f>
        <v>0</v>
      </c>
      <c r="BB91" s="93">
        <f>'04 - Stavební úpravy'!H34</f>
        <v>0</v>
      </c>
      <c r="BC91" s="93">
        <f>'04 - Stavební úpravy'!H35</f>
        <v>0</v>
      </c>
      <c r="BD91" s="95">
        <f>'04 - Stavební úpravy'!H36</f>
        <v>0</v>
      </c>
      <c r="BT91" s="96" t="s">
        <v>85</v>
      </c>
      <c r="BV91" s="96" t="s">
        <v>79</v>
      </c>
      <c r="BW91" s="96" t="s">
        <v>95</v>
      </c>
      <c r="BX91" s="96" t="s">
        <v>80</v>
      </c>
    </row>
    <row r="92" spans="1:76" s="5" customFormat="1" ht="22.5" customHeight="1">
      <c r="A92" s="87" t="s">
        <v>82</v>
      </c>
      <c r="B92" s="88"/>
      <c r="C92" s="89"/>
      <c r="D92" s="196" t="s">
        <v>96</v>
      </c>
      <c r="E92" s="196"/>
      <c r="F92" s="196"/>
      <c r="G92" s="196"/>
      <c r="H92" s="196"/>
      <c r="I92" s="90"/>
      <c r="J92" s="196" t="s">
        <v>97</v>
      </c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89">
        <f>'05 - Zdravotechnické inst...'!M30</f>
        <v>0</v>
      </c>
      <c r="AH92" s="190"/>
      <c r="AI92" s="190"/>
      <c r="AJ92" s="190"/>
      <c r="AK92" s="190"/>
      <c r="AL92" s="190"/>
      <c r="AM92" s="190"/>
      <c r="AN92" s="189">
        <f t="shared" si="0"/>
        <v>0</v>
      </c>
      <c r="AO92" s="190"/>
      <c r="AP92" s="190"/>
      <c r="AQ92" s="91"/>
      <c r="AS92" s="92">
        <f>'05 - Zdravotechnické inst...'!M28</f>
        <v>0</v>
      </c>
      <c r="AT92" s="93">
        <f t="shared" si="1"/>
        <v>0</v>
      </c>
      <c r="AU92" s="94">
        <f>'05 - Zdravotechnické inst...'!W126</f>
        <v>0</v>
      </c>
      <c r="AV92" s="93">
        <f>'05 - Zdravotechnické inst...'!M32</f>
        <v>0</v>
      </c>
      <c r="AW92" s="93">
        <f>'05 - Zdravotechnické inst...'!M33</f>
        <v>0</v>
      </c>
      <c r="AX92" s="93">
        <f>'05 - Zdravotechnické inst...'!M34</f>
        <v>0</v>
      </c>
      <c r="AY92" s="93">
        <f>'05 - Zdravotechnické inst...'!M35</f>
        <v>0</v>
      </c>
      <c r="AZ92" s="93">
        <f>'05 - Zdravotechnické inst...'!H32</f>
        <v>0</v>
      </c>
      <c r="BA92" s="93">
        <f>'05 - Zdravotechnické inst...'!H33</f>
        <v>0</v>
      </c>
      <c r="BB92" s="93">
        <f>'05 - Zdravotechnické inst...'!H34</f>
        <v>0</v>
      </c>
      <c r="BC92" s="93">
        <f>'05 - Zdravotechnické inst...'!H35</f>
        <v>0</v>
      </c>
      <c r="BD92" s="95">
        <f>'05 - Zdravotechnické inst...'!H36</f>
        <v>0</v>
      </c>
      <c r="BT92" s="96" t="s">
        <v>85</v>
      </c>
      <c r="BV92" s="96" t="s">
        <v>79</v>
      </c>
      <c r="BW92" s="96" t="s">
        <v>98</v>
      </c>
      <c r="BX92" s="96" t="s">
        <v>80</v>
      </c>
    </row>
    <row r="93" spans="1:76" s="5" customFormat="1" ht="22.5" customHeight="1">
      <c r="A93" s="87" t="s">
        <v>82</v>
      </c>
      <c r="B93" s="88"/>
      <c r="C93" s="89"/>
      <c r="D93" s="196" t="s">
        <v>99</v>
      </c>
      <c r="E93" s="196"/>
      <c r="F93" s="196"/>
      <c r="G93" s="196"/>
      <c r="H93" s="196"/>
      <c r="I93" s="90"/>
      <c r="J93" s="196" t="s">
        <v>100</v>
      </c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89">
        <f>'06 - Ústřední vytápění'!M30</f>
        <v>0</v>
      </c>
      <c r="AH93" s="190"/>
      <c r="AI93" s="190"/>
      <c r="AJ93" s="190"/>
      <c r="AK93" s="190"/>
      <c r="AL93" s="190"/>
      <c r="AM93" s="190"/>
      <c r="AN93" s="189">
        <f t="shared" si="0"/>
        <v>0</v>
      </c>
      <c r="AO93" s="190"/>
      <c r="AP93" s="190"/>
      <c r="AQ93" s="91"/>
      <c r="AS93" s="92">
        <f>'06 - Ústřední vytápění'!M28</f>
        <v>0</v>
      </c>
      <c r="AT93" s="93">
        <f t="shared" si="1"/>
        <v>0</v>
      </c>
      <c r="AU93" s="94">
        <f>'06 - Ústřední vytápění'!W116</f>
        <v>0</v>
      </c>
      <c r="AV93" s="93">
        <f>'06 - Ústřední vytápění'!M32</f>
        <v>0</v>
      </c>
      <c r="AW93" s="93">
        <f>'06 - Ústřední vytápění'!M33</f>
        <v>0</v>
      </c>
      <c r="AX93" s="93">
        <f>'06 - Ústřední vytápění'!M34</f>
        <v>0</v>
      </c>
      <c r="AY93" s="93">
        <f>'06 - Ústřední vytápění'!M35</f>
        <v>0</v>
      </c>
      <c r="AZ93" s="93">
        <f>'06 - Ústřední vytápění'!H32</f>
        <v>0</v>
      </c>
      <c r="BA93" s="93">
        <f>'06 - Ústřední vytápění'!H33</f>
        <v>0</v>
      </c>
      <c r="BB93" s="93">
        <f>'06 - Ústřední vytápění'!H34</f>
        <v>0</v>
      </c>
      <c r="BC93" s="93">
        <f>'06 - Ústřední vytápění'!H35</f>
        <v>0</v>
      </c>
      <c r="BD93" s="95">
        <f>'06 - Ústřední vytápění'!H36</f>
        <v>0</v>
      </c>
      <c r="BT93" s="96" t="s">
        <v>85</v>
      </c>
      <c r="BV93" s="96" t="s">
        <v>79</v>
      </c>
      <c r="BW93" s="96" t="s">
        <v>101</v>
      </c>
      <c r="BX93" s="96" t="s">
        <v>80</v>
      </c>
    </row>
    <row r="94" spans="1:76" s="5" customFormat="1" ht="22.5" customHeight="1">
      <c r="A94" s="87" t="s">
        <v>82</v>
      </c>
      <c r="B94" s="88"/>
      <c r="C94" s="89"/>
      <c r="D94" s="196" t="s">
        <v>102</v>
      </c>
      <c r="E94" s="196"/>
      <c r="F94" s="196"/>
      <c r="G94" s="196"/>
      <c r="H94" s="196"/>
      <c r="I94" s="90"/>
      <c r="J94" s="196" t="s">
        <v>103</v>
      </c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89">
        <f>'07 - Vzduchotechnika'!M30</f>
        <v>0</v>
      </c>
      <c r="AH94" s="190"/>
      <c r="AI94" s="190"/>
      <c r="AJ94" s="190"/>
      <c r="AK94" s="190"/>
      <c r="AL94" s="190"/>
      <c r="AM94" s="190"/>
      <c r="AN94" s="189">
        <f t="shared" si="0"/>
        <v>0</v>
      </c>
      <c r="AO94" s="190"/>
      <c r="AP94" s="190"/>
      <c r="AQ94" s="91"/>
      <c r="AS94" s="92">
        <f>'07 - Vzduchotechnika'!M28</f>
        <v>0</v>
      </c>
      <c r="AT94" s="93">
        <f t="shared" si="1"/>
        <v>0</v>
      </c>
      <c r="AU94" s="94">
        <f>'07 - Vzduchotechnika'!W119</f>
        <v>27.195</v>
      </c>
      <c r="AV94" s="93">
        <f>'07 - Vzduchotechnika'!M32</f>
        <v>0</v>
      </c>
      <c r="AW94" s="93">
        <f>'07 - Vzduchotechnika'!M33</f>
        <v>0</v>
      </c>
      <c r="AX94" s="93">
        <f>'07 - Vzduchotechnika'!M34</f>
        <v>0</v>
      </c>
      <c r="AY94" s="93">
        <f>'07 - Vzduchotechnika'!M35</f>
        <v>0</v>
      </c>
      <c r="AZ94" s="93">
        <f>'07 - Vzduchotechnika'!H32</f>
        <v>0</v>
      </c>
      <c r="BA94" s="93">
        <f>'07 - Vzduchotechnika'!H33</f>
        <v>0</v>
      </c>
      <c r="BB94" s="93">
        <f>'07 - Vzduchotechnika'!H34</f>
        <v>0</v>
      </c>
      <c r="BC94" s="93">
        <f>'07 - Vzduchotechnika'!H35</f>
        <v>0</v>
      </c>
      <c r="BD94" s="95">
        <f>'07 - Vzduchotechnika'!H36</f>
        <v>0</v>
      </c>
      <c r="BT94" s="96" t="s">
        <v>85</v>
      </c>
      <c r="BV94" s="96" t="s">
        <v>79</v>
      </c>
      <c r="BW94" s="96" t="s">
        <v>104</v>
      </c>
      <c r="BX94" s="96" t="s">
        <v>80</v>
      </c>
    </row>
    <row r="95" spans="1:76" s="5" customFormat="1" ht="22.5" customHeight="1">
      <c r="A95" s="87" t="s">
        <v>82</v>
      </c>
      <c r="B95" s="88"/>
      <c r="C95" s="89"/>
      <c r="D95" s="196" t="s">
        <v>105</v>
      </c>
      <c r="E95" s="196"/>
      <c r="F95" s="196"/>
      <c r="G95" s="196"/>
      <c r="H95" s="196"/>
      <c r="I95" s="90"/>
      <c r="J95" s="196" t="s">
        <v>106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89">
        <f>'08 - Měření a regulace (MAR)'!M30</f>
        <v>0</v>
      </c>
      <c r="AH95" s="190"/>
      <c r="AI95" s="190"/>
      <c r="AJ95" s="190"/>
      <c r="AK95" s="190"/>
      <c r="AL95" s="190"/>
      <c r="AM95" s="190"/>
      <c r="AN95" s="189">
        <f t="shared" si="0"/>
        <v>0</v>
      </c>
      <c r="AO95" s="190"/>
      <c r="AP95" s="190"/>
      <c r="AQ95" s="91"/>
      <c r="AS95" s="92">
        <f>'08 - Měření a regulace (MAR)'!M28</f>
        <v>0</v>
      </c>
      <c r="AT95" s="93">
        <f t="shared" si="1"/>
        <v>0</v>
      </c>
      <c r="AU95" s="94">
        <f>'08 - Měření a regulace (MAR)'!W114</f>
        <v>0</v>
      </c>
      <c r="AV95" s="93">
        <f>'08 - Měření a regulace (MAR)'!M32</f>
        <v>0</v>
      </c>
      <c r="AW95" s="93">
        <f>'08 - Měření a regulace (MAR)'!M33</f>
        <v>0</v>
      </c>
      <c r="AX95" s="93">
        <f>'08 - Měření a regulace (MAR)'!M34</f>
        <v>0</v>
      </c>
      <c r="AY95" s="93">
        <f>'08 - Měření a regulace (MAR)'!M35</f>
        <v>0</v>
      </c>
      <c r="AZ95" s="93">
        <f>'08 - Měření a regulace (MAR)'!H32</f>
        <v>0</v>
      </c>
      <c r="BA95" s="93">
        <f>'08 - Měření a regulace (MAR)'!H33</f>
        <v>0</v>
      </c>
      <c r="BB95" s="93">
        <f>'08 - Měření a regulace (MAR)'!H34</f>
        <v>0</v>
      </c>
      <c r="BC95" s="93">
        <f>'08 - Měření a regulace (MAR)'!H35</f>
        <v>0</v>
      </c>
      <c r="BD95" s="95">
        <f>'08 - Měření a regulace (MAR)'!H36</f>
        <v>0</v>
      </c>
      <c r="BT95" s="96" t="s">
        <v>85</v>
      </c>
      <c r="BV95" s="96" t="s">
        <v>79</v>
      </c>
      <c r="BW95" s="96" t="s">
        <v>107</v>
      </c>
      <c r="BX95" s="96" t="s">
        <v>80</v>
      </c>
    </row>
    <row r="96" spans="1:76" s="5" customFormat="1" ht="22.5" customHeight="1">
      <c r="A96" s="87" t="s">
        <v>82</v>
      </c>
      <c r="B96" s="88"/>
      <c r="C96" s="89"/>
      <c r="D96" s="196" t="s">
        <v>108</v>
      </c>
      <c r="E96" s="196"/>
      <c r="F96" s="196"/>
      <c r="G96" s="196"/>
      <c r="H96" s="196"/>
      <c r="I96" s="90"/>
      <c r="J96" s="196" t="s">
        <v>109</v>
      </c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89">
        <f>'09 - Elektromontáže slabo...'!M30</f>
        <v>0</v>
      </c>
      <c r="AH96" s="190"/>
      <c r="AI96" s="190"/>
      <c r="AJ96" s="190"/>
      <c r="AK96" s="190"/>
      <c r="AL96" s="190"/>
      <c r="AM96" s="190"/>
      <c r="AN96" s="189">
        <f t="shared" si="0"/>
        <v>0</v>
      </c>
      <c r="AO96" s="190"/>
      <c r="AP96" s="190"/>
      <c r="AQ96" s="91"/>
      <c r="AS96" s="92">
        <f>'09 - Elektromontáže slabo...'!M28</f>
        <v>0</v>
      </c>
      <c r="AT96" s="93">
        <f t="shared" si="1"/>
        <v>0</v>
      </c>
      <c r="AU96" s="94">
        <f>'09 - Elektromontáže slabo...'!W119</f>
        <v>0</v>
      </c>
      <c r="AV96" s="93">
        <f>'09 - Elektromontáže slabo...'!M32</f>
        <v>0</v>
      </c>
      <c r="AW96" s="93">
        <f>'09 - Elektromontáže slabo...'!M33</f>
        <v>0</v>
      </c>
      <c r="AX96" s="93">
        <f>'09 - Elektromontáže slabo...'!M34</f>
        <v>0</v>
      </c>
      <c r="AY96" s="93">
        <f>'09 - Elektromontáže slabo...'!M35</f>
        <v>0</v>
      </c>
      <c r="AZ96" s="93">
        <f>'09 - Elektromontáže slabo...'!H32</f>
        <v>0</v>
      </c>
      <c r="BA96" s="93">
        <f>'09 - Elektromontáže slabo...'!H33</f>
        <v>0</v>
      </c>
      <c r="BB96" s="93">
        <f>'09 - Elektromontáže slabo...'!H34</f>
        <v>0</v>
      </c>
      <c r="BC96" s="93">
        <f>'09 - Elektromontáže slabo...'!H35</f>
        <v>0</v>
      </c>
      <c r="BD96" s="95">
        <f>'09 - Elektromontáže slabo...'!H36</f>
        <v>0</v>
      </c>
      <c r="BT96" s="96" t="s">
        <v>85</v>
      </c>
      <c r="BV96" s="96" t="s">
        <v>79</v>
      </c>
      <c r="BW96" s="96" t="s">
        <v>110</v>
      </c>
      <c r="BX96" s="96" t="s">
        <v>80</v>
      </c>
    </row>
    <row r="97" spans="1:76" s="5" customFormat="1" ht="22.5" customHeight="1">
      <c r="A97" s="87" t="s">
        <v>82</v>
      </c>
      <c r="B97" s="88"/>
      <c r="C97" s="89"/>
      <c r="D97" s="196" t="s">
        <v>111</v>
      </c>
      <c r="E97" s="196"/>
      <c r="F97" s="196"/>
      <c r="G97" s="196"/>
      <c r="H97" s="196"/>
      <c r="I97" s="90"/>
      <c r="J97" s="196" t="s">
        <v>112</v>
      </c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89">
        <f>'10 - Elektromontáže silno...'!M30</f>
        <v>0</v>
      </c>
      <c r="AH97" s="190"/>
      <c r="AI97" s="190"/>
      <c r="AJ97" s="190"/>
      <c r="AK97" s="190"/>
      <c r="AL97" s="190"/>
      <c r="AM97" s="190"/>
      <c r="AN97" s="189">
        <f t="shared" si="0"/>
        <v>0</v>
      </c>
      <c r="AO97" s="190"/>
      <c r="AP97" s="190"/>
      <c r="AQ97" s="91"/>
      <c r="AS97" s="92">
        <f>'10 - Elektromontáže silno...'!M28</f>
        <v>0</v>
      </c>
      <c r="AT97" s="93">
        <f t="shared" si="1"/>
        <v>0</v>
      </c>
      <c r="AU97" s="94">
        <f>'10 - Elektromontáže silno...'!W110</f>
        <v>0</v>
      </c>
      <c r="AV97" s="93">
        <f>'10 - Elektromontáže silno...'!M32</f>
        <v>0</v>
      </c>
      <c r="AW97" s="93">
        <f>'10 - Elektromontáže silno...'!M33</f>
        <v>0</v>
      </c>
      <c r="AX97" s="93">
        <f>'10 - Elektromontáže silno...'!M34</f>
        <v>0</v>
      </c>
      <c r="AY97" s="93">
        <f>'10 - Elektromontáže silno...'!M35</f>
        <v>0</v>
      </c>
      <c r="AZ97" s="93">
        <f>'10 - Elektromontáže silno...'!H32</f>
        <v>0</v>
      </c>
      <c r="BA97" s="93">
        <f>'10 - Elektromontáže silno...'!H33</f>
        <v>0</v>
      </c>
      <c r="BB97" s="93">
        <f>'10 - Elektromontáže silno...'!H34</f>
        <v>0</v>
      </c>
      <c r="BC97" s="93">
        <f>'10 - Elektromontáže silno...'!H35</f>
        <v>0</v>
      </c>
      <c r="BD97" s="95">
        <f>'10 - Elektromontáže silno...'!H36</f>
        <v>0</v>
      </c>
      <c r="BT97" s="96" t="s">
        <v>85</v>
      </c>
      <c r="BV97" s="96" t="s">
        <v>79</v>
      </c>
      <c r="BW97" s="96" t="s">
        <v>113</v>
      </c>
      <c r="BX97" s="96" t="s">
        <v>80</v>
      </c>
    </row>
    <row r="98" spans="1:76" s="5" customFormat="1" ht="22.5" customHeight="1">
      <c r="A98" s="87" t="s">
        <v>82</v>
      </c>
      <c r="B98" s="88"/>
      <c r="C98" s="89"/>
      <c r="D98" s="196" t="s">
        <v>114</v>
      </c>
      <c r="E98" s="196"/>
      <c r="F98" s="196"/>
      <c r="G98" s="196"/>
      <c r="H98" s="196"/>
      <c r="I98" s="90"/>
      <c r="J98" s="196" t="s">
        <v>115</v>
      </c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89">
        <f>'11 - Vybavení laboratoří'!M30</f>
        <v>0</v>
      </c>
      <c r="AH98" s="190"/>
      <c r="AI98" s="190"/>
      <c r="AJ98" s="190"/>
      <c r="AK98" s="190"/>
      <c r="AL98" s="190"/>
      <c r="AM98" s="190"/>
      <c r="AN98" s="189">
        <f t="shared" si="0"/>
        <v>0</v>
      </c>
      <c r="AO98" s="190"/>
      <c r="AP98" s="190"/>
      <c r="AQ98" s="91"/>
      <c r="AS98" s="92">
        <f>'11 - Vybavení laboratoří'!M28</f>
        <v>0</v>
      </c>
      <c r="AT98" s="93">
        <f t="shared" si="1"/>
        <v>0</v>
      </c>
      <c r="AU98" s="94">
        <f>'11 - Vybavení laboratoří'!W111</f>
        <v>0</v>
      </c>
      <c r="AV98" s="93">
        <f>'11 - Vybavení laboratoří'!M32</f>
        <v>0</v>
      </c>
      <c r="AW98" s="93">
        <f>'11 - Vybavení laboratoří'!M33</f>
        <v>0</v>
      </c>
      <c r="AX98" s="93">
        <f>'11 - Vybavení laboratoří'!M34</f>
        <v>0</v>
      </c>
      <c r="AY98" s="93">
        <f>'11 - Vybavení laboratoří'!M35</f>
        <v>0</v>
      </c>
      <c r="AZ98" s="93">
        <f>'11 - Vybavení laboratoří'!H32</f>
        <v>0</v>
      </c>
      <c r="BA98" s="93">
        <f>'11 - Vybavení laboratoří'!H33</f>
        <v>0</v>
      </c>
      <c r="BB98" s="93">
        <f>'11 - Vybavení laboratoří'!H34</f>
        <v>0</v>
      </c>
      <c r="BC98" s="93">
        <f>'11 - Vybavení laboratoří'!H35</f>
        <v>0</v>
      </c>
      <c r="BD98" s="95">
        <f>'11 - Vybavení laboratoří'!H36</f>
        <v>0</v>
      </c>
      <c r="BT98" s="96" t="s">
        <v>85</v>
      </c>
      <c r="BV98" s="96" t="s">
        <v>79</v>
      </c>
      <c r="BW98" s="96" t="s">
        <v>116</v>
      </c>
      <c r="BX98" s="96" t="s">
        <v>80</v>
      </c>
    </row>
    <row r="99" spans="1:76" s="5" customFormat="1" ht="22.5" customHeight="1">
      <c r="A99" s="87" t="s">
        <v>82</v>
      </c>
      <c r="B99" s="88"/>
      <c r="C99" s="89"/>
      <c r="D99" s="196" t="s">
        <v>117</v>
      </c>
      <c r="E99" s="196"/>
      <c r="F99" s="196"/>
      <c r="G99" s="196"/>
      <c r="H99" s="196"/>
      <c r="I99" s="90"/>
      <c r="J99" s="196" t="s">
        <v>118</v>
      </c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89">
        <f>'12 - Vedlejší náklady'!M30</f>
        <v>0</v>
      </c>
      <c r="AH99" s="190"/>
      <c r="AI99" s="190"/>
      <c r="AJ99" s="190"/>
      <c r="AK99" s="190"/>
      <c r="AL99" s="190"/>
      <c r="AM99" s="190"/>
      <c r="AN99" s="189">
        <f t="shared" si="0"/>
        <v>0</v>
      </c>
      <c r="AO99" s="190"/>
      <c r="AP99" s="190"/>
      <c r="AQ99" s="91"/>
      <c r="AS99" s="97">
        <f>'12 - Vedlejší náklady'!M28</f>
        <v>0</v>
      </c>
      <c r="AT99" s="98">
        <f t="shared" si="1"/>
        <v>0</v>
      </c>
      <c r="AU99" s="99">
        <f>'12 - Vedlejší náklady'!W114</f>
        <v>0</v>
      </c>
      <c r="AV99" s="98">
        <f>'12 - Vedlejší náklady'!M32</f>
        <v>0</v>
      </c>
      <c r="AW99" s="98">
        <f>'12 - Vedlejší náklady'!M33</f>
        <v>0</v>
      </c>
      <c r="AX99" s="98">
        <f>'12 - Vedlejší náklady'!M34</f>
        <v>0</v>
      </c>
      <c r="AY99" s="98">
        <f>'12 - Vedlejší náklady'!M35</f>
        <v>0</v>
      </c>
      <c r="AZ99" s="98">
        <f>'12 - Vedlejší náklady'!H32</f>
        <v>0</v>
      </c>
      <c r="BA99" s="98">
        <f>'12 - Vedlejší náklady'!H33</f>
        <v>0</v>
      </c>
      <c r="BB99" s="98">
        <f>'12 - Vedlejší náklady'!H34</f>
        <v>0</v>
      </c>
      <c r="BC99" s="98">
        <f>'12 - Vedlejší náklady'!H35</f>
        <v>0</v>
      </c>
      <c r="BD99" s="100">
        <f>'12 - Vedlejší náklady'!H36</f>
        <v>0</v>
      </c>
      <c r="BT99" s="96" t="s">
        <v>85</v>
      </c>
      <c r="BV99" s="96" t="s">
        <v>79</v>
      </c>
      <c r="BW99" s="96" t="s">
        <v>119</v>
      </c>
      <c r="BX99" s="96" t="s">
        <v>80</v>
      </c>
    </row>
    <row r="100" spans="1:76">
      <c r="B100" s="24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5"/>
    </row>
    <row r="101" spans="1:76" s="1" customFormat="1" ht="30" customHeight="1">
      <c r="B101" s="34"/>
      <c r="C101" s="79" t="s">
        <v>120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188">
        <v>0</v>
      </c>
      <c r="AH101" s="188"/>
      <c r="AI101" s="188"/>
      <c r="AJ101" s="188"/>
      <c r="AK101" s="188"/>
      <c r="AL101" s="188"/>
      <c r="AM101" s="188"/>
      <c r="AN101" s="188">
        <v>0</v>
      </c>
      <c r="AO101" s="188"/>
      <c r="AP101" s="188"/>
      <c r="AQ101" s="36"/>
      <c r="AS101" s="75" t="s">
        <v>121</v>
      </c>
      <c r="AT101" s="76" t="s">
        <v>122</v>
      </c>
      <c r="AU101" s="76" t="s">
        <v>41</v>
      </c>
      <c r="AV101" s="77" t="s">
        <v>64</v>
      </c>
    </row>
    <row r="102" spans="1:76" s="1" customFormat="1" ht="10.9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6"/>
      <c r="AS102" s="101"/>
      <c r="AT102" s="55"/>
      <c r="AU102" s="55"/>
      <c r="AV102" s="57"/>
    </row>
    <row r="103" spans="1:76" s="1" customFormat="1" ht="30" customHeight="1">
      <c r="B103" s="34"/>
      <c r="C103" s="102" t="s">
        <v>123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95">
        <f>ROUND(AG87+AG101,2)</f>
        <v>0</v>
      </c>
      <c r="AH103" s="195"/>
      <c r="AI103" s="195"/>
      <c r="AJ103" s="195"/>
      <c r="AK103" s="195"/>
      <c r="AL103" s="195"/>
      <c r="AM103" s="195"/>
      <c r="AN103" s="195">
        <f>AN87+AN101</f>
        <v>0</v>
      </c>
      <c r="AO103" s="195"/>
      <c r="AP103" s="195"/>
      <c r="AQ103" s="36"/>
    </row>
    <row r="104" spans="1:76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60"/>
    </row>
  </sheetData>
  <mergeCells count="89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N91:AP91"/>
    <mergeCell ref="AG91:AM91"/>
    <mergeCell ref="D91:H91"/>
    <mergeCell ref="J91:AF91"/>
    <mergeCell ref="D92:H92"/>
    <mergeCell ref="J92:AF92"/>
    <mergeCell ref="AN93:AP93"/>
    <mergeCell ref="AG93:AM93"/>
    <mergeCell ref="D93:H93"/>
    <mergeCell ref="J93:AF93"/>
    <mergeCell ref="D94:H94"/>
    <mergeCell ref="J94:AF94"/>
    <mergeCell ref="AN95:AP95"/>
    <mergeCell ref="AG95:AM95"/>
    <mergeCell ref="D95:H95"/>
    <mergeCell ref="J95:AF95"/>
    <mergeCell ref="D96:H96"/>
    <mergeCell ref="J96:AF96"/>
    <mergeCell ref="AN97:AP97"/>
    <mergeCell ref="AG97:AM97"/>
    <mergeCell ref="D97:H97"/>
    <mergeCell ref="J97:AF97"/>
    <mergeCell ref="AG103:AM103"/>
    <mergeCell ref="AN103:AP103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R2:BE2"/>
    <mergeCell ref="AG87:AM87"/>
    <mergeCell ref="AN87:AP87"/>
    <mergeCell ref="AG101:AM101"/>
    <mergeCell ref="AN101:AP101"/>
    <mergeCell ref="AN96:AP96"/>
    <mergeCell ref="AG96:AM96"/>
    <mergeCell ref="AN94:AP94"/>
    <mergeCell ref="AG94:AM94"/>
    <mergeCell ref="AN92:AP92"/>
    <mergeCell ref="AG92:AM92"/>
    <mergeCell ref="AN90:AP90"/>
    <mergeCell ref="AG90:AM90"/>
    <mergeCell ref="AN88:AP88"/>
    <mergeCell ref="AG88:AM88"/>
    <mergeCell ref="AS82:AT84"/>
  </mergeCells>
  <hyperlinks>
    <hyperlink ref="K1:S1" location="C2" display="1) Souhrnný list stavby"/>
    <hyperlink ref="W1:AF1" location="C87" display="2) Rekapitulace objektů"/>
    <hyperlink ref="A88" location="'01 - Mikropiloty'!C2" display="/"/>
    <hyperlink ref="A89" location="'02 - Převázkové konstrukce'!C2" display="/"/>
    <hyperlink ref="A90" location="'03 - Sanace trhlin'!C2" display="/"/>
    <hyperlink ref="A91" location="'04 - Stavební úpravy'!C2" display="/"/>
    <hyperlink ref="A92" location="'05 - Zdravotechnické inst...'!C2" display="/"/>
    <hyperlink ref="A93" location="'06 - Ústřední vytápění'!C2" display="/"/>
    <hyperlink ref="A94" location="'07 - Vzduchotechnika'!C2" display="/"/>
    <hyperlink ref="A95" location="'08 - Měření a regulace (MAR)'!C2" display="/"/>
    <hyperlink ref="A96" location="'09 - Elektromontáže slabo...'!C2" display="/"/>
    <hyperlink ref="A97" location="'10 - Elektromontáže silno...'!C2" display="/"/>
    <hyperlink ref="A98" location="'11 - Vybavení laboratoří'!C2" display="/"/>
    <hyperlink ref="A99" location="'12 - Vedlejší náklady'!C2" display="/"/>
  </hyperlinks>
  <pageMargins left="0.59055118110236227" right="0.59055118110236227" top="0.31496062992125984" bottom="0.27559055118110237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6"/>
  <sheetViews>
    <sheetView showGridLines="0" workbookViewId="0">
      <pane ySplit="1" topLeftCell="A73" activePane="bottomLeft" state="frozen"/>
      <selection pane="bottomLeft" activeCell="F79" sqref="F79:P7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110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2006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N100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ROUND((SUM(BE100:BE101)+SUM(BE119:BE205)), 2)</f>
        <v>0</v>
      </c>
      <c r="I32" s="250"/>
      <c r="J32" s="250"/>
      <c r="K32" s="35"/>
      <c r="L32" s="35"/>
      <c r="M32" s="255">
        <f>ROUND(ROUND((SUM(BE100:BE101)+SUM(BE119:BE205)),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ROUND((SUM(BF100:BF101)+SUM(BF119:BF205)), 2)</f>
        <v>0</v>
      </c>
      <c r="I33" s="250"/>
      <c r="J33" s="250"/>
      <c r="K33" s="35"/>
      <c r="L33" s="35"/>
      <c r="M33" s="255">
        <f>ROUND(ROUND((SUM(BF100:BF101)+SUM(BF119:BF205)),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ROUND((SUM(BG100:BG101)+SUM(BG119:BG205)),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ROUND((SUM(BH100:BH101)+SUM(BH119:BH205)),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ROUND((SUM(BI100:BI101)+SUM(BI119:BI205)),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09 - Elektromontáže slaboproud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N119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2007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N120</f>
        <v>0</v>
      </c>
      <c r="O89" s="245"/>
      <c r="P89" s="245"/>
      <c r="Q89" s="245"/>
      <c r="R89" s="115"/>
    </row>
    <row r="90" spans="2:47" s="6" customFormat="1" ht="24.95" customHeight="1">
      <c r="B90" s="112"/>
      <c r="C90" s="113"/>
      <c r="D90" s="114" t="s">
        <v>2008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N122</f>
        <v>0</v>
      </c>
      <c r="O90" s="245"/>
      <c r="P90" s="245"/>
      <c r="Q90" s="245"/>
      <c r="R90" s="115"/>
    </row>
    <row r="91" spans="2:47" s="6" customFormat="1" ht="24.95" customHeight="1">
      <c r="B91" s="112"/>
      <c r="C91" s="113"/>
      <c r="D91" s="114" t="s">
        <v>2009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N127</f>
        <v>0</v>
      </c>
      <c r="O91" s="245"/>
      <c r="P91" s="245"/>
      <c r="Q91" s="245"/>
      <c r="R91" s="115"/>
    </row>
    <row r="92" spans="2:47" s="6" customFormat="1" ht="24.95" customHeight="1">
      <c r="B92" s="112"/>
      <c r="C92" s="113"/>
      <c r="D92" s="114" t="s">
        <v>2010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N129</f>
        <v>0</v>
      </c>
      <c r="O92" s="245"/>
      <c r="P92" s="245"/>
      <c r="Q92" s="245"/>
      <c r="R92" s="115"/>
    </row>
    <row r="93" spans="2:47" s="6" customFormat="1" ht="24.95" customHeight="1">
      <c r="B93" s="112"/>
      <c r="C93" s="113"/>
      <c r="D93" s="114" t="s">
        <v>2011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N139</f>
        <v>0</v>
      </c>
      <c r="O93" s="245"/>
      <c r="P93" s="245"/>
      <c r="Q93" s="245"/>
      <c r="R93" s="115"/>
    </row>
    <row r="94" spans="2:47" s="6" customFormat="1" ht="24.95" customHeight="1">
      <c r="B94" s="112"/>
      <c r="C94" s="113"/>
      <c r="D94" s="114" t="s">
        <v>2012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2">
        <f>N160</f>
        <v>0</v>
      </c>
      <c r="O94" s="245"/>
      <c r="P94" s="245"/>
      <c r="Q94" s="245"/>
      <c r="R94" s="115"/>
    </row>
    <row r="95" spans="2:47" s="6" customFormat="1" ht="24.95" customHeight="1">
      <c r="B95" s="112"/>
      <c r="C95" s="113"/>
      <c r="D95" s="114" t="s">
        <v>2007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N166</f>
        <v>0</v>
      </c>
      <c r="O95" s="245"/>
      <c r="P95" s="245"/>
      <c r="Q95" s="245"/>
      <c r="R95" s="115"/>
    </row>
    <row r="96" spans="2:47" s="6" customFormat="1" ht="24.95" customHeight="1">
      <c r="B96" s="112"/>
      <c r="C96" s="113"/>
      <c r="D96" s="114" t="s">
        <v>2013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2">
        <f>N170</f>
        <v>0</v>
      </c>
      <c r="O96" s="245"/>
      <c r="P96" s="245"/>
      <c r="Q96" s="245"/>
      <c r="R96" s="115"/>
    </row>
    <row r="97" spans="2:21" s="6" customFormat="1" ht="24.95" customHeight="1">
      <c r="B97" s="112"/>
      <c r="C97" s="113"/>
      <c r="D97" s="114" t="s">
        <v>2010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2">
        <f>N178</f>
        <v>0</v>
      </c>
      <c r="O97" s="245"/>
      <c r="P97" s="245"/>
      <c r="Q97" s="245"/>
      <c r="R97" s="115"/>
    </row>
    <row r="98" spans="2:21" s="6" customFormat="1" ht="24.95" customHeight="1">
      <c r="B98" s="112"/>
      <c r="C98" s="113"/>
      <c r="D98" s="114" t="s">
        <v>2014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2">
        <f>N187</f>
        <v>0</v>
      </c>
      <c r="O98" s="245"/>
      <c r="P98" s="245"/>
      <c r="Q98" s="245"/>
      <c r="R98" s="115"/>
    </row>
    <row r="99" spans="2:21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11" t="s">
        <v>144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48">
        <v>0</v>
      </c>
      <c r="O100" s="249"/>
      <c r="P100" s="249"/>
      <c r="Q100" s="249"/>
      <c r="R100" s="36"/>
      <c r="T100" s="120"/>
      <c r="U100" s="121" t="s">
        <v>41</v>
      </c>
    </row>
    <row r="101" spans="2:21" s="1" customFormat="1" ht="18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02" t="s">
        <v>123</v>
      </c>
      <c r="D102" s="103"/>
      <c r="E102" s="103"/>
      <c r="F102" s="103"/>
      <c r="G102" s="103"/>
      <c r="H102" s="103"/>
      <c r="I102" s="103"/>
      <c r="J102" s="103"/>
      <c r="K102" s="103"/>
      <c r="L102" s="195">
        <f>ROUND(SUM(N88+N100),2)</f>
        <v>0</v>
      </c>
      <c r="M102" s="195"/>
      <c r="N102" s="195"/>
      <c r="O102" s="195"/>
      <c r="P102" s="195"/>
      <c r="Q102" s="195"/>
      <c r="R102" s="36"/>
    </row>
    <row r="103" spans="2:21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7" spans="2:21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21" s="1" customFormat="1" ht="36.950000000000003" customHeight="1">
      <c r="B108" s="34"/>
      <c r="C108" s="206" t="s">
        <v>145</v>
      </c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30" customHeight="1">
      <c r="B110" s="34"/>
      <c r="C110" s="31" t="s">
        <v>16</v>
      </c>
      <c r="D110" s="35"/>
      <c r="E110" s="35"/>
      <c r="F110" s="251" t="str">
        <f>F6</f>
        <v xml:space="preserve">FN Brno - PDM, objekt L – Zajištění základové spáry                                  Etapa 1 - Posílení základové soustavy 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35"/>
      <c r="R110" s="36"/>
    </row>
    <row r="111" spans="2:21" s="1" customFormat="1" ht="36.950000000000003" customHeight="1">
      <c r="B111" s="34"/>
      <c r="C111" s="68" t="s">
        <v>131</v>
      </c>
      <c r="D111" s="35"/>
      <c r="E111" s="35"/>
      <c r="F111" s="208" t="str">
        <f>F7</f>
        <v>09 - Elektromontáže slaboproud</v>
      </c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35"/>
      <c r="R111" s="36"/>
    </row>
    <row r="112" spans="2:21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8" customHeight="1">
      <c r="B113" s="34"/>
      <c r="C113" s="31" t="s">
        <v>19</v>
      </c>
      <c r="D113" s="35"/>
      <c r="E113" s="35"/>
      <c r="F113" s="29" t="str">
        <f>F9</f>
        <v>Brno, Černopolní 9, pavilon L</v>
      </c>
      <c r="G113" s="35"/>
      <c r="H113" s="35"/>
      <c r="I113" s="35"/>
      <c r="J113" s="35"/>
      <c r="K113" s="31" t="s">
        <v>21</v>
      </c>
      <c r="L113" s="35"/>
      <c r="M113" s="241" t="str">
        <f>IF(O9="","",O9)</f>
        <v>21.11.2018</v>
      </c>
      <c r="N113" s="241"/>
      <c r="O113" s="241"/>
      <c r="P113" s="241"/>
      <c r="Q113" s="35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5">
      <c r="B115" s="34"/>
      <c r="C115" s="31" t="s">
        <v>23</v>
      </c>
      <c r="D115" s="35"/>
      <c r="E115" s="35"/>
      <c r="F115" s="29" t="str">
        <f>E12</f>
        <v>Fakultní nemocnice Brno</v>
      </c>
      <c r="G115" s="35"/>
      <c r="H115" s="35"/>
      <c r="I115" s="35"/>
      <c r="J115" s="35"/>
      <c r="K115" s="31" t="s">
        <v>31</v>
      </c>
      <c r="L115" s="35"/>
      <c r="M115" s="219" t="str">
        <f>E18</f>
        <v>PROXIMA projekt s.r.o.</v>
      </c>
      <c r="N115" s="219"/>
      <c r="O115" s="219"/>
      <c r="P115" s="219"/>
      <c r="Q115" s="219"/>
      <c r="R115" s="36"/>
    </row>
    <row r="116" spans="2:65" s="1" customFormat="1" ht="14.45" customHeight="1">
      <c r="B116" s="34"/>
      <c r="C116" s="31" t="s">
        <v>29</v>
      </c>
      <c r="D116" s="35"/>
      <c r="E116" s="35"/>
      <c r="F116" s="29" t="str">
        <f>IF(E15="","",E15)</f>
        <v xml:space="preserve"> </v>
      </c>
      <c r="G116" s="35"/>
      <c r="H116" s="35"/>
      <c r="I116" s="35"/>
      <c r="J116" s="35"/>
      <c r="K116" s="31" t="s">
        <v>36</v>
      </c>
      <c r="L116" s="35"/>
      <c r="M116" s="219" t="str">
        <f>E21</f>
        <v>PROXIMA projekt s.r.o.</v>
      </c>
      <c r="N116" s="219"/>
      <c r="O116" s="219"/>
      <c r="P116" s="219"/>
      <c r="Q116" s="219"/>
      <c r="R116" s="36"/>
    </row>
    <row r="117" spans="2:65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8" customFormat="1" ht="29.25" customHeight="1">
      <c r="B118" s="122"/>
      <c r="C118" s="123" t="s">
        <v>146</v>
      </c>
      <c r="D118" s="124" t="s">
        <v>147</v>
      </c>
      <c r="E118" s="124" t="s">
        <v>59</v>
      </c>
      <c r="F118" s="242" t="s">
        <v>148</v>
      </c>
      <c r="G118" s="242"/>
      <c r="H118" s="242"/>
      <c r="I118" s="242"/>
      <c r="J118" s="124" t="s">
        <v>149</v>
      </c>
      <c r="K118" s="124" t="s">
        <v>150</v>
      </c>
      <c r="L118" s="243" t="s">
        <v>151</v>
      </c>
      <c r="M118" s="243"/>
      <c r="N118" s="242" t="s">
        <v>137</v>
      </c>
      <c r="O118" s="242"/>
      <c r="P118" s="242"/>
      <c r="Q118" s="244"/>
      <c r="R118" s="125"/>
      <c r="T118" s="75" t="s">
        <v>152</v>
      </c>
      <c r="U118" s="76" t="s">
        <v>41</v>
      </c>
      <c r="V118" s="76" t="s">
        <v>153</v>
      </c>
      <c r="W118" s="76" t="s">
        <v>154</v>
      </c>
      <c r="X118" s="76" t="s">
        <v>155</v>
      </c>
      <c r="Y118" s="76" t="s">
        <v>156</v>
      </c>
      <c r="Z118" s="76" t="s">
        <v>157</v>
      </c>
      <c r="AA118" s="77" t="s">
        <v>158</v>
      </c>
    </row>
    <row r="119" spans="2:65" s="1" customFormat="1" ht="29.25" customHeight="1">
      <c r="B119" s="34"/>
      <c r="C119" s="79" t="s">
        <v>133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29">
        <f>BK119</f>
        <v>0</v>
      </c>
      <c r="O119" s="230"/>
      <c r="P119" s="230"/>
      <c r="Q119" s="230"/>
      <c r="R119" s="36"/>
      <c r="T119" s="78"/>
      <c r="U119" s="50"/>
      <c r="V119" s="50"/>
      <c r="W119" s="126">
        <f>W120+W122+W127+W129+W139+W160+W166+W170+W178+W187</f>
        <v>0</v>
      </c>
      <c r="X119" s="50"/>
      <c r="Y119" s="126">
        <f>Y120+Y122+Y127+Y129+Y139+Y160+Y166+Y170+Y178+Y187</f>
        <v>0</v>
      </c>
      <c r="Z119" s="50"/>
      <c r="AA119" s="127">
        <f>AA120+AA122+AA127+AA129+AA139+AA160+AA166+AA170+AA178+AA187</f>
        <v>0</v>
      </c>
      <c r="AT119" s="20" t="s">
        <v>76</v>
      </c>
      <c r="AU119" s="20" t="s">
        <v>139</v>
      </c>
      <c r="BK119" s="128">
        <f>BK120+BK122+BK127+BK129+BK139+BK160+BK166+BK170+BK178+BK187</f>
        <v>0</v>
      </c>
    </row>
    <row r="120" spans="2:65" s="9" customFormat="1" ht="37.35" customHeight="1">
      <c r="B120" s="129"/>
      <c r="C120" s="130"/>
      <c r="D120" s="131" t="s">
        <v>2007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67">
        <f>BK120</f>
        <v>0</v>
      </c>
      <c r="O120" s="268"/>
      <c r="P120" s="268"/>
      <c r="Q120" s="268"/>
      <c r="R120" s="132"/>
      <c r="T120" s="133"/>
      <c r="U120" s="130"/>
      <c r="V120" s="130"/>
      <c r="W120" s="134">
        <f>W121</f>
        <v>0</v>
      </c>
      <c r="X120" s="130"/>
      <c r="Y120" s="134">
        <f>Y121</f>
        <v>0</v>
      </c>
      <c r="Z120" s="130"/>
      <c r="AA120" s="135">
        <f>AA121</f>
        <v>0</v>
      </c>
      <c r="AR120" s="136" t="s">
        <v>129</v>
      </c>
      <c r="AT120" s="137" t="s">
        <v>76</v>
      </c>
      <c r="AU120" s="137" t="s">
        <v>77</v>
      </c>
      <c r="AY120" s="136" t="s">
        <v>159</v>
      </c>
      <c r="BK120" s="138">
        <f>BK121</f>
        <v>0</v>
      </c>
    </row>
    <row r="121" spans="2:65" s="1" customFormat="1" ht="22.5" customHeight="1">
      <c r="B121" s="140"/>
      <c r="C121" s="141" t="s">
        <v>85</v>
      </c>
      <c r="D121" s="141" t="s">
        <v>160</v>
      </c>
      <c r="E121" s="142" t="s">
        <v>2015</v>
      </c>
      <c r="F121" s="225" t="s">
        <v>2016</v>
      </c>
      <c r="G121" s="225"/>
      <c r="H121" s="225"/>
      <c r="I121" s="225"/>
      <c r="J121" s="143" t="s">
        <v>407</v>
      </c>
      <c r="K121" s="144">
        <v>1</v>
      </c>
      <c r="L121" s="226"/>
      <c r="M121" s="226"/>
      <c r="N121" s="226">
        <f>ROUND(L121*K121,2)</f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>V121*K121</f>
        <v>0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0" t="s">
        <v>168</v>
      </c>
      <c r="AT121" s="20" t="s">
        <v>160</v>
      </c>
      <c r="AU121" s="20" t="s">
        <v>85</v>
      </c>
      <c r="AY121" s="20" t="s">
        <v>159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0" t="s">
        <v>85</v>
      </c>
      <c r="BK121" s="149">
        <f>ROUND(L121*K121,2)</f>
        <v>0</v>
      </c>
      <c r="BL121" s="20" t="s">
        <v>168</v>
      </c>
      <c r="BM121" s="20" t="s">
        <v>129</v>
      </c>
    </row>
    <row r="122" spans="2:65" s="9" customFormat="1" ht="37.35" customHeight="1">
      <c r="B122" s="129"/>
      <c r="C122" s="130"/>
      <c r="D122" s="131" t="s">
        <v>2008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265">
        <f>BK122</f>
        <v>0</v>
      </c>
      <c r="O122" s="266"/>
      <c r="P122" s="266"/>
      <c r="Q122" s="266"/>
      <c r="R122" s="132"/>
      <c r="T122" s="133"/>
      <c r="U122" s="130"/>
      <c r="V122" s="130"/>
      <c r="W122" s="134">
        <f>SUM(W123:W126)</f>
        <v>0</v>
      </c>
      <c r="X122" s="130"/>
      <c r="Y122" s="134">
        <f>SUM(Y123:Y126)</f>
        <v>0</v>
      </c>
      <c r="Z122" s="130"/>
      <c r="AA122" s="135">
        <f>SUM(AA123:AA126)</f>
        <v>0</v>
      </c>
      <c r="AR122" s="136" t="s">
        <v>129</v>
      </c>
      <c r="AT122" s="137" t="s">
        <v>76</v>
      </c>
      <c r="AU122" s="137" t="s">
        <v>77</v>
      </c>
      <c r="AY122" s="136" t="s">
        <v>159</v>
      </c>
      <c r="BK122" s="138">
        <f>SUM(BK123:BK126)</f>
        <v>0</v>
      </c>
    </row>
    <row r="123" spans="2:65" s="1" customFormat="1" ht="22.5" customHeight="1">
      <c r="B123" s="140"/>
      <c r="C123" s="141" t="s">
        <v>129</v>
      </c>
      <c r="D123" s="141" t="s">
        <v>160</v>
      </c>
      <c r="E123" s="142" t="s">
        <v>2017</v>
      </c>
      <c r="F123" s="225" t="s">
        <v>2018</v>
      </c>
      <c r="G123" s="225"/>
      <c r="H123" s="225"/>
      <c r="I123" s="225"/>
      <c r="J123" s="143" t="s">
        <v>407</v>
      </c>
      <c r="K123" s="144">
        <v>34</v>
      </c>
      <c r="L123" s="226"/>
      <c r="M123" s="226"/>
      <c r="N123" s="226">
        <f>ROUND(L123*K123,2)</f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0" t="s">
        <v>168</v>
      </c>
      <c r="AT123" s="20" t="s">
        <v>160</v>
      </c>
      <c r="AU123" s="20" t="s">
        <v>85</v>
      </c>
      <c r="AY123" s="20" t="s">
        <v>159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0" t="s">
        <v>85</v>
      </c>
      <c r="BK123" s="149">
        <f>ROUND(L123*K123,2)</f>
        <v>0</v>
      </c>
      <c r="BL123" s="20" t="s">
        <v>168</v>
      </c>
      <c r="BM123" s="20" t="s">
        <v>164</v>
      </c>
    </row>
    <row r="124" spans="2:65" s="1" customFormat="1" ht="22.5" customHeight="1">
      <c r="B124" s="140"/>
      <c r="C124" s="141" t="s">
        <v>189</v>
      </c>
      <c r="D124" s="141" t="s">
        <v>160</v>
      </c>
      <c r="E124" s="142" t="s">
        <v>2019</v>
      </c>
      <c r="F124" s="225" t="s">
        <v>2020</v>
      </c>
      <c r="G124" s="225"/>
      <c r="H124" s="225"/>
      <c r="I124" s="225"/>
      <c r="J124" s="143" t="s">
        <v>407</v>
      </c>
      <c r="K124" s="144">
        <v>1</v>
      </c>
      <c r="L124" s="226"/>
      <c r="M124" s="226"/>
      <c r="N124" s="226">
        <f>ROUND(L124*K124,2)</f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>V124*K124</f>
        <v>0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0" t="s">
        <v>168</v>
      </c>
      <c r="AT124" s="20" t="s">
        <v>160</v>
      </c>
      <c r="AU124" s="20" t="s">
        <v>85</v>
      </c>
      <c r="AY124" s="20" t="s">
        <v>159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0" t="s">
        <v>85</v>
      </c>
      <c r="BK124" s="149">
        <f>ROUND(L124*K124,2)</f>
        <v>0</v>
      </c>
      <c r="BL124" s="20" t="s">
        <v>168</v>
      </c>
      <c r="BM124" s="20" t="s">
        <v>196</v>
      </c>
    </row>
    <row r="125" spans="2:65" s="1" customFormat="1" ht="22.5" customHeight="1">
      <c r="B125" s="140"/>
      <c r="C125" s="141" t="s">
        <v>164</v>
      </c>
      <c r="D125" s="141" t="s">
        <v>160</v>
      </c>
      <c r="E125" s="142" t="s">
        <v>2021</v>
      </c>
      <c r="F125" s="225" t="s">
        <v>2022</v>
      </c>
      <c r="G125" s="225"/>
      <c r="H125" s="225"/>
      <c r="I125" s="225"/>
      <c r="J125" s="143" t="s">
        <v>407</v>
      </c>
      <c r="K125" s="144">
        <v>17</v>
      </c>
      <c r="L125" s="226"/>
      <c r="M125" s="226"/>
      <c r="N125" s="226">
        <f>ROUND(L125*K125,2)</f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>V125*K125</f>
        <v>0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0" t="s">
        <v>168</v>
      </c>
      <c r="AT125" s="20" t="s">
        <v>160</v>
      </c>
      <c r="AU125" s="20" t="s">
        <v>85</v>
      </c>
      <c r="AY125" s="20" t="s">
        <v>159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85</v>
      </c>
      <c r="BK125" s="149">
        <f>ROUND(L125*K125,2)</f>
        <v>0</v>
      </c>
      <c r="BL125" s="20" t="s">
        <v>168</v>
      </c>
      <c r="BM125" s="20" t="s">
        <v>184</v>
      </c>
    </row>
    <row r="126" spans="2:65" s="1" customFormat="1" ht="22.5" customHeight="1">
      <c r="B126" s="140"/>
      <c r="C126" s="141" t="s">
        <v>271</v>
      </c>
      <c r="D126" s="141" t="s">
        <v>160</v>
      </c>
      <c r="E126" s="142" t="s">
        <v>2023</v>
      </c>
      <c r="F126" s="225" t="s">
        <v>2024</v>
      </c>
      <c r="G126" s="225"/>
      <c r="H126" s="225"/>
      <c r="I126" s="225"/>
      <c r="J126" s="143" t="s">
        <v>407</v>
      </c>
      <c r="K126" s="144">
        <v>18</v>
      </c>
      <c r="L126" s="226"/>
      <c r="M126" s="226"/>
      <c r="N126" s="226">
        <f>ROUND(L126*K126,2)</f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>V126*K126</f>
        <v>0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0" t="s">
        <v>168</v>
      </c>
      <c r="AT126" s="20" t="s">
        <v>160</v>
      </c>
      <c r="AU126" s="20" t="s">
        <v>85</v>
      </c>
      <c r="AY126" s="20" t="s">
        <v>159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0" t="s">
        <v>85</v>
      </c>
      <c r="BK126" s="149">
        <f>ROUND(L126*K126,2)</f>
        <v>0</v>
      </c>
      <c r="BL126" s="20" t="s">
        <v>168</v>
      </c>
      <c r="BM126" s="20" t="s">
        <v>111</v>
      </c>
    </row>
    <row r="127" spans="2:65" s="9" customFormat="1" ht="37.35" customHeight="1">
      <c r="B127" s="129"/>
      <c r="C127" s="130"/>
      <c r="D127" s="131" t="s">
        <v>2009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265">
        <f>BK127</f>
        <v>0</v>
      </c>
      <c r="O127" s="266"/>
      <c r="P127" s="266"/>
      <c r="Q127" s="266"/>
      <c r="R127" s="132"/>
      <c r="T127" s="133"/>
      <c r="U127" s="130"/>
      <c r="V127" s="130"/>
      <c r="W127" s="134">
        <f>W128</f>
        <v>0</v>
      </c>
      <c r="X127" s="130"/>
      <c r="Y127" s="134">
        <f>Y128</f>
        <v>0</v>
      </c>
      <c r="Z127" s="130"/>
      <c r="AA127" s="135">
        <f>AA128</f>
        <v>0</v>
      </c>
      <c r="AR127" s="136" t="s">
        <v>129</v>
      </c>
      <c r="AT127" s="137" t="s">
        <v>76</v>
      </c>
      <c r="AU127" s="137" t="s">
        <v>77</v>
      </c>
      <c r="AY127" s="136" t="s">
        <v>159</v>
      </c>
      <c r="BK127" s="138">
        <f>BK128</f>
        <v>0</v>
      </c>
    </row>
    <row r="128" spans="2:65" s="1" customFormat="1" ht="22.5" customHeight="1">
      <c r="B128" s="140"/>
      <c r="C128" s="141" t="s">
        <v>196</v>
      </c>
      <c r="D128" s="141" t="s">
        <v>160</v>
      </c>
      <c r="E128" s="142" t="s">
        <v>2025</v>
      </c>
      <c r="F128" s="225" t="s">
        <v>2026</v>
      </c>
      <c r="G128" s="225"/>
      <c r="H128" s="225"/>
      <c r="I128" s="225"/>
      <c r="J128" s="143" t="s">
        <v>163</v>
      </c>
      <c r="K128" s="144">
        <v>1350</v>
      </c>
      <c r="L128" s="226"/>
      <c r="M128" s="226"/>
      <c r="N128" s="226">
        <f>ROUND(L128*K128,2)</f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>V128*K128</f>
        <v>0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0" t="s">
        <v>168</v>
      </c>
      <c r="AT128" s="20" t="s">
        <v>160</v>
      </c>
      <c r="AU128" s="20" t="s">
        <v>85</v>
      </c>
      <c r="AY128" s="20" t="s">
        <v>159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0" t="s">
        <v>85</v>
      </c>
      <c r="BK128" s="149">
        <f>ROUND(L128*K128,2)</f>
        <v>0</v>
      </c>
      <c r="BL128" s="20" t="s">
        <v>168</v>
      </c>
      <c r="BM128" s="20" t="s">
        <v>117</v>
      </c>
    </row>
    <row r="129" spans="2:65" s="9" customFormat="1" ht="37.35" customHeight="1">
      <c r="B129" s="129"/>
      <c r="C129" s="130"/>
      <c r="D129" s="131" t="s">
        <v>2010</v>
      </c>
      <c r="E129" s="131"/>
      <c r="F129" s="131"/>
      <c r="G129" s="131"/>
      <c r="H129" s="131"/>
      <c r="I129" s="131"/>
      <c r="J129" s="131"/>
      <c r="K129" s="131"/>
      <c r="L129" s="131"/>
      <c r="M129" s="131"/>
      <c r="N129" s="265">
        <f>BK129</f>
        <v>0</v>
      </c>
      <c r="O129" s="266"/>
      <c r="P129" s="266"/>
      <c r="Q129" s="266"/>
      <c r="R129" s="132"/>
      <c r="T129" s="133"/>
      <c r="U129" s="130"/>
      <c r="V129" s="130"/>
      <c r="W129" s="134">
        <f>SUM(W130:W138)</f>
        <v>0</v>
      </c>
      <c r="X129" s="130"/>
      <c r="Y129" s="134">
        <f>SUM(Y130:Y138)</f>
        <v>0</v>
      </c>
      <c r="Z129" s="130"/>
      <c r="AA129" s="135">
        <f>SUM(AA130:AA138)</f>
        <v>0</v>
      </c>
      <c r="AR129" s="136" t="s">
        <v>129</v>
      </c>
      <c r="AT129" s="137" t="s">
        <v>76</v>
      </c>
      <c r="AU129" s="137" t="s">
        <v>77</v>
      </c>
      <c r="AY129" s="136" t="s">
        <v>159</v>
      </c>
      <c r="BK129" s="138">
        <f>SUM(BK130:BK138)</f>
        <v>0</v>
      </c>
    </row>
    <row r="130" spans="2:65" s="1" customFormat="1" ht="31.5" customHeight="1">
      <c r="B130" s="140"/>
      <c r="C130" s="141" t="s">
        <v>203</v>
      </c>
      <c r="D130" s="141" t="s">
        <v>160</v>
      </c>
      <c r="E130" s="142" t="s">
        <v>2027</v>
      </c>
      <c r="F130" s="225" t="s">
        <v>2028</v>
      </c>
      <c r="G130" s="225"/>
      <c r="H130" s="225"/>
      <c r="I130" s="225"/>
      <c r="J130" s="143" t="s">
        <v>407</v>
      </c>
      <c r="K130" s="144">
        <v>2</v>
      </c>
      <c r="L130" s="226"/>
      <c r="M130" s="226"/>
      <c r="N130" s="226">
        <f t="shared" ref="N130:N138" si="0">ROUND(L130*K130,2)</f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 t="shared" ref="W130:W138" si="1">V130*K130</f>
        <v>0</v>
      </c>
      <c r="X130" s="147">
        <v>0</v>
      </c>
      <c r="Y130" s="147">
        <f t="shared" ref="Y130:Y138" si="2">X130*K130</f>
        <v>0</v>
      </c>
      <c r="Z130" s="147">
        <v>0</v>
      </c>
      <c r="AA130" s="148">
        <f t="shared" ref="AA130:AA138" si="3">Z130*K130</f>
        <v>0</v>
      </c>
      <c r="AR130" s="20" t="s">
        <v>168</v>
      </c>
      <c r="AT130" s="20" t="s">
        <v>160</v>
      </c>
      <c r="AU130" s="20" t="s">
        <v>85</v>
      </c>
      <c r="AY130" s="20" t="s">
        <v>159</v>
      </c>
      <c r="BE130" s="149">
        <f t="shared" ref="BE130:BE138" si="4">IF(U130="základní",N130,0)</f>
        <v>0</v>
      </c>
      <c r="BF130" s="149">
        <f t="shared" ref="BF130:BF138" si="5">IF(U130="snížená",N130,0)</f>
        <v>0</v>
      </c>
      <c r="BG130" s="149">
        <f t="shared" ref="BG130:BG138" si="6">IF(U130="zákl. přenesená",N130,0)</f>
        <v>0</v>
      </c>
      <c r="BH130" s="149">
        <f t="shared" ref="BH130:BH138" si="7">IF(U130="sníž. přenesená",N130,0)</f>
        <v>0</v>
      </c>
      <c r="BI130" s="149">
        <f t="shared" ref="BI130:BI138" si="8">IF(U130="nulová",N130,0)</f>
        <v>0</v>
      </c>
      <c r="BJ130" s="20" t="s">
        <v>85</v>
      </c>
      <c r="BK130" s="149">
        <f t="shared" ref="BK130:BK138" si="9">ROUND(L130*K130,2)</f>
        <v>0</v>
      </c>
      <c r="BL130" s="20" t="s">
        <v>168</v>
      </c>
      <c r="BM130" s="20" t="s">
        <v>232</v>
      </c>
    </row>
    <row r="131" spans="2:65" s="1" customFormat="1" ht="31.5" customHeight="1">
      <c r="B131" s="140"/>
      <c r="C131" s="141" t="s">
        <v>184</v>
      </c>
      <c r="D131" s="141" t="s">
        <v>160</v>
      </c>
      <c r="E131" s="142" t="s">
        <v>2029</v>
      </c>
      <c r="F131" s="225" t="s">
        <v>2030</v>
      </c>
      <c r="G131" s="225"/>
      <c r="H131" s="225"/>
      <c r="I131" s="225"/>
      <c r="J131" s="143" t="s">
        <v>407</v>
      </c>
      <c r="K131" s="144">
        <v>2</v>
      </c>
      <c r="L131" s="226"/>
      <c r="M131" s="226"/>
      <c r="N131" s="226">
        <f t="shared" si="0"/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 t="shared" si="1"/>
        <v>0</v>
      </c>
      <c r="X131" s="147">
        <v>0</v>
      </c>
      <c r="Y131" s="147">
        <f t="shared" si="2"/>
        <v>0</v>
      </c>
      <c r="Z131" s="147">
        <v>0</v>
      </c>
      <c r="AA131" s="148">
        <f t="shared" si="3"/>
        <v>0</v>
      </c>
      <c r="AR131" s="20" t="s">
        <v>168</v>
      </c>
      <c r="AT131" s="20" t="s">
        <v>160</v>
      </c>
      <c r="AU131" s="20" t="s">
        <v>85</v>
      </c>
      <c r="AY131" s="20" t="s">
        <v>159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20" t="s">
        <v>85</v>
      </c>
      <c r="BK131" s="149">
        <f t="shared" si="9"/>
        <v>0</v>
      </c>
      <c r="BL131" s="20" t="s">
        <v>168</v>
      </c>
      <c r="BM131" s="20" t="s">
        <v>168</v>
      </c>
    </row>
    <row r="132" spans="2:65" s="1" customFormat="1" ht="22.5" customHeight="1">
      <c r="B132" s="140"/>
      <c r="C132" s="141" t="s">
        <v>213</v>
      </c>
      <c r="D132" s="141" t="s">
        <v>160</v>
      </c>
      <c r="E132" s="142" t="s">
        <v>2031</v>
      </c>
      <c r="F132" s="225" t="s">
        <v>2032</v>
      </c>
      <c r="G132" s="225"/>
      <c r="H132" s="225"/>
      <c r="I132" s="225"/>
      <c r="J132" s="143" t="s">
        <v>407</v>
      </c>
      <c r="K132" s="144">
        <v>2</v>
      </c>
      <c r="L132" s="226"/>
      <c r="M132" s="226"/>
      <c r="N132" s="226">
        <f t="shared" si="0"/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 t="shared" si="1"/>
        <v>0</v>
      </c>
      <c r="X132" s="147">
        <v>0</v>
      </c>
      <c r="Y132" s="147">
        <f t="shared" si="2"/>
        <v>0</v>
      </c>
      <c r="Z132" s="147">
        <v>0</v>
      </c>
      <c r="AA132" s="148">
        <f t="shared" si="3"/>
        <v>0</v>
      </c>
      <c r="AR132" s="20" t="s">
        <v>168</v>
      </c>
      <c r="AT132" s="20" t="s">
        <v>160</v>
      </c>
      <c r="AU132" s="20" t="s">
        <v>85</v>
      </c>
      <c r="AY132" s="20" t="s">
        <v>159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20" t="s">
        <v>85</v>
      </c>
      <c r="BK132" s="149">
        <f t="shared" si="9"/>
        <v>0</v>
      </c>
      <c r="BL132" s="20" t="s">
        <v>168</v>
      </c>
      <c r="BM132" s="20" t="s">
        <v>322</v>
      </c>
    </row>
    <row r="133" spans="2:65" s="1" customFormat="1" ht="22.5" customHeight="1">
      <c r="B133" s="140"/>
      <c r="C133" s="141" t="s">
        <v>111</v>
      </c>
      <c r="D133" s="141" t="s">
        <v>160</v>
      </c>
      <c r="E133" s="142" t="s">
        <v>2033</v>
      </c>
      <c r="F133" s="225" t="s">
        <v>2034</v>
      </c>
      <c r="G133" s="225"/>
      <c r="H133" s="225"/>
      <c r="I133" s="225"/>
      <c r="J133" s="143" t="s">
        <v>407</v>
      </c>
      <c r="K133" s="144">
        <v>2</v>
      </c>
      <c r="L133" s="226"/>
      <c r="M133" s="226"/>
      <c r="N133" s="226">
        <f t="shared" si="0"/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 t="shared" si="1"/>
        <v>0</v>
      </c>
      <c r="X133" s="147">
        <v>0</v>
      </c>
      <c r="Y133" s="147">
        <f t="shared" si="2"/>
        <v>0</v>
      </c>
      <c r="Z133" s="147">
        <v>0</v>
      </c>
      <c r="AA133" s="148">
        <f t="shared" si="3"/>
        <v>0</v>
      </c>
      <c r="AR133" s="20" t="s">
        <v>168</v>
      </c>
      <c r="AT133" s="20" t="s">
        <v>160</v>
      </c>
      <c r="AU133" s="20" t="s">
        <v>85</v>
      </c>
      <c r="AY133" s="20" t="s">
        <v>159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20" t="s">
        <v>85</v>
      </c>
      <c r="BK133" s="149">
        <f t="shared" si="9"/>
        <v>0</v>
      </c>
      <c r="BL133" s="20" t="s">
        <v>168</v>
      </c>
      <c r="BM133" s="20" t="s">
        <v>330</v>
      </c>
    </row>
    <row r="134" spans="2:65" s="1" customFormat="1" ht="22.5" customHeight="1">
      <c r="B134" s="140"/>
      <c r="C134" s="141" t="s">
        <v>114</v>
      </c>
      <c r="D134" s="141" t="s">
        <v>160</v>
      </c>
      <c r="E134" s="142" t="s">
        <v>2035</v>
      </c>
      <c r="F134" s="225" t="s">
        <v>2036</v>
      </c>
      <c r="G134" s="225"/>
      <c r="H134" s="225"/>
      <c r="I134" s="225"/>
      <c r="J134" s="143" t="s">
        <v>407</v>
      </c>
      <c r="K134" s="144">
        <v>2</v>
      </c>
      <c r="L134" s="226"/>
      <c r="M134" s="226"/>
      <c r="N134" s="226">
        <f t="shared" si="0"/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 t="shared" si="1"/>
        <v>0</v>
      </c>
      <c r="X134" s="147">
        <v>0</v>
      </c>
      <c r="Y134" s="147">
        <f t="shared" si="2"/>
        <v>0</v>
      </c>
      <c r="Z134" s="147">
        <v>0</v>
      </c>
      <c r="AA134" s="148">
        <f t="shared" si="3"/>
        <v>0</v>
      </c>
      <c r="AR134" s="20" t="s">
        <v>168</v>
      </c>
      <c r="AT134" s="20" t="s">
        <v>160</v>
      </c>
      <c r="AU134" s="20" t="s">
        <v>85</v>
      </c>
      <c r="AY134" s="20" t="s">
        <v>159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20" t="s">
        <v>85</v>
      </c>
      <c r="BK134" s="149">
        <f t="shared" si="9"/>
        <v>0</v>
      </c>
      <c r="BL134" s="20" t="s">
        <v>168</v>
      </c>
      <c r="BM134" s="20" t="s">
        <v>339</v>
      </c>
    </row>
    <row r="135" spans="2:65" s="1" customFormat="1" ht="22.5" customHeight="1">
      <c r="B135" s="140"/>
      <c r="C135" s="141" t="s">
        <v>117</v>
      </c>
      <c r="D135" s="141" t="s">
        <v>160</v>
      </c>
      <c r="E135" s="142" t="s">
        <v>2037</v>
      </c>
      <c r="F135" s="225" t="s">
        <v>2038</v>
      </c>
      <c r="G135" s="225"/>
      <c r="H135" s="225"/>
      <c r="I135" s="225"/>
      <c r="J135" s="143" t="s">
        <v>407</v>
      </c>
      <c r="K135" s="144">
        <v>2</v>
      </c>
      <c r="L135" s="226"/>
      <c r="M135" s="226"/>
      <c r="N135" s="226">
        <f t="shared" si="0"/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 t="shared" si="1"/>
        <v>0</v>
      </c>
      <c r="X135" s="147">
        <v>0</v>
      </c>
      <c r="Y135" s="147">
        <f t="shared" si="2"/>
        <v>0</v>
      </c>
      <c r="Z135" s="147">
        <v>0</v>
      </c>
      <c r="AA135" s="148">
        <f t="shared" si="3"/>
        <v>0</v>
      </c>
      <c r="AR135" s="20" t="s">
        <v>168</v>
      </c>
      <c r="AT135" s="20" t="s">
        <v>160</v>
      </c>
      <c r="AU135" s="20" t="s">
        <v>85</v>
      </c>
      <c r="AY135" s="20" t="s">
        <v>159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20" t="s">
        <v>85</v>
      </c>
      <c r="BK135" s="149">
        <f t="shared" si="9"/>
        <v>0</v>
      </c>
      <c r="BL135" s="20" t="s">
        <v>168</v>
      </c>
      <c r="BM135" s="20" t="s">
        <v>348</v>
      </c>
    </row>
    <row r="136" spans="2:65" s="1" customFormat="1" ht="22.5" customHeight="1">
      <c r="B136" s="140"/>
      <c r="C136" s="141" t="s">
        <v>226</v>
      </c>
      <c r="D136" s="141" t="s">
        <v>160</v>
      </c>
      <c r="E136" s="142" t="s">
        <v>2039</v>
      </c>
      <c r="F136" s="225" t="s">
        <v>2040</v>
      </c>
      <c r="G136" s="225"/>
      <c r="H136" s="225"/>
      <c r="I136" s="225"/>
      <c r="J136" s="143" t="s">
        <v>407</v>
      </c>
      <c r="K136" s="144">
        <v>3</v>
      </c>
      <c r="L136" s="226"/>
      <c r="M136" s="226"/>
      <c r="N136" s="226">
        <f t="shared" si="0"/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 t="shared" si="1"/>
        <v>0</v>
      </c>
      <c r="X136" s="147">
        <v>0</v>
      </c>
      <c r="Y136" s="147">
        <f t="shared" si="2"/>
        <v>0</v>
      </c>
      <c r="Z136" s="147">
        <v>0</v>
      </c>
      <c r="AA136" s="148">
        <f t="shared" si="3"/>
        <v>0</v>
      </c>
      <c r="AR136" s="20" t="s">
        <v>168</v>
      </c>
      <c r="AT136" s="20" t="s">
        <v>160</v>
      </c>
      <c r="AU136" s="20" t="s">
        <v>85</v>
      </c>
      <c r="AY136" s="20" t="s">
        <v>159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20" t="s">
        <v>85</v>
      </c>
      <c r="BK136" s="149">
        <f t="shared" si="9"/>
        <v>0</v>
      </c>
      <c r="BL136" s="20" t="s">
        <v>168</v>
      </c>
      <c r="BM136" s="20" t="s">
        <v>357</v>
      </c>
    </row>
    <row r="137" spans="2:65" s="1" customFormat="1" ht="31.5" customHeight="1">
      <c r="B137" s="140"/>
      <c r="C137" s="141" t="s">
        <v>232</v>
      </c>
      <c r="D137" s="141" t="s">
        <v>160</v>
      </c>
      <c r="E137" s="142" t="s">
        <v>2041</v>
      </c>
      <c r="F137" s="225" t="s">
        <v>2042</v>
      </c>
      <c r="G137" s="225"/>
      <c r="H137" s="225"/>
      <c r="I137" s="225"/>
      <c r="J137" s="143" t="s">
        <v>407</v>
      </c>
      <c r="K137" s="144">
        <v>1</v>
      </c>
      <c r="L137" s="226"/>
      <c r="M137" s="226"/>
      <c r="N137" s="226">
        <f t="shared" si="0"/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 t="shared" si="1"/>
        <v>0</v>
      </c>
      <c r="X137" s="147">
        <v>0</v>
      </c>
      <c r="Y137" s="147">
        <f t="shared" si="2"/>
        <v>0</v>
      </c>
      <c r="Z137" s="147">
        <v>0</v>
      </c>
      <c r="AA137" s="148">
        <f t="shared" si="3"/>
        <v>0</v>
      </c>
      <c r="AR137" s="20" t="s">
        <v>168</v>
      </c>
      <c r="AT137" s="20" t="s">
        <v>160</v>
      </c>
      <c r="AU137" s="20" t="s">
        <v>85</v>
      </c>
      <c r="AY137" s="20" t="s">
        <v>159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20" t="s">
        <v>85</v>
      </c>
      <c r="BK137" s="149">
        <f t="shared" si="9"/>
        <v>0</v>
      </c>
      <c r="BL137" s="20" t="s">
        <v>168</v>
      </c>
      <c r="BM137" s="20" t="s">
        <v>365</v>
      </c>
    </row>
    <row r="138" spans="2:65" s="1" customFormat="1" ht="22.5" customHeight="1">
      <c r="B138" s="140"/>
      <c r="C138" s="141" t="s">
        <v>11</v>
      </c>
      <c r="D138" s="141" t="s">
        <v>160</v>
      </c>
      <c r="E138" s="142" t="s">
        <v>2043</v>
      </c>
      <c r="F138" s="225" t="s">
        <v>2044</v>
      </c>
      <c r="G138" s="225"/>
      <c r="H138" s="225"/>
      <c r="I138" s="225"/>
      <c r="J138" s="143" t="s">
        <v>407</v>
      </c>
      <c r="K138" s="144">
        <v>2</v>
      </c>
      <c r="L138" s="226"/>
      <c r="M138" s="226"/>
      <c r="N138" s="226">
        <f t="shared" si="0"/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 t="shared" si="1"/>
        <v>0</v>
      </c>
      <c r="X138" s="147">
        <v>0</v>
      </c>
      <c r="Y138" s="147">
        <f t="shared" si="2"/>
        <v>0</v>
      </c>
      <c r="Z138" s="147">
        <v>0</v>
      </c>
      <c r="AA138" s="148">
        <f t="shared" si="3"/>
        <v>0</v>
      </c>
      <c r="AR138" s="20" t="s">
        <v>168</v>
      </c>
      <c r="AT138" s="20" t="s">
        <v>160</v>
      </c>
      <c r="AU138" s="20" t="s">
        <v>85</v>
      </c>
      <c r="AY138" s="20" t="s">
        <v>159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20" t="s">
        <v>85</v>
      </c>
      <c r="BK138" s="149">
        <f t="shared" si="9"/>
        <v>0</v>
      </c>
      <c r="BL138" s="20" t="s">
        <v>168</v>
      </c>
      <c r="BM138" s="20" t="s">
        <v>374</v>
      </c>
    </row>
    <row r="139" spans="2:65" s="9" customFormat="1" ht="37.35" customHeight="1">
      <c r="B139" s="129"/>
      <c r="C139" s="130"/>
      <c r="D139" s="131" t="s">
        <v>2011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265">
        <f>BK139</f>
        <v>0</v>
      </c>
      <c r="O139" s="266"/>
      <c r="P139" s="266"/>
      <c r="Q139" s="266"/>
      <c r="R139" s="132"/>
      <c r="T139" s="133"/>
      <c r="U139" s="130"/>
      <c r="V139" s="130"/>
      <c r="W139" s="134">
        <f>SUM(W140:W159)</f>
        <v>0</v>
      </c>
      <c r="X139" s="130"/>
      <c r="Y139" s="134">
        <f>SUM(Y140:Y159)</f>
        <v>0</v>
      </c>
      <c r="Z139" s="130"/>
      <c r="AA139" s="135">
        <f>SUM(AA140:AA159)</f>
        <v>0</v>
      </c>
      <c r="AR139" s="136" t="s">
        <v>129</v>
      </c>
      <c r="AT139" s="137" t="s">
        <v>76</v>
      </c>
      <c r="AU139" s="137" t="s">
        <v>77</v>
      </c>
      <c r="AY139" s="136" t="s">
        <v>159</v>
      </c>
      <c r="BK139" s="138">
        <f>SUM(BK140:BK159)</f>
        <v>0</v>
      </c>
    </row>
    <row r="140" spans="2:65" s="1" customFormat="1" ht="22.5" customHeight="1">
      <c r="B140" s="140"/>
      <c r="C140" s="141" t="s">
        <v>168</v>
      </c>
      <c r="D140" s="141" t="s">
        <v>160</v>
      </c>
      <c r="E140" s="142" t="s">
        <v>2045</v>
      </c>
      <c r="F140" s="225" t="s">
        <v>2046</v>
      </c>
      <c r="G140" s="225"/>
      <c r="H140" s="225"/>
      <c r="I140" s="225"/>
      <c r="J140" s="143" t="s">
        <v>163</v>
      </c>
      <c r="K140" s="144">
        <v>82</v>
      </c>
      <c r="L140" s="226"/>
      <c r="M140" s="226"/>
      <c r="N140" s="226">
        <f t="shared" ref="N140:N158" si="10">ROUND(L140*K140,2)</f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t="shared" ref="W140:W158" si="11">V140*K140</f>
        <v>0</v>
      </c>
      <c r="X140" s="147">
        <v>0</v>
      </c>
      <c r="Y140" s="147">
        <f t="shared" ref="Y140:Y158" si="12">X140*K140</f>
        <v>0</v>
      </c>
      <c r="Z140" s="147">
        <v>0</v>
      </c>
      <c r="AA140" s="148">
        <f t="shared" ref="AA140:AA158" si="13">Z140*K140</f>
        <v>0</v>
      </c>
      <c r="AR140" s="20" t="s">
        <v>168</v>
      </c>
      <c r="AT140" s="20" t="s">
        <v>160</v>
      </c>
      <c r="AU140" s="20" t="s">
        <v>85</v>
      </c>
      <c r="AY140" s="20" t="s">
        <v>159</v>
      </c>
      <c r="BE140" s="149">
        <f t="shared" ref="BE140:BE158" si="14">IF(U140="základní",N140,0)</f>
        <v>0</v>
      </c>
      <c r="BF140" s="149">
        <f t="shared" ref="BF140:BF158" si="15">IF(U140="snížená",N140,0)</f>
        <v>0</v>
      </c>
      <c r="BG140" s="149">
        <f t="shared" ref="BG140:BG158" si="16">IF(U140="zákl. přenesená",N140,0)</f>
        <v>0</v>
      </c>
      <c r="BH140" s="149">
        <f t="shared" ref="BH140:BH158" si="17">IF(U140="sníž. přenesená",N140,0)</f>
        <v>0</v>
      </c>
      <c r="BI140" s="149">
        <f t="shared" ref="BI140:BI158" si="18">IF(U140="nulová",N140,0)</f>
        <v>0</v>
      </c>
      <c r="BJ140" s="20" t="s">
        <v>85</v>
      </c>
      <c r="BK140" s="149">
        <f t="shared" ref="BK140:BK158" si="19">ROUND(L140*K140,2)</f>
        <v>0</v>
      </c>
      <c r="BL140" s="20" t="s">
        <v>168</v>
      </c>
      <c r="BM140" s="20" t="s">
        <v>384</v>
      </c>
    </row>
    <row r="141" spans="2:65" s="1" customFormat="1" ht="22.5" customHeight="1">
      <c r="B141" s="140"/>
      <c r="C141" s="141" t="s">
        <v>238</v>
      </c>
      <c r="D141" s="141" t="s">
        <v>160</v>
      </c>
      <c r="E141" s="142" t="s">
        <v>2047</v>
      </c>
      <c r="F141" s="225" t="s">
        <v>2048</v>
      </c>
      <c r="G141" s="225"/>
      <c r="H141" s="225"/>
      <c r="I141" s="225"/>
      <c r="J141" s="143" t="s">
        <v>163</v>
      </c>
      <c r="K141" s="144">
        <v>28</v>
      </c>
      <c r="L141" s="226"/>
      <c r="M141" s="226"/>
      <c r="N141" s="226">
        <f t="shared" si="1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1"/>
        <v>0</v>
      </c>
      <c r="X141" s="147">
        <v>0</v>
      </c>
      <c r="Y141" s="147">
        <f t="shared" si="12"/>
        <v>0</v>
      </c>
      <c r="Z141" s="147">
        <v>0</v>
      </c>
      <c r="AA141" s="148">
        <f t="shared" si="13"/>
        <v>0</v>
      </c>
      <c r="AR141" s="20" t="s">
        <v>168</v>
      </c>
      <c r="AT141" s="20" t="s">
        <v>160</v>
      </c>
      <c r="AU141" s="20" t="s">
        <v>85</v>
      </c>
      <c r="AY141" s="20" t="s">
        <v>159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20" t="s">
        <v>85</v>
      </c>
      <c r="BK141" s="149">
        <f t="shared" si="19"/>
        <v>0</v>
      </c>
      <c r="BL141" s="20" t="s">
        <v>168</v>
      </c>
      <c r="BM141" s="20" t="s">
        <v>393</v>
      </c>
    </row>
    <row r="142" spans="2:65" s="1" customFormat="1" ht="22.5" customHeight="1">
      <c r="B142" s="140"/>
      <c r="C142" s="141" t="s">
        <v>322</v>
      </c>
      <c r="D142" s="141" t="s">
        <v>160</v>
      </c>
      <c r="E142" s="142" t="s">
        <v>2049</v>
      </c>
      <c r="F142" s="225" t="s">
        <v>2050</v>
      </c>
      <c r="G142" s="225"/>
      <c r="H142" s="225"/>
      <c r="I142" s="225"/>
      <c r="J142" s="143" t="s">
        <v>163</v>
      </c>
      <c r="K142" s="144">
        <v>43</v>
      </c>
      <c r="L142" s="226"/>
      <c r="M142" s="226"/>
      <c r="N142" s="226">
        <f t="shared" si="1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1"/>
        <v>0</v>
      </c>
      <c r="X142" s="147">
        <v>0</v>
      </c>
      <c r="Y142" s="147">
        <f t="shared" si="12"/>
        <v>0</v>
      </c>
      <c r="Z142" s="147">
        <v>0</v>
      </c>
      <c r="AA142" s="148">
        <f t="shared" si="13"/>
        <v>0</v>
      </c>
      <c r="AR142" s="20" t="s">
        <v>168</v>
      </c>
      <c r="AT142" s="20" t="s">
        <v>160</v>
      </c>
      <c r="AU142" s="20" t="s">
        <v>85</v>
      </c>
      <c r="AY142" s="20" t="s">
        <v>159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20" t="s">
        <v>85</v>
      </c>
      <c r="BK142" s="149">
        <f t="shared" si="19"/>
        <v>0</v>
      </c>
      <c r="BL142" s="20" t="s">
        <v>168</v>
      </c>
      <c r="BM142" s="20" t="s">
        <v>404</v>
      </c>
    </row>
    <row r="143" spans="2:65" s="1" customFormat="1" ht="22.5" customHeight="1">
      <c r="B143" s="140"/>
      <c r="C143" s="141" t="s">
        <v>326</v>
      </c>
      <c r="D143" s="141" t="s">
        <v>160</v>
      </c>
      <c r="E143" s="142" t="s">
        <v>2051</v>
      </c>
      <c r="F143" s="225" t="s">
        <v>2052</v>
      </c>
      <c r="G143" s="225"/>
      <c r="H143" s="225"/>
      <c r="I143" s="225"/>
      <c r="J143" s="143" t="s">
        <v>407</v>
      </c>
      <c r="K143" s="144">
        <v>43</v>
      </c>
      <c r="L143" s="226"/>
      <c r="M143" s="226"/>
      <c r="N143" s="226">
        <f t="shared" si="1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1"/>
        <v>0</v>
      </c>
      <c r="X143" s="147">
        <v>0</v>
      </c>
      <c r="Y143" s="147">
        <f t="shared" si="12"/>
        <v>0</v>
      </c>
      <c r="Z143" s="147">
        <v>0</v>
      </c>
      <c r="AA143" s="148">
        <f t="shared" si="13"/>
        <v>0</v>
      </c>
      <c r="AR143" s="20" t="s">
        <v>168</v>
      </c>
      <c r="AT143" s="20" t="s">
        <v>160</v>
      </c>
      <c r="AU143" s="20" t="s">
        <v>85</v>
      </c>
      <c r="AY143" s="20" t="s">
        <v>159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20" t="s">
        <v>85</v>
      </c>
      <c r="BK143" s="149">
        <f t="shared" si="19"/>
        <v>0</v>
      </c>
      <c r="BL143" s="20" t="s">
        <v>168</v>
      </c>
      <c r="BM143" s="20" t="s">
        <v>414</v>
      </c>
    </row>
    <row r="144" spans="2:65" s="1" customFormat="1" ht="22.5" customHeight="1">
      <c r="B144" s="140"/>
      <c r="C144" s="141" t="s">
        <v>330</v>
      </c>
      <c r="D144" s="141" t="s">
        <v>160</v>
      </c>
      <c r="E144" s="142" t="s">
        <v>2053</v>
      </c>
      <c r="F144" s="225" t="s">
        <v>2054</v>
      </c>
      <c r="G144" s="225"/>
      <c r="H144" s="225"/>
      <c r="I144" s="225"/>
      <c r="J144" s="143" t="s">
        <v>163</v>
      </c>
      <c r="K144" s="144">
        <v>31</v>
      </c>
      <c r="L144" s="226"/>
      <c r="M144" s="226"/>
      <c r="N144" s="226">
        <f t="shared" si="1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1"/>
        <v>0</v>
      </c>
      <c r="X144" s="147">
        <v>0</v>
      </c>
      <c r="Y144" s="147">
        <f t="shared" si="12"/>
        <v>0</v>
      </c>
      <c r="Z144" s="147">
        <v>0</v>
      </c>
      <c r="AA144" s="148">
        <f t="shared" si="13"/>
        <v>0</v>
      </c>
      <c r="AR144" s="20" t="s">
        <v>168</v>
      </c>
      <c r="AT144" s="20" t="s">
        <v>160</v>
      </c>
      <c r="AU144" s="20" t="s">
        <v>85</v>
      </c>
      <c r="AY144" s="20" t="s">
        <v>159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20" t="s">
        <v>85</v>
      </c>
      <c r="BK144" s="149">
        <f t="shared" si="19"/>
        <v>0</v>
      </c>
      <c r="BL144" s="20" t="s">
        <v>168</v>
      </c>
      <c r="BM144" s="20" t="s">
        <v>422</v>
      </c>
    </row>
    <row r="145" spans="2:65" s="1" customFormat="1" ht="22.5" customHeight="1">
      <c r="B145" s="140"/>
      <c r="C145" s="141" t="s">
        <v>10</v>
      </c>
      <c r="D145" s="141" t="s">
        <v>160</v>
      </c>
      <c r="E145" s="142" t="s">
        <v>2055</v>
      </c>
      <c r="F145" s="225" t="s">
        <v>2056</v>
      </c>
      <c r="G145" s="225"/>
      <c r="H145" s="225"/>
      <c r="I145" s="225"/>
      <c r="J145" s="143" t="s">
        <v>163</v>
      </c>
      <c r="K145" s="144">
        <v>43</v>
      </c>
      <c r="L145" s="226"/>
      <c r="M145" s="226"/>
      <c r="N145" s="226">
        <f t="shared" si="1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1"/>
        <v>0</v>
      </c>
      <c r="X145" s="147">
        <v>0</v>
      </c>
      <c r="Y145" s="147">
        <f t="shared" si="12"/>
        <v>0</v>
      </c>
      <c r="Z145" s="147">
        <v>0</v>
      </c>
      <c r="AA145" s="148">
        <f t="shared" si="13"/>
        <v>0</v>
      </c>
      <c r="AR145" s="20" t="s">
        <v>168</v>
      </c>
      <c r="AT145" s="20" t="s">
        <v>160</v>
      </c>
      <c r="AU145" s="20" t="s">
        <v>85</v>
      </c>
      <c r="AY145" s="20" t="s">
        <v>159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20" t="s">
        <v>85</v>
      </c>
      <c r="BK145" s="149">
        <f t="shared" si="19"/>
        <v>0</v>
      </c>
      <c r="BL145" s="20" t="s">
        <v>168</v>
      </c>
      <c r="BM145" s="20" t="s">
        <v>431</v>
      </c>
    </row>
    <row r="146" spans="2:65" s="1" customFormat="1" ht="22.5" customHeight="1">
      <c r="B146" s="140"/>
      <c r="C146" s="141" t="s">
        <v>339</v>
      </c>
      <c r="D146" s="141" t="s">
        <v>160</v>
      </c>
      <c r="E146" s="142" t="s">
        <v>2057</v>
      </c>
      <c r="F146" s="225" t="s">
        <v>2058</v>
      </c>
      <c r="G146" s="225"/>
      <c r="H146" s="225"/>
      <c r="I146" s="225"/>
      <c r="J146" s="143" t="s">
        <v>163</v>
      </c>
      <c r="K146" s="144">
        <v>71</v>
      </c>
      <c r="L146" s="226"/>
      <c r="M146" s="226"/>
      <c r="N146" s="226">
        <f t="shared" si="1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1"/>
        <v>0</v>
      </c>
      <c r="X146" s="147">
        <v>0</v>
      </c>
      <c r="Y146" s="147">
        <f t="shared" si="12"/>
        <v>0</v>
      </c>
      <c r="Z146" s="147">
        <v>0</v>
      </c>
      <c r="AA146" s="148">
        <f t="shared" si="13"/>
        <v>0</v>
      </c>
      <c r="AR146" s="20" t="s">
        <v>168</v>
      </c>
      <c r="AT146" s="20" t="s">
        <v>160</v>
      </c>
      <c r="AU146" s="20" t="s">
        <v>85</v>
      </c>
      <c r="AY146" s="20" t="s">
        <v>159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20" t="s">
        <v>85</v>
      </c>
      <c r="BK146" s="149">
        <f t="shared" si="19"/>
        <v>0</v>
      </c>
      <c r="BL146" s="20" t="s">
        <v>168</v>
      </c>
      <c r="BM146" s="20" t="s">
        <v>441</v>
      </c>
    </row>
    <row r="147" spans="2:65" s="1" customFormat="1" ht="22.5" customHeight="1">
      <c r="B147" s="140"/>
      <c r="C147" s="141" t="s">
        <v>344</v>
      </c>
      <c r="D147" s="141" t="s">
        <v>160</v>
      </c>
      <c r="E147" s="142" t="s">
        <v>2059</v>
      </c>
      <c r="F147" s="225" t="s">
        <v>2060</v>
      </c>
      <c r="G147" s="225"/>
      <c r="H147" s="225"/>
      <c r="I147" s="225"/>
      <c r="J147" s="143" t="s">
        <v>407</v>
      </c>
      <c r="K147" s="144">
        <v>30</v>
      </c>
      <c r="L147" s="226"/>
      <c r="M147" s="226"/>
      <c r="N147" s="226">
        <f t="shared" si="1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1"/>
        <v>0</v>
      </c>
      <c r="X147" s="147">
        <v>0</v>
      </c>
      <c r="Y147" s="147">
        <f t="shared" si="12"/>
        <v>0</v>
      </c>
      <c r="Z147" s="147">
        <v>0</v>
      </c>
      <c r="AA147" s="148">
        <f t="shared" si="13"/>
        <v>0</v>
      </c>
      <c r="AR147" s="20" t="s">
        <v>168</v>
      </c>
      <c r="AT147" s="20" t="s">
        <v>160</v>
      </c>
      <c r="AU147" s="20" t="s">
        <v>85</v>
      </c>
      <c r="AY147" s="20" t="s">
        <v>159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20" t="s">
        <v>85</v>
      </c>
      <c r="BK147" s="149">
        <f t="shared" si="19"/>
        <v>0</v>
      </c>
      <c r="BL147" s="20" t="s">
        <v>168</v>
      </c>
      <c r="BM147" s="20" t="s">
        <v>451</v>
      </c>
    </row>
    <row r="148" spans="2:65" s="1" customFormat="1" ht="22.5" customHeight="1">
      <c r="B148" s="140"/>
      <c r="C148" s="141" t="s">
        <v>348</v>
      </c>
      <c r="D148" s="141" t="s">
        <v>160</v>
      </c>
      <c r="E148" s="142" t="s">
        <v>2061</v>
      </c>
      <c r="F148" s="225" t="s">
        <v>2062</v>
      </c>
      <c r="G148" s="225"/>
      <c r="H148" s="225"/>
      <c r="I148" s="225"/>
      <c r="J148" s="143" t="s">
        <v>407</v>
      </c>
      <c r="K148" s="144">
        <v>2</v>
      </c>
      <c r="L148" s="226"/>
      <c r="M148" s="226"/>
      <c r="N148" s="226">
        <f t="shared" si="1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1"/>
        <v>0</v>
      </c>
      <c r="X148" s="147">
        <v>0</v>
      </c>
      <c r="Y148" s="147">
        <f t="shared" si="12"/>
        <v>0</v>
      </c>
      <c r="Z148" s="147">
        <v>0</v>
      </c>
      <c r="AA148" s="148">
        <f t="shared" si="13"/>
        <v>0</v>
      </c>
      <c r="AR148" s="20" t="s">
        <v>168</v>
      </c>
      <c r="AT148" s="20" t="s">
        <v>160</v>
      </c>
      <c r="AU148" s="20" t="s">
        <v>85</v>
      </c>
      <c r="AY148" s="20" t="s">
        <v>159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20" t="s">
        <v>85</v>
      </c>
      <c r="BK148" s="149">
        <f t="shared" si="19"/>
        <v>0</v>
      </c>
      <c r="BL148" s="20" t="s">
        <v>168</v>
      </c>
      <c r="BM148" s="20" t="s">
        <v>461</v>
      </c>
    </row>
    <row r="149" spans="2:65" s="1" customFormat="1" ht="22.5" customHeight="1">
      <c r="B149" s="140"/>
      <c r="C149" s="141" t="s">
        <v>352</v>
      </c>
      <c r="D149" s="141" t="s">
        <v>160</v>
      </c>
      <c r="E149" s="142" t="s">
        <v>1902</v>
      </c>
      <c r="F149" s="225" t="s">
        <v>1903</v>
      </c>
      <c r="G149" s="225"/>
      <c r="H149" s="225"/>
      <c r="I149" s="225"/>
      <c r="J149" s="143" t="s">
        <v>163</v>
      </c>
      <c r="K149" s="144">
        <v>15</v>
      </c>
      <c r="L149" s="226"/>
      <c r="M149" s="226"/>
      <c r="N149" s="226">
        <f t="shared" si="1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1"/>
        <v>0</v>
      </c>
      <c r="X149" s="147">
        <v>0</v>
      </c>
      <c r="Y149" s="147">
        <f t="shared" si="12"/>
        <v>0</v>
      </c>
      <c r="Z149" s="147">
        <v>0</v>
      </c>
      <c r="AA149" s="148">
        <f t="shared" si="13"/>
        <v>0</v>
      </c>
      <c r="AR149" s="20" t="s">
        <v>168</v>
      </c>
      <c r="AT149" s="20" t="s">
        <v>160</v>
      </c>
      <c r="AU149" s="20" t="s">
        <v>85</v>
      </c>
      <c r="AY149" s="20" t="s">
        <v>159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20" t="s">
        <v>85</v>
      </c>
      <c r="BK149" s="149">
        <f t="shared" si="19"/>
        <v>0</v>
      </c>
      <c r="BL149" s="20" t="s">
        <v>168</v>
      </c>
      <c r="BM149" s="20" t="s">
        <v>475</v>
      </c>
    </row>
    <row r="150" spans="2:65" s="1" customFormat="1" ht="22.5" customHeight="1">
      <c r="B150" s="140"/>
      <c r="C150" s="141" t="s">
        <v>357</v>
      </c>
      <c r="D150" s="141" t="s">
        <v>160</v>
      </c>
      <c r="E150" s="142" t="s">
        <v>1904</v>
      </c>
      <c r="F150" s="225" t="s">
        <v>1905</v>
      </c>
      <c r="G150" s="225"/>
      <c r="H150" s="225"/>
      <c r="I150" s="225"/>
      <c r="J150" s="143" t="s">
        <v>163</v>
      </c>
      <c r="K150" s="144">
        <v>15</v>
      </c>
      <c r="L150" s="226"/>
      <c r="M150" s="226"/>
      <c r="N150" s="226">
        <f t="shared" si="1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1"/>
        <v>0</v>
      </c>
      <c r="X150" s="147">
        <v>0</v>
      </c>
      <c r="Y150" s="147">
        <f t="shared" si="12"/>
        <v>0</v>
      </c>
      <c r="Z150" s="147">
        <v>0</v>
      </c>
      <c r="AA150" s="148">
        <f t="shared" si="13"/>
        <v>0</v>
      </c>
      <c r="AR150" s="20" t="s">
        <v>168</v>
      </c>
      <c r="AT150" s="20" t="s">
        <v>160</v>
      </c>
      <c r="AU150" s="20" t="s">
        <v>85</v>
      </c>
      <c r="AY150" s="20" t="s">
        <v>159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20" t="s">
        <v>85</v>
      </c>
      <c r="BK150" s="149">
        <f t="shared" si="19"/>
        <v>0</v>
      </c>
      <c r="BL150" s="20" t="s">
        <v>168</v>
      </c>
      <c r="BM150" s="20" t="s">
        <v>485</v>
      </c>
    </row>
    <row r="151" spans="2:65" s="1" customFormat="1" ht="22.5" customHeight="1">
      <c r="B151" s="140"/>
      <c r="C151" s="141" t="s">
        <v>361</v>
      </c>
      <c r="D151" s="141" t="s">
        <v>160</v>
      </c>
      <c r="E151" s="142" t="s">
        <v>1906</v>
      </c>
      <c r="F151" s="225" t="s">
        <v>1907</v>
      </c>
      <c r="G151" s="225"/>
      <c r="H151" s="225"/>
      <c r="I151" s="225"/>
      <c r="J151" s="143" t="s">
        <v>163</v>
      </c>
      <c r="K151" s="144">
        <v>45</v>
      </c>
      <c r="L151" s="226"/>
      <c r="M151" s="226"/>
      <c r="N151" s="226">
        <f t="shared" si="1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1"/>
        <v>0</v>
      </c>
      <c r="X151" s="147">
        <v>0</v>
      </c>
      <c r="Y151" s="147">
        <f t="shared" si="12"/>
        <v>0</v>
      </c>
      <c r="Z151" s="147">
        <v>0</v>
      </c>
      <c r="AA151" s="148">
        <f t="shared" si="13"/>
        <v>0</v>
      </c>
      <c r="AR151" s="20" t="s">
        <v>168</v>
      </c>
      <c r="AT151" s="20" t="s">
        <v>160</v>
      </c>
      <c r="AU151" s="20" t="s">
        <v>85</v>
      </c>
      <c r="AY151" s="20" t="s">
        <v>159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20" t="s">
        <v>85</v>
      </c>
      <c r="BK151" s="149">
        <f t="shared" si="19"/>
        <v>0</v>
      </c>
      <c r="BL151" s="20" t="s">
        <v>168</v>
      </c>
      <c r="BM151" s="20" t="s">
        <v>494</v>
      </c>
    </row>
    <row r="152" spans="2:65" s="1" customFormat="1" ht="22.5" customHeight="1">
      <c r="B152" s="140"/>
      <c r="C152" s="141" t="s">
        <v>365</v>
      </c>
      <c r="D152" s="141" t="s">
        <v>160</v>
      </c>
      <c r="E152" s="142" t="s">
        <v>1908</v>
      </c>
      <c r="F152" s="225" t="s">
        <v>1909</v>
      </c>
      <c r="G152" s="225"/>
      <c r="H152" s="225"/>
      <c r="I152" s="225"/>
      <c r="J152" s="143" t="s">
        <v>163</v>
      </c>
      <c r="K152" s="144">
        <v>45</v>
      </c>
      <c r="L152" s="226"/>
      <c r="M152" s="226"/>
      <c r="N152" s="226">
        <f t="shared" si="1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1"/>
        <v>0</v>
      </c>
      <c r="X152" s="147">
        <v>0</v>
      </c>
      <c r="Y152" s="147">
        <f t="shared" si="12"/>
        <v>0</v>
      </c>
      <c r="Z152" s="147">
        <v>0</v>
      </c>
      <c r="AA152" s="148">
        <f t="shared" si="13"/>
        <v>0</v>
      </c>
      <c r="AR152" s="20" t="s">
        <v>168</v>
      </c>
      <c r="AT152" s="20" t="s">
        <v>160</v>
      </c>
      <c r="AU152" s="20" t="s">
        <v>85</v>
      </c>
      <c r="AY152" s="20" t="s">
        <v>159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20" t="s">
        <v>85</v>
      </c>
      <c r="BK152" s="149">
        <f t="shared" si="19"/>
        <v>0</v>
      </c>
      <c r="BL152" s="20" t="s">
        <v>168</v>
      </c>
      <c r="BM152" s="20" t="s">
        <v>502</v>
      </c>
    </row>
    <row r="153" spans="2:65" s="1" customFormat="1" ht="22.5" customHeight="1">
      <c r="B153" s="140"/>
      <c r="C153" s="141" t="s">
        <v>369</v>
      </c>
      <c r="D153" s="141" t="s">
        <v>160</v>
      </c>
      <c r="E153" s="142" t="s">
        <v>1910</v>
      </c>
      <c r="F153" s="225" t="s">
        <v>1911</v>
      </c>
      <c r="G153" s="225"/>
      <c r="H153" s="225"/>
      <c r="I153" s="225"/>
      <c r="J153" s="143" t="s">
        <v>407</v>
      </c>
      <c r="K153" s="144">
        <v>60</v>
      </c>
      <c r="L153" s="226"/>
      <c r="M153" s="226"/>
      <c r="N153" s="226">
        <f t="shared" si="1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1"/>
        <v>0</v>
      </c>
      <c r="X153" s="147">
        <v>0</v>
      </c>
      <c r="Y153" s="147">
        <f t="shared" si="12"/>
        <v>0</v>
      </c>
      <c r="Z153" s="147">
        <v>0</v>
      </c>
      <c r="AA153" s="148">
        <f t="shared" si="13"/>
        <v>0</v>
      </c>
      <c r="AR153" s="20" t="s">
        <v>168</v>
      </c>
      <c r="AT153" s="20" t="s">
        <v>160</v>
      </c>
      <c r="AU153" s="20" t="s">
        <v>85</v>
      </c>
      <c r="AY153" s="20" t="s">
        <v>159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20" t="s">
        <v>85</v>
      </c>
      <c r="BK153" s="149">
        <f t="shared" si="19"/>
        <v>0</v>
      </c>
      <c r="BL153" s="20" t="s">
        <v>168</v>
      </c>
      <c r="BM153" s="20" t="s">
        <v>511</v>
      </c>
    </row>
    <row r="154" spans="2:65" s="1" customFormat="1" ht="22.5" customHeight="1">
      <c r="B154" s="140"/>
      <c r="C154" s="141" t="s">
        <v>374</v>
      </c>
      <c r="D154" s="141" t="s">
        <v>160</v>
      </c>
      <c r="E154" s="142" t="s">
        <v>2063</v>
      </c>
      <c r="F154" s="225" t="s">
        <v>2064</v>
      </c>
      <c r="G154" s="225"/>
      <c r="H154" s="225"/>
      <c r="I154" s="225"/>
      <c r="J154" s="143" t="s">
        <v>407</v>
      </c>
      <c r="K154" s="144">
        <v>2</v>
      </c>
      <c r="L154" s="226"/>
      <c r="M154" s="226"/>
      <c r="N154" s="226">
        <f t="shared" si="1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1"/>
        <v>0</v>
      </c>
      <c r="X154" s="147">
        <v>0</v>
      </c>
      <c r="Y154" s="147">
        <f t="shared" si="12"/>
        <v>0</v>
      </c>
      <c r="Z154" s="147">
        <v>0</v>
      </c>
      <c r="AA154" s="148">
        <f t="shared" si="13"/>
        <v>0</v>
      </c>
      <c r="AR154" s="20" t="s">
        <v>168</v>
      </c>
      <c r="AT154" s="20" t="s">
        <v>160</v>
      </c>
      <c r="AU154" s="20" t="s">
        <v>85</v>
      </c>
      <c r="AY154" s="20" t="s">
        <v>159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20" t="s">
        <v>85</v>
      </c>
      <c r="BK154" s="149">
        <f t="shared" si="19"/>
        <v>0</v>
      </c>
      <c r="BL154" s="20" t="s">
        <v>168</v>
      </c>
      <c r="BM154" s="20" t="s">
        <v>409</v>
      </c>
    </row>
    <row r="155" spans="2:65" s="1" customFormat="1" ht="22.5" customHeight="1">
      <c r="B155" s="140"/>
      <c r="C155" s="141" t="s">
        <v>379</v>
      </c>
      <c r="D155" s="141" t="s">
        <v>160</v>
      </c>
      <c r="E155" s="142" t="s">
        <v>2065</v>
      </c>
      <c r="F155" s="225" t="s">
        <v>2066</v>
      </c>
      <c r="G155" s="225"/>
      <c r="H155" s="225"/>
      <c r="I155" s="225"/>
      <c r="J155" s="143" t="s">
        <v>407</v>
      </c>
      <c r="K155" s="144">
        <v>2</v>
      </c>
      <c r="L155" s="226"/>
      <c r="M155" s="226"/>
      <c r="N155" s="226">
        <f t="shared" si="10"/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 t="shared" si="11"/>
        <v>0</v>
      </c>
      <c r="X155" s="147">
        <v>0</v>
      </c>
      <c r="Y155" s="147">
        <f t="shared" si="12"/>
        <v>0</v>
      </c>
      <c r="Z155" s="147">
        <v>0</v>
      </c>
      <c r="AA155" s="148">
        <f t="shared" si="13"/>
        <v>0</v>
      </c>
      <c r="AR155" s="20" t="s">
        <v>168</v>
      </c>
      <c r="AT155" s="20" t="s">
        <v>160</v>
      </c>
      <c r="AU155" s="20" t="s">
        <v>85</v>
      </c>
      <c r="AY155" s="20" t="s">
        <v>159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20" t="s">
        <v>85</v>
      </c>
      <c r="BK155" s="149">
        <f t="shared" si="19"/>
        <v>0</v>
      </c>
      <c r="BL155" s="20" t="s">
        <v>168</v>
      </c>
      <c r="BM155" s="20" t="s">
        <v>528</v>
      </c>
    </row>
    <row r="156" spans="2:65" s="1" customFormat="1" ht="22.5" customHeight="1">
      <c r="B156" s="140"/>
      <c r="C156" s="141" t="s">
        <v>384</v>
      </c>
      <c r="D156" s="141" t="s">
        <v>160</v>
      </c>
      <c r="E156" s="142" t="s">
        <v>1924</v>
      </c>
      <c r="F156" s="225" t="s">
        <v>1925</v>
      </c>
      <c r="G156" s="225"/>
      <c r="H156" s="225"/>
      <c r="I156" s="225"/>
      <c r="J156" s="143" t="s">
        <v>407</v>
      </c>
      <c r="K156" s="144">
        <v>3</v>
      </c>
      <c r="L156" s="226"/>
      <c r="M156" s="226"/>
      <c r="N156" s="226">
        <f t="shared" si="10"/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t="shared" si="11"/>
        <v>0</v>
      </c>
      <c r="X156" s="147">
        <v>0</v>
      </c>
      <c r="Y156" s="147">
        <f t="shared" si="12"/>
        <v>0</v>
      </c>
      <c r="Z156" s="147">
        <v>0</v>
      </c>
      <c r="AA156" s="148">
        <f t="shared" si="13"/>
        <v>0</v>
      </c>
      <c r="AR156" s="20" t="s">
        <v>168</v>
      </c>
      <c r="AT156" s="20" t="s">
        <v>160</v>
      </c>
      <c r="AU156" s="20" t="s">
        <v>85</v>
      </c>
      <c r="AY156" s="20" t="s">
        <v>159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20" t="s">
        <v>85</v>
      </c>
      <c r="BK156" s="149">
        <f t="shared" si="19"/>
        <v>0</v>
      </c>
      <c r="BL156" s="20" t="s">
        <v>168</v>
      </c>
      <c r="BM156" s="20" t="s">
        <v>536</v>
      </c>
    </row>
    <row r="157" spans="2:65" s="1" customFormat="1" ht="22.5" customHeight="1">
      <c r="B157" s="140"/>
      <c r="C157" s="141" t="s">
        <v>388</v>
      </c>
      <c r="D157" s="141" t="s">
        <v>160</v>
      </c>
      <c r="E157" s="142" t="s">
        <v>1926</v>
      </c>
      <c r="F157" s="225" t="s">
        <v>1927</v>
      </c>
      <c r="G157" s="225"/>
      <c r="H157" s="225"/>
      <c r="I157" s="225"/>
      <c r="J157" s="143" t="s">
        <v>407</v>
      </c>
      <c r="K157" s="144">
        <v>30</v>
      </c>
      <c r="L157" s="226"/>
      <c r="M157" s="226"/>
      <c r="N157" s="226">
        <f t="shared" si="1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11"/>
        <v>0</v>
      </c>
      <c r="X157" s="147">
        <v>0</v>
      </c>
      <c r="Y157" s="147">
        <f t="shared" si="12"/>
        <v>0</v>
      </c>
      <c r="Z157" s="147">
        <v>0</v>
      </c>
      <c r="AA157" s="148">
        <f t="shared" si="13"/>
        <v>0</v>
      </c>
      <c r="AR157" s="20" t="s">
        <v>168</v>
      </c>
      <c r="AT157" s="20" t="s">
        <v>160</v>
      </c>
      <c r="AU157" s="20" t="s">
        <v>85</v>
      </c>
      <c r="AY157" s="20" t="s">
        <v>159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20" t="s">
        <v>85</v>
      </c>
      <c r="BK157" s="149">
        <f t="shared" si="19"/>
        <v>0</v>
      </c>
      <c r="BL157" s="20" t="s">
        <v>168</v>
      </c>
      <c r="BM157" s="20" t="s">
        <v>545</v>
      </c>
    </row>
    <row r="158" spans="2:65" s="1" customFormat="1" ht="44.25" customHeight="1">
      <c r="B158" s="140"/>
      <c r="C158" s="141" t="s">
        <v>393</v>
      </c>
      <c r="D158" s="141" t="s">
        <v>160</v>
      </c>
      <c r="E158" s="142" t="s">
        <v>2067</v>
      </c>
      <c r="F158" s="225" t="s">
        <v>2068</v>
      </c>
      <c r="G158" s="225"/>
      <c r="H158" s="225"/>
      <c r="I158" s="225"/>
      <c r="J158" s="143" t="s">
        <v>1641</v>
      </c>
      <c r="K158" s="144">
        <v>1</v>
      </c>
      <c r="L158" s="226"/>
      <c r="M158" s="226"/>
      <c r="N158" s="226">
        <f t="shared" si="1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11"/>
        <v>0</v>
      </c>
      <c r="X158" s="147">
        <v>0</v>
      </c>
      <c r="Y158" s="147">
        <f t="shared" si="12"/>
        <v>0</v>
      </c>
      <c r="Z158" s="147">
        <v>0</v>
      </c>
      <c r="AA158" s="148">
        <f t="shared" si="13"/>
        <v>0</v>
      </c>
      <c r="AR158" s="20" t="s">
        <v>168</v>
      </c>
      <c r="AT158" s="20" t="s">
        <v>160</v>
      </c>
      <c r="AU158" s="20" t="s">
        <v>85</v>
      </c>
      <c r="AY158" s="20" t="s">
        <v>159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20" t="s">
        <v>85</v>
      </c>
      <c r="BK158" s="149">
        <f t="shared" si="19"/>
        <v>0</v>
      </c>
      <c r="BL158" s="20" t="s">
        <v>168</v>
      </c>
      <c r="BM158" s="20" t="s">
        <v>554</v>
      </c>
    </row>
    <row r="159" spans="2:65" s="1" customFormat="1" ht="22.5" customHeight="1">
      <c r="B159" s="34"/>
      <c r="C159" s="35"/>
      <c r="D159" s="35"/>
      <c r="E159" s="35"/>
      <c r="F159" s="237" t="s">
        <v>1932</v>
      </c>
      <c r="G159" s="238"/>
      <c r="H159" s="238"/>
      <c r="I159" s="238"/>
      <c r="J159" s="35"/>
      <c r="K159" s="35"/>
      <c r="L159" s="35"/>
      <c r="M159" s="35"/>
      <c r="N159" s="35"/>
      <c r="O159" s="35"/>
      <c r="P159" s="35"/>
      <c r="Q159" s="35"/>
      <c r="R159" s="36"/>
      <c r="T159" s="170"/>
      <c r="U159" s="35"/>
      <c r="V159" s="35"/>
      <c r="W159" s="35"/>
      <c r="X159" s="35"/>
      <c r="Y159" s="35"/>
      <c r="Z159" s="35"/>
      <c r="AA159" s="73"/>
      <c r="AT159" s="20" t="s">
        <v>187</v>
      </c>
      <c r="AU159" s="20" t="s">
        <v>85</v>
      </c>
    </row>
    <row r="160" spans="2:65" s="9" customFormat="1" ht="37.35" customHeight="1">
      <c r="B160" s="129"/>
      <c r="C160" s="130"/>
      <c r="D160" s="131" t="s">
        <v>2012</v>
      </c>
      <c r="E160" s="131"/>
      <c r="F160" s="131"/>
      <c r="G160" s="131"/>
      <c r="H160" s="131"/>
      <c r="I160" s="131"/>
      <c r="J160" s="131"/>
      <c r="K160" s="131"/>
      <c r="L160" s="131"/>
      <c r="M160" s="131"/>
      <c r="N160" s="267">
        <f>BK160</f>
        <v>0</v>
      </c>
      <c r="O160" s="268"/>
      <c r="P160" s="268"/>
      <c r="Q160" s="268"/>
      <c r="R160" s="132"/>
      <c r="T160" s="133"/>
      <c r="U160" s="130"/>
      <c r="V160" s="130"/>
      <c r="W160" s="134">
        <f>SUM(W161:W165)</f>
        <v>0</v>
      </c>
      <c r="X160" s="130"/>
      <c r="Y160" s="134">
        <f>SUM(Y161:Y165)</f>
        <v>0</v>
      </c>
      <c r="Z160" s="130"/>
      <c r="AA160" s="135">
        <f>SUM(AA161:AA165)</f>
        <v>0</v>
      </c>
      <c r="AR160" s="136" t="s">
        <v>129</v>
      </c>
      <c r="AT160" s="137" t="s">
        <v>76</v>
      </c>
      <c r="AU160" s="137" t="s">
        <v>77</v>
      </c>
      <c r="AY160" s="136" t="s">
        <v>159</v>
      </c>
      <c r="BK160" s="138">
        <f>SUM(BK161:BK165)</f>
        <v>0</v>
      </c>
    </row>
    <row r="161" spans="2:65" s="1" customFormat="1" ht="22.5" customHeight="1">
      <c r="B161" s="140"/>
      <c r="C161" s="141" t="s">
        <v>398</v>
      </c>
      <c r="D161" s="141" t="s">
        <v>160</v>
      </c>
      <c r="E161" s="142" t="s">
        <v>2069</v>
      </c>
      <c r="F161" s="225" t="s">
        <v>2070</v>
      </c>
      <c r="G161" s="225"/>
      <c r="H161" s="225"/>
      <c r="I161" s="225"/>
      <c r="J161" s="143" t="s">
        <v>2071</v>
      </c>
      <c r="K161" s="144">
        <v>50</v>
      </c>
      <c r="L161" s="226"/>
      <c r="M161" s="226"/>
      <c r="N161" s="226">
        <f>ROUND(L161*K161,2)</f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>V161*K161</f>
        <v>0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0" t="s">
        <v>168</v>
      </c>
      <c r="AT161" s="20" t="s">
        <v>160</v>
      </c>
      <c r="AU161" s="20" t="s">
        <v>85</v>
      </c>
      <c r="AY161" s="20" t="s">
        <v>159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0" t="s">
        <v>85</v>
      </c>
      <c r="BK161" s="149">
        <f>ROUND(L161*K161,2)</f>
        <v>0</v>
      </c>
      <c r="BL161" s="20" t="s">
        <v>168</v>
      </c>
      <c r="BM161" s="20" t="s">
        <v>564</v>
      </c>
    </row>
    <row r="162" spans="2:65" s="1" customFormat="1" ht="22.5" customHeight="1">
      <c r="B162" s="140"/>
      <c r="C162" s="141" t="s">
        <v>404</v>
      </c>
      <c r="D162" s="141" t="s">
        <v>160</v>
      </c>
      <c r="E162" s="142" t="s">
        <v>2072</v>
      </c>
      <c r="F162" s="225" t="s">
        <v>2073</v>
      </c>
      <c r="G162" s="225"/>
      <c r="H162" s="225"/>
      <c r="I162" s="225"/>
      <c r="J162" s="143" t="s">
        <v>407</v>
      </c>
      <c r="K162" s="144">
        <v>30</v>
      </c>
      <c r="L162" s="226"/>
      <c r="M162" s="226"/>
      <c r="N162" s="226">
        <f>ROUND(L162*K162,2)</f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>V162*K162</f>
        <v>0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0" t="s">
        <v>168</v>
      </c>
      <c r="AT162" s="20" t="s">
        <v>160</v>
      </c>
      <c r="AU162" s="20" t="s">
        <v>85</v>
      </c>
      <c r="AY162" s="20" t="s">
        <v>159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0" t="s">
        <v>85</v>
      </c>
      <c r="BK162" s="149">
        <f>ROUND(L162*K162,2)</f>
        <v>0</v>
      </c>
      <c r="BL162" s="20" t="s">
        <v>168</v>
      </c>
      <c r="BM162" s="20" t="s">
        <v>572</v>
      </c>
    </row>
    <row r="163" spans="2:65" s="1" customFormat="1" ht="22.5" customHeight="1">
      <c r="B163" s="140"/>
      <c r="C163" s="141" t="s">
        <v>410</v>
      </c>
      <c r="D163" s="141" t="s">
        <v>160</v>
      </c>
      <c r="E163" s="142" t="s">
        <v>2074</v>
      </c>
      <c r="F163" s="225" t="s">
        <v>2075</v>
      </c>
      <c r="G163" s="225"/>
      <c r="H163" s="225"/>
      <c r="I163" s="225"/>
      <c r="J163" s="143" t="s">
        <v>407</v>
      </c>
      <c r="K163" s="144">
        <v>30</v>
      </c>
      <c r="L163" s="226"/>
      <c r="M163" s="226"/>
      <c r="N163" s="226">
        <f>ROUND(L163*K163,2)</f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>V163*K163</f>
        <v>0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0" t="s">
        <v>168</v>
      </c>
      <c r="AT163" s="20" t="s">
        <v>160</v>
      </c>
      <c r="AU163" s="20" t="s">
        <v>85</v>
      </c>
      <c r="AY163" s="20" t="s">
        <v>159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0" t="s">
        <v>85</v>
      </c>
      <c r="BK163" s="149">
        <f>ROUND(L163*K163,2)</f>
        <v>0</v>
      </c>
      <c r="BL163" s="20" t="s">
        <v>168</v>
      </c>
      <c r="BM163" s="20" t="s">
        <v>582</v>
      </c>
    </row>
    <row r="164" spans="2:65" s="1" customFormat="1" ht="22.5" customHeight="1">
      <c r="B164" s="140"/>
      <c r="C164" s="141" t="s">
        <v>414</v>
      </c>
      <c r="D164" s="141" t="s">
        <v>160</v>
      </c>
      <c r="E164" s="142" t="s">
        <v>2076</v>
      </c>
      <c r="F164" s="225" t="s">
        <v>2077</v>
      </c>
      <c r="G164" s="225"/>
      <c r="H164" s="225"/>
      <c r="I164" s="225"/>
      <c r="J164" s="143" t="s">
        <v>407</v>
      </c>
      <c r="K164" s="144">
        <v>12</v>
      </c>
      <c r="L164" s="226"/>
      <c r="M164" s="226"/>
      <c r="N164" s="226">
        <f>ROUND(L164*K164,2)</f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>V164*K164</f>
        <v>0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0" t="s">
        <v>168</v>
      </c>
      <c r="AT164" s="20" t="s">
        <v>160</v>
      </c>
      <c r="AU164" s="20" t="s">
        <v>85</v>
      </c>
      <c r="AY164" s="20" t="s">
        <v>159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0" t="s">
        <v>85</v>
      </c>
      <c r="BK164" s="149">
        <f>ROUND(L164*K164,2)</f>
        <v>0</v>
      </c>
      <c r="BL164" s="20" t="s">
        <v>168</v>
      </c>
      <c r="BM164" s="20" t="s">
        <v>590</v>
      </c>
    </row>
    <row r="165" spans="2:65" s="1" customFormat="1" ht="22.5" customHeight="1">
      <c r="B165" s="140"/>
      <c r="C165" s="141" t="s">
        <v>418</v>
      </c>
      <c r="D165" s="141" t="s">
        <v>160</v>
      </c>
      <c r="E165" s="142" t="s">
        <v>2078</v>
      </c>
      <c r="F165" s="225" t="s">
        <v>2079</v>
      </c>
      <c r="G165" s="225"/>
      <c r="H165" s="225"/>
      <c r="I165" s="225"/>
      <c r="J165" s="143" t="s">
        <v>407</v>
      </c>
      <c r="K165" s="144">
        <v>2</v>
      </c>
      <c r="L165" s="226"/>
      <c r="M165" s="226"/>
      <c r="N165" s="226">
        <f>ROUND(L165*K165,2)</f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>V165*K165</f>
        <v>0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0" t="s">
        <v>168</v>
      </c>
      <c r="AT165" s="20" t="s">
        <v>160</v>
      </c>
      <c r="AU165" s="20" t="s">
        <v>85</v>
      </c>
      <c r="AY165" s="20" t="s">
        <v>159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0" t="s">
        <v>85</v>
      </c>
      <c r="BK165" s="149">
        <f>ROUND(L165*K165,2)</f>
        <v>0</v>
      </c>
      <c r="BL165" s="20" t="s">
        <v>168</v>
      </c>
      <c r="BM165" s="20" t="s">
        <v>599</v>
      </c>
    </row>
    <row r="166" spans="2:65" s="9" customFormat="1" ht="37.35" customHeight="1">
      <c r="B166" s="129"/>
      <c r="C166" s="130"/>
      <c r="D166" s="131" t="s">
        <v>2007</v>
      </c>
      <c r="E166" s="131"/>
      <c r="F166" s="131"/>
      <c r="G166" s="131"/>
      <c r="H166" s="131"/>
      <c r="I166" s="131"/>
      <c r="J166" s="131"/>
      <c r="K166" s="131"/>
      <c r="L166" s="131"/>
      <c r="M166" s="131"/>
      <c r="N166" s="265">
        <f>BK166</f>
        <v>0</v>
      </c>
      <c r="O166" s="266"/>
      <c r="P166" s="266"/>
      <c r="Q166" s="266"/>
      <c r="R166" s="132"/>
      <c r="T166" s="133"/>
      <c r="U166" s="130"/>
      <c r="V166" s="130"/>
      <c r="W166" s="134">
        <f>SUM(W167:W169)</f>
        <v>0</v>
      </c>
      <c r="X166" s="130"/>
      <c r="Y166" s="134">
        <f>SUM(Y167:Y169)</f>
        <v>0</v>
      </c>
      <c r="Z166" s="130"/>
      <c r="AA166" s="135">
        <f>SUM(AA167:AA169)</f>
        <v>0</v>
      </c>
      <c r="AR166" s="136" t="s">
        <v>129</v>
      </c>
      <c r="AT166" s="137" t="s">
        <v>76</v>
      </c>
      <c r="AU166" s="137" t="s">
        <v>77</v>
      </c>
      <c r="AY166" s="136" t="s">
        <v>159</v>
      </c>
      <c r="BK166" s="138">
        <f>SUM(BK167:BK169)</f>
        <v>0</v>
      </c>
    </row>
    <row r="167" spans="2:65" s="1" customFormat="1" ht="22.5" customHeight="1">
      <c r="B167" s="140"/>
      <c r="C167" s="141" t="s">
        <v>422</v>
      </c>
      <c r="D167" s="141" t="s">
        <v>160</v>
      </c>
      <c r="E167" s="142" t="s">
        <v>2080</v>
      </c>
      <c r="F167" s="225" t="s">
        <v>2081</v>
      </c>
      <c r="G167" s="225"/>
      <c r="H167" s="225"/>
      <c r="I167" s="225"/>
      <c r="J167" s="143" t="s">
        <v>407</v>
      </c>
      <c r="K167" s="144">
        <v>1</v>
      </c>
      <c r="L167" s="226"/>
      <c r="M167" s="226"/>
      <c r="N167" s="226">
        <f>ROUND(L167*K167,2)</f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>V167*K167</f>
        <v>0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0" t="s">
        <v>168</v>
      </c>
      <c r="AT167" s="20" t="s">
        <v>160</v>
      </c>
      <c r="AU167" s="20" t="s">
        <v>85</v>
      </c>
      <c r="AY167" s="20" t="s">
        <v>159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0" t="s">
        <v>85</v>
      </c>
      <c r="BK167" s="149">
        <f>ROUND(L167*K167,2)</f>
        <v>0</v>
      </c>
      <c r="BL167" s="20" t="s">
        <v>168</v>
      </c>
      <c r="BM167" s="20" t="s">
        <v>608</v>
      </c>
    </row>
    <row r="168" spans="2:65" s="1" customFormat="1" ht="31.5" customHeight="1">
      <c r="B168" s="140"/>
      <c r="C168" s="141" t="s">
        <v>426</v>
      </c>
      <c r="D168" s="141" t="s">
        <v>160</v>
      </c>
      <c r="E168" s="142" t="s">
        <v>2082</v>
      </c>
      <c r="F168" s="225" t="s">
        <v>2083</v>
      </c>
      <c r="G168" s="225"/>
      <c r="H168" s="225"/>
      <c r="I168" s="225"/>
      <c r="J168" s="143" t="s">
        <v>407</v>
      </c>
      <c r="K168" s="144">
        <v>1</v>
      </c>
      <c r="L168" s="226"/>
      <c r="M168" s="226"/>
      <c r="N168" s="226">
        <f>ROUND(L168*K168,2)</f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>V168*K168</f>
        <v>0</v>
      </c>
      <c r="X168" s="147">
        <v>0</v>
      </c>
      <c r="Y168" s="147">
        <f>X168*K168</f>
        <v>0</v>
      </c>
      <c r="Z168" s="147">
        <v>0</v>
      </c>
      <c r="AA168" s="148">
        <f>Z168*K168</f>
        <v>0</v>
      </c>
      <c r="AR168" s="20" t="s">
        <v>168</v>
      </c>
      <c r="AT168" s="20" t="s">
        <v>160</v>
      </c>
      <c r="AU168" s="20" t="s">
        <v>85</v>
      </c>
      <c r="AY168" s="20" t="s">
        <v>159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0" t="s">
        <v>85</v>
      </c>
      <c r="BK168" s="149">
        <f>ROUND(L168*K168,2)</f>
        <v>0</v>
      </c>
      <c r="BL168" s="20" t="s">
        <v>168</v>
      </c>
      <c r="BM168" s="20" t="s">
        <v>619</v>
      </c>
    </row>
    <row r="169" spans="2:65" s="1" customFormat="1" ht="22.5" customHeight="1">
      <c r="B169" s="140"/>
      <c r="C169" s="141" t="s">
        <v>431</v>
      </c>
      <c r="D169" s="141" t="s">
        <v>160</v>
      </c>
      <c r="E169" s="142" t="s">
        <v>2084</v>
      </c>
      <c r="F169" s="225" t="s">
        <v>2085</v>
      </c>
      <c r="G169" s="225"/>
      <c r="H169" s="225"/>
      <c r="I169" s="225"/>
      <c r="J169" s="143" t="s">
        <v>407</v>
      </c>
      <c r="K169" s="144">
        <v>1</v>
      </c>
      <c r="L169" s="226"/>
      <c r="M169" s="226"/>
      <c r="N169" s="226">
        <f>ROUND(L169*K169,2)</f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>V169*K169</f>
        <v>0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0" t="s">
        <v>168</v>
      </c>
      <c r="AT169" s="20" t="s">
        <v>160</v>
      </c>
      <c r="AU169" s="20" t="s">
        <v>85</v>
      </c>
      <c r="AY169" s="20" t="s">
        <v>159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85</v>
      </c>
      <c r="BK169" s="149">
        <f>ROUND(L169*K169,2)</f>
        <v>0</v>
      </c>
      <c r="BL169" s="20" t="s">
        <v>168</v>
      </c>
      <c r="BM169" s="20" t="s">
        <v>627</v>
      </c>
    </row>
    <row r="170" spans="2:65" s="9" customFormat="1" ht="37.35" customHeight="1">
      <c r="B170" s="129"/>
      <c r="C170" s="130"/>
      <c r="D170" s="131" t="s">
        <v>2013</v>
      </c>
      <c r="E170" s="131"/>
      <c r="F170" s="131"/>
      <c r="G170" s="131"/>
      <c r="H170" s="131"/>
      <c r="I170" s="131"/>
      <c r="J170" s="131"/>
      <c r="K170" s="131"/>
      <c r="L170" s="131"/>
      <c r="M170" s="131"/>
      <c r="N170" s="265">
        <f>BK170</f>
        <v>0</v>
      </c>
      <c r="O170" s="266"/>
      <c r="P170" s="266"/>
      <c r="Q170" s="266"/>
      <c r="R170" s="132"/>
      <c r="T170" s="133"/>
      <c r="U170" s="130"/>
      <c r="V170" s="130"/>
      <c r="W170" s="134">
        <f>SUM(W171:W177)</f>
        <v>0</v>
      </c>
      <c r="X170" s="130"/>
      <c r="Y170" s="134">
        <f>SUM(Y171:Y177)</f>
        <v>0</v>
      </c>
      <c r="Z170" s="130"/>
      <c r="AA170" s="135">
        <f>SUM(AA171:AA177)</f>
        <v>0</v>
      </c>
      <c r="AR170" s="136" t="s">
        <v>129</v>
      </c>
      <c r="AT170" s="137" t="s">
        <v>76</v>
      </c>
      <c r="AU170" s="137" t="s">
        <v>77</v>
      </c>
      <c r="AY170" s="136" t="s">
        <v>159</v>
      </c>
      <c r="BK170" s="138">
        <f>SUM(BK171:BK177)</f>
        <v>0</v>
      </c>
    </row>
    <row r="171" spans="2:65" s="1" customFormat="1" ht="22.5" customHeight="1">
      <c r="B171" s="140"/>
      <c r="C171" s="141" t="s">
        <v>436</v>
      </c>
      <c r="D171" s="141" t="s">
        <v>160</v>
      </c>
      <c r="E171" s="142" t="s">
        <v>2086</v>
      </c>
      <c r="F171" s="225" t="s">
        <v>2087</v>
      </c>
      <c r="G171" s="225"/>
      <c r="H171" s="225"/>
      <c r="I171" s="225"/>
      <c r="J171" s="143" t="s">
        <v>163</v>
      </c>
      <c r="K171" s="144">
        <v>150</v>
      </c>
      <c r="L171" s="226"/>
      <c r="M171" s="226"/>
      <c r="N171" s="226">
        <f t="shared" ref="N171:N177" si="20">ROUND(L171*K171,2)</f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 t="shared" ref="W171:W177" si="21">V171*K171</f>
        <v>0</v>
      </c>
      <c r="X171" s="147">
        <v>0</v>
      </c>
      <c r="Y171" s="147">
        <f t="shared" ref="Y171:Y177" si="22">X171*K171</f>
        <v>0</v>
      </c>
      <c r="Z171" s="147">
        <v>0</v>
      </c>
      <c r="AA171" s="148">
        <f t="shared" ref="AA171:AA177" si="23">Z171*K171</f>
        <v>0</v>
      </c>
      <c r="AR171" s="20" t="s">
        <v>168</v>
      </c>
      <c r="AT171" s="20" t="s">
        <v>160</v>
      </c>
      <c r="AU171" s="20" t="s">
        <v>85</v>
      </c>
      <c r="AY171" s="20" t="s">
        <v>159</v>
      </c>
      <c r="BE171" s="149">
        <f t="shared" ref="BE171:BE177" si="24">IF(U171="základní",N171,0)</f>
        <v>0</v>
      </c>
      <c r="BF171" s="149">
        <f t="shared" ref="BF171:BF177" si="25">IF(U171="snížená",N171,0)</f>
        <v>0</v>
      </c>
      <c r="BG171" s="149">
        <f t="shared" ref="BG171:BG177" si="26">IF(U171="zákl. přenesená",N171,0)</f>
        <v>0</v>
      </c>
      <c r="BH171" s="149">
        <f t="shared" ref="BH171:BH177" si="27">IF(U171="sníž. přenesená",N171,0)</f>
        <v>0</v>
      </c>
      <c r="BI171" s="149">
        <f t="shared" ref="BI171:BI177" si="28">IF(U171="nulová",N171,0)</f>
        <v>0</v>
      </c>
      <c r="BJ171" s="20" t="s">
        <v>85</v>
      </c>
      <c r="BK171" s="149">
        <f t="shared" ref="BK171:BK177" si="29">ROUND(L171*K171,2)</f>
        <v>0</v>
      </c>
      <c r="BL171" s="20" t="s">
        <v>168</v>
      </c>
      <c r="BM171" s="20" t="s">
        <v>634</v>
      </c>
    </row>
    <row r="172" spans="2:65" s="1" customFormat="1" ht="22.5" customHeight="1">
      <c r="B172" s="140"/>
      <c r="C172" s="141" t="s">
        <v>441</v>
      </c>
      <c r="D172" s="141" t="s">
        <v>160</v>
      </c>
      <c r="E172" s="142" t="s">
        <v>2088</v>
      </c>
      <c r="F172" s="225" t="s">
        <v>2089</v>
      </c>
      <c r="G172" s="225"/>
      <c r="H172" s="225"/>
      <c r="I172" s="225"/>
      <c r="J172" s="143" t="s">
        <v>163</v>
      </c>
      <c r="K172" s="144">
        <v>1200</v>
      </c>
      <c r="L172" s="226"/>
      <c r="M172" s="226"/>
      <c r="N172" s="226">
        <f t="shared" si="20"/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 t="shared" si="21"/>
        <v>0</v>
      </c>
      <c r="X172" s="147">
        <v>0</v>
      </c>
      <c r="Y172" s="147">
        <f t="shared" si="22"/>
        <v>0</v>
      </c>
      <c r="Z172" s="147">
        <v>0</v>
      </c>
      <c r="AA172" s="148">
        <f t="shared" si="23"/>
        <v>0</v>
      </c>
      <c r="AR172" s="20" t="s">
        <v>168</v>
      </c>
      <c r="AT172" s="20" t="s">
        <v>160</v>
      </c>
      <c r="AU172" s="20" t="s">
        <v>85</v>
      </c>
      <c r="AY172" s="20" t="s">
        <v>159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20" t="s">
        <v>85</v>
      </c>
      <c r="BK172" s="149">
        <f t="shared" si="29"/>
        <v>0</v>
      </c>
      <c r="BL172" s="20" t="s">
        <v>168</v>
      </c>
      <c r="BM172" s="20" t="s">
        <v>645</v>
      </c>
    </row>
    <row r="173" spans="2:65" s="1" customFormat="1" ht="22.5" customHeight="1">
      <c r="B173" s="140"/>
      <c r="C173" s="141" t="s">
        <v>447</v>
      </c>
      <c r="D173" s="141" t="s">
        <v>160</v>
      </c>
      <c r="E173" s="142" t="s">
        <v>2090</v>
      </c>
      <c r="F173" s="225" t="s">
        <v>2091</v>
      </c>
      <c r="G173" s="225"/>
      <c r="H173" s="225"/>
      <c r="I173" s="225"/>
      <c r="J173" s="143" t="s">
        <v>407</v>
      </c>
      <c r="K173" s="144">
        <v>34</v>
      </c>
      <c r="L173" s="226"/>
      <c r="M173" s="226"/>
      <c r="N173" s="226">
        <f t="shared" si="20"/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 t="shared" si="21"/>
        <v>0</v>
      </c>
      <c r="X173" s="147">
        <v>0</v>
      </c>
      <c r="Y173" s="147">
        <f t="shared" si="22"/>
        <v>0</v>
      </c>
      <c r="Z173" s="147">
        <v>0</v>
      </c>
      <c r="AA173" s="148">
        <f t="shared" si="23"/>
        <v>0</v>
      </c>
      <c r="AR173" s="20" t="s">
        <v>168</v>
      </c>
      <c r="AT173" s="20" t="s">
        <v>160</v>
      </c>
      <c r="AU173" s="20" t="s">
        <v>85</v>
      </c>
      <c r="AY173" s="20" t="s">
        <v>159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20" t="s">
        <v>85</v>
      </c>
      <c r="BK173" s="149">
        <f t="shared" si="29"/>
        <v>0</v>
      </c>
      <c r="BL173" s="20" t="s">
        <v>168</v>
      </c>
      <c r="BM173" s="20" t="s">
        <v>655</v>
      </c>
    </row>
    <row r="174" spans="2:65" s="1" customFormat="1" ht="22.5" customHeight="1">
      <c r="B174" s="140"/>
      <c r="C174" s="141" t="s">
        <v>451</v>
      </c>
      <c r="D174" s="141" t="s">
        <v>160</v>
      </c>
      <c r="E174" s="142" t="s">
        <v>2092</v>
      </c>
      <c r="F174" s="225" t="s">
        <v>2093</v>
      </c>
      <c r="G174" s="225"/>
      <c r="H174" s="225"/>
      <c r="I174" s="225"/>
      <c r="J174" s="143" t="s">
        <v>407</v>
      </c>
      <c r="K174" s="144">
        <v>68</v>
      </c>
      <c r="L174" s="226"/>
      <c r="M174" s="226"/>
      <c r="N174" s="226">
        <f t="shared" si="20"/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 t="shared" si="21"/>
        <v>0</v>
      </c>
      <c r="X174" s="147">
        <v>0</v>
      </c>
      <c r="Y174" s="147">
        <f t="shared" si="22"/>
        <v>0</v>
      </c>
      <c r="Z174" s="147">
        <v>0</v>
      </c>
      <c r="AA174" s="148">
        <f t="shared" si="23"/>
        <v>0</v>
      </c>
      <c r="AR174" s="20" t="s">
        <v>168</v>
      </c>
      <c r="AT174" s="20" t="s">
        <v>160</v>
      </c>
      <c r="AU174" s="20" t="s">
        <v>85</v>
      </c>
      <c r="AY174" s="20" t="s">
        <v>159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20" t="s">
        <v>85</v>
      </c>
      <c r="BK174" s="149">
        <f t="shared" si="29"/>
        <v>0</v>
      </c>
      <c r="BL174" s="20" t="s">
        <v>168</v>
      </c>
      <c r="BM174" s="20" t="s">
        <v>663</v>
      </c>
    </row>
    <row r="175" spans="2:65" s="1" customFormat="1" ht="22.5" customHeight="1">
      <c r="B175" s="140"/>
      <c r="C175" s="141" t="s">
        <v>455</v>
      </c>
      <c r="D175" s="141" t="s">
        <v>160</v>
      </c>
      <c r="E175" s="142" t="s">
        <v>2094</v>
      </c>
      <c r="F175" s="225" t="s">
        <v>2095</v>
      </c>
      <c r="G175" s="225"/>
      <c r="H175" s="225"/>
      <c r="I175" s="225"/>
      <c r="J175" s="143" t="s">
        <v>407</v>
      </c>
      <c r="K175" s="144">
        <v>34</v>
      </c>
      <c r="L175" s="226"/>
      <c r="M175" s="226"/>
      <c r="N175" s="226">
        <f t="shared" si="20"/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 t="shared" si="21"/>
        <v>0</v>
      </c>
      <c r="X175" s="147">
        <v>0</v>
      </c>
      <c r="Y175" s="147">
        <f t="shared" si="22"/>
        <v>0</v>
      </c>
      <c r="Z175" s="147">
        <v>0</v>
      </c>
      <c r="AA175" s="148">
        <f t="shared" si="23"/>
        <v>0</v>
      </c>
      <c r="AR175" s="20" t="s">
        <v>168</v>
      </c>
      <c r="AT175" s="20" t="s">
        <v>160</v>
      </c>
      <c r="AU175" s="20" t="s">
        <v>85</v>
      </c>
      <c r="AY175" s="20" t="s">
        <v>159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20" t="s">
        <v>85</v>
      </c>
      <c r="BK175" s="149">
        <f t="shared" si="29"/>
        <v>0</v>
      </c>
      <c r="BL175" s="20" t="s">
        <v>168</v>
      </c>
      <c r="BM175" s="20" t="s">
        <v>922</v>
      </c>
    </row>
    <row r="176" spans="2:65" s="1" customFormat="1" ht="31.5" customHeight="1">
      <c r="B176" s="140"/>
      <c r="C176" s="141" t="s">
        <v>461</v>
      </c>
      <c r="D176" s="141" t="s">
        <v>160</v>
      </c>
      <c r="E176" s="142" t="s">
        <v>2096</v>
      </c>
      <c r="F176" s="225" t="s">
        <v>2097</v>
      </c>
      <c r="G176" s="225"/>
      <c r="H176" s="225"/>
      <c r="I176" s="225"/>
      <c r="J176" s="143" t="s">
        <v>407</v>
      </c>
      <c r="K176" s="144">
        <v>1</v>
      </c>
      <c r="L176" s="226"/>
      <c r="M176" s="226"/>
      <c r="N176" s="226">
        <f t="shared" si="20"/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 t="shared" si="21"/>
        <v>0</v>
      </c>
      <c r="X176" s="147">
        <v>0</v>
      </c>
      <c r="Y176" s="147">
        <f t="shared" si="22"/>
        <v>0</v>
      </c>
      <c r="Z176" s="147">
        <v>0</v>
      </c>
      <c r="AA176" s="148">
        <f t="shared" si="23"/>
        <v>0</v>
      </c>
      <c r="AR176" s="20" t="s">
        <v>168</v>
      </c>
      <c r="AT176" s="20" t="s">
        <v>160</v>
      </c>
      <c r="AU176" s="20" t="s">
        <v>85</v>
      </c>
      <c r="AY176" s="20" t="s">
        <v>159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20" t="s">
        <v>85</v>
      </c>
      <c r="BK176" s="149">
        <f t="shared" si="29"/>
        <v>0</v>
      </c>
      <c r="BL176" s="20" t="s">
        <v>168</v>
      </c>
      <c r="BM176" s="20" t="s">
        <v>925</v>
      </c>
    </row>
    <row r="177" spans="2:65" s="1" customFormat="1" ht="22.5" customHeight="1">
      <c r="B177" s="140"/>
      <c r="C177" s="141" t="s">
        <v>468</v>
      </c>
      <c r="D177" s="141" t="s">
        <v>160</v>
      </c>
      <c r="E177" s="142" t="s">
        <v>2098</v>
      </c>
      <c r="F177" s="225" t="s">
        <v>2099</v>
      </c>
      <c r="G177" s="225"/>
      <c r="H177" s="225"/>
      <c r="I177" s="225"/>
      <c r="J177" s="143" t="s">
        <v>407</v>
      </c>
      <c r="K177" s="144">
        <v>1</v>
      </c>
      <c r="L177" s="226"/>
      <c r="M177" s="226"/>
      <c r="N177" s="226">
        <f t="shared" si="20"/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 t="shared" si="21"/>
        <v>0</v>
      </c>
      <c r="X177" s="147">
        <v>0</v>
      </c>
      <c r="Y177" s="147">
        <f t="shared" si="22"/>
        <v>0</v>
      </c>
      <c r="Z177" s="147">
        <v>0</v>
      </c>
      <c r="AA177" s="148">
        <f t="shared" si="23"/>
        <v>0</v>
      </c>
      <c r="AR177" s="20" t="s">
        <v>168</v>
      </c>
      <c r="AT177" s="20" t="s">
        <v>160</v>
      </c>
      <c r="AU177" s="20" t="s">
        <v>85</v>
      </c>
      <c r="AY177" s="20" t="s">
        <v>159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20" t="s">
        <v>85</v>
      </c>
      <c r="BK177" s="149">
        <f t="shared" si="29"/>
        <v>0</v>
      </c>
      <c r="BL177" s="20" t="s">
        <v>168</v>
      </c>
      <c r="BM177" s="20" t="s">
        <v>928</v>
      </c>
    </row>
    <row r="178" spans="2:65" s="9" customFormat="1" ht="37.35" customHeight="1">
      <c r="B178" s="129"/>
      <c r="C178" s="130"/>
      <c r="D178" s="131" t="s">
        <v>2010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265">
        <f>BK178</f>
        <v>0</v>
      </c>
      <c r="O178" s="266"/>
      <c r="P178" s="266"/>
      <c r="Q178" s="266"/>
      <c r="R178" s="132"/>
      <c r="T178" s="133"/>
      <c r="U178" s="130"/>
      <c r="V178" s="130"/>
      <c r="W178" s="134">
        <f>SUM(W179:W186)</f>
        <v>0</v>
      </c>
      <c r="X178" s="130"/>
      <c r="Y178" s="134">
        <f>SUM(Y179:Y186)</f>
        <v>0</v>
      </c>
      <c r="Z178" s="130"/>
      <c r="AA178" s="135">
        <f>SUM(AA179:AA186)</f>
        <v>0</v>
      </c>
      <c r="AR178" s="136" t="s">
        <v>129</v>
      </c>
      <c r="AT178" s="137" t="s">
        <v>76</v>
      </c>
      <c r="AU178" s="137" t="s">
        <v>77</v>
      </c>
      <c r="AY178" s="136" t="s">
        <v>159</v>
      </c>
      <c r="BK178" s="138">
        <f>SUM(BK179:BK186)</f>
        <v>0</v>
      </c>
    </row>
    <row r="179" spans="2:65" s="1" customFormat="1" ht="22.5" customHeight="1">
      <c r="B179" s="140"/>
      <c r="C179" s="141" t="s">
        <v>475</v>
      </c>
      <c r="D179" s="141" t="s">
        <v>160</v>
      </c>
      <c r="E179" s="142" t="s">
        <v>2100</v>
      </c>
      <c r="F179" s="225" t="s">
        <v>2101</v>
      </c>
      <c r="G179" s="225"/>
      <c r="H179" s="225"/>
      <c r="I179" s="225"/>
      <c r="J179" s="143" t="s">
        <v>407</v>
      </c>
      <c r="K179" s="144">
        <v>1</v>
      </c>
      <c r="L179" s="226"/>
      <c r="M179" s="226"/>
      <c r="N179" s="226">
        <f t="shared" ref="N179:N186" si="30">ROUND(L179*K179,2)</f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 t="shared" ref="W179:W186" si="31">V179*K179</f>
        <v>0</v>
      </c>
      <c r="X179" s="147">
        <v>0</v>
      </c>
      <c r="Y179" s="147">
        <f t="shared" ref="Y179:Y186" si="32">X179*K179</f>
        <v>0</v>
      </c>
      <c r="Z179" s="147">
        <v>0</v>
      </c>
      <c r="AA179" s="148">
        <f t="shared" ref="AA179:AA186" si="33">Z179*K179</f>
        <v>0</v>
      </c>
      <c r="AR179" s="20" t="s">
        <v>168</v>
      </c>
      <c r="AT179" s="20" t="s">
        <v>160</v>
      </c>
      <c r="AU179" s="20" t="s">
        <v>85</v>
      </c>
      <c r="AY179" s="20" t="s">
        <v>159</v>
      </c>
      <c r="BE179" s="149">
        <f t="shared" ref="BE179:BE186" si="34">IF(U179="základní",N179,0)</f>
        <v>0</v>
      </c>
      <c r="BF179" s="149">
        <f t="shared" ref="BF179:BF186" si="35">IF(U179="snížená",N179,0)</f>
        <v>0</v>
      </c>
      <c r="BG179" s="149">
        <f t="shared" ref="BG179:BG186" si="36">IF(U179="zákl. přenesená",N179,0)</f>
        <v>0</v>
      </c>
      <c r="BH179" s="149">
        <f t="shared" ref="BH179:BH186" si="37">IF(U179="sníž. přenesená",N179,0)</f>
        <v>0</v>
      </c>
      <c r="BI179" s="149">
        <f t="shared" ref="BI179:BI186" si="38">IF(U179="nulová",N179,0)</f>
        <v>0</v>
      </c>
      <c r="BJ179" s="20" t="s">
        <v>85</v>
      </c>
      <c r="BK179" s="149">
        <f t="shared" ref="BK179:BK186" si="39">ROUND(L179*K179,2)</f>
        <v>0</v>
      </c>
      <c r="BL179" s="20" t="s">
        <v>168</v>
      </c>
      <c r="BM179" s="20" t="s">
        <v>933</v>
      </c>
    </row>
    <row r="180" spans="2:65" s="1" customFormat="1" ht="22.5" customHeight="1">
      <c r="B180" s="140"/>
      <c r="C180" s="141" t="s">
        <v>480</v>
      </c>
      <c r="D180" s="141" t="s">
        <v>160</v>
      </c>
      <c r="E180" s="142" t="s">
        <v>2102</v>
      </c>
      <c r="F180" s="225" t="s">
        <v>2103</v>
      </c>
      <c r="G180" s="225"/>
      <c r="H180" s="225"/>
      <c r="I180" s="225"/>
      <c r="J180" s="143" t="s">
        <v>407</v>
      </c>
      <c r="K180" s="144">
        <v>2</v>
      </c>
      <c r="L180" s="226"/>
      <c r="M180" s="226"/>
      <c r="N180" s="226">
        <f t="shared" si="30"/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 t="shared" si="31"/>
        <v>0</v>
      </c>
      <c r="X180" s="147">
        <v>0</v>
      </c>
      <c r="Y180" s="147">
        <f t="shared" si="32"/>
        <v>0</v>
      </c>
      <c r="Z180" s="147">
        <v>0</v>
      </c>
      <c r="AA180" s="148">
        <f t="shared" si="33"/>
        <v>0</v>
      </c>
      <c r="AR180" s="20" t="s">
        <v>168</v>
      </c>
      <c r="AT180" s="20" t="s">
        <v>160</v>
      </c>
      <c r="AU180" s="20" t="s">
        <v>85</v>
      </c>
      <c r="AY180" s="20" t="s">
        <v>159</v>
      </c>
      <c r="BE180" s="149">
        <f t="shared" si="34"/>
        <v>0</v>
      </c>
      <c r="BF180" s="149">
        <f t="shared" si="35"/>
        <v>0</v>
      </c>
      <c r="BG180" s="149">
        <f t="shared" si="36"/>
        <v>0</v>
      </c>
      <c r="BH180" s="149">
        <f t="shared" si="37"/>
        <v>0</v>
      </c>
      <c r="BI180" s="149">
        <f t="shared" si="38"/>
        <v>0</v>
      </c>
      <c r="BJ180" s="20" t="s">
        <v>85</v>
      </c>
      <c r="BK180" s="149">
        <f t="shared" si="39"/>
        <v>0</v>
      </c>
      <c r="BL180" s="20" t="s">
        <v>168</v>
      </c>
      <c r="BM180" s="20" t="s">
        <v>936</v>
      </c>
    </row>
    <row r="181" spans="2:65" s="1" customFormat="1" ht="22.5" customHeight="1">
      <c r="B181" s="140"/>
      <c r="C181" s="141" t="s">
        <v>485</v>
      </c>
      <c r="D181" s="141" t="s">
        <v>160</v>
      </c>
      <c r="E181" s="142" t="s">
        <v>2104</v>
      </c>
      <c r="F181" s="225" t="s">
        <v>2105</v>
      </c>
      <c r="G181" s="225"/>
      <c r="H181" s="225"/>
      <c r="I181" s="225"/>
      <c r="J181" s="143" t="s">
        <v>407</v>
      </c>
      <c r="K181" s="144">
        <v>1</v>
      </c>
      <c r="L181" s="226"/>
      <c r="M181" s="226"/>
      <c r="N181" s="226">
        <f t="shared" si="30"/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 t="shared" si="31"/>
        <v>0</v>
      </c>
      <c r="X181" s="147">
        <v>0</v>
      </c>
      <c r="Y181" s="147">
        <f t="shared" si="32"/>
        <v>0</v>
      </c>
      <c r="Z181" s="147">
        <v>0</v>
      </c>
      <c r="AA181" s="148">
        <f t="shared" si="33"/>
        <v>0</v>
      </c>
      <c r="AR181" s="20" t="s">
        <v>168</v>
      </c>
      <c r="AT181" s="20" t="s">
        <v>160</v>
      </c>
      <c r="AU181" s="20" t="s">
        <v>85</v>
      </c>
      <c r="AY181" s="20" t="s">
        <v>159</v>
      </c>
      <c r="BE181" s="149">
        <f t="shared" si="34"/>
        <v>0</v>
      </c>
      <c r="BF181" s="149">
        <f t="shared" si="35"/>
        <v>0</v>
      </c>
      <c r="BG181" s="149">
        <f t="shared" si="36"/>
        <v>0</v>
      </c>
      <c r="BH181" s="149">
        <f t="shared" si="37"/>
        <v>0</v>
      </c>
      <c r="BI181" s="149">
        <f t="shared" si="38"/>
        <v>0</v>
      </c>
      <c r="BJ181" s="20" t="s">
        <v>85</v>
      </c>
      <c r="BK181" s="149">
        <f t="shared" si="39"/>
        <v>0</v>
      </c>
      <c r="BL181" s="20" t="s">
        <v>168</v>
      </c>
      <c r="BM181" s="20" t="s">
        <v>939</v>
      </c>
    </row>
    <row r="182" spans="2:65" s="1" customFormat="1" ht="22.5" customHeight="1">
      <c r="B182" s="140"/>
      <c r="C182" s="141" t="s">
        <v>490</v>
      </c>
      <c r="D182" s="141" t="s">
        <v>160</v>
      </c>
      <c r="E182" s="142" t="s">
        <v>2106</v>
      </c>
      <c r="F182" s="225" t="s">
        <v>2107</v>
      </c>
      <c r="G182" s="225"/>
      <c r="H182" s="225"/>
      <c r="I182" s="225"/>
      <c r="J182" s="143" t="s">
        <v>407</v>
      </c>
      <c r="K182" s="144">
        <v>2</v>
      </c>
      <c r="L182" s="226"/>
      <c r="M182" s="226"/>
      <c r="N182" s="226">
        <f t="shared" si="30"/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</v>
      </c>
      <c r="W182" s="147">
        <f t="shared" si="31"/>
        <v>0</v>
      </c>
      <c r="X182" s="147">
        <v>0</v>
      </c>
      <c r="Y182" s="147">
        <f t="shared" si="32"/>
        <v>0</v>
      </c>
      <c r="Z182" s="147">
        <v>0</v>
      </c>
      <c r="AA182" s="148">
        <f t="shared" si="33"/>
        <v>0</v>
      </c>
      <c r="AR182" s="20" t="s">
        <v>168</v>
      </c>
      <c r="AT182" s="20" t="s">
        <v>160</v>
      </c>
      <c r="AU182" s="20" t="s">
        <v>85</v>
      </c>
      <c r="AY182" s="20" t="s">
        <v>159</v>
      </c>
      <c r="BE182" s="149">
        <f t="shared" si="34"/>
        <v>0</v>
      </c>
      <c r="BF182" s="149">
        <f t="shared" si="35"/>
        <v>0</v>
      </c>
      <c r="BG182" s="149">
        <f t="shared" si="36"/>
        <v>0</v>
      </c>
      <c r="BH182" s="149">
        <f t="shared" si="37"/>
        <v>0</v>
      </c>
      <c r="BI182" s="149">
        <f t="shared" si="38"/>
        <v>0</v>
      </c>
      <c r="BJ182" s="20" t="s">
        <v>85</v>
      </c>
      <c r="BK182" s="149">
        <f t="shared" si="39"/>
        <v>0</v>
      </c>
      <c r="BL182" s="20" t="s">
        <v>168</v>
      </c>
      <c r="BM182" s="20" t="s">
        <v>942</v>
      </c>
    </row>
    <row r="183" spans="2:65" s="1" customFormat="1" ht="22.5" customHeight="1">
      <c r="B183" s="140"/>
      <c r="C183" s="141" t="s">
        <v>494</v>
      </c>
      <c r="D183" s="141" t="s">
        <v>160</v>
      </c>
      <c r="E183" s="142" t="s">
        <v>2108</v>
      </c>
      <c r="F183" s="225" t="s">
        <v>2109</v>
      </c>
      <c r="G183" s="225"/>
      <c r="H183" s="225"/>
      <c r="I183" s="225"/>
      <c r="J183" s="143" t="s">
        <v>407</v>
      </c>
      <c r="K183" s="144">
        <v>3</v>
      </c>
      <c r="L183" s="226"/>
      <c r="M183" s="226"/>
      <c r="N183" s="226">
        <f t="shared" si="30"/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 t="shared" si="31"/>
        <v>0</v>
      </c>
      <c r="X183" s="147">
        <v>0</v>
      </c>
      <c r="Y183" s="147">
        <f t="shared" si="32"/>
        <v>0</v>
      </c>
      <c r="Z183" s="147">
        <v>0</v>
      </c>
      <c r="AA183" s="148">
        <f t="shared" si="33"/>
        <v>0</v>
      </c>
      <c r="AR183" s="20" t="s">
        <v>168</v>
      </c>
      <c r="AT183" s="20" t="s">
        <v>160</v>
      </c>
      <c r="AU183" s="20" t="s">
        <v>85</v>
      </c>
      <c r="AY183" s="20" t="s">
        <v>159</v>
      </c>
      <c r="BE183" s="149">
        <f t="shared" si="34"/>
        <v>0</v>
      </c>
      <c r="BF183" s="149">
        <f t="shared" si="35"/>
        <v>0</v>
      </c>
      <c r="BG183" s="149">
        <f t="shared" si="36"/>
        <v>0</v>
      </c>
      <c r="BH183" s="149">
        <f t="shared" si="37"/>
        <v>0</v>
      </c>
      <c r="BI183" s="149">
        <f t="shared" si="38"/>
        <v>0</v>
      </c>
      <c r="BJ183" s="20" t="s">
        <v>85</v>
      </c>
      <c r="BK183" s="149">
        <f t="shared" si="39"/>
        <v>0</v>
      </c>
      <c r="BL183" s="20" t="s">
        <v>168</v>
      </c>
      <c r="BM183" s="20" t="s">
        <v>945</v>
      </c>
    </row>
    <row r="184" spans="2:65" s="1" customFormat="1" ht="22.5" customHeight="1">
      <c r="B184" s="140"/>
      <c r="C184" s="141" t="s">
        <v>498</v>
      </c>
      <c r="D184" s="141" t="s">
        <v>160</v>
      </c>
      <c r="E184" s="142" t="s">
        <v>2098</v>
      </c>
      <c r="F184" s="225" t="s">
        <v>2099</v>
      </c>
      <c r="G184" s="225"/>
      <c r="H184" s="225"/>
      <c r="I184" s="225"/>
      <c r="J184" s="143" t="s">
        <v>407</v>
      </c>
      <c r="K184" s="144">
        <v>1</v>
      </c>
      <c r="L184" s="226"/>
      <c r="M184" s="226"/>
      <c r="N184" s="226">
        <f t="shared" si="30"/>
        <v>0</v>
      </c>
      <c r="O184" s="226"/>
      <c r="P184" s="226"/>
      <c r="Q184" s="226"/>
      <c r="R184" s="145"/>
      <c r="T184" s="146" t="s">
        <v>5</v>
      </c>
      <c r="U184" s="43" t="s">
        <v>42</v>
      </c>
      <c r="V184" s="147">
        <v>0</v>
      </c>
      <c r="W184" s="147">
        <f t="shared" si="31"/>
        <v>0</v>
      </c>
      <c r="X184" s="147">
        <v>0</v>
      </c>
      <c r="Y184" s="147">
        <f t="shared" si="32"/>
        <v>0</v>
      </c>
      <c r="Z184" s="147">
        <v>0</v>
      </c>
      <c r="AA184" s="148">
        <f t="shared" si="33"/>
        <v>0</v>
      </c>
      <c r="AR184" s="20" t="s">
        <v>168</v>
      </c>
      <c r="AT184" s="20" t="s">
        <v>160</v>
      </c>
      <c r="AU184" s="20" t="s">
        <v>85</v>
      </c>
      <c r="AY184" s="20" t="s">
        <v>159</v>
      </c>
      <c r="BE184" s="149">
        <f t="shared" si="34"/>
        <v>0</v>
      </c>
      <c r="BF184" s="149">
        <f t="shared" si="35"/>
        <v>0</v>
      </c>
      <c r="BG184" s="149">
        <f t="shared" si="36"/>
        <v>0</v>
      </c>
      <c r="BH184" s="149">
        <f t="shared" si="37"/>
        <v>0</v>
      </c>
      <c r="BI184" s="149">
        <f t="shared" si="38"/>
        <v>0</v>
      </c>
      <c r="BJ184" s="20" t="s">
        <v>85</v>
      </c>
      <c r="BK184" s="149">
        <f t="shared" si="39"/>
        <v>0</v>
      </c>
      <c r="BL184" s="20" t="s">
        <v>168</v>
      </c>
      <c r="BM184" s="20" t="s">
        <v>948</v>
      </c>
    </row>
    <row r="185" spans="2:65" s="1" customFormat="1" ht="22.5" customHeight="1">
      <c r="B185" s="140"/>
      <c r="C185" s="141" t="s">
        <v>502</v>
      </c>
      <c r="D185" s="141" t="s">
        <v>160</v>
      </c>
      <c r="E185" s="142" t="s">
        <v>2110</v>
      </c>
      <c r="F185" s="225" t="s">
        <v>1960</v>
      </c>
      <c r="G185" s="225"/>
      <c r="H185" s="225"/>
      <c r="I185" s="225"/>
      <c r="J185" s="143" t="s">
        <v>1641</v>
      </c>
      <c r="K185" s="144">
        <v>1</v>
      </c>
      <c r="L185" s="226"/>
      <c r="M185" s="226"/>
      <c r="N185" s="226">
        <f t="shared" si="30"/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 t="shared" si="31"/>
        <v>0</v>
      </c>
      <c r="X185" s="147">
        <v>0</v>
      </c>
      <c r="Y185" s="147">
        <f t="shared" si="32"/>
        <v>0</v>
      </c>
      <c r="Z185" s="147">
        <v>0</v>
      </c>
      <c r="AA185" s="148">
        <f t="shared" si="33"/>
        <v>0</v>
      </c>
      <c r="AR185" s="20" t="s">
        <v>168</v>
      </c>
      <c r="AT185" s="20" t="s">
        <v>160</v>
      </c>
      <c r="AU185" s="20" t="s">
        <v>85</v>
      </c>
      <c r="AY185" s="20" t="s">
        <v>159</v>
      </c>
      <c r="BE185" s="149">
        <f t="shared" si="34"/>
        <v>0</v>
      </c>
      <c r="BF185" s="149">
        <f t="shared" si="35"/>
        <v>0</v>
      </c>
      <c r="BG185" s="149">
        <f t="shared" si="36"/>
        <v>0</v>
      </c>
      <c r="BH185" s="149">
        <f t="shared" si="37"/>
        <v>0</v>
      </c>
      <c r="BI185" s="149">
        <f t="shared" si="38"/>
        <v>0</v>
      </c>
      <c r="BJ185" s="20" t="s">
        <v>85</v>
      </c>
      <c r="BK185" s="149">
        <f t="shared" si="39"/>
        <v>0</v>
      </c>
      <c r="BL185" s="20" t="s">
        <v>168</v>
      </c>
      <c r="BM185" s="20" t="s">
        <v>951</v>
      </c>
    </row>
    <row r="186" spans="2:65" s="1" customFormat="1" ht="31.5" customHeight="1">
      <c r="B186" s="140"/>
      <c r="C186" s="141" t="s">
        <v>506</v>
      </c>
      <c r="D186" s="141" t="s">
        <v>160</v>
      </c>
      <c r="E186" s="142" t="s">
        <v>2111</v>
      </c>
      <c r="F186" s="225" t="s">
        <v>2112</v>
      </c>
      <c r="G186" s="225"/>
      <c r="H186" s="225"/>
      <c r="I186" s="225"/>
      <c r="J186" s="143" t="s">
        <v>177</v>
      </c>
      <c r="K186" s="144">
        <v>16</v>
      </c>
      <c r="L186" s="226"/>
      <c r="M186" s="226"/>
      <c r="N186" s="226">
        <f t="shared" si="30"/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 t="shared" si="31"/>
        <v>0</v>
      </c>
      <c r="X186" s="147">
        <v>0</v>
      </c>
      <c r="Y186" s="147">
        <f t="shared" si="32"/>
        <v>0</v>
      </c>
      <c r="Z186" s="147">
        <v>0</v>
      </c>
      <c r="AA186" s="148">
        <f t="shared" si="33"/>
        <v>0</v>
      </c>
      <c r="AR186" s="20" t="s">
        <v>168</v>
      </c>
      <c r="AT186" s="20" t="s">
        <v>160</v>
      </c>
      <c r="AU186" s="20" t="s">
        <v>85</v>
      </c>
      <c r="AY186" s="20" t="s">
        <v>159</v>
      </c>
      <c r="BE186" s="149">
        <f t="shared" si="34"/>
        <v>0</v>
      </c>
      <c r="BF186" s="149">
        <f t="shared" si="35"/>
        <v>0</v>
      </c>
      <c r="BG186" s="149">
        <f t="shared" si="36"/>
        <v>0</v>
      </c>
      <c r="BH186" s="149">
        <f t="shared" si="37"/>
        <v>0</v>
      </c>
      <c r="BI186" s="149">
        <f t="shared" si="38"/>
        <v>0</v>
      </c>
      <c r="BJ186" s="20" t="s">
        <v>85</v>
      </c>
      <c r="BK186" s="149">
        <f t="shared" si="39"/>
        <v>0</v>
      </c>
      <c r="BL186" s="20" t="s">
        <v>168</v>
      </c>
      <c r="BM186" s="20" t="s">
        <v>954</v>
      </c>
    </row>
    <row r="187" spans="2:65" s="9" customFormat="1" ht="37.35" customHeight="1">
      <c r="B187" s="129"/>
      <c r="C187" s="130"/>
      <c r="D187" s="131" t="s">
        <v>2014</v>
      </c>
      <c r="E187" s="131"/>
      <c r="F187" s="131"/>
      <c r="G187" s="131"/>
      <c r="H187" s="131"/>
      <c r="I187" s="131"/>
      <c r="J187" s="131"/>
      <c r="K187" s="131"/>
      <c r="L187" s="131"/>
      <c r="M187" s="131"/>
      <c r="N187" s="265">
        <f>BK187</f>
        <v>0</v>
      </c>
      <c r="O187" s="266"/>
      <c r="P187" s="266"/>
      <c r="Q187" s="266"/>
      <c r="R187" s="132"/>
      <c r="T187" s="133"/>
      <c r="U187" s="130"/>
      <c r="V187" s="130"/>
      <c r="W187" s="134">
        <f>SUM(W188:W205)</f>
        <v>0</v>
      </c>
      <c r="X187" s="130"/>
      <c r="Y187" s="134">
        <f>SUM(Y188:Y205)</f>
        <v>0</v>
      </c>
      <c r="Z187" s="130"/>
      <c r="AA187" s="135">
        <f>SUM(AA188:AA205)</f>
        <v>0</v>
      </c>
      <c r="AR187" s="136" t="s">
        <v>129</v>
      </c>
      <c r="AT187" s="137" t="s">
        <v>76</v>
      </c>
      <c r="AU187" s="137" t="s">
        <v>77</v>
      </c>
      <c r="AY187" s="136" t="s">
        <v>159</v>
      </c>
      <c r="BK187" s="138">
        <f>SUM(BK188:BK205)</f>
        <v>0</v>
      </c>
    </row>
    <row r="188" spans="2:65" s="1" customFormat="1" ht="22.5" customHeight="1">
      <c r="B188" s="140"/>
      <c r="C188" s="141" t="s">
        <v>511</v>
      </c>
      <c r="D188" s="141" t="s">
        <v>160</v>
      </c>
      <c r="E188" s="142" t="s">
        <v>2113</v>
      </c>
      <c r="F188" s="225" t="s">
        <v>2114</v>
      </c>
      <c r="G188" s="225"/>
      <c r="H188" s="225"/>
      <c r="I188" s="225"/>
      <c r="J188" s="143" t="s">
        <v>407</v>
      </c>
      <c r="K188" s="144">
        <v>30</v>
      </c>
      <c r="L188" s="226"/>
      <c r="M188" s="226"/>
      <c r="N188" s="226">
        <f t="shared" ref="N188:N205" si="40">ROUND(L188*K188,2)</f>
        <v>0</v>
      </c>
      <c r="O188" s="226"/>
      <c r="P188" s="226"/>
      <c r="Q188" s="226"/>
      <c r="R188" s="145"/>
      <c r="T188" s="146" t="s">
        <v>5</v>
      </c>
      <c r="U188" s="43" t="s">
        <v>42</v>
      </c>
      <c r="V188" s="147">
        <v>0</v>
      </c>
      <c r="W188" s="147">
        <f t="shared" ref="W188:W205" si="41">V188*K188</f>
        <v>0</v>
      </c>
      <c r="X188" s="147">
        <v>0</v>
      </c>
      <c r="Y188" s="147">
        <f t="shared" ref="Y188:Y205" si="42">X188*K188</f>
        <v>0</v>
      </c>
      <c r="Z188" s="147">
        <v>0</v>
      </c>
      <c r="AA188" s="148">
        <f t="shared" ref="AA188:AA205" si="43">Z188*K188</f>
        <v>0</v>
      </c>
      <c r="AR188" s="20" t="s">
        <v>168</v>
      </c>
      <c r="AT188" s="20" t="s">
        <v>160</v>
      </c>
      <c r="AU188" s="20" t="s">
        <v>85</v>
      </c>
      <c r="AY188" s="20" t="s">
        <v>159</v>
      </c>
      <c r="BE188" s="149">
        <f t="shared" ref="BE188:BE205" si="44">IF(U188="základní",N188,0)</f>
        <v>0</v>
      </c>
      <c r="BF188" s="149">
        <f t="shared" ref="BF188:BF205" si="45">IF(U188="snížená",N188,0)</f>
        <v>0</v>
      </c>
      <c r="BG188" s="149">
        <f t="shared" ref="BG188:BG205" si="46">IF(U188="zákl. přenesená",N188,0)</f>
        <v>0</v>
      </c>
      <c r="BH188" s="149">
        <f t="shared" ref="BH188:BH205" si="47">IF(U188="sníž. přenesená",N188,0)</f>
        <v>0</v>
      </c>
      <c r="BI188" s="149">
        <f t="shared" ref="BI188:BI205" si="48">IF(U188="nulová",N188,0)</f>
        <v>0</v>
      </c>
      <c r="BJ188" s="20" t="s">
        <v>85</v>
      </c>
      <c r="BK188" s="149">
        <f t="shared" ref="BK188:BK205" si="49">ROUND(L188*K188,2)</f>
        <v>0</v>
      </c>
      <c r="BL188" s="20" t="s">
        <v>168</v>
      </c>
      <c r="BM188" s="20" t="s">
        <v>957</v>
      </c>
    </row>
    <row r="189" spans="2:65" s="1" customFormat="1" ht="22.5" customHeight="1">
      <c r="B189" s="140"/>
      <c r="C189" s="141" t="s">
        <v>516</v>
      </c>
      <c r="D189" s="141" t="s">
        <v>160</v>
      </c>
      <c r="E189" s="142" t="s">
        <v>2115</v>
      </c>
      <c r="F189" s="225" t="s">
        <v>2116</v>
      </c>
      <c r="G189" s="225"/>
      <c r="H189" s="225"/>
      <c r="I189" s="225"/>
      <c r="J189" s="143" t="s">
        <v>407</v>
      </c>
      <c r="K189" s="144">
        <v>2</v>
      </c>
      <c r="L189" s="226"/>
      <c r="M189" s="226"/>
      <c r="N189" s="226">
        <f t="shared" si="40"/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 t="shared" si="41"/>
        <v>0</v>
      </c>
      <c r="X189" s="147">
        <v>0</v>
      </c>
      <c r="Y189" s="147">
        <f t="shared" si="42"/>
        <v>0</v>
      </c>
      <c r="Z189" s="147">
        <v>0</v>
      </c>
      <c r="AA189" s="148">
        <f t="shared" si="43"/>
        <v>0</v>
      </c>
      <c r="AR189" s="20" t="s">
        <v>168</v>
      </c>
      <c r="AT189" s="20" t="s">
        <v>160</v>
      </c>
      <c r="AU189" s="20" t="s">
        <v>85</v>
      </c>
      <c r="AY189" s="20" t="s">
        <v>159</v>
      </c>
      <c r="BE189" s="149">
        <f t="shared" si="44"/>
        <v>0</v>
      </c>
      <c r="BF189" s="149">
        <f t="shared" si="45"/>
        <v>0</v>
      </c>
      <c r="BG189" s="149">
        <f t="shared" si="46"/>
        <v>0</v>
      </c>
      <c r="BH189" s="149">
        <f t="shared" si="47"/>
        <v>0</v>
      </c>
      <c r="BI189" s="149">
        <f t="shared" si="48"/>
        <v>0</v>
      </c>
      <c r="BJ189" s="20" t="s">
        <v>85</v>
      </c>
      <c r="BK189" s="149">
        <f t="shared" si="49"/>
        <v>0</v>
      </c>
      <c r="BL189" s="20" t="s">
        <v>168</v>
      </c>
      <c r="BM189" s="20" t="s">
        <v>960</v>
      </c>
    </row>
    <row r="190" spans="2:65" s="1" customFormat="1" ht="22.5" customHeight="1">
      <c r="B190" s="140"/>
      <c r="C190" s="141" t="s">
        <v>409</v>
      </c>
      <c r="D190" s="141" t="s">
        <v>160</v>
      </c>
      <c r="E190" s="142" t="s">
        <v>2117</v>
      </c>
      <c r="F190" s="225" t="s">
        <v>2118</v>
      </c>
      <c r="G190" s="225"/>
      <c r="H190" s="225"/>
      <c r="I190" s="225"/>
      <c r="J190" s="143" t="s">
        <v>163</v>
      </c>
      <c r="K190" s="144">
        <v>82</v>
      </c>
      <c r="L190" s="226"/>
      <c r="M190" s="226"/>
      <c r="N190" s="226">
        <f t="shared" si="40"/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t="shared" si="41"/>
        <v>0</v>
      </c>
      <c r="X190" s="147">
        <v>0</v>
      </c>
      <c r="Y190" s="147">
        <f t="shared" si="42"/>
        <v>0</v>
      </c>
      <c r="Z190" s="147">
        <v>0</v>
      </c>
      <c r="AA190" s="148">
        <f t="shared" si="43"/>
        <v>0</v>
      </c>
      <c r="AR190" s="20" t="s">
        <v>168</v>
      </c>
      <c r="AT190" s="20" t="s">
        <v>160</v>
      </c>
      <c r="AU190" s="20" t="s">
        <v>85</v>
      </c>
      <c r="AY190" s="20" t="s">
        <v>159</v>
      </c>
      <c r="BE190" s="149">
        <f t="shared" si="44"/>
        <v>0</v>
      </c>
      <c r="BF190" s="149">
        <f t="shared" si="45"/>
        <v>0</v>
      </c>
      <c r="BG190" s="149">
        <f t="shared" si="46"/>
        <v>0</v>
      </c>
      <c r="BH190" s="149">
        <f t="shared" si="47"/>
        <v>0</v>
      </c>
      <c r="BI190" s="149">
        <f t="shared" si="48"/>
        <v>0</v>
      </c>
      <c r="BJ190" s="20" t="s">
        <v>85</v>
      </c>
      <c r="BK190" s="149">
        <f t="shared" si="49"/>
        <v>0</v>
      </c>
      <c r="BL190" s="20" t="s">
        <v>168</v>
      </c>
      <c r="BM190" s="20" t="s">
        <v>278</v>
      </c>
    </row>
    <row r="191" spans="2:65" s="1" customFormat="1" ht="22.5" customHeight="1">
      <c r="B191" s="140"/>
      <c r="C191" s="141" t="s">
        <v>524</v>
      </c>
      <c r="D191" s="141" t="s">
        <v>160</v>
      </c>
      <c r="E191" s="142" t="s">
        <v>2119</v>
      </c>
      <c r="F191" s="225" t="s">
        <v>2120</v>
      </c>
      <c r="G191" s="225"/>
      <c r="H191" s="225"/>
      <c r="I191" s="225"/>
      <c r="J191" s="143" t="s">
        <v>163</v>
      </c>
      <c r="K191" s="144">
        <v>28</v>
      </c>
      <c r="L191" s="226"/>
      <c r="M191" s="226"/>
      <c r="N191" s="226">
        <f t="shared" si="4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41"/>
        <v>0</v>
      </c>
      <c r="X191" s="147">
        <v>0</v>
      </c>
      <c r="Y191" s="147">
        <f t="shared" si="42"/>
        <v>0</v>
      </c>
      <c r="Z191" s="147">
        <v>0</v>
      </c>
      <c r="AA191" s="148">
        <f t="shared" si="43"/>
        <v>0</v>
      </c>
      <c r="AR191" s="20" t="s">
        <v>168</v>
      </c>
      <c r="AT191" s="20" t="s">
        <v>160</v>
      </c>
      <c r="AU191" s="20" t="s">
        <v>85</v>
      </c>
      <c r="AY191" s="20" t="s">
        <v>159</v>
      </c>
      <c r="BE191" s="149">
        <f t="shared" si="44"/>
        <v>0</v>
      </c>
      <c r="BF191" s="149">
        <f t="shared" si="45"/>
        <v>0</v>
      </c>
      <c r="BG191" s="149">
        <f t="shared" si="46"/>
        <v>0</v>
      </c>
      <c r="BH191" s="149">
        <f t="shared" si="47"/>
        <v>0</v>
      </c>
      <c r="BI191" s="149">
        <f t="shared" si="48"/>
        <v>0</v>
      </c>
      <c r="BJ191" s="20" t="s">
        <v>85</v>
      </c>
      <c r="BK191" s="149">
        <f t="shared" si="49"/>
        <v>0</v>
      </c>
      <c r="BL191" s="20" t="s">
        <v>168</v>
      </c>
      <c r="BM191" s="20" t="s">
        <v>965</v>
      </c>
    </row>
    <row r="192" spans="2:65" s="1" customFormat="1" ht="22.5" customHeight="1">
      <c r="B192" s="140"/>
      <c r="C192" s="141" t="s">
        <v>528</v>
      </c>
      <c r="D192" s="141" t="s">
        <v>160</v>
      </c>
      <c r="E192" s="142" t="s">
        <v>2121</v>
      </c>
      <c r="F192" s="225" t="s">
        <v>2122</v>
      </c>
      <c r="G192" s="225"/>
      <c r="H192" s="225"/>
      <c r="I192" s="225"/>
      <c r="J192" s="143" t="s">
        <v>163</v>
      </c>
      <c r="K192" s="144">
        <v>43</v>
      </c>
      <c r="L192" s="226"/>
      <c r="M192" s="226"/>
      <c r="N192" s="226">
        <f t="shared" si="4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41"/>
        <v>0</v>
      </c>
      <c r="X192" s="147">
        <v>0</v>
      </c>
      <c r="Y192" s="147">
        <f t="shared" si="42"/>
        <v>0</v>
      </c>
      <c r="Z192" s="147">
        <v>0</v>
      </c>
      <c r="AA192" s="148">
        <f t="shared" si="43"/>
        <v>0</v>
      </c>
      <c r="AR192" s="20" t="s">
        <v>168</v>
      </c>
      <c r="AT192" s="20" t="s">
        <v>160</v>
      </c>
      <c r="AU192" s="20" t="s">
        <v>85</v>
      </c>
      <c r="AY192" s="20" t="s">
        <v>159</v>
      </c>
      <c r="BE192" s="149">
        <f t="shared" si="44"/>
        <v>0</v>
      </c>
      <c r="BF192" s="149">
        <f t="shared" si="45"/>
        <v>0</v>
      </c>
      <c r="BG192" s="149">
        <f t="shared" si="46"/>
        <v>0</v>
      </c>
      <c r="BH192" s="149">
        <f t="shared" si="47"/>
        <v>0</v>
      </c>
      <c r="BI192" s="149">
        <f t="shared" si="48"/>
        <v>0</v>
      </c>
      <c r="BJ192" s="20" t="s">
        <v>85</v>
      </c>
      <c r="BK192" s="149">
        <f t="shared" si="49"/>
        <v>0</v>
      </c>
      <c r="BL192" s="20" t="s">
        <v>168</v>
      </c>
      <c r="BM192" s="20" t="s">
        <v>969</v>
      </c>
    </row>
    <row r="193" spans="2:65" s="1" customFormat="1" ht="22.5" customHeight="1">
      <c r="B193" s="140"/>
      <c r="C193" s="141" t="s">
        <v>532</v>
      </c>
      <c r="D193" s="141" t="s">
        <v>160</v>
      </c>
      <c r="E193" s="142" t="s">
        <v>2123</v>
      </c>
      <c r="F193" s="225" t="s">
        <v>2124</v>
      </c>
      <c r="G193" s="225"/>
      <c r="H193" s="225"/>
      <c r="I193" s="225"/>
      <c r="J193" s="143" t="s">
        <v>163</v>
      </c>
      <c r="K193" s="144">
        <v>15</v>
      </c>
      <c r="L193" s="226"/>
      <c r="M193" s="226"/>
      <c r="N193" s="226">
        <f t="shared" si="4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41"/>
        <v>0</v>
      </c>
      <c r="X193" s="147">
        <v>0</v>
      </c>
      <c r="Y193" s="147">
        <f t="shared" si="42"/>
        <v>0</v>
      </c>
      <c r="Z193" s="147">
        <v>0</v>
      </c>
      <c r="AA193" s="148">
        <f t="shared" si="43"/>
        <v>0</v>
      </c>
      <c r="AR193" s="20" t="s">
        <v>168</v>
      </c>
      <c r="AT193" s="20" t="s">
        <v>160</v>
      </c>
      <c r="AU193" s="20" t="s">
        <v>85</v>
      </c>
      <c r="AY193" s="20" t="s">
        <v>159</v>
      </c>
      <c r="BE193" s="149">
        <f t="shared" si="44"/>
        <v>0</v>
      </c>
      <c r="BF193" s="149">
        <f t="shared" si="45"/>
        <v>0</v>
      </c>
      <c r="BG193" s="149">
        <f t="shared" si="46"/>
        <v>0</v>
      </c>
      <c r="BH193" s="149">
        <f t="shared" si="47"/>
        <v>0</v>
      </c>
      <c r="BI193" s="149">
        <f t="shared" si="48"/>
        <v>0</v>
      </c>
      <c r="BJ193" s="20" t="s">
        <v>85</v>
      </c>
      <c r="BK193" s="149">
        <f t="shared" si="49"/>
        <v>0</v>
      </c>
      <c r="BL193" s="20" t="s">
        <v>168</v>
      </c>
      <c r="BM193" s="20" t="s">
        <v>972</v>
      </c>
    </row>
    <row r="194" spans="2:65" s="1" customFormat="1" ht="22.5" customHeight="1">
      <c r="B194" s="140"/>
      <c r="C194" s="141" t="s">
        <v>536</v>
      </c>
      <c r="D194" s="141" t="s">
        <v>160</v>
      </c>
      <c r="E194" s="142" t="s">
        <v>2125</v>
      </c>
      <c r="F194" s="225" t="s">
        <v>2126</v>
      </c>
      <c r="G194" s="225"/>
      <c r="H194" s="225"/>
      <c r="I194" s="225"/>
      <c r="J194" s="143" t="s">
        <v>163</v>
      </c>
      <c r="K194" s="144">
        <v>45</v>
      </c>
      <c r="L194" s="226"/>
      <c r="M194" s="226"/>
      <c r="N194" s="226">
        <f t="shared" si="40"/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 t="shared" si="41"/>
        <v>0</v>
      </c>
      <c r="X194" s="147">
        <v>0</v>
      </c>
      <c r="Y194" s="147">
        <f t="shared" si="42"/>
        <v>0</v>
      </c>
      <c r="Z194" s="147">
        <v>0</v>
      </c>
      <c r="AA194" s="148">
        <f t="shared" si="43"/>
        <v>0</v>
      </c>
      <c r="AR194" s="20" t="s">
        <v>168</v>
      </c>
      <c r="AT194" s="20" t="s">
        <v>160</v>
      </c>
      <c r="AU194" s="20" t="s">
        <v>85</v>
      </c>
      <c r="AY194" s="20" t="s">
        <v>159</v>
      </c>
      <c r="BE194" s="149">
        <f t="shared" si="44"/>
        <v>0</v>
      </c>
      <c r="BF194" s="149">
        <f t="shared" si="45"/>
        <v>0</v>
      </c>
      <c r="BG194" s="149">
        <f t="shared" si="46"/>
        <v>0</v>
      </c>
      <c r="BH194" s="149">
        <f t="shared" si="47"/>
        <v>0</v>
      </c>
      <c r="BI194" s="149">
        <f t="shared" si="48"/>
        <v>0</v>
      </c>
      <c r="BJ194" s="20" t="s">
        <v>85</v>
      </c>
      <c r="BK194" s="149">
        <f t="shared" si="49"/>
        <v>0</v>
      </c>
      <c r="BL194" s="20" t="s">
        <v>168</v>
      </c>
      <c r="BM194" s="20" t="s">
        <v>976</v>
      </c>
    </row>
    <row r="195" spans="2:65" s="1" customFormat="1" ht="22.5" customHeight="1">
      <c r="B195" s="140"/>
      <c r="C195" s="141" t="s">
        <v>540</v>
      </c>
      <c r="D195" s="141" t="s">
        <v>160</v>
      </c>
      <c r="E195" s="142" t="s">
        <v>2127</v>
      </c>
      <c r="F195" s="225" t="s">
        <v>2128</v>
      </c>
      <c r="G195" s="225"/>
      <c r="H195" s="225"/>
      <c r="I195" s="225"/>
      <c r="J195" s="143" t="s">
        <v>163</v>
      </c>
      <c r="K195" s="144">
        <v>71</v>
      </c>
      <c r="L195" s="226"/>
      <c r="M195" s="226"/>
      <c r="N195" s="226">
        <f t="shared" si="40"/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 t="shared" si="41"/>
        <v>0</v>
      </c>
      <c r="X195" s="147">
        <v>0</v>
      </c>
      <c r="Y195" s="147">
        <f t="shared" si="42"/>
        <v>0</v>
      </c>
      <c r="Z195" s="147">
        <v>0</v>
      </c>
      <c r="AA195" s="148">
        <f t="shared" si="43"/>
        <v>0</v>
      </c>
      <c r="AR195" s="20" t="s">
        <v>168</v>
      </c>
      <c r="AT195" s="20" t="s">
        <v>160</v>
      </c>
      <c r="AU195" s="20" t="s">
        <v>85</v>
      </c>
      <c r="AY195" s="20" t="s">
        <v>159</v>
      </c>
      <c r="BE195" s="149">
        <f t="shared" si="44"/>
        <v>0</v>
      </c>
      <c r="BF195" s="149">
        <f t="shared" si="45"/>
        <v>0</v>
      </c>
      <c r="BG195" s="149">
        <f t="shared" si="46"/>
        <v>0</v>
      </c>
      <c r="BH195" s="149">
        <f t="shared" si="47"/>
        <v>0</v>
      </c>
      <c r="BI195" s="149">
        <f t="shared" si="48"/>
        <v>0</v>
      </c>
      <c r="BJ195" s="20" t="s">
        <v>85</v>
      </c>
      <c r="BK195" s="149">
        <f t="shared" si="49"/>
        <v>0</v>
      </c>
      <c r="BL195" s="20" t="s">
        <v>168</v>
      </c>
      <c r="BM195" s="20" t="s">
        <v>980</v>
      </c>
    </row>
    <row r="196" spans="2:65" s="1" customFormat="1" ht="22.5" customHeight="1">
      <c r="B196" s="140"/>
      <c r="C196" s="141" t="s">
        <v>545</v>
      </c>
      <c r="D196" s="141" t="s">
        <v>160</v>
      </c>
      <c r="E196" s="142" t="s">
        <v>2129</v>
      </c>
      <c r="F196" s="225" t="s">
        <v>2130</v>
      </c>
      <c r="G196" s="225"/>
      <c r="H196" s="225"/>
      <c r="I196" s="225"/>
      <c r="J196" s="143" t="s">
        <v>163</v>
      </c>
      <c r="K196" s="144">
        <v>31</v>
      </c>
      <c r="L196" s="226"/>
      <c r="M196" s="226"/>
      <c r="N196" s="226">
        <f t="shared" si="40"/>
        <v>0</v>
      </c>
      <c r="O196" s="226"/>
      <c r="P196" s="226"/>
      <c r="Q196" s="226"/>
      <c r="R196" s="145"/>
      <c r="T196" s="146" t="s">
        <v>5</v>
      </c>
      <c r="U196" s="43" t="s">
        <v>42</v>
      </c>
      <c r="V196" s="147">
        <v>0</v>
      </c>
      <c r="W196" s="147">
        <f t="shared" si="41"/>
        <v>0</v>
      </c>
      <c r="X196" s="147">
        <v>0</v>
      </c>
      <c r="Y196" s="147">
        <f t="shared" si="42"/>
        <v>0</v>
      </c>
      <c r="Z196" s="147">
        <v>0</v>
      </c>
      <c r="AA196" s="148">
        <f t="shared" si="43"/>
        <v>0</v>
      </c>
      <c r="AR196" s="20" t="s">
        <v>168</v>
      </c>
      <c r="AT196" s="20" t="s">
        <v>160</v>
      </c>
      <c r="AU196" s="20" t="s">
        <v>85</v>
      </c>
      <c r="AY196" s="20" t="s">
        <v>159</v>
      </c>
      <c r="BE196" s="149">
        <f t="shared" si="44"/>
        <v>0</v>
      </c>
      <c r="BF196" s="149">
        <f t="shared" si="45"/>
        <v>0</v>
      </c>
      <c r="BG196" s="149">
        <f t="shared" si="46"/>
        <v>0</v>
      </c>
      <c r="BH196" s="149">
        <f t="shared" si="47"/>
        <v>0</v>
      </c>
      <c r="BI196" s="149">
        <f t="shared" si="48"/>
        <v>0</v>
      </c>
      <c r="BJ196" s="20" t="s">
        <v>85</v>
      </c>
      <c r="BK196" s="149">
        <f t="shared" si="49"/>
        <v>0</v>
      </c>
      <c r="BL196" s="20" t="s">
        <v>168</v>
      </c>
      <c r="BM196" s="20" t="s">
        <v>984</v>
      </c>
    </row>
    <row r="197" spans="2:65" s="1" customFormat="1" ht="22.5" customHeight="1">
      <c r="B197" s="140"/>
      <c r="C197" s="141" t="s">
        <v>549</v>
      </c>
      <c r="D197" s="141" t="s">
        <v>160</v>
      </c>
      <c r="E197" s="142" t="s">
        <v>2131</v>
      </c>
      <c r="F197" s="225" t="s">
        <v>2132</v>
      </c>
      <c r="G197" s="225"/>
      <c r="H197" s="225"/>
      <c r="I197" s="225"/>
      <c r="J197" s="143" t="s">
        <v>163</v>
      </c>
      <c r="K197" s="144">
        <v>43</v>
      </c>
      <c r="L197" s="226"/>
      <c r="M197" s="226"/>
      <c r="N197" s="226">
        <f t="shared" si="40"/>
        <v>0</v>
      </c>
      <c r="O197" s="226"/>
      <c r="P197" s="226"/>
      <c r="Q197" s="226"/>
      <c r="R197" s="145"/>
      <c r="T197" s="146" t="s">
        <v>5</v>
      </c>
      <c r="U197" s="43" t="s">
        <v>42</v>
      </c>
      <c r="V197" s="147">
        <v>0</v>
      </c>
      <c r="W197" s="147">
        <f t="shared" si="41"/>
        <v>0</v>
      </c>
      <c r="X197" s="147">
        <v>0</v>
      </c>
      <c r="Y197" s="147">
        <f t="shared" si="42"/>
        <v>0</v>
      </c>
      <c r="Z197" s="147">
        <v>0</v>
      </c>
      <c r="AA197" s="148">
        <f t="shared" si="43"/>
        <v>0</v>
      </c>
      <c r="AR197" s="20" t="s">
        <v>168</v>
      </c>
      <c r="AT197" s="20" t="s">
        <v>160</v>
      </c>
      <c r="AU197" s="20" t="s">
        <v>85</v>
      </c>
      <c r="AY197" s="20" t="s">
        <v>159</v>
      </c>
      <c r="BE197" s="149">
        <f t="shared" si="44"/>
        <v>0</v>
      </c>
      <c r="BF197" s="149">
        <f t="shared" si="45"/>
        <v>0</v>
      </c>
      <c r="BG197" s="149">
        <f t="shared" si="46"/>
        <v>0</v>
      </c>
      <c r="BH197" s="149">
        <f t="shared" si="47"/>
        <v>0</v>
      </c>
      <c r="BI197" s="149">
        <f t="shared" si="48"/>
        <v>0</v>
      </c>
      <c r="BJ197" s="20" t="s">
        <v>85</v>
      </c>
      <c r="BK197" s="149">
        <f t="shared" si="49"/>
        <v>0</v>
      </c>
      <c r="BL197" s="20" t="s">
        <v>168</v>
      </c>
      <c r="BM197" s="20" t="s">
        <v>987</v>
      </c>
    </row>
    <row r="198" spans="2:65" s="1" customFormat="1" ht="22.5" customHeight="1">
      <c r="B198" s="140"/>
      <c r="C198" s="141" t="s">
        <v>554</v>
      </c>
      <c r="D198" s="141" t="s">
        <v>160</v>
      </c>
      <c r="E198" s="142" t="s">
        <v>2133</v>
      </c>
      <c r="F198" s="225" t="s">
        <v>2134</v>
      </c>
      <c r="G198" s="225"/>
      <c r="H198" s="225"/>
      <c r="I198" s="225"/>
      <c r="J198" s="143" t="s">
        <v>407</v>
      </c>
      <c r="K198" s="144">
        <v>500</v>
      </c>
      <c r="L198" s="226"/>
      <c r="M198" s="226"/>
      <c r="N198" s="226">
        <f t="shared" si="40"/>
        <v>0</v>
      </c>
      <c r="O198" s="226"/>
      <c r="P198" s="226"/>
      <c r="Q198" s="226"/>
      <c r="R198" s="145"/>
      <c r="T198" s="146" t="s">
        <v>5</v>
      </c>
      <c r="U198" s="43" t="s">
        <v>42</v>
      </c>
      <c r="V198" s="147">
        <v>0</v>
      </c>
      <c r="W198" s="147">
        <f t="shared" si="41"/>
        <v>0</v>
      </c>
      <c r="X198" s="147">
        <v>0</v>
      </c>
      <c r="Y198" s="147">
        <f t="shared" si="42"/>
        <v>0</v>
      </c>
      <c r="Z198" s="147">
        <v>0</v>
      </c>
      <c r="AA198" s="148">
        <f t="shared" si="43"/>
        <v>0</v>
      </c>
      <c r="AR198" s="20" t="s">
        <v>168</v>
      </c>
      <c r="AT198" s="20" t="s">
        <v>160</v>
      </c>
      <c r="AU198" s="20" t="s">
        <v>85</v>
      </c>
      <c r="AY198" s="20" t="s">
        <v>159</v>
      </c>
      <c r="BE198" s="149">
        <f t="shared" si="44"/>
        <v>0</v>
      </c>
      <c r="BF198" s="149">
        <f t="shared" si="45"/>
        <v>0</v>
      </c>
      <c r="BG198" s="149">
        <f t="shared" si="46"/>
        <v>0</v>
      </c>
      <c r="BH198" s="149">
        <f t="shared" si="47"/>
        <v>0</v>
      </c>
      <c r="BI198" s="149">
        <f t="shared" si="48"/>
        <v>0</v>
      </c>
      <c r="BJ198" s="20" t="s">
        <v>85</v>
      </c>
      <c r="BK198" s="149">
        <f t="shared" si="49"/>
        <v>0</v>
      </c>
      <c r="BL198" s="20" t="s">
        <v>168</v>
      </c>
      <c r="BM198" s="20" t="s">
        <v>991</v>
      </c>
    </row>
    <row r="199" spans="2:65" s="1" customFormat="1" ht="22.5" customHeight="1">
      <c r="B199" s="140"/>
      <c r="C199" s="141" t="s">
        <v>559</v>
      </c>
      <c r="D199" s="141" t="s">
        <v>160</v>
      </c>
      <c r="E199" s="142" t="s">
        <v>2135</v>
      </c>
      <c r="F199" s="225" t="s">
        <v>2136</v>
      </c>
      <c r="G199" s="225"/>
      <c r="H199" s="225"/>
      <c r="I199" s="225"/>
      <c r="J199" s="143" t="s">
        <v>163</v>
      </c>
      <c r="K199" s="144">
        <v>150</v>
      </c>
      <c r="L199" s="226"/>
      <c r="M199" s="226"/>
      <c r="N199" s="226">
        <f t="shared" si="40"/>
        <v>0</v>
      </c>
      <c r="O199" s="226"/>
      <c r="P199" s="226"/>
      <c r="Q199" s="226"/>
      <c r="R199" s="145"/>
      <c r="T199" s="146" t="s">
        <v>5</v>
      </c>
      <c r="U199" s="43" t="s">
        <v>42</v>
      </c>
      <c r="V199" s="147">
        <v>0</v>
      </c>
      <c r="W199" s="147">
        <f t="shared" si="41"/>
        <v>0</v>
      </c>
      <c r="X199" s="147">
        <v>0</v>
      </c>
      <c r="Y199" s="147">
        <f t="shared" si="42"/>
        <v>0</v>
      </c>
      <c r="Z199" s="147">
        <v>0</v>
      </c>
      <c r="AA199" s="148">
        <f t="shared" si="43"/>
        <v>0</v>
      </c>
      <c r="AR199" s="20" t="s">
        <v>168</v>
      </c>
      <c r="AT199" s="20" t="s">
        <v>160</v>
      </c>
      <c r="AU199" s="20" t="s">
        <v>85</v>
      </c>
      <c r="AY199" s="20" t="s">
        <v>159</v>
      </c>
      <c r="BE199" s="149">
        <f t="shared" si="44"/>
        <v>0</v>
      </c>
      <c r="BF199" s="149">
        <f t="shared" si="45"/>
        <v>0</v>
      </c>
      <c r="BG199" s="149">
        <f t="shared" si="46"/>
        <v>0</v>
      </c>
      <c r="BH199" s="149">
        <f t="shared" si="47"/>
        <v>0</v>
      </c>
      <c r="BI199" s="149">
        <f t="shared" si="48"/>
        <v>0</v>
      </c>
      <c r="BJ199" s="20" t="s">
        <v>85</v>
      </c>
      <c r="BK199" s="149">
        <f t="shared" si="49"/>
        <v>0</v>
      </c>
      <c r="BL199" s="20" t="s">
        <v>168</v>
      </c>
      <c r="BM199" s="20" t="s">
        <v>994</v>
      </c>
    </row>
    <row r="200" spans="2:65" s="1" customFormat="1" ht="22.5" customHeight="1">
      <c r="B200" s="140"/>
      <c r="C200" s="141" t="s">
        <v>564</v>
      </c>
      <c r="D200" s="141" t="s">
        <v>160</v>
      </c>
      <c r="E200" s="142" t="s">
        <v>2137</v>
      </c>
      <c r="F200" s="225" t="s">
        <v>2138</v>
      </c>
      <c r="G200" s="225"/>
      <c r="H200" s="225"/>
      <c r="I200" s="225"/>
      <c r="J200" s="143" t="s">
        <v>407</v>
      </c>
      <c r="K200" s="144">
        <v>1</v>
      </c>
      <c r="L200" s="226"/>
      <c r="M200" s="226"/>
      <c r="N200" s="226">
        <f t="shared" si="40"/>
        <v>0</v>
      </c>
      <c r="O200" s="226"/>
      <c r="P200" s="226"/>
      <c r="Q200" s="226"/>
      <c r="R200" s="145"/>
      <c r="T200" s="146" t="s">
        <v>5</v>
      </c>
      <c r="U200" s="43" t="s">
        <v>42</v>
      </c>
      <c r="V200" s="147">
        <v>0</v>
      </c>
      <c r="W200" s="147">
        <f t="shared" si="41"/>
        <v>0</v>
      </c>
      <c r="X200" s="147">
        <v>0</v>
      </c>
      <c r="Y200" s="147">
        <f t="shared" si="42"/>
        <v>0</v>
      </c>
      <c r="Z200" s="147">
        <v>0</v>
      </c>
      <c r="AA200" s="148">
        <f t="shared" si="43"/>
        <v>0</v>
      </c>
      <c r="AR200" s="20" t="s">
        <v>168</v>
      </c>
      <c r="AT200" s="20" t="s">
        <v>160</v>
      </c>
      <c r="AU200" s="20" t="s">
        <v>85</v>
      </c>
      <c r="AY200" s="20" t="s">
        <v>159</v>
      </c>
      <c r="BE200" s="149">
        <f t="shared" si="44"/>
        <v>0</v>
      </c>
      <c r="BF200" s="149">
        <f t="shared" si="45"/>
        <v>0</v>
      </c>
      <c r="BG200" s="149">
        <f t="shared" si="46"/>
        <v>0</v>
      </c>
      <c r="BH200" s="149">
        <f t="shared" si="47"/>
        <v>0</v>
      </c>
      <c r="BI200" s="149">
        <f t="shared" si="48"/>
        <v>0</v>
      </c>
      <c r="BJ200" s="20" t="s">
        <v>85</v>
      </c>
      <c r="BK200" s="149">
        <f t="shared" si="49"/>
        <v>0</v>
      </c>
      <c r="BL200" s="20" t="s">
        <v>168</v>
      </c>
      <c r="BM200" s="20" t="s">
        <v>998</v>
      </c>
    </row>
    <row r="201" spans="2:65" s="1" customFormat="1" ht="22.5" customHeight="1">
      <c r="B201" s="140"/>
      <c r="C201" s="141" t="s">
        <v>568</v>
      </c>
      <c r="D201" s="141" t="s">
        <v>160</v>
      </c>
      <c r="E201" s="142" t="s">
        <v>2139</v>
      </c>
      <c r="F201" s="225" t="s">
        <v>2140</v>
      </c>
      <c r="G201" s="225"/>
      <c r="H201" s="225"/>
      <c r="I201" s="225"/>
      <c r="J201" s="143" t="s">
        <v>407</v>
      </c>
      <c r="K201" s="144">
        <v>80</v>
      </c>
      <c r="L201" s="226"/>
      <c r="M201" s="226"/>
      <c r="N201" s="226">
        <f t="shared" si="40"/>
        <v>0</v>
      </c>
      <c r="O201" s="226"/>
      <c r="P201" s="226"/>
      <c r="Q201" s="226"/>
      <c r="R201" s="145"/>
      <c r="T201" s="146" t="s">
        <v>5</v>
      </c>
      <c r="U201" s="43" t="s">
        <v>42</v>
      </c>
      <c r="V201" s="147">
        <v>0</v>
      </c>
      <c r="W201" s="147">
        <f t="shared" si="41"/>
        <v>0</v>
      </c>
      <c r="X201" s="147">
        <v>0</v>
      </c>
      <c r="Y201" s="147">
        <f t="shared" si="42"/>
        <v>0</v>
      </c>
      <c r="Z201" s="147">
        <v>0</v>
      </c>
      <c r="AA201" s="148">
        <f t="shared" si="43"/>
        <v>0</v>
      </c>
      <c r="AR201" s="20" t="s">
        <v>168</v>
      </c>
      <c r="AT201" s="20" t="s">
        <v>160</v>
      </c>
      <c r="AU201" s="20" t="s">
        <v>85</v>
      </c>
      <c r="AY201" s="20" t="s">
        <v>159</v>
      </c>
      <c r="BE201" s="149">
        <f t="shared" si="44"/>
        <v>0</v>
      </c>
      <c r="BF201" s="149">
        <f t="shared" si="45"/>
        <v>0</v>
      </c>
      <c r="BG201" s="149">
        <f t="shared" si="46"/>
        <v>0</v>
      </c>
      <c r="BH201" s="149">
        <f t="shared" si="47"/>
        <v>0</v>
      </c>
      <c r="BI201" s="149">
        <f t="shared" si="48"/>
        <v>0</v>
      </c>
      <c r="BJ201" s="20" t="s">
        <v>85</v>
      </c>
      <c r="BK201" s="149">
        <f t="shared" si="49"/>
        <v>0</v>
      </c>
      <c r="BL201" s="20" t="s">
        <v>168</v>
      </c>
      <c r="BM201" s="20" t="s">
        <v>1001</v>
      </c>
    </row>
    <row r="202" spans="2:65" s="1" customFormat="1" ht="22.5" customHeight="1">
      <c r="B202" s="140"/>
      <c r="C202" s="141" t="s">
        <v>572</v>
      </c>
      <c r="D202" s="141" t="s">
        <v>160</v>
      </c>
      <c r="E202" s="142" t="s">
        <v>2141</v>
      </c>
      <c r="F202" s="225" t="s">
        <v>2142</v>
      </c>
      <c r="G202" s="225"/>
      <c r="H202" s="225"/>
      <c r="I202" s="225"/>
      <c r="J202" s="143" t="s">
        <v>407</v>
      </c>
      <c r="K202" s="144">
        <v>30</v>
      </c>
      <c r="L202" s="226"/>
      <c r="M202" s="226"/>
      <c r="N202" s="226">
        <f t="shared" si="40"/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 t="shared" si="41"/>
        <v>0</v>
      </c>
      <c r="X202" s="147">
        <v>0</v>
      </c>
      <c r="Y202" s="147">
        <f t="shared" si="42"/>
        <v>0</v>
      </c>
      <c r="Z202" s="147">
        <v>0</v>
      </c>
      <c r="AA202" s="148">
        <f t="shared" si="43"/>
        <v>0</v>
      </c>
      <c r="AR202" s="20" t="s">
        <v>168</v>
      </c>
      <c r="AT202" s="20" t="s">
        <v>160</v>
      </c>
      <c r="AU202" s="20" t="s">
        <v>85</v>
      </c>
      <c r="AY202" s="20" t="s">
        <v>159</v>
      </c>
      <c r="BE202" s="149">
        <f t="shared" si="44"/>
        <v>0</v>
      </c>
      <c r="BF202" s="149">
        <f t="shared" si="45"/>
        <v>0</v>
      </c>
      <c r="BG202" s="149">
        <f t="shared" si="46"/>
        <v>0</v>
      </c>
      <c r="BH202" s="149">
        <f t="shared" si="47"/>
        <v>0</v>
      </c>
      <c r="BI202" s="149">
        <f t="shared" si="48"/>
        <v>0</v>
      </c>
      <c r="BJ202" s="20" t="s">
        <v>85</v>
      </c>
      <c r="BK202" s="149">
        <f t="shared" si="49"/>
        <v>0</v>
      </c>
      <c r="BL202" s="20" t="s">
        <v>168</v>
      </c>
      <c r="BM202" s="20" t="s">
        <v>1004</v>
      </c>
    </row>
    <row r="203" spans="2:65" s="1" customFormat="1" ht="22.5" customHeight="1">
      <c r="B203" s="140"/>
      <c r="C203" s="141" t="s">
        <v>577</v>
      </c>
      <c r="D203" s="141" t="s">
        <v>160</v>
      </c>
      <c r="E203" s="142" t="s">
        <v>2143</v>
      </c>
      <c r="F203" s="225" t="s">
        <v>2144</v>
      </c>
      <c r="G203" s="225"/>
      <c r="H203" s="225"/>
      <c r="I203" s="225"/>
      <c r="J203" s="143" t="s">
        <v>407</v>
      </c>
      <c r="K203" s="144">
        <v>30</v>
      </c>
      <c r="L203" s="226"/>
      <c r="M203" s="226"/>
      <c r="N203" s="226">
        <f t="shared" si="40"/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0</v>
      </c>
      <c r="W203" s="147">
        <f t="shared" si="41"/>
        <v>0</v>
      </c>
      <c r="X203" s="147">
        <v>0</v>
      </c>
      <c r="Y203" s="147">
        <f t="shared" si="42"/>
        <v>0</v>
      </c>
      <c r="Z203" s="147">
        <v>0</v>
      </c>
      <c r="AA203" s="148">
        <f t="shared" si="43"/>
        <v>0</v>
      </c>
      <c r="AR203" s="20" t="s">
        <v>168</v>
      </c>
      <c r="AT203" s="20" t="s">
        <v>160</v>
      </c>
      <c r="AU203" s="20" t="s">
        <v>85</v>
      </c>
      <c r="AY203" s="20" t="s">
        <v>159</v>
      </c>
      <c r="BE203" s="149">
        <f t="shared" si="44"/>
        <v>0</v>
      </c>
      <c r="BF203" s="149">
        <f t="shared" si="45"/>
        <v>0</v>
      </c>
      <c r="BG203" s="149">
        <f t="shared" si="46"/>
        <v>0</v>
      </c>
      <c r="BH203" s="149">
        <f t="shared" si="47"/>
        <v>0</v>
      </c>
      <c r="BI203" s="149">
        <f t="shared" si="48"/>
        <v>0</v>
      </c>
      <c r="BJ203" s="20" t="s">
        <v>85</v>
      </c>
      <c r="BK203" s="149">
        <f t="shared" si="49"/>
        <v>0</v>
      </c>
      <c r="BL203" s="20" t="s">
        <v>168</v>
      </c>
      <c r="BM203" s="20" t="s">
        <v>1007</v>
      </c>
    </row>
    <row r="204" spans="2:65" s="1" customFormat="1" ht="31.5" customHeight="1">
      <c r="B204" s="140"/>
      <c r="C204" s="141" t="s">
        <v>582</v>
      </c>
      <c r="D204" s="141" t="s">
        <v>160</v>
      </c>
      <c r="E204" s="142" t="s">
        <v>2145</v>
      </c>
      <c r="F204" s="225" t="s">
        <v>2146</v>
      </c>
      <c r="G204" s="225"/>
      <c r="H204" s="225"/>
      <c r="I204" s="225"/>
      <c r="J204" s="143" t="s">
        <v>177</v>
      </c>
      <c r="K204" s="144">
        <v>10</v>
      </c>
      <c r="L204" s="226"/>
      <c r="M204" s="226"/>
      <c r="N204" s="226">
        <f t="shared" si="40"/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 t="shared" si="41"/>
        <v>0</v>
      </c>
      <c r="X204" s="147">
        <v>0</v>
      </c>
      <c r="Y204" s="147">
        <f t="shared" si="42"/>
        <v>0</v>
      </c>
      <c r="Z204" s="147">
        <v>0</v>
      </c>
      <c r="AA204" s="148">
        <f t="shared" si="43"/>
        <v>0</v>
      </c>
      <c r="AR204" s="20" t="s">
        <v>168</v>
      </c>
      <c r="AT204" s="20" t="s">
        <v>160</v>
      </c>
      <c r="AU204" s="20" t="s">
        <v>85</v>
      </c>
      <c r="AY204" s="20" t="s">
        <v>159</v>
      </c>
      <c r="BE204" s="149">
        <f t="shared" si="44"/>
        <v>0</v>
      </c>
      <c r="BF204" s="149">
        <f t="shared" si="45"/>
        <v>0</v>
      </c>
      <c r="BG204" s="149">
        <f t="shared" si="46"/>
        <v>0</v>
      </c>
      <c r="BH204" s="149">
        <f t="shared" si="47"/>
        <v>0</v>
      </c>
      <c r="BI204" s="149">
        <f t="shared" si="48"/>
        <v>0</v>
      </c>
      <c r="BJ204" s="20" t="s">
        <v>85</v>
      </c>
      <c r="BK204" s="149">
        <f t="shared" si="49"/>
        <v>0</v>
      </c>
      <c r="BL204" s="20" t="s">
        <v>168</v>
      </c>
      <c r="BM204" s="20" t="s">
        <v>1011</v>
      </c>
    </row>
    <row r="205" spans="2:65" s="1" customFormat="1" ht="22.5" customHeight="1">
      <c r="B205" s="140"/>
      <c r="C205" s="141" t="s">
        <v>586</v>
      </c>
      <c r="D205" s="141" t="s">
        <v>160</v>
      </c>
      <c r="E205" s="142" t="s">
        <v>2147</v>
      </c>
      <c r="F205" s="225" t="s">
        <v>1960</v>
      </c>
      <c r="G205" s="225"/>
      <c r="H205" s="225"/>
      <c r="I205" s="225"/>
      <c r="J205" s="143" t="s">
        <v>1641</v>
      </c>
      <c r="K205" s="144">
        <v>1</v>
      </c>
      <c r="L205" s="226"/>
      <c r="M205" s="226"/>
      <c r="N205" s="226">
        <f t="shared" si="40"/>
        <v>0</v>
      </c>
      <c r="O205" s="226"/>
      <c r="P205" s="226"/>
      <c r="Q205" s="226"/>
      <c r="R205" s="145"/>
      <c r="T205" s="146" t="s">
        <v>5</v>
      </c>
      <c r="U205" s="171" t="s">
        <v>42</v>
      </c>
      <c r="V205" s="172">
        <v>0</v>
      </c>
      <c r="W205" s="172">
        <f t="shared" si="41"/>
        <v>0</v>
      </c>
      <c r="X205" s="172">
        <v>0</v>
      </c>
      <c r="Y205" s="172">
        <f t="shared" si="42"/>
        <v>0</v>
      </c>
      <c r="Z205" s="172">
        <v>0</v>
      </c>
      <c r="AA205" s="173">
        <f t="shared" si="43"/>
        <v>0</v>
      </c>
      <c r="AR205" s="20" t="s">
        <v>168</v>
      </c>
      <c r="AT205" s="20" t="s">
        <v>160</v>
      </c>
      <c r="AU205" s="20" t="s">
        <v>85</v>
      </c>
      <c r="AY205" s="20" t="s">
        <v>159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20" t="s">
        <v>85</v>
      </c>
      <c r="BK205" s="149">
        <f t="shared" si="49"/>
        <v>0</v>
      </c>
      <c r="BL205" s="20" t="s">
        <v>168</v>
      </c>
      <c r="BM205" s="20" t="s">
        <v>1014</v>
      </c>
    </row>
    <row r="206" spans="2:65" s="1" customFormat="1" ht="6.95" customHeight="1">
      <c r="B206" s="58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60"/>
    </row>
  </sheetData>
  <mergeCells count="29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H1:K1"/>
    <mergeCell ref="S2:AC2"/>
    <mergeCell ref="F205:I205"/>
    <mergeCell ref="L205:M205"/>
    <mergeCell ref="N205:Q205"/>
    <mergeCell ref="N119:Q119"/>
    <mergeCell ref="N120:Q120"/>
    <mergeCell ref="N122:Q122"/>
    <mergeCell ref="N127:Q127"/>
    <mergeCell ref="N129:Q129"/>
    <mergeCell ref="N139:Q139"/>
    <mergeCell ref="N160:Q160"/>
    <mergeCell ref="N166:Q166"/>
    <mergeCell ref="N170:Q170"/>
    <mergeCell ref="N178:Q178"/>
    <mergeCell ref="N187:Q187"/>
    <mergeCell ref="F202:I202"/>
    <mergeCell ref="L202:M202"/>
    <mergeCell ref="N202:Q202"/>
    <mergeCell ref="F203:I203"/>
    <mergeCell ref="L203:M203"/>
    <mergeCell ref="N203:Q203"/>
    <mergeCell ref="F204:I204"/>
    <mergeCell ref="L204:M204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9055118110236215" right="0.59055118110236215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>
      <pane ySplit="1" topLeftCell="A55" activePane="bottomLeft" state="frozen"/>
      <selection pane="bottomLeft" activeCell="G64" sqref="G6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113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2148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N91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ROUND((SUM(BE91:BE92)+SUM(BE110:BE155)), 2)</f>
        <v>0</v>
      </c>
      <c r="I32" s="250"/>
      <c r="J32" s="250"/>
      <c r="K32" s="35"/>
      <c r="L32" s="35"/>
      <c r="M32" s="255">
        <f>ROUND(ROUND((SUM(BE91:BE92)+SUM(BE110:BE155)),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ROUND((SUM(BF91:BF92)+SUM(BF110:BF155)), 2)</f>
        <v>0</v>
      </c>
      <c r="I33" s="250"/>
      <c r="J33" s="250"/>
      <c r="K33" s="35"/>
      <c r="L33" s="35"/>
      <c r="M33" s="255">
        <f>ROUND(ROUND((SUM(BF91:BF92)+SUM(BF110:BF155)),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ROUND((SUM(BG91:BG92)+SUM(BG110:BG155)),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ROUND((SUM(BH91:BH92)+SUM(BH110:BH155)),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ROUND((SUM(BI91:BI92)+SUM(BI110:BI155)),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10 - Elektromontáže silnoproud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N110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2149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N111</f>
        <v>0</v>
      </c>
      <c r="O89" s="245"/>
      <c r="P89" s="245"/>
      <c r="Q89" s="245"/>
      <c r="R89" s="115"/>
    </row>
    <row r="90" spans="2:47" s="1" customFormat="1" ht="21.75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spans="2:47" s="1" customFormat="1" ht="29.25" customHeight="1">
      <c r="B91" s="34"/>
      <c r="C91" s="111" t="s">
        <v>144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48">
        <v>0</v>
      </c>
      <c r="O91" s="249"/>
      <c r="P91" s="249"/>
      <c r="Q91" s="249"/>
      <c r="R91" s="36"/>
      <c r="T91" s="120"/>
      <c r="U91" s="121" t="s">
        <v>41</v>
      </c>
    </row>
    <row r="92" spans="2:47" s="1" customFormat="1" ht="18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2:47" s="1" customFormat="1" ht="29.25" customHeight="1">
      <c r="B93" s="34"/>
      <c r="C93" s="102" t="s">
        <v>123</v>
      </c>
      <c r="D93" s="103"/>
      <c r="E93" s="103"/>
      <c r="F93" s="103"/>
      <c r="G93" s="103"/>
      <c r="H93" s="103"/>
      <c r="I93" s="103"/>
      <c r="J93" s="103"/>
      <c r="K93" s="103"/>
      <c r="L93" s="195">
        <f>ROUND(SUM(N88+N91),2)</f>
        <v>0</v>
      </c>
      <c r="M93" s="195"/>
      <c r="N93" s="195"/>
      <c r="O93" s="195"/>
      <c r="P93" s="195"/>
      <c r="Q93" s="195"/>
      <c r="R93" s="36"/>
    </row>
    <row r="94" spans="2:47" s="1" customFormat="1" ht="6.95" customHeight="1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60"/>
    </row>
    <row r="98" spans="2:65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3"/>
    </row>
    <row r="99" spans="2:65" s="1" customFormat="1" ht="36.950000000000003" customHeight="1">
      <c r="B99" s="34"/>
      <c r="C99" s="206" t="s">
        <v>145</v>
      </c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36"/>
    </row>
    <row r="100" spans="2:65" s="1" customFormat="1" ht="6.9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65" s="1" customFormat="1" ht="30" customHeight="1">
      <c r="B101" s="34"/>
      <c r="C101" s="31" t="s">
        <v>16</v>
      </c>
      <c r="D101" s="35"/>
      <c r="E101" s="35"/>
      <c r="F101" s="251" t="str">
        <f>F6</f>
        <v xml:space="preserve">FN Brno - PDM, objekt L – Zajištění základové spáry                                  Etapa 1 - Posílení základové soustavy </v>
      </c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35"/>
      <c r="R101" s="36"/>
    </row>
    <row r="102" spans="2:65" s="1" customFormat="1" ht="36.950000000000003" customHeight="1">
      <c r="B102" s="34"/>
      <c r="C102" s="68" t="s">
        <v>131</v>
      </c>
      <c r="D102" s="35"/>
      <c r="E102" s="35"/>
      <c r="F102" s="208" t="str">
        <f>F7</f>
        <v>10 - Elektromontáže silnoproud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35"/>
      <c r="R102" s="36"/>
    </row>
    <row r="103" spans="2:65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65" s="1" customFormat="1" ht="18" customHeight="1">
      <c r="B104" s="34"/>
      <c r="C104" s="31" t="s">
        <v>19</v>
      </c>
      <c r="D104" s="35"/>
      <c r="E104" s="35"/>
      <c r="F104" s="29" t="str">
        <f>F9</f>
        <v>Brno, Černopolní 9, pavilon L</v>
      </c>
      <c r="G104" s="35"/>
      <c r="H104" s="35"/>
      <c r="I104" s="35"/>
      <c r="J104" s="35"/>
      <c r="K104" s="31" t="s">
        <v>21</v>
      </c>
      <c r="L104" s="35"/>
      <c r="M104" s="241" t="str">
        <f>IF(O9="","",O9)</f>
        <v>21.11.2018</v>
      </c>
      <c r="N104" s="241"/>
      <c r="O104" s="241"/>
      <c r="P104" s="241"/>
      <c r="Q104" s="35"/>
      <c r="R104" s="36"/>
    </row>
    <row r="105" spans="2:65" s="1" customFormat="1" ht="6.9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65" s="1" customFormat="1" ht="15">
      <c r="B106" s="34"/>
      <c r="C106" s="31" t="s">
        <v>23</v>
      </c>
      <c r="D106" s="35"/>
      <c r="E106" s="35"/>
      <c r="F106" s="29" t="str">
        <f>E12</f>
        <v>Fakultní nemocnice Brno</v>
      </c>
      <c r="G106" s="35"/>
      <c r="H106" s="35"/>
      <c r="I106" s="35"/>
      <c r="J106" s="35"/>
      <c r="K106" s="31" t="s">
        <v>31</v>
      </c>
      <c r="L106" s="35"/>
      <c r="M106" s="219" t="str">
        <f>E18</f>
        <v>PROXIMA projekt s.r.o.</v>
      </c>
      <c r="N106" s="219"/>
      <c r="O106" s="219"/>
      <c r="P106" s="219"/>
      <c r="Q106" s="219"/>
      <c r="R106" s="36"/>
    </row>
    <row r="107" spans="2:65" s="1" customFormat="1" ht="14.45" customHeight="1">
      <c r="B107" s="34"/>
      <c r="C107" s="31" t="s">
        <v>29</v>
      </c>
      <c r="D107" s="35"/>
      <c r="E107" s="35"/>
      <c r="F107" s="29" t="str">
        <f>IF(E15="","",E15)</f>
        <v xml:space="preserve"> </v>
      </c>
      <c r="G107" s="35"/>
      <c r="H107" s="35"/>
      <c r="I107" s="35"/>
      <c r="J107" s="35"/>
      <c r="K107" s="31" t="s">
        <v>36</v>
      </c>
      <c r="L107" s="35"/>
      <c r="M107" s="219" t="str">
        <f>E21</f>
        <v>PROXIMA projekt s.r.o.</v>
      </c>
      <c r="N107" s="219"/>
      <c r="O107" s="219"/>
      <c r="P107" s="219"/>
      <c r="Q107" s="219"/>
      <c r="R107" s="36"/>
    </row>
    <row r="108" spans="2:65" s="1" customFormat="1" ht="10.3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65" s="8" customFormat="1" ht="29.25" customHeight="1">
      <c r="B109" s="122"/>
      <c r="C109" s="123" t="s">
        <v>146</v>
      </c>
      <c r="D109" s="124" t="s">
        <v>147</v>
      </c>
      <c r="E109" s="124" t="s">
        <v>59</v>
      </c>
      <c r="F109" s="242" t="s">
        <v>148</v>
      </c>
      <c r="G109" s="242"/>
      <c r="H109" s="242"/>
      <c r="I109" s="242"/>
      <c r="J109" s="124" t="s">
        <v>149</v>
      </c>
      <c r="K109" s="124" t="s">
        <v>150</v>
      </c>
      <c r="L109" s="243" t="s">
        <v>151</v>
      </c>
      <c r="M109" s="243"/>
      <c r="N109" s="242" t="s">
        <v>137</v>
      </c>
      <c r="O109" s="242"/>
      <c r="P109" s="242"/>
      <c r="Q109" s="244"/>
      <c r="R109" s="125"/>
      <c r="T109" s="75" t="s">
        <v>152</v>
      </c>
      <c r="U109" s="76" t="s">
        <v>41</v>
      </c>
      <c r="V109" s="76" t="s">
        <v>153</v>
      </c>
      <c r="W109" s="76" t="s">
        <v>154</v>
      </c>
      <c r="X109" s="76" t="s">
        <v>155</v>
      </c>
      <c r="Y109" s="76" t="s">
        <v>156</v>
      </c>
      <c r="Z109" s="76" t="s">
        <v>157</v>
      </c>
      <c r="AA109" s="77" t="s">
        <v>158</v>
      </c>
    </row>
    <row r="110" spans="2:65" s="1" customFormat="1" ht="29.25" customHeight="1">
      <c r="B110" s="34"/>
      <c r="C110" s="79" t="s">
        <v>133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29">
        <f>BK110</f>
        <v>0</v>
      </c>
      <c r="O110" s="230"/>
      <c r="P110" s="230"/>
      <c r="Q110" s="230"/>
      <c r="R110" s="36"/>
      <c r="T110" s="78"/>
      <c r="U110" s="50"/>
      <c r="V110" s="50"/>
      <c r="W110" s="126">
        <f>W111</f>
        <v>0</v>
      </c>
      <c r="X110" s="50"/>
      <c r="Y110" s="126">
        <f>Y111</f>
        <v>0</v>
      </c>
      <c r="Z110" s="50"/>
      <c r="AA110" s="127">
        <f>AA111</f>
        <v>0</v>
      </c>
      <c r="AT110" s="20" t="s">
        <v>76</v>
      </c>
      <c r="AU110" s="20" t="s">
        <v>139</v>
      </c>
      <c r="BK110" s="128">
        <f>BK111</f>
        <v>0</v>
      </c>
    </row>
    <row r="111" spans="2:65" s="9" customFormat="1" ht="37.35" customHeight="1">
      <c r="B111" s="129"/>
      <c r="C111" s="130"/>
      <c r="D111" s="131" t="s">
        <v>2149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267">
        <f>BK111</f>
        <v>0</v>
      </c>
      <c r="O111" s="268"/>
      <c r="P111" s="268"/>
      <c r="Q111" s="268"/>
      <c r="R111" s="132"/>
      <c r="T111" s="133"/>
      <c r="U111" s="130"/>
      <c r="V111" s="130"/>
      <c r="W111" s="134">
        <f>SUM(W112:W155)</f>
        <v>0</v>
      </c>
      <c r="X111" s="130"/>
      <c r="Y111" s="134">
        <f>SUM(Y112:Y155)</f>
        <v>0</v>
      </c>
      <c r="Z111" s="130"/>
      <c r="AA111" s="135">
        <f>SUM(AA112:AA155)</f>
        <v>0</v>
      </c>
      <c r="AR111" s="136" t="s">
        <v>85</v>
      </c>
      <c r="AT111" s="137" t="s">
        <v>76</v>
      </c>
      <c r="AU111" s="137" t="s">
        <v>77</v>
      </c>
      <c r="AY111" s="136" t="s">
        <v>159</v>
      </c>
      <c r="BK111" s="138">
        <f>SUM(BK112:BK155)</f>
        <v>0</v>
      </c>
    </row>
    <row r="112" spans="2:65" s="1" customFormat="1" ht="22.5" customHeight="1">
      <c r="B112" s="140"/>
      <c r="C112" s="141" t="s">
        <v>85</v>
      </c>
      <c r="D112" s="141" t="s">
        <v>160</v>
      </c>
      <c r="E112" s="142" t="s">
        <v>2150</v>
      </c>
      <c r="F112" s="225" t="s">
        <v>2151</v>
      </c>
      <c r="G112" s="225"/>
      <c r="H112" s="225"/>
      <c r="I112" s="225"/>
      <c r="J112" s="143" t="s">
        <v>163</v>
      </c>
      <c r="K112" s="144">
        <v>560</v>
      </c>
      <c r="L112" s="226"/>
      <c r="M112" s="226"/>
      <c r="N112" s="226">
        <f t="shared" ref="N112:N155" si="0">ROUND(L112*K112,2)</f>
        <v>0</v>
      </c>
      <c r="O112" s="226"/>
      <c r="P112" s="226"/>
      <c r="Q112" s="226"/>
      <c r="R112" s="145"/>
      <c r="T112" s="146" t="s">
        <v>5</v>
      </c>
      <c r="U112" s="43" t="s">
        <v>42</v>
      </c>
      <c r="V112" s="147">
        <v>0</v>
      </c>
      <c r="W112" s="147">
        <f t="shared" ref="W112:W155" si="1">V112*K112</f>
        <v>0</v>
      </c>
      <c r="X112" s="147">
        <v>0</v>
      </c>
      <c r="Y112" s="147">
        <f t="shared" ref="Y112:Y155" si="2">X112*K112</f>
        <v>0</v>
      </c>
      <c r="Z112" s="147">
        <v>0</v>
      </c>
      <c r="AA112" s="148">
        <f t="shared" ref="AA112:AA155" si="3">Z112*K112</f>
        <v>0</v>
      </c>
      <c r="AR112" s="20" t="s">
        <v>168</v>
      </c>
      <c r="AT112" s="20" t="s">
        <v>160</v>
      </c>
      <c r="AU112" s="20" t="s">
        <v>85</v>
      </c>
      <c r="AY112" s="20" t="s">
        <v>159</v>
      </c>
      <c r="BE112" s="149">
        <f t="shared" ref="BE112:BE155" si="4">IF(U112="základní",N112,0)</f>
        <v>0</v>
      </c>
      <c r="BF112" s="149">
        <f t="shared" ref="BF112:BF155" si="5">IF(U112="snížená",N112,0)</f>
        <v>0</v>
      </c>
      <c r="BG112" s="149">
        <f t="shared" ref="BG112:BG155" si="6">IF(U112="zákl. přenesená",N112,0)</f>
        <v>0</v>
      </c>
      <c r="BH112" s="149">
        <f t="shared" ref="BH112:BH155" si="7">IF(U112="sníž. přenesená",N112,0)</f>
        <v>0</v>
      </c>
      <c r="BI112" s="149">
        <f t="shared" ref="BI112:BI155" si="8">IF(U112="nulová",N112,0)</f>
        <v>0</v>
      </c>
      <c r="BJ112" s="20" t="s">
        <v>85</v>
      </c>
      <c r="BK112" s="149">
        <f t="shared" ref="BK112:BK155" si="9">ROUND(L112*K112,2)</f>
        <v>0</v>
      </c>
      <c r="BL112" s="20" t="s">
        <v>168</v>
      </c>
      <c r="BM112" s="20" t="s">
        <v>129</v>
      </c>
    </row>
    <row r="113" spans="2:65" s="1" customFormat="1" ht="22.5" customHeight="1">
      <c r="B113" s="140"/>
      <c r="C113" s="141" t="s">
        <v>129</v>
      </c>
      <c r="D113" s="141" t="s">
        <v>160</v>
      </c>
      <c r="E113" s="142" t="s">
        <v>2152</v>
      </c>
      <c r="F113" s="225" t="s">
        <v>2153</v>
      </c>
      <c r="G113" s="225"/>
      <c r="H113" s="225"/>
      <c r="I113" s="225"/>
      <c r="J113" s="143" t="s">
        <v>163</v>
      </c>
      <c r="K113" s="144">
        <v>1100</v>
      </c>
      <c r="L113" s="226"/>
      <c r="M113" s="226"/>
      <c r="N113" s="226">
        <f t="shared" si="0"/>
        <v>0</v>
      </c>
      <c r="O113" s="226"/>
      <c r="P113" s="226"/>
      <c r="Q113" s="226"/>
      <c r="R113" s="145"/>
      <c r="T113" s="146" t="s">
        <v>5</v>
      </c>
      <c r="U113" s="43" t="s">
        <v>42</v>
      </c>
      <c r="V113" s="147">
        <v>0</v>
      </c>
      <c r="W113" s="147">
        <f t="shared" si="1"/>
        <v>0</v>
      </c>
      <c r="X113" s="147">
        <v>0</v>
      </c>
      <c r="Y113" s="147">
        <f t="shared" si="2"/>
        <v>0</v>
      </c>
      <c r="Z113" s="147">
        <v>0</v>
      </c>
      <c r="AA113" s="148">
        <f t="shared" si="3"/>
        <v>0</v>
      </c>
      <c r="AR113" s="20" t="s">
        <v>168</v>
      </c>
      <c r="AT113" s="20" t="s">
        <v>160</v>
      </c>
      <c r="AU113" s="20" t="s">
        <v>85</v>
      </c>
      <c r="AY113" s="20" t="s">
        <v>159</v>
      </c>
      <c r="BE113" s="149">
        <f t="shared" si="4"/>
        <v>0</v>
      </c>
      <c r="BF113" s="149">
        <f t="shared" si="5"/>
        <v>0</v>
      </c>
      <c r="BG113" s="149">
        <f t="shared" si="6"/>
        <v>0</v>
      </c>
      <c r="BH113" s="149">
        <f t="shared" si="7"/>
        <v>0</v>
      </c>
      <c r="BI113" s="149">
        <f t="shared" si="8"/>
        <v>0</v>
      </c>
      <c r="BJ113" s="20" t="s">
        <v>85</v>
      </c>
      <c r="BK113" s="149">
        <f t="shared" si="9"/>
        <v>0</v>
      </c>
      <c r="BL113" s="20" t="s">
        <v>168</v>
      </c>
      <c r="BM113" s="20" t="s">
        <v>164</v>
      </c>
    </row>
    <row r="114" spans="2:65" s="1" customFormat="1" ht="22.5" customHeight="1">
      <c r="B114" s="140"/>
      <c r="C114" s="141" t="s">
        <v>189</v>
      </c>
      <c r="D114" s="141" t="s">
        <v>160</v>
      </c>
      <c r="E114" s="142" t="s">
        <v>2154</v>
      </c>
      <c r="F114" s="225" t="s">
        <v>2155</v>
      </c>
      <c r="G114" s="225"/>
      <c r="H114" s="225"/>
      <c r="I114" s="225"/>
      <c r="J114" s="143" t="s">
        <v>163</v>
      </c>
      <c r="K114" s="144">
        <v>120</v>
      </c>
      <c r="L114" s="226"/>
      <c r="M114" s="226"/>
      <c r="N114" s="226">
        <f t="shared" si="0"/>
        <v>0</v>
      </c>
      <c r="O114" s="226"/>
      <c r="P114" s="226"/>
      <c r="Q114" s="226"/>
      <c r="R114" s="145"/>
      <c r="T114" s="146" t="s">
        <v>5</v>
      </c>
      <c r="U114" s="43" t="s">
        <v>42</v>
      </c>
      <c r="V114" s="147">
        <v>0</v>
      </c>
      <c r="W114" s="147">
        <f t="shared" si="1"/>
        <v>0</v>
      </c>
      <c r="X114" s="147">
        <v>0</v>
      </c>
      <c r="Y114" s="147">
        <f t="shared" si="2"/>
        <v>0</v>
      </c>
      <c r="Z114" s="147">
        <v>0</v>
      </c>
      <c r="AA114" s="148">
        <f t="shared" si="3"/>
        <v>0</v>
      </c>
      <c r="AR114" s="20" t="s">
        <v>168</v>
      </c>
      <c r="AT114" s="20" t="s">
        <v>160</v>
      </c>
      <c r="AU114" s="20" t="s">
        <v>85</v>
      </c>
      <c r="AY114" s="20" t="s">
        <v>159</v>
      </c>
      <c r="BE114" s="149">
        <f t="shared" si="4"/>
        <v>0</v>
      </c>
      <c r="BF114" s="149">
        <f t="shared" si="5"/>
        <v>0</v>
      </c>
      <c r="BG114" s="149">
        <f t="shared" si="6"/>
        <v>0</v>
      </c>
      <c r="BH114" s="149">
        <f t="shared" si="7"/>
        <v>0</v>
      </c>
      <c r="BI114" s="149">
        <f t="shared" si="8"/>
        <v>0</v>
      </c>
      <c r="BJ114" s="20" t="s">
        <v>85</v>
      </c>
      <c r="BK114" s="149">
        <f t="shared" si="9"/>
        <v>0</v>
      </c>
      <c r="BL114" s="20" t="s">
        <v>168</v>
      </c>
      <c r="BM114" s="20" t="s">
        <v>196</v>
      </c>
    </row>
    <row r="115" spans="2:65" s="1" customFormat="1" ht="22.5" customHeight="1">
      <c r="B115" s="140"/>
      <c r="C115" s="141" t="s">
        <v>164</v>
      </c>
      <c r="D115" s="141" t="s">
        <v>160</v>
      </c>
      <c r="E115" s="142" t="s">
        <v>2156</v>
      </c>
      <c r="F115" s="225" t="s">
        <v>2157</v>
      </c>
      <c r="G115" s="225"/>
      <c r="H115" s="225"/>
      <c r="I115" s="225"/>
      <c r="J115" s="143" t="s">
        <v>163</v>
      </c>
      <c r="K115" s="144">
        <v>70</v>
      </c>
      <c r="L115" s="226"/>
      <c r="M115" s="226"/>
      <c r="N115" s="226">
        <f t="shared" si="0"/>
        <v>0</v>
      </c>
      <c r="O115" s="226"/>
      <c r="P115" s="226"/>
      <c r="Q115" s="226"/>
      <c r="R115" s="145"/>
      <c r="T115" s="146" t="s">
        <v>5</v>
      </c>
      <c r="U115" s="43" t="s">
        <v>42</v>
      </c>
      <c r="V115" s="147">
        <v>0</v>
      </c>
      <c r="W115" s="147">
        <f t="shared" si="1"/>
        <v>0</v>
      </c>
      <c r="X115" s="147">
        <v>0</v>
      </c>
      <c r="Y115" s="147">
        <f t="shared" si="2"/>
        <v>0</v>
      </c>
      <c r="Z115" s="147">
        <v>0</v>
      </c>
      <c r="AA115" s="148">
        <f t="shared" si="3"/>
        <v>0</v>
      </c>
      <c r="AR115" s="20" t="s">
        <v>168</v>
      </c>
      <c r="AT115" s="20" t="s">
        <v>160</v>
      </c>
      <c r="AU115" s="20" t="s">
        <v>85</v>
      </c>
      <c r="AY115" s="20" t="s">
        <v>159</v>
      </c>
      <c r="BE115" s="149">
        <f t="shared" si="4"/>
        <v>0</v>
      </c>
      <c r="BF115" s="149">
        <f t="shared" si="5"/>
        <v>0</v>
      </c>
      <c r="BG115" s="149">
        <f t="shared" si="6"/>
        <v>0</v>
      </c>
      <c r="BH115" s="149">
        <f t="shared" si="7"/>
        <v>0</v>
      </c>
      <c r="BI115" s="149">
        <f t="shared" si="8"/>
        <v>0</v>
      </c>
      <c r="BJ115" s="20" t="s">
        <v>85</v>
      </c>
      <c r="BK115" s="149">
        <f t="shared" si="9"/>
        <v>0</v>
      </c>
      <c r="BL115" s="20" t="s">
        <v>168</v>
      </c>
      <c r="BM115" s="20" t="s">
        <v>184</v>
      </c>
    </row>
    <row r="116" spans="2:65" s="1" customFormat="1" ht="22.5" customHeight="1">
      <c r="B116" s="140"/>
      <c r="C116" s="141" t="s">
        <v>271</v>
      </c>
      <c r="D116" s="141" t="s">
        <v>160</v>
      </c>
      <c r="E116" s="142" t="s">
        <v>2158</v>
      </c>
      <c r="F116" s="225" t="s">
        <v>2159</v>
      </c>
      <c r="G116" s="225"/>
      <c r="H116" s="225"/>
      <c r="I116" s="225"/>
      <c r="J116" s="143" t="s">
        <v>163</v>
      </c>
      <c r="K116" s="144">
        <v>35</v>
      </c>
      <c r="L116" s="226"/>
      <c r="M116" s="226"/>
      <c r="N116" s="226">
        <f t="shared" si="0"/>
        <v>0</v>
      </c>
      <c r="O116" s="226"/>
      <c r="P116" s="226"/>
      <c r="Q116" s="226"/>
      <c r="R116" s="145"/>
      <c r="T116" s="146" t="s">
        <v>5</v>
      </c>
      <c r="U116" s="43" t="s">
        <v>42</v>
      </c>
      <c r="V116" s="147">
        <v>0</v>
      </c>
      <c r="W116" s="147">
        <f t="shared" si="1"/>
        <v>0</v>
      </c>
      <c r="X116" s="147">
        <v>0</v>
      </c>
      <c r="Y116" s="147">
        <f t="shared" si="2"/>
        <v>0</v>
      </c>
      <c r="Z116" s="147">
        <v>0</v>
      </c>
      <c r="AA116" s="148">
        <f t="shared" si="3"/>
        <v>0</v>
      </c>
      <c r="AR116" s="20" t="s">
        <v>168</v>
      </c>
      <c r="AT116" s="20" t="s">
        <v>160</v>
      </c>
      <c r="AU116" s="20" t="s">
        <v>85</v>
      </c>
      <c r="AY116" s="20" t="s">
        <v>159</v>
      </c>
      <c r="BE116" s="149">
        <f t="shared" si="4"/>
        <v>0</v>
      </c>
      <c r="BF116" s="149">
        <f t="shared" si="5"/>
        <v>0</v>
      </c>
      <c r="BG116" s="149">
        <f t="shared" si="6"/>
        <v>0</v>
      </c>
      <c r="BH116" s="149">
        <f t="shared" si="7"/>
        <v>0</v>
      </c>
      <c r="BI116" s="149">
        <f t="shared" si="8"/>
        <v>0</v>
      </c>
      <c r="BJ116" s="20" t="s">
        <v>85</v>
      </c>
      <c r="BK116" s="149">
        <f t="shared" si="9"/>
        <v>0</v>
      </c>
      <c r="BL116" s="20" t="s">
        <v>168</v>
      </c>
      <c r="BM116" s="20" t="s">
        <v>111</v>
      </c>
    </row>
    <row r="117" spans="2:65" s="1" customFormat="1" ht="22.5" customHeight="1">
      <c r="B117" s="140"/>
      <c r="C117" s="141" t="s">
        <v>196</v>
      </c>
      <c r="D117" s="141" t="s">
        <v>160</v>
      </c>
      <c r="E117" s="142" t="s">
        <v>2160</v>
      </c>
      <c r="F117" s="225" t="s">
        <v>2161</v>
      </c>
      <c r="G117" s="225"/>
      <c r="H117" s="225"/>
      <c r="I117" s="225"/>
      <c r="J117" s="143" t="s">
        <v>163</v>
      </c>
      <c r="K117" s="144">
        <v>30</v>
      </c>
      <c r="L117" s="226"/>
      <c r="M117" s="226"/>
      <c r="N117" s="226">
        <f t="shared" si="0"/>
        <v>0</v>
      </c>
      <c r="O117" s="226"/>
      <c r="P117" s="226"/>
      <c r="Q117" s="226"/>
      <c r="R117" s="145"/>
      <c r="T117" s="146" t="s">
        <v>5</v>
      </c>
      <c r="U117" s="43" t="s">
        <v>42</v>
      </c>
      <c r="V117" s="147">
        <v>0</v>
      </c>
      <c r="W117" s="147">
        <f t="shared" si="1"/>
        <v>0</v>
      </c>
      <c r="X117" s="147">
        <v>0</v>
      </c>
      <c r="Y117" s="147">
        <f t="shared" si="2"/>
        <v>0</v>
      </c>
      <c r="Z117" s="147">
        <v>0</v>
      </c>
      <c r="AA117" s="148">
        <f t="shared" si="3"/>
        <v>0</v>
      </c>
      <c r="AR117" s="20" t="s">
        <v>168</v>
      </c>
      <c r="AT117" s="20" t="s">
        <v>160</v>
      </c>
      <c r="AU117" s="20" t="s">
        <v>85</v>
      </c>
      <c r="AY117" s="20" t="s">
        <v>159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20" t="s">
        <v>85</v>
      </c>
      <c r="BK117" s="149">
        <f t="shared" si="9"/>
        <v>0</v>
      </c>
      <c r="BL117" s="20" t="s">
        <v>168</v>
      </c>
      <c r="BM117" s="20" t="s">
        <v>117</v>
      </c>
    </row>
    <row r="118" spans="2:65" s="1" customFormat="1" ht="22.5" customHeight="1">
      <c r="B118" s="140"/>
      <c r="C118" s="141" t="s">
        <v>203</v>
      </c>
      <c r="D118" s="141" t="s">
        <v>160</v>
      </c>
      <c r="E118" s="142" t="s">
        <v>2162</v>
      </c>
      <c r="F118" s="225" t="s">
        <v>2163</v>
      </c>
      <c r="G118" s="225"/>
      <c r="H118" s="225"/>
      <c r="I118" s="225"/>
      <c r="J118" s="143" t="s">
        <v>163</v>
      </c>
      <c r="K118" s="144">
        <v>30</v>
      </c>
      <c r="L118" s="226"/>
      <c r="M118" s="226"/>
      <c r="N118" s="226">
        <f t="shared" si="0"/>
        <v>0</v>
      </c>
      <c r="O118" s="226"/>
      <c r="P118" s="226"/>
      <c r="Q118" s="226"/>
      <c r="R118" s="145"/>
      <c r="T118" s="146" t="s">
        <v>5</v>
      </c>
      <c r="U118" s="43" t="s">
        <v>42</v>
      </c>
      <c r="V118" s="147">
        <v>0</v>
      </c>
      <c r="W118" s="147">
        <f t="shared" si="1"/>
        <v>0</v>
      </c>
      <c r="X118" s="147">
        <v>0</v>
      </c>
      <c r="Y118" s="147">
        <f t="shared" si="2"/>
        <v>0</v>
      </c>
      <c r="Z118" s="147">
        <v>0</v>
      </c>
      <c r="AA118" s="148">
        <f t="shared" si="3"/>
        <v>0</v>
      </c>
      <c r="AR118" s="20" t="s">
        <v>168</v>
      </c>
      <c r="AT118" s="20" t="s">
        <v>160</v>
      </c>
      <c r="AU118" s="20" t="s">
        <v>85</v>
      </c>
      <c r="AY118" s="20" t="s">
        <v>159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20" t="s">
        <v>85</v>
      </c>
      <c r="BK118" s="149">
        <f t="shared" si="9"/>
        <v>0</v>
      </c>
      <c r="BL118" s="20" t="s">
        <v>168</v>
      </c>
      <c r="BM118" s="20" t="s">
        <v>232</v>
      </c>
    </row>
    <row r="119" spans="2:65" s="1" customFormat="1" ht="22.5" customHeight="1">
      <c r="B119" s="140"/>
      <c r="C119" s="141" t="s">
        <v>184</v>
      </c>
      <c r="D119" s="141" t="s">
        <v>160</v>
      </c>
      <c r="E119" s="142" t="s">
        <v>2164</v>
      </c>
      <c r="F119" s="225" t="s">
        <v>2165</v>
      </c>
      <c r="G119" s="225"/>
      <c r="H119" s="225"/>
      <c r="I119" s="225"/>
      <c r="J119" s="143" t="s">
        <v>163</v>
      </c>
      <c r="K119" s="144">
        <v>20</v>
      </c>
      <c r="L119" s="226"/>
      <c r="M119" s="226"/>
      <c r="N119" s="226">
        <f t="shared" si="0"/>
        <v>0</v>
      </c>
      <c r="O119" s="226"/>
      <c r="P119" s="226"/>
      <c r="Q119" s="226"/>
      <c r="R119" s="145"/>
      <c r="T119" s="146" t="s">
        <v>5</v>
      </c>
      <c r="U119" s="43" t="s">
        <v>42</v>
      </c>
      <c r="V119" s="147">
        <v>0</v>
      </c>
      <c r="W119" s="147">
        <f t="shared" si="1"/>
        <v>0</v>
      </c>
      <c r="X119" s="147">
        <v>0</v>
      </c>
      <c r="Y119" s="147">
        <f t="shared" si="2"/>
        <v>0</v>
      </c>
      <c r="Z119" s="147">
        <v>0</v>
      </c>
      <c r="AA119" s="148">
        <f t="shared" si="3"/>
        <v>0</v>
      </c>
      <c r="AR119" s="20" t="s">
        <v>168</v>
      </c>
      <c r="AT119" s="20" t="s">
        <v>160</v>
      </c>
      <c r="AU119" s="20" t="s">
        <v>85</v>
      </c>
      <c r="AY119" s="20" t="s">
        <v>159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20" t="s">
        <v>85</v>
      </c>
      <c r="BK119" s="149">
        <f t="shared" si="9"/>
        <v>0</v>
      </c>
      <c r="BL119" s="20" t="s">
        <v>168</v>
      </c>
      <c r="BM119" s="20" t="s">
        <v>168</v>
      </c>
    </row>
    <row r="120" spans="2:65" s="1" customFormat="1" ht="22.5" customHeight="1">
      <c r="B120" s="140"/>
      <c r="C120" s="141" t="s">
        <v>213</v>
      </c>
      <c r="D120" s="141" t="s">
        <v>160</v>
      </c>
      <c r="E120" s="142" t="s">
        <v>2166</v>
      </c>
      <c r="F120" s="225" t="s">
        <v>2167</v>
      </c>
      <c r="G120" s="225"/>
      <c r="H120" s="225"/>
      <c r="I120" s="225"/>
      <c r="J120" s="143" t="s">
        <v>163</v>
      </c>
      <c r="K120" s="144">
        <v>120</v>
      </c>
      <c r="L120" s="226"/>
      <c r="M120" s="226"/>
      <c r="N120" s="226">
        <f t="shared" si="0"/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</v>
      </c>
      <c r="W120" s="147">
        <f t="shared" si="1"/>
        <v>0</v>
      </c>
      <c r="X120" s="147">
        <v>0</v>
      </c>
      <c r="Y120" s="147">
        <f t="shared" si="2"/>
        <v>0</v>
      </c>
      <c r="Z120" s="147">
        <v>0</v>
      </c>
      <c r="AA120" s="148">
        <f t="shared" si="3"/>
        <v>0</v>
      </c>
      <c r="AR120" s="20" t="s">
        <v>168</v>
      </c>
      <c r="AT120" s="20" t="s">
        <v>160</v>
      </c>
      <c r="AU120" s="20" t="s">
        <v>85</v>
      </c>
      <c r="AY120" s="20" t="s">
        <v>159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20" t="s">
        <v>85</v>
      </c>
      <c r="BK120" s="149">
        <f t="shared" si="9"/>
        <v>0</v>
      </c>
      <c r="BL120" s="20" t="s">
        <v>168</v>
      </c>
      <c r="BM120" s="20" t="s">
        <v>322</v>
      </c>
    </row>
    <row r="121" spans="2:65" s="1" customFormat="1" ht="22.5" customHeight="1">
      <c r="B121" s="140"/>
      <c r="C121" s="141" t="s">
        <v>111</v>
      </c>
      <c r="D121" s="141" t="s">
        <v>160</v>
      </c>
      <c r="E121" s="142" t="s">
        <v>2168</v>
      </c>
      <c r="F121" s="225" t="s">
        <v>2169</v>
      </c>
      <c r="G121" s="225"/>
      <c r="H121" s="225"/>
      <c r="I121" s="225"/>
      <c r="J121" s="143" t="s">
        <v>407</v>
      </c>
      <c r="K121" s="144">
        <v>8</v>
      </c>
      <c r="L121" s="226"/>
      <c r="M121" s="226"/>
      <c r="N121" s="226">
        <f t="shared" si="0"/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 t="shared" si="1"/>
        <v>0</v>
      </c>
      <c r="X121" s="147">
        <v>0</v>
      </c>
      <c r="Y121" s="147">
        <f t="shared" si="2"/>
        <v>0</v>
      </c>
      <c r="Z121" s="147">
        <v>0</v>
      </c>
      <c r="AA121" s="148">
        <f t="shared" si="3"/>
        <v>0</v>
      </c>
      <c r="AR121" s="20" t="s">
        <v>168</v>
      </c>
      <c r="AT121" s="20" t="s">
        <v>160</v>
      </c>
      <c r="AU121" s="20" t="s">
        <v>85</v>
      </c>
      <c r="AY121" s="20" t="s">
        <v>159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20" t="s">
        <v>85</v>
      </c>
      <c r="BK121" s="149">
        <f t="shared" si="9"/>
        <v>0</v>
      </c>
      <c r="BL121" s="20" t="s">
        <v>168</v>
      </c>
      <c r="BM121" s="20" t="s">
        <v>330</v>
      </c>
    </row>
    <row r="122" spans="2:65" s="1" customFormat="1" ht="44.25" customHeight="1">
      <c r="B122" s="140"/>
      <c r="C122" s="141" t="s">
        <v>114</v>
      </c>
      <c r="D122" s="141" t="s">
        <v>160</v>
      </c>
      <c r="E122" s="142" t="s">
        <v>2170</v>
      </c>
      <c r="F122" s="225" t="s">
        <v>2171</v>
      </c>
      <c r="G122" s="225"/>
      <c r="H122" s="225"/>
      <c r="I122" s="225"/>
      <c r="J122" s="143" t="s">
        <v>407</v>
      </c>
      <c r="K122" s="144">
        <v>5</v>
      </c>
      <c r="L122" s="226"/>
      <c r="M122" s="226"/>
      <c r="N122" s="226">
        <f t="shared" si="0"/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 t="shared" si="1"/>
        <v>0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0" t="s">
        <v>168</v>
      </c>
      <c r="AT122" s="20" t="s">
        <v>160</v>
      </c>
      <c r="AU122" s="20" t="s">
        <v>85</v>
      </c>
      <c r="AY122" s="20" t="s">
        <v>159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0" t="s">
        <v>85</v>
      </c>
      <c r="BK122" s="149">
        <f t="shared" si="9"/>
        <v>0</v>
      </c>
      <c r="BL122" s="20" t="s">
        <v>168</v>
      </c>
      <c r="BM122" s="20" t="s">
        <v>339</v>
      </c>
    </row>
    <row r="123" spans="2:65" s="1" customFormat="1" ht="31.5" customHeight="1">
      <c r="B123" s="140"/>
      <c r="C123" s="141" t="s">
        <v>117</v>
      </c>
      <c r="D123" s="141" t="s">
        <v>160</v>
      </c>
      <c r="E123" s="142" t="s">
        <v>2172</v>
      </c>
      <c r="F123" s="225" t="s">
        <v>2173</v>
      </c>
      <c r="G123" s="225"/>
      <c r="H123" s="225"/>
      <c r="I123" s="225"/>
      <c r="J123" s="143" t="s">
        <v>407</v>
      </c>
      <c r="K123" s="144">
        <v>6</v>
      </c>
      <c r="L123" s="226"/>
      <c r="M123" s="226"/>
      <c r="N123" s="226">
        <f t="shared" si="0"/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 t="shared" si="1"/>
        <v>0</v>
      </c>
      <c r="X123" s="147">
        <v>0</v>
      </c>
      <c r="Y123" s="147">
        <f t="shared" si="2"/>
        <v>0</v>
      </c>
      <c r="Z123" s="147">
        <v>0</v>
      </c>
      <c r="AA123" s="148">
        <f t="shared" si="3"/>
        <v>0</v>
      </c>
      <c r="AR123" s="20" t="s">
        <v>168</v>
      </c>
      <c r="AT123" s="20" t="s">
        <v>160</v>
      </c>
      <c r="AU123" s="20" t="s">
        <v>85</v>
      </c>
      <c r="AY123" s="20" t="s">
        <v>159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0" t="s">
        <v>85</v>
      </c>
      <c r="BK123" s="149">
        <f t="shared" si="9"/>
        <v>0</v>
      </c>
      <c r="BL123" s="20" t="s">
        <v>168</v>
      </c>
      <c r="BM123" s="20" t="s">
        <v>348</v>
      </c>
    </row>
    <row r="124" spans="2:65" s="1" customFormat="1" ht="44.25" customHeight="1">
      <c r="B124" s="140"/>
      <c r="C124" s="141" t="s">
        <v>226</v>
      </c>
      <c r="D124" s="141" t="s">
        <v>160</v>
      </c>
      <c r="E124" s="142" t="s">
        <v>2174</v>
      </c>
      <c r="F124" s="225" t="s">
        <v>2175</v>
      </c>
      <c r="G124" s="225"/>
      <c r="H124" s="225"/>
      <c r="I124" s="225"/>
      <c r="J124" s="143" t="s">
        <v>407</v>
      </c>
      <c r="K124" s="144">
        <v>4</v>
      </c>
      <c r="L124" s="226"/>
      <c r="M124" s="226"/>
      <c r="N124" s="226">
        <f t="shared" si="0"/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 t="shared" si="1"/>
        <v>0</v>
      </c>
      <c r="X124" s="147">
        <v>0</v>
      </c>
      <c r="Y124" s="147">
        <f t="shared" si="2"/>
        <v>0</v>
      </c>
      <c r="Z124" s="147">
        <v>0</v>
      </c>
      <c r="AA124" s="148">
        <f t="shared" si="3"/>
        <v>0</v>
      </c>
      <c r="AR124" s="20" t="s">
        <v>168</v>
      </c>
      <c r="AT124" s="20" t="s">
        <v>160</v>
      </c>
      <c r="AU124" s="20" t="s">
        <v>85</v>
      </c>
      <c r="AY124" s="20" t="s">
        <v>159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20" t="s">
        <v>85</v>
      </c>
      <c r="BK124" s="149">
        <f t="shared" si="9"/>
        <v>0</v>
      </c>
      <c r="BL124" s="20" t="s">
        <v>168</v>
      </c>
      <c r="BM124" s="20" t="s">
        <v>357</v>
      </c>
    </row>
    <row r="125" spans="2:65" s="1" customFormat="1" ht="31.5" customHeight="1">
      <c r="B125" s="140"/>
      <c r="C125" s="141" t="s">
        <v>232</v>
      </c>
      <c r="D125" s="141" t="s">
        <v>160</v>
      </c>
      <c r="E125" s="142" t="s">
        <v>2176</v>
      </c>
      <c r="F125" s="225" t="s">
        <v>2177</v>
      </c>
      <c r="G125" s="225"/>
      <c r="H125" s="225"/>
      <c r="I125" s="225"/>
      <c r="J125" s="143" t="s">
        <v>407</v>
      </c>
      <c r="K125" s="144">
        <v>2</v>
      </c>
      <c r="L125" s="226"/>
      <c r="M125" s="226"/>
      <c r="N125" s="226">
        <f t="shared" si="0"/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 t="shared" si="1"/>
        <v>0</v>
      </c>
      <c r="X125" s="147">
        <v>0</v>
      </c>
      <c r="Y125" s="147">
        <f t="shared" si="2"/>
        <v>0</v>
      </c>
      <c r="Z125" s="147">
        <v>0</v>
      </c>
      <c r="AA125" s="148">
        <f t="shared" si="3"/>
        <v>0</v>
      </c>
      <c r="AR125" s="20" t="s">
        <v>168</v>
      </c>
      <c r="AT125" s="20" t="s">
        <v>160</v>
      </c>
      <c r="AU125" s="20" t="s">
        <v>85</v>
      </c>
      <c r="AY125" s="20" t="s">
        <v>159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20" t="s">
        <v>85</v>
      </c>
      <c r="BK125" s="149">
        <f t="shared" si="9"/>
        <v>0</v>
      </c>
      <c r="BL125" s="20" t="s">
        <v>168</v>
      </c>
      <c r="BM125" s="20" t="s">
        <v>365</v>
      </c>
    </row>
    <row r="126" spans="2:65" s="1" customFormat="1" ht="44.25" customHeight="1">
      <c r="B126" s="140"/>
      <c r="C126" s="141" t="s">
        <v>11</v>
      </c>
      <c r="D126" s="141" t="s">
        <v>160</v>
      </c>
      <c r="E126" s="142" t="s">
        <v>2178</v>
      </c>
      <c r="F126" s="225" t="s">
        <v>2179</v>
      </c>
      <c r="G126" s="225"/>
      <c r="H126" s="225"/>
      <c r="I126" s="225"/>
      <c r="J126" s="143" t="s">
        <v>407</v>
      </c>
      <c r="K126" s="144">
        <v>8</v>
      </c>
      <c r="L126" s="226"/>
      <c r="M126" s="226"/>
      <c r="N126" s="226">
        <f t="shared" si="0"/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 t="shared" si="1"/>
        <v>0</v>
      </c>
      <c r="X126" s="147">
        <v>0</v>
      </c>
      <c r="Y126" s="147">
        <f t="shared" si="2"/>
        <v>0</v>
      </c>
      <c r="Z126" s="147">
        <v>0</v>
      </c>
      <c r="AA126" s="148">
        <f t="shared" si="3"/>
        <v>0</v>
      </c>
      <c r="AR126" s="20" t="s">
        <v>168</v>
      </c>
      <c r="AT126" s="20" t="s">
        <v>160</v>
      </c>
      <c r="AU126" s="20" t="s">
        <v>85</v>
      </c>
      <c r="AY126" s="20" t="s">
        <v>159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20" t="s">
        <v>85</v>
      </c>
      <c r="BK126" s="149">
        <f t="shared" si="9"/>
        <v>0</v>
      </c>
      <c r="BL126" s="20" t="s">
        <v>168</v>
      </c>
      <c r="BM126" s="20" t="s">
        <v>374</v>
      </c>
    </row>
    <row r="127" spans="2:65" s="1" customFormat="1" ht="22.5" customHeight="1">
      <c r="B127" s="140"/>
      <c r="C127" s="141" t="s">
        <v>168</v>
      </c>
      <c r="D127" s="141" t="s">
        <v>160</v>
      </c>
      <c r="E127" s="142" t="s">
        <v>2180</v>
      </c>
      <c r="F127" s="225" t="s">
        <v>2181</v>
      </c>
      <c r="G127" s="225"/>
      <c r="H127" s="225"/>
      <c r="I127" s="225"/>
      <c r="J127" s="143" t="s">
        <v>407</v>
      </c>
      <c r="K127" s="144">
        <v>14</v>
      </c>
      <c r="L127" s="226"/>
      <c r="M127" s="226"/>
      <c r="N127" s="226">
        <f t="shared" si="0"/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 t="shared" si="1"/>
        <v>0</v>
      </c>
      <c r="X127" s="147">
        <v>0</v>
      </c>
      <c r="Y127" s="147">
        <f t="shared" si="2"/>
        <v>0</v>
      </c>
      <c r="Z127" s="147">
        <v>0</v>
      </c>
      <c r="AA127" s="148">
        <f t="shared" si="3"/>
        <v>0</v>
      </c>
      <c r="AR127" s="20" t="s">
        <v>168</v>
      </c>
      <c r="AT127" s="20" t="s">
        <v>160</v>
      </c>
      <c r="AU127" s="20" t="s">
        <v>85</v>
      </c>
      <c r="AY127" s="20" t="s">
        <v>159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20" t="s">
        <v>85</v>
      </c>
      <c r="BK127" s="149">
        <f t="shared" si="9"/>
        <v>0</v>
      </c>
      <c r="BL127" s="20" t="s">
        <v>168</v>
      </c>
      <c r="BM127" s="20" t="s">
        <v>384</v>
      </c>
    </row>
    <row r="128" spans="2:65" s="1" customFormat="1" ht="22.5" customHeight="1">
      <c r="B128" s="140"/>
      <c r="C128" s="141" t="s">
        <v>238</v>
      </c>
      <c r="D128" s="141" t="s">
        <v>160</v>
      </c>
      <c r="E128" s="142" t="s">
        <v>2182</v>
      </c>
      <c r="F128" s="225" t="s">
        <v>2183</v>
      </c>
      <c r="G128" s="225"/>
      <c r="H128" s="225"/>
      <c r="I128" s="225"/>
      <c r="J128" s="143" t="s">
        <v>407</v>
      </c>
      <c r="K128" s="144">
        <v>14</v>
      </c>
      <c r="L128" s="226"/>
      <c r="M128" s="226"/>
      <c r="N128" s="226">
        <f t="shared" si="0"/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 t="shared" si="1"/>
        <v>0</v>
      </c>
      <c r="X128" s="147">
        <v>0</v>
      </c>
      <c r="Y128" s="147">
        <f t="shared" si="2"/>
        <v>0</v>
      </c>
      <c r="Z128" s="147">
        <v>0</v>
      </c>
      <c r="AA128" s="148">
        <f t="shared" si="3"/>
        <v>0</v>
      </c>
      <c r="AR128" s="20" t="s">
        <v>168</v>
      </c>
      <c r="AT128" s="20" t="s">
        <v>160</v>
      </c>
      <c r="AU128" s="20" t="s">
        <v>85</v>
      </c>
      <c r="AY128" s="20" t="s">
        <v>159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20" t="s">
        <v>85</v>
      </c>
      <c r="BK128" s="149">
        <f t="shared" si="9"/>
        <v>0</v>
      </c>
      <c r="BL128" s="20" t="s">
        <v>168</v>
      </c>
      <c r="BM128" s="20" t="s">
        <v>393</v>
      </c>
    </row>
    <row r="129" spans="2:65" s="1" customFormat="1" ht="31.5" customHeight="1">
      <c r="B129" s="140"/>
      <c r="C129" s="141" t="s">
        <v>322</v>
      </c>
      <c r="D129" s="141" t="s">
        <v>160</v>
      </c>
      <c r="E129" s="142" t="s">
        <v>2184</v>
      </c>
      <c r="F129" s="225" t="s">
        <v>2185</v>
      </c>
      <c r="G129" s="225"/>
      <c r="H129" s="225"/>
      <c r="I129" s="225"/>
      <c r="J129" s="143" t="s">
        <v>407</v>
      </c>
      <c r="K129" s="144">
        <v>32</v>
      </c>
      <c r="L129" s="226"/>
      <c r="M129" s="226"/>
      <c r="N129" s="226">
        <f t="shared" si="0"/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 t="shared" si="1"/>
        <v>0</v>
      </c>
      <c r="X129" s="147">
        <v>0</v>
      </c>
      <c r="Y129" s="147">
        <f t="shared" si="2"/>
        <v>0</v>
      </c>
      <c r="Z129" s="147">
        <v>0</v>
      </c>
      <c r="AA129" s="148">
        <f t="shared" si="3"/>
        <v>0</v>
      </c>
      <c r="AR129" s="20" t="s">
        <v>168</v>
      </c>
      <c r="AT129" s="20" t="s">
        <v>160</v>
      </c>
      <c r="AU129" s="20" t="s">
        <v>85</v>
      </c>
      <c r="AY129" s="20" t="s">
        <v>159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20" t="s">
        <v>85</v>
      </c>
      <c r="BK129" s="149">
        <f t="shared" si="9"/>
        <v>0</v>
      </c>
      <c r="BL129" s="20" t="s">
        <v>168</v>
      </c>
      <c r="BM129" s="20" t="s">
        <v>404</v>
      </c>
    </row>
    <row r="130" spans="2:65" s="1" customFormat="1" ht="44.25" customHeight="1">
      <c r="B130" s="140"/>
      <c r="C130" s="141" t="s">
        <v>326</v>
      </c>
      <c r="D130" s="141" t="s">
        <v>160</v>
      </c>
      <c r="E130" s="142" t="s">
        <v>2186</v>
      </c>
      <c r="F130" s="225" t="s">
        <v>2187</v>
      </c>
      <c r="G130" s="225"/>
      <c r="H130" s="225"/>
      <c r="I130" s="225"/>
      <c r="J130" s="143" t="s">
        <v>407</v>
      </c>
      <c r="K130" s="144">
        <v>20</v>
      </c>
      <c r="L130" s="226"/>
      <c r="M130" s="226"/>
      <c r="N130" s="226">
        <f t="shared" si="0"/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 t="shared" si="1"/>
        <v>0</v>
      </c>
      <c r="X130" s="147">
        <v>0</v>
      </c>
      <c r="Y130" s="147">
        <f t="shared" si="2"/>
        <v>0</v>
      </c>
      <c r="Z130" s="147">
        <v>0</v>
      </c>
      <c r="AA130" s="148">
        <f t="shared" si="3"/>
        <v>0</v>
      </c>
      <c r="AR130" s="20" t="s">
        <v>168</v>
      </c>
      <c r="AT130" s="20" t="s">
        <v>160</v>
      </c>
      <c r="AU130" s="20" t="s">
        <v>85</v>
      </c>
      <c r="AY130" s="20" t="s">
        <v>159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20" t="s">
        <v>85</v>
      </c>
      <c r="BK130" s="149">
        <f t="shared" si="9"/>
        <v>0</v>
      </c>
      <c r="BL130" s="20" t="s">
        <v>168</v>
      </c>
      <c r="BM130" s="20" t="s">
        <v>414</v>
      </c>
    </row>
    <row r="131" spans="2:65" s="1" customFormat="1" ht="44.25" customHeight="1">
      <c r="B131" s="140"/>
      <c r="C131" s="141" t="s">
        <v>330</v>
      </c>
      <c r="D131" s="141" t="s">
        <v>160</v>
      </c>
      <c r="E131" s="142" t="s">
        <v>2188</v>
      </c>
      <c r="F131" s="225" t="s">
        <v>2189</v>
      </c>
      <c r="G131" s="225"/>
      <c r="H131" s="225"/>
      <c r="I131" s="225"/>
      <c r="J131" s="143" t="s">
        <v>407</v>
      </c>
      <c r="K131" s="144">
        <v>6</v>
      </c>
      <c r="L131" s="226"/>
      <c r="M131" s="226"/>
      <c r="N131" s="226">
        <f t="shared" si="0"/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 t="shared" si="1"/>
        <v>0</v>
      </c>
      <c r="X131" s="147">
        <v>0</v>
      </c>
      <c r="Y131" s="147">
        <f t="shared" si="2"/>
        <v>0</v>
      </c>
      <c r="Z131" s="147">
        <v>0</v>
      </c>
      <c r="AA131" s="148">
        <f t="shared" si="3"/>
        <v>0</v>
      </c>
      <c r="AR131" s="20" t="s">
        <v>168</v>
      </c>
      <c r="AT131" s="20" t="s">
        <v>160</v>
      </c>
      <c r="AU131" s="20" t="s">
        <v>85</v>
      </c>
      <c r="AY131" s="20" t="s">
        <v>159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20" t="s">
        <v>85</v>
      </c>
      <c r="BK131" s="149">
        <f t="shared" si="9"/>
        <v>0</v>
      </c>
      <c r="BL131" s="20" t="s">
        <v>168</v>
      </c>
      <c r="BM131" s="20" t="s">
        <v>422</v>
      </c>
    </row>
    <row r="132" spans="2:65" s="1" customFormat="1" ht="44.25" customHeight="1">
      <c r="B132" s="140"/>
      <c r="C132" s="141" t="s">
        <v>10</v>
      </c>
      <c r="D132" s="141" t="s">
        <v>160</v>
      </c>
      <c r="E132" s="142" t="s">
        <v>2190</v>
      </c>
      <c r="F132" s="225" t="s">
        <v>2191</v>
      </c>
      <c r="G132" s="225"/>
      <c r="H132" s="225"/>
      <c r="I132" s="225"/>
      <c r="J132" s="143" t="s">
        <v>407</v>
      </c>
      <c r="K132" s="144">
        <v>9</v>
      </c>
      <c r="L132" s="226"/>
      <c r="M132" s="226"/>
      <c r="N132" s="226">
        <f t="shared" si="0"/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 t="shared" si="1"/>
        <v>0</v>
      </c>
      <c r="X132" s="147">
        <v>0</v>
      </c>
      <c r="Y132" s="147">
        <f t="shared" si="2"/>
        <v>0</v>
      </c>
      <c r="Z132" s="147">
        <v>0</v>
      </c>
      <c r="AA132" s="148">
        <f t="shared" si="3"/>
        <v>0</v>
      </c>
      <c r="AR132" s="20" t="s">
        <v>168</v>
      </c>
      <c r="AT132" s="20" t="s">
        <v>160</v>
      </c>
      <c r="AU132" s="20" t="s">
        <v>85</v>
      </c>
      <c r="AY132" s="20" t="s">
        <v>159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20" t="s">
        <v>85</v>
      </c>
      <c r="BK132" s="149">
        <f t="shared" si="9"/>
        <v>0</v>
      </c>
      <c r="BL132" s="20" t="s">
        <v>168</v>
      </c>
      <c r="BM132" s="20" t="s">
        <v>431</v>
      </c>
    </row>
    <row r="133" spans="2:65" s="1" customFormat="1" ht="44.25" customHeight="1">
      <c r="B133" s="140"/>
      <c r="C133" s="141" t="s">
        <v>339</v>
      </c>
      <c r="D133" s="141" t="s">
        <v>160</v>
      </c>
      <c r="E133" s="142" t="s">
        <v>2192</v>
      </c>
      <c r="F133" s="225" t="s">
        <v>2193</v>
      </c>
      <c r="G133" s="225"/>
      <c r="H133" s="225"/>
      <c r="I133" s="225"/>
      <c r="J133" s="143" t="s">
        <v>407</v>
      </c>
      <c r="K133" s="144">
        <v>3</v>
      </c>
      <c r="L133" s="226"/>
      <c r="M133" s="226"/>
      <c r="N133" s="226">
        <f t="shared" si="0"/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 t="shared" si="1"/>
        <v>0</v>
      </c>
      <c r="X133" s="147">
        <v>0</v>
      </c>
      <c r="Y133" s="147">
        <f t="shared" si="2"/>
        <v>0</v>
      </c>
      <c r="Z133" s="147">
        <v>0</v>
      </c>
      <c r="AA133" s="148">
        <f t="shared" si="3"/>
        <v>0</v>
      </c>
      <c r="AR133" s="20" t="s">
        <v>168</v>
      </c>
      <c r="AT133" s="20" t="s">
        <v>160</v>
      </c>
      <c r="AU133" s="20" t="s">
        <v>85</v>
      </c>
      <c r="AY133" s="20" t="s">
        <v>159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20" t="s">
        <v>85</v>
      </c>
      <c r="BK133" s="149">
        <f t="shared" si="9"/>
        <v>0</v>
      </c>
      <c r="BL133" s="20" t="s">
        <v>168</v>
      </c>
      <c r="BM133" s="20" t="s">
        <v>441</v>
      </c>
    </row>
    <row r="134" spans="2:65" s="1" customFormat="1" ht="31.5" customHeight="1">
      <c r="B134" s="140"/>
      <c r="C134" s="141" t="s">
        <v>344</v>
      </c>
      <c r="D134" s="141" t="s">
        <v>160</v>
      </c>
      <c r="E134" s="142" t="s">
        <v>2194</v>
      </c>
      <c r="F134" s="225" t="s">
        <v>2195</v>
      </c>
      <c r="G134" s="225"/>
      <c r="H134" s="225"/>
      <c r="I134" s="225"/>
      <c r="J134" s="143" t="s">
        <v>407</v>
      </c>
      <c r="K134" s="144">
        <v>30</v>
      </c>
      <c r="L134" s="226"/>
      <c r="M134" s="226"/>
      <c r="N134" s="226">
        <f t="shared" si="0"/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 t="shared" si="1"/>
        <v>0</v>
      </c>
      <c r="X134" s="147">
        <v>0</v>
      </c>
      <c r="Y134" s="147">
        <f t="shared" si="2"/>
        <v>0</v>
      </c>
      <c r="Z134" s="147">
        <v>0</v>
      </c>
      <c r="AA134" s="148">
        <f t="shared" si="3"/>
        <v>0</v>
      </c>
      <c r="AR134" s="20" t="s">
        <v>168</v>
      </c>
      <c r="AT134" s="20" t="s">
        <v>160</v>
      </c>
      <c r="AU134" s="20" t="s">
        <v>85</v>
      </c>
      <c r="AY134" s="20" t="s">
        <v>159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20" t="s">
        <v>85</v>
      </c>
      <c r="BK134" s="149">
        <f t="shared" si="9"/>
        <v>0</v>
      </c>
      <c r="BL134" s="20" t="s">
        <v>168</v>
      </c>
      <c r="BM134" s="20" t="s">
        <v>451</v>
      </c>
    </row>
    <row r="135" spans="2:65" s="1" customFormat="1" ht="31.5" customHeight="1">
      <c r="B135" s="140"/>
      <c r="C135" s="141" t="s">
        <v>348</v>
      </c>
      <c r="D135" s="141" t="s">
        <v>160</v>
      </c>
      <c r="E135" s="142" t="s">
        <v>2196</v>
      </c>
      <c r="F135" s="225" t="s">
        <v>2197</v>
      </c>
      <c r="G135" s="225"/>
      <c r="H135" s="225"/>
      <c r="I135" s="225"/>
      <c r="J135" s="143" t="s">
        <v>407</v>
      </c>
      <c r="K135" s="144">
        <v>71</v>
      </c>
      <c r="L135" s="226"/>
      <c r="M135" s="226"/>
      <c r="N135" s="226">
        <f t="shared" si="0"/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 t="shared" si="1"/>
        <v>0</v>
      </c>
      <c r="X135" s="147">
        <v>0</v>
      </c>
      <c r="Y135" s="147">
        <f t="shared" si="2"/>
        <v>0</v>
      </c>
      <c r="Z135" s="147">
        <v>0</v>
      </c>
      <c r="AA135" s="148">
        <f t="shared" si="3"/>
        <v>0</v>
      </c>
      <c r="AR135" s="20" t="s">
        <v>168</v>
      </c>
      <c r="AT135" s="20" t="s">
        <v>160</v>
      </c>
      <c r="AU135" s="20" t="s">
        <v>85</v>
      </c>
      <c r="AY135" s="20" t="s">
        <v>159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20" t="s">
        <v>85</v>
      </c>
      <c r="BK135" s="149">
        <f t="shared" si="9"/>
        <v>0</v>
      </c>
      <c r="BL135" s="20" t="s">
        <v>168</v>
      </c>
      <c r="BM135" s="20" t="s">
        <v>461</v>
      </c>
    </row>
    <row r="136" spans="2:65" s="1" customFormat="1" ht="31.5" customHeight="1">
      <c r="B136" s="140"/>
      <c r="C136" s="141" t="s">
        <v>352</v>
      </c>
      <c r="D136" s="141" t="s">
        <v>160</v>
      </c>
      <c r="E136" s="142" t="s">
        <v>2198</v>
      </c>
      <c r="F136" s="225" t="s">
        <v>2199</v>
      </c>
      <c r="G136" s="225"/>
      <c r="H136" s="225"/>
      <c r="I136" s="225"/>
      <c r="J136" s="143" t="s">
        <v>407</v>
      </c>
      <c r="K136" s="144">
        <v>5</v>
      </c>
      <c r="L136" s="226"/>
      <c r="M136" s="226"/>
      <c r="N136" s="226">
        <f t="shared" si="0"/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 t="shared" si="1"/>
        <v>0</v>
      </c>
      <c r="X136" s="147">
        <v>0</v>
      </c>
      <c r="Y136" s="147">
        <f t="shared" si="2"/>
        <v>0</v>
      </c>
      <c r="Z136" s="147">
        <v>0</v>
      </c>
      <c r="AA136" s="148">
        <f t="shared" si="3"/>
        <v>0</v>
      </c>
      <c r="AR136" s="20" t="s">
        <v>168</v>
      </c>
      <c r="AT136" s="20" t="s">
        <v>160</v>
      </c>
      <c r="AU136" s="20" t="s">
        <v>85</v>
      </c>
      <c r="AY136" s="20" t="s">
        <v>159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20" t="s">
        <v>85</v>
      </c>
      <c r="BK136" s="149">
        <f t="shared" si="9"/>
        <v>0</v>
      </c>
      <c r="BL136" s="20" t="s">
        <v>168</v>
      </c>
      <c r="BM136" s="20" t="s">
        <v>475</v>
      </c>
    </row>
    <row r="137" spans="2:65" s="1" customFormat="1" ht="22.5" customHeight="1">
      <c r="B137" s="140"/>
      <c r="C137" s="141" t="s">
        <v>357</v>
      </c>
      <c r="D137" s="141" t="s">
        <v>160</v>
      </c>
      <c r="E137" s="142" t="s">
        <v>2200</v>
      </c>
      <c r="F137" s="225" t="s">
        <v>2201</v>
      </c>
      <c r="G137" s="225"/>
      <c r="H137" s="225"/>
      <c r="I137" s="225"/>
      <c r="J137" s="143" t="s">
        <v>407</v>
      </c>
      <c r="K137" s="144">
        <v>2</v>
      </c>
      <c r="L137" s="226"/>
      <c r="M137" s="226"/>
      <c r="N137" s="226">
        <f t="shared" si="0"/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 t="shared" si="1"/>
        <v>0</v>
      </c>
      <c r="X137" s="147">
        <v>0</v>
      </c>
      <c r="Y137" s="147">
        <f t="shared" si="2"/>
        <v>0</v>
      </c>
      <c r="Z137" s="147">
        <v>0</v>
      </c>
      <c r="AA137" s="148">
        <f t="shared" si="3"/>
        <v>0</v>
      </c>
      <c r="AR137" s="20" t="s">
        <v>168</v>
      </c>
      <c r="AT137" s="20" t="s">
        <v>160</v>
      </c>
      <c r="AU137" s="20" t="s">
        <v>85</v>
      </c>
      <c r="AY137" s="20" t="s">
        <v>159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20" t="s">
        <v>85</v>
      </c>
      <c r="BK137" s="149">
        <f t="shared" si="9"/>
        <v>0</v>
      </c>
      <c r="BL137" s="20" t="s">
        <v>168</v>
      </c>
      <c r="BM137" s="20" t="s">
        <v>485</v>
      </c>
    </row>
    <row r="138" spans="2:65" s="1" customFormat="1" ht="31.5" customHeight="1">
      <c r="B138" s="140"/>
      <c r="C138" s="141" t="s">
        <v>361</v>
      </c>
      <c r="D138" s="141" t="s">
        <v>160</v>
      </c>
      <c r="E138" s="142" t="s">
        <v>2202</v>
      </c>
      <c r="F138" s="225" t="s">
        <v>2203</v>
      </c>
      <c r="G138" s="225"/>
      <c r="H138" s="225"/>
      <c r="I138" s="225"/>
      <c r="J138" s="143" t="s">
        <v>407</v>
      </c>
      <c r="K138" s="144">
        <v>4</v>
      </c>
      <c r="L138" s="226"/>
      <c r="M138" s="226"/>
      <c r="N138" s="226">
        <f t="shared" si="0"/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 t="shared" si="1"/>
        <v>0</v>
      </c>
      <c r="X138" s="147">
        <v>0</v>
      </c>
      <c r="Y138" s="147">
        <f t="shared" si="2"/>
        <v>0</v>
      </c>
      <c r="Z138" s="147">
        <v>0</v>
      </c>
      <c r="AA138" s="148">
        <f t="shared" si="3"/>
        <v>0</v>
      </c>
      <c r="AR138" s="20" t="s">
        <v>168</v>
      </c>
      <c r="AT138" s="20" t="s">
        <v>160</v>
      </c>
      <c r="AU138" s="20" t="s">
        <v>85</v>
      </c>
      <c r="AY138" s="20" t="s">
        <v>159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20" t="s">
        <v>85</v>
      </c>
      <c r="BK138" s="149">
        <f t="shared" si="9"/>
        <v>0</v>
      </c>
      <c r="BL138" s="20" t="s">
        <v>168</v>
      </c>
      <c r="BM138" s="20" t="s">
        <v>494</v>
      </c>
    </row>
    <row r="139" spans="2:65" s="1" customFormat="1" ht="22.5" customHeight="1">
      <c r="B139" s="140"/>
      <c r="C139" s="141" t="s">
        <v>365</v>
      </c>
      <c r="D139" s="141" t="s">
        <v>160</v>
      </c>
      <c r="E139" s="142" t="s">
        <v>2204</v>
      </c>
      <c r="F139" s="225" t="s">
        <v>2205</v>
      </c>
      <c r="G139" s="225"/>
      <c r="H139" s="225"/>
      <c r="I139" s="225"/>
      <c r="J139" s="143" t="s">
        <v>407</v>
      </c>
      <c r="K139" s="144">
        <v>120</v>
      </c>
      <c r="L139" s="226"/>
      <c r="M139" s="226"/>
      <c r="N139" s="226">
        <f t="shared" si="0"/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</v>
      </c>
      <c r="W139" s="147">
        <f t="shared" si="1"/>
        <v>0</v>
      </c>
      <c r="X139" s="147">
        <v>0</v>
      </c>
      <c r="Y139" s="147">
        <f t="shared" si="2"/>
        <v>0</v>
      </c>
      <c r="Z139" s="147">
        <v>0</v>
      </c>
      <c r="AA139" s="148">
        <f t="shared" si="3"/>
        <v>0</v>
      </c>
      <c r="AR139" s="20" t="s">
        <v>168</v>
      </c>
      <c r="AT139" s="20" t="s">
        <v>160</v>
      </c>
      <c r="AU139" s="20" t="s">
        <v>85</v>
      </c>
      <c r="AY139" s="20" t="s">
        <v>159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20" t="s">
        <v>85</v>
      </c>
      <c r="BK139" s="149">
        <f t="shared" si="9"/>
        <v>0</v>
      </c>
      <c r="BL139" s="20" t="s">
        <v>168</v>
      </c>
      <c r="BM139" s="20" t="s">
        <v>502</v>
      </c>
    </row>
    <row r="140" spans="2:65" s="1" customFormat="1" ht="57" customHeight="1">
      <c r="B140" s="140"/>
      <c r="C140" s="141" t="s">
        <v>369</v>
      </c>
      <c r="D140" s="141" t="s">
        <v>160</v>
      </c>
      <c r="E140" s="142" t="s">
        <v>2206</v>
      </c>
      <c r="F140" s="225" t="s">
        <v>2207</v>
      </c>
      <c r="G140" s="225"/>
      <c r="H140" s="225"/>
      <c r="I140" s="225"/>
      <c r="J140" s="143" t="s">
        <v>407</v>
      </c>
      <c r="K140" s="144">
        <v>37</v>
      </c>
      <c r="L140" s="226"/>
      <c r="M140" s="226"/>
      <c r="N140" s="226">
        <f t="shared" si="0"/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t="shared" si="1"/>
        <v>0</v>
      </c>
      <c r="X140" s="147">
        <v>0</v>
      </c>
      <c r="Y140" s="147">
        <f t="shared" si="2"/>
        <v>0</v>
      </c>
      <c r="Z140" s="147">
        <v>0</v>
      </c>
      <c r="AA140" s="148">
        <f t="shared" si="3"/>
        <v>0</v>
      </c>
      <c r="AR140" s="20" t="s">
        <v>168</v>
      </c>
      <c r="AT140" s="20" t="s">
        <v>160</v>
      </c>
      <c r="AU140" s="20" t="s">
        <v>85</v>
      </c>
      <c r="AY140" s="20" t="s">
        <v>159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20" t="s">
        <v>85</v>
      </c>
      <c r="BK140" s="149">
        <f t="shared" si="9"/>
        <v>0</v>
      </c>
      <c r="BL140" s="20" t="s">
        <v>168</v>
      </c>
      <c r="BM140" s="20" t="s">
        <v>511</v>
      </c>
    </row>
    <row r="141" spans="2:65" s="1" customFormat="1" ht="44.25" customHeight="1">
      <c r="B141" s="140"/>
      <c r="C141" s="141" t="s">
        <v>374</v>
      </c>
      <c r="D141" s="141" t="s">
        <v>160</v>
      </c>
      <c r="E141" s="142" t="s">
        <v>2208</v>
      </c>
      <c r="F141" s="225" t="s">
        <v>2209</v>
      </c>
      <c r="G141" s="225"/>
      <c r="H141" s="225"/>
      <c r="I141" s="225"/>
      <c r="J141" s="143" t="s">
        <v>407</v>
      </c>
      <c r="K141" s="144">
        <v>8</v>
      </c>
      <c r="L141" s="226"/>
      <c r="M141" s="226"/>
      <c r="N141" s="226">
        <f t="shared" si="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"/>
        <v>0</v>
      </c>
      <c r="X141" s="147">
        <v>0</v>
      </c>
      <c r="Y141" s="147">
        <f t="shared" si="2"/>
        <v>0</v>
      </c>
      <c r="Z141" s="147">
        <v>0</v>
      </c>
      <c r="AA141" s="148">
        <f t="shared" si="3"/>
        <v>0</v>
      </c>
      <c r="AR141" s="20" t="s">
        <v>168</v>
      </c>
      <c r="AT141" s="20" t="s">
        <v>160</v>
      </c>
      <c r="AU141" s="20" t="s">
        <v>85</v>
      </c>
      <c r="AY141" s="20" t="s">
        <v>159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20" t="s">
        <v>85</v>
      </c>
      <c r="BK141" s="149">
        <f t="shared" si="9"/>
        <v>0</v>
      </c>
      <c r="BL141" s="20" t="s">
        <v>168</v>
      </c>
      <c r="BM141" s="20" t="s">
        <v>409</v>
      </c>
    </row>
    <row r="142" spans="2:65" s="1" customFormat="1" ht="31.5" customHeight="1">
      <c r="B142" s="140"/>
      <c r="C142" s="141" t="s">
        <v>379</v>
      </c>
      <c r="D142" s="141" t="s">
        <v>160</v>
      </c>
      <c r="E142" s="142" t="s">
        <v>2210</v>
      </c>
      <c r="F142" s="225" t="s">
        <v>2211</v>
      </c>
      <c r="G142" s="225"/>
      <c r="H142" s="225"/>
      <c r="I142" s="225"/>
      <c r="J142" s="143" t="s">
        <v>407</v>
      </c>
      <c r="K142" s="144">
        <v>4</v>
      </c>
      <c r="L142" s="226"/>
      <c r="M142" s="226"/>
      <c r="N142" s="226">
        <f t="shared" si="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"/>
        <v>0</v>
      </c>
      <c r="X142" s="147">
        <v>0</v>
      </c>
      <c r="Y142" s="147">
        <f t="shared" si="2"/>
        <v>0</v>
      </c>
      <c r="Z142" s="147">
        <v>0</v>
      </c>
      <c r="AA142" s="148">
        <f t="shared" si="3"/>
        <v>0</v>
      </c>
      <c r="AR142" s="20" t="s">
        <v>168</v>
      </c>
      <c r="AT142" s="20" t="s">
        <v>160</v>
      </c>
      <c r="AU142" s="20" t="s">
        <v>85</v>
      </c>
      <c r="AY142" s="20" t="s">
        <v>159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20" t="s">
        <v>85</v>
      </c>
      <c r="BK142" s="149">
        <f t="shared" si="9"/>
        <v>0</v>
      </c>
      <c r="BL142" s="20" t="s">
        <v>168</v>
      </c>
      <c r="BM142" s="20" t="s">
        <v>528</v>
      </c>
    </row>
    <row r="143" spans="2:65" s="1" customFormat="1" ht="22.5" customHeight="1">
      <c r="B143" s="140"/>
      <c r="C143" s="141" t="s">
        <v>384</v>
      </c>
      <c r="D143" s="141" t="s">
        <v>160</v>
      </c>
      <c r="E143" s="142" t="s">
        <v>2212</v>
      </c>
      <c r="F143" s="225" t="s">
        <v>2213</v>
      </c>
      <c r="G143" s="225"/>
      <c r="H143" s="225"/>
      <c r="I143" s="225"/>
      <c r="J143" s="143" t="s">
        <v>407</v>
      </c>
      <c r="K143" s="144">
        <v>2</v>
      </c>
      <c r="L143" s="226"/>
      <c r="M143" s="226"/>
      <c r="N143" s="226">
        <f t="shared" si="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"/>
        <v>0</v>
      </c>
      <c r="X143" s="147">
        <v>0</v>
      </c>
      <c r="Y143" s="147">
        <f t="shared" si="2"/>
        <v>0</v>
      </c>
      <c r="Z143" s="147">
        <v>0</v>
      </c>
      <c r="AA143" s="148">
        <f t="shared" si="3"/>
        <v>0</v>
      </c>
      <c r="AR143" s="20" t="s">
        <v>168</v>
      </c>
      <c r="AT143" s="20" t="s">
        <v>160</v>
      </c>
      <c r="AU143" s="20" t="s">
        <v>85</v>
      </c>
      <c r="AY143" s="20" t="s">
        <v>159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20" t="s">
        <v>85</v>
      </c>
      <c r="BK143" s="149">
        <f t="shared" si="9"/>
        <v>0</v>
      </c>
      <c r="BL143" s="20" t="s">
        <v>168</v>
      </c>
      <c r="BM143" s="20" t="s">
        <v>536</v>
      </c>
    </row>
    <row r="144" spans="2:65" s="1" customFormat="1" ht="31.5" customHeight="1">
      <c r="B144" s="140"/>
      <c r="C144" s="141" t="s">
        <v>388</v>
      </c>
      <c r="D144" s="141" t="s">
        <v>160</v>
      </c>
      <c r="E144" s="142" t="s">
        <v>2214</v>
      </c>
      <c r="F144" s="225" t="s">
        <v>2215</v>
      </c>
      <c r="G144" s="225"/>
      <c r="H144" s="225"/>
      <c r="I144" s="225"/>
      <c r="J144" s="143" t="s">
        <v>407</v>
      </c>
      <c r="K144" s="144">
        <v>12</v>
      </c>
      <c r="L144" s="226"/>
      <c r="M144" s="226"/>
      <c r="N144" s="226">
        <f t="shared" si="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"/>
        <v>0</v>
      </c>
      <c r="X144" s="147">
        <v>0</v>
      </c>
      <c r="Y144" s="147">
        <f t="shared" si="2"/>
        <v>0</v>
      </c>
      <c r="Z144" s="147">
        <v>0</v>
      </c>
      <c r="AA144" s="148">
        <f t="shared" si="3"/>
        <v>0</v>
      </c>
      <c r="AR144" s="20" t="s">
        <v>168</v>
      </c>
      <c r="AT144" s="20" t="s">
        <v>160</v>
      </c>
      <c r="AU144" s="20" t="s">
        <v>85</v>
      </c>
      <c r="AY144" s="20" t="s">
        <v>159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20" t="s">
        <v>85</v>
      </c>
      <c r="BK144" s="149">
        <f t="shared" si="9"/>
        <v>0</v>
      </c>
      <c r="BL144" s="20" t="s">
        <v>168</v>
      </c>
      <c r="BM144" s="20" t="s">
        <v>545</v>
      </c>
    </row>
    <row r="145" spans="2:65" s="1" customFormat="1" ht="22.5" customHeight="1">
      <c r="B145" s="140"/>
      <c r="C145" s="141" t="s">
        <v>393</v>
      </c>
      <c r="D145" s="141" t="s">
        <v>160</v>
      </c>
      <c r="E145" s="142" t="s">
        <v>2216</v>
      </c>
      <c r="F145" s="225" t="s">
        <v>2217</v>
      </c>
      <c r="G145" s="225"/>
      <c r="H145" s="225"/>
      <c r="I145" s="225"/>
      <c r="J145" s="143" t="s">
        <v>407</v>
      </c>
      <c r="K145" s="144">
        <v>250</v>
      </c>
      <c r="L145" s="226"/>
      <c r="M145" s="226"/>
      <c r="N145" s="226">
        <f t="shared" si="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"/>
        <v>0</v>
      </c>
      <c r="X145" s="147">
        <v>0</v>
      </c>
      <c r="Y145" s="147">
        <f t="shared" si="2"/>
        <v>0</v>
      </c>
      <c r="Z145" s="147">
        <v>0</v>
      </c>
      <c r="AA145" s="148">
        <f t="shared" si="3"/>
        <v>0</v>
      </c>
      <c r="AR145" s="20" t="s">
        <v>168</v>
      </c>
      <c r="AT145" s="20" t="s">
        <v>160</v>
      </c>
      <c r="AU145" s="20" t="s">
        <v>85</v>
      </c>
      <c r="AY145" s="20" t="s">
        <v>159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20" t="s">
        <v>85</v>
      </c>
      <c r="BK145" s="149">
        <f t="shared" si="9"/>
        <v>0</v>
      </c>
      <c r="BL145" s="20" t="s">
        <v>168</v>
      </c>
      <c r="BM145" s="20" t="s">
        <v>554</v>
      </c>
    </row>
    <row r="146" spans="2:65" s="1" customFormat="1" ht="22.5" customHeight="1">
      <c r="B146" s="140"/>
      <c r="C146" s="141" t="s">
        <v>398</v>
      </c>
      <c r="D146" s="141" t="s">
        <v>160</v>
      </c>
      <c r="E146" s="142" t="s">
        <v>2218</v>
      </c>
      <c r="F146" s="225" t="s">
        <v>2219</v>
      </c>
      <c r="G146" s="225"/>
      <c r="H146" s="225"/>
      <c r="I146" s="225"/>
      <c r="J146" s="143" t="s">
        <v>407</v>
      </c>
      <c r="K146" s="144">
        <v>10</v>
      </c>
      <c r="L146" s="226"/>
      <c r="M146" s="226"/>
      <c r="N146" s="226">
        <f t="shared" si="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"/>
        <v>0</v>
      </c>
      <c r="X146" s="147">
        <v>0</v>
      </c>
      <c r="Y146" s="147">
        <f t="shared" si="2"/>
        <v>0</v>
      </c>
      <c r="Z146" s="147">
        <v>0</v>
      </c>
      <c r="AA146" s="148">
        <f t="shared" si="3"/>
        <v>0</v>
      </c>
      <c r="AR146" s="20" t="s">
        <v>168</v>
      </c>
      <c r="AT146" s="20" t="s">
        <v>160</v>
      </c>
      <c r="AU146" s="20" t="s">
        <v>85</v>
      </c>
      <c r="AY146" s="20" t="s">
        <v>159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20" t="s">
        <v>85</v>
      </c>
      <c r="BK146" s="149">
        <f t="shared" si="9"/>
        <v>0</v>
      </c>
      <c r="BL146" s="20" t="s">
        <v>168</v>
      </c>
      <c r="BM146" s="20" t="s">
        <v>564</v>
      </c>
    </row>
    <row r="147" spans="2:65" s="1" customFormat="1" ht="31.5" customHeight="1">
      <c r="B147" s="140"/>
      <c r="C147" s="141" t="s">
        <v>404</v>
      </c>
      <c r="D147" s="141" t="s">
        <v>160</v>
      </c>
      <c r="E147" s="142" t="s">
        <v>2220</v>
      </c>
      <c r="F147" s="225" t="s">
        <v>2221</v>
      </c>
      <c r="G147" s="225"/>
      <c r="H147" s="225"/>
      <c r="I147" s="225"/>
      <c r="J147" s="143" t="s">
        <v>163</v>
      </c>
      <c r="K147" s="144">
        <v>30</v>
      </c>
      <c r="L147" s="226"/>
      <c r="M147" s="226"/>
      <c r="N147" s="226">
        <f t="shared" si="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"/>
        <v>0</v>
      </c>
      <c r="X147" s="147">
        <v>0</v>
      </c>
      <c r="Y147" s="147">
        <f t="shared" si="2"/>
        <v>0</v>
      </c>
      <c r="Z147" s="147">
        <v>0</v>
      </c>
      <c r="AA147" s="148">
        <f t="shared" si="3"/>
        <v>0</v>
      </c>
      <c r="AR147" s="20" t="s">
        <v>168</v>
      </c>
      <c r="AT147" s="20" t="s">
        <v>160</v>
      </c>
      <c r="AU147" s="20" t="s">
        <v>85</v>
      </c>
      <c r="AY147" s="20" t="s">
        <v>159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20" t="s">
        <v>85</v>
      </c>
      <c r="BK147" s="149">
        <f t="shared" si="9"/>
        <v>0</v>
      </c>
      <c r="BL147" s="20" t="s">
        <v>168</v>
      </c>
      <c r="BM147" s="20" t="s">
        <v>572</v>
      </c>
    </row>
    <row r="148" spans="2:65" s="1" customFormat="1" ht="31.5" customHeight="1">
      <c r="B148" s="140"/>
      <c r="C148" s="141" t="s">
        <v>410</v>
      </c>
      <c r="D148" s="141" t="s">
        <v>160</v>
      </c>
      <c r="E148" s="142" t="s">
        <v>2222</v>
      </c>
      <c r="F148" s="225" t="s">
        <v>2223</v>
      </c>
      <c r="G148" s="225"/>
      <c r="H148" s="225"/>
      <c r="I148" s="225"/>
      <c r="J148" s="143" t="s">
        <v>163</v>
      </c>
      <c r="K148" s="144">
        <v>60</v>
      </c>
      <c r="L148" s="226"/>
      <c r="M148" s="226"/>
      <c r="N148" s="226">
        <f t="shared" si="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"/>
        <v>0</v>
      </c>
      <c r="X148" s="147">
        <v>0</v>
      </c>
      <c r="Y148" s="147">
        <f t="shared" si="2"/>
        <v>0</v>
      </c>
      <c r="Z148" s="147">
        <v>0</v>
      </c>
      <c r="AA148" s="148">
        <f t="shared" si="3"/>
        <v>0</v>
      </c>
      <c r="AR148" s="20" t="s">
        <v>168</v>
      </c>
      <c r="AT148" s="20" t="s">
        <v>160</v>
      </c>
      <c r="AU148" s="20" t="s">
        <v>85</v>
      </c>
      <c r="AY148" s="20" t="s">
        <v>159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20" t="s">
        <v>85</v>
      </c>
      <c r="BK148" s="149">
        <f t="shared" si="9"/>
        <v>0</v>
      </c>
      <c r="BL148" s="20" t="s">
        <v>168</v>
      </c>
      <c r="BM148" s="20" t="s">
        <v>582</v>
      </c>
    </row>
    <row r="149" spans="2:65" s="1" customFormat="1" ht="31.5" customHeight="1">
      <c r="B149" s="140"/>
      <c r="C149" s="141" t="s">
        <v>414</v>
      </c>
      <c r="D149" s="141" t="s">
        <v>160</v>
      </c>
      <c r="E149" s="142" t="s">
        <v>2224</v>
      </c>
      <c r="F149" s="225" t="s">
        <v>2225</v>
      </c>
      <c r="G149" s="225"/>
      <c r="H149" s="225"/>
      <c r="I149" s="225"/>
      <c r="J149" s="143" t="s">
        <v>163</v>
      </c>
      <c r="K149" s="144">
        <v>8</v>
      </c>
      <c r="L149" s="226"/>
      <c r="M149" s="226"/>
      <c r="N149" s="226">
        <f t="shared" si="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"/>
        <v>0</v>
      </c>
      <c r="X149" s="147">
        <v>0</v>
      </c>
      <c r="Y149" s="147">
        <f t="shared" si="2"/>
        <v>0</v>
      </c>
      <c r="Z149" s="147">
        <v>0</v>
      </c>
      <c r="AA149" s="148">
        <f t="shared" si="3"/>
        <v>0</v>
      </c>
      <c r="AR149" s="20" t="s">
        <v>168</v>
      </c>
      <c r="AT149" s="20" t="s">
        <v>160</v>
      </c>
      <c r="AU149" s="20" t="s">
        <v>85</v>
      </c>
      <c r="AY149" s="20" t="s">
        <v>159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20" t="s">
        <v>85</v>
      </c>
      <c r="BK149" s="149">
        <f t="shared" si="9"/>
        <v>0</v>
      </c>
      <c r="BL149" s="20" t="s">
        <v>168</v>
      </c>
      <c r="BM149" s="20" t="s">
        <v>590</v>
      </c>
    </row>
    <row r="150" spans="2:65" s="1" customFormat="1" ht="22.5" customHeight="1">
      <c r="B150" s="140"/>
      <c r="C150" s="141" t="s">
        <v>418</v>
      </c>
      <c r="D150" s="141" t="s">
        <v>160</v>
      </c>
      <c r="E150" s="142" t="s">
        <v>2226</v>
      </c>
      <c r="F150" s="225" t="s">
        <v>2227</v>
      </c>
      <c r="G150" s="225"/>
      <c r="H150" s="225"/>
      <c r="I150" s="225"/>
      <c r="J150" s="143" t="s">
        <v>2228</v>
      </c>
      <c r="K150" s="144">
        <v>20</v>
      </c>
      <c r="L150" s="226"/>
      <c r="M150" s="226"/>
      <c r="N150" s="226">
        <f t="shared" si="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"/>
        <v>0</v>
      </c>
      <c r="X150" s="147">
        <v>0</v>
      </c>
      <c r="Y150" s="147">
        <f t="shared" si="2"/>
        <v>0</v>
      </c>
      <c r="Z150" s="147">
        <v>0</v>
      </c>
      <c r="AA150" s="148">
        <f t="shared" si="3"/>
        <v>0</v>
      </c>
      <c r="AR150" s="20" t="s">
        <v>168</v>
      </c>
      <c r="AT150" s="20" t="s">
        <v>160</v>
      </c>
      <c r="AU150" s="20" t="s">
        <v>85</v>
      </c>
      <c r="AY150" s="20" t="s">
        <v>159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20" t="s">
        <v>85</v>
      </c>
      <c r="BK150" s="149">
        <f t="shared" si="9"/>
        <v>0</v>
      </c>
      <c r="BL150" s="20" t="s">
        <v>168</v>
      </c>
      <c r="BM150" s="20" t="s">
        <v>599</v>
      </c>
    </row>
    <row r="151" spans="2:65" s="1" customFormat="1" ht="22.5" customHeight="1">
      <c r="B151" s="140"/>
      <c r="C151" s="141" t="s">
        <v>422</v>
      </c>
      <c r="D151" s="141" t="s">
        <v>160</v>
      </c>
      <c r="E151" s="142" t="s">
        <v>2229</v>
      </c>
      <c r="F151" s="225" t="s">
        <v>2230</v>
      </c>
      <c r="G151" s="225"/>
      <c r="H151" s="225"/>
      <c r="I151" s="225"/>
      <c r="J151" s="143" t="s">
        <v>407</v>
      </c>
      <c r="K151" s="144">
        <v>1</v>
      </c>
      <c r="L151" s="226"/>
      <c r="M151" s="226"/>
      <c r="N151" s="226">
        <f t="shared" si="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"/>
        <v>0</v>
      </c>
      <c r="X151" s="147">
        <v>0</v>
      </c>
      <c r="Y151" s="147">
        <f t="shared" si="2"/>
        <v>0</v>
      </c>
      <c r="Z151" s="147">
        <v>0</v>
      </c>
      <c r="AA151" s="148">
        <f t="shared" si="3"/>
        <v>0</v>
      </c>
      <c r="AR151" s="20" t="s">
        <v>168</v>
      </c>
      <c r="AT151" s="20" t="s">
        <v>160</v>
      </c>
      <c r="AU151" s="20" t="s">
        <v>85</v>
      </c>
      <c r="AY151" s="20" t="s">
        <v>159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20" t="s">
        <v>85</v>
      </c>
      <c r="BK151" s="149">
        <f t="shared" si="9"/>
        <v>0</v>
      </c>
      <c r="BL151" s="20" t="s">
        <v>168</v>
      </c>
      <c r="BM151" s="20" t="s">
        <v>608</v>
      </c>
    </row>
    <row r="152" spans="2:65" s="1" customFormat="1" ht="22.5" customHeight="1">
      <c r="B152" s="140"/>
      <c r="C152" s="141" t="s">
        <v>426</v>
      </c>
      <c r="D152" s="141" t="s">
        <v>160</v>
      </c>
      <c r="E152" s="142" t="s">
        <v>2231</v>
      </c>
      <c r="F152" s="225" t="s">
        <v>2232</v>
      </c>
      <c r="G152" s="225"/>
      <c r="H152" s="225"/>
      <c r="I152" s="225"/>
      <c r="J152" s="143" t="s">
        <v>177</v>
      </c>
      <c r="K152" s="144">
        <v>25</v>
      </c>
      <c r="L152" s="226"/>
      <c r="M152" s="226"/>
      <c r="N152" s="226">
        <f t="shared" si="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"/>
        <v>0</v>
      </c>
      <c r="X152" s="147">
        <v>0</v>
      </c>
      <c r="Y152" s="147">
        <f t="shared" si="2"/>
        <v>0</v>
      </c>
      <c r="Z152" s="147">
        <v>0</v>
      </c>
      <c r="AA152" s="148">
        <f t="shared" si="3"/>
        <v>0</v>
      </c>
      <c r="AR152" s="20" t="s">
        <v>168</v>
      </c>
      <c r="AT152" s="20" t="s">
        <v>160</v>
      </c>
      <c r="AU152" s="20" t="s">
        <v>85</v>
      </c>
      <c r="AY152" s="20" t="s">
        <v>159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20" t="s">
        <v>85</v>
      </c>
      <c r="BK152" s="149">
        <f t="shared" si="9"/>
        <v>0</v>
      </c>
      <c r="BL152" s="20" t="s">
        <v>168</v>
      </c>
      <c r="BM152" s="20" t="s">
        <v>619</v>
      </c>
    </row>
    <row r="153" spans="2:65" s="1" customFormat="1" ht="22.5" customHeight="1">
      <c r="B153" s="140"/>
      <c r="C153" s="141" t="s">
        <v>431</v>
      </c>
      <c r="D153" s="141" t="s">
        <v>160</v>
      </c>
      <c r="E153" s="142" t="s">
        <v>2233</v>
      </c>
      <c r="F153" s="225" t="s">
        <v>2234</v>
      </c>
      <c r="G153" s="225"/>
      <c r="H153" s="225"/>
      <c r="I153" s="225"/>
      <c r="J153" s="143" t="s">
        <v>177</v>
      </c>
      <c r="K153" s="144">
        <v>8</v>
      </c>
      <c r="L153" s="226"/>
      <c r="M153" s="226"/>
      <c r="N153" s="226">
        <f t="shared" si="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"/>
        <v>0</v>
      </c>
      <c r="X153" s="147">
        <v>0</v>
      </c>
      <c r="Y153" s="147">
        <f t="shared" si="2"/>
        <v>0</v>
      </c>
      <c r="Z153" s="147">
        <v>0</v>
      </c>
      <c r="AA153" s="148">
        <f t="shared" si="3"/>
        <v>0</v>
      </c>
      <c r="AR153" s="20" t="s">
        <v>168</v>
      </c>
      <c r="AT153" s="20" t="s">
        <v>160</v>
      </c>
      <c r="AU153" s="20" t="s">
        <v>85</v>
      </c>
      <c r="AY153" s="20" t="s">
        <v>159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20" t="s">
        <v>85</v>
      </c>
      <c r="BK153" s="149">
        <f t="shared" si="9"/>
        <v>0</v>
      </c>
      <c r="BL153" s="20" t="s">
        <v>168</v>
      </c>
      <c r="BM153" s="20" t="s">
        <v>627</v>
      </c>
    </row>
    <row r="154" spans="2:65" s="1" customFormat="1" ht="22.5" customHeight="1">
      <c r="B154" s="140"/>
      <c r="C154" s="141" t="s">
        <v>436</v>
      </c>
      <c r="D154" s="141" t="s">
        <v>160</v>
      </c>
      <c r="E154" s="142" t="s">
        <v>2235</v>
      </c>
      <c r="F154" s="225" t="s">
        <v>2236</v>
      </c>
      <c r="G154" s="225"/>
      <c r="H154" s="225"/>
      <c r="I154" s="225"/>
      <c r="J154" s="143" t="s">
        <v>177</v>
      </c>
      <c r="K154" s="144">
        <v>3</v>
      </c>
      <c r="L154" s="226"/>
      <c r="M154" s="226"/>
      <c r="N154" s="226">
        <f t="shared" si="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"/>
        <v>0</v>
      </c>
      <c r="X154" s="147">
        <v>0</v>
      </c>
      <c r="Y154" s="147">
        <f t="shared" si="2"/>
        <v>0</v>
      </c>
      <c r="Z154" s="147">
        <v>0</v>
      </c>
      <c r="AA154" s="148">
        <f t="shared" si="3"/>
        <v>0</v>
      </c>
      <c r="AR154" s="20" t="s">
        <v>168</v>
      </c>
      <c r="AT154" s="20" t="s">
        <v>160</v>
      </c>
      <c r="AU154" s="20" t="s">
        <v>85</v>
      </c>
      <c r="AY154" s="20" t="s">
        <v>159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20" t="s">
        <v>85</v>
      </c>
      <c r="BK154" s="149">
        <f t="shared" si="9"/>
        <v>0</v>
      </c>
      <c r="BL154" s="20" t="s">
        <v>168</v>
      </c>
      <c r="BM154" s="20" t="s">
        <v>634</v>
      </c>
    </row>
    <row r="155" spans="2:65" s="1" customFormat="1" ht="22.5" customHeight="1">
      <c r="B155" s="140"/>
      <c r="C155" s="141" t="s">
        <v>441</v>
      </c>
      <c r="D155" s="141" t="s">
        <v>160</v>
      </c>
      <c r="E155" s="142" t="s">
        <v>2237</v>
      </c>
      <c r="F155" s="225" t="s">
        <v>2238</v>
      </c>
      <c r="G155" s="225"/>
      <c r="H155" s="225"/>
      <c r="I155" s="225"/>
      <c r="J155" s="143" t="s">
        <v>1641</v>
      </c>
      <c r="K155" s="144">
        <v>1</v>
      </c>
      <c r="L155" s="226"/>
      <c r="M155" s="226"/>
      <c r="N155" s="226">
        <f t="shared" si="0"/>
        <v>0</v>
      </c>
      <c r="O155" s="226"/>
      <c r="P155" s="226"/>
      <c r="Q155" s="226"/>
      <c r="R155" s="145"/>
      <c r="T155" s="146" t="s">
        <v>5</v>
      </c>
      <c r="U155" s="171" t="s">
        <v>42</v>
      </c>
      <c r="V155" s="172">
        <v>0</v>
      </c>
      <c r="W155" s="172">
        <f t="shared" si="1"/>
        <v>0</v>
      </c>
      <c r="X155" s="172">
        <v>0</v>
      </c>
      <c r="Y155" s="172">
        <f t="shared" si="2"/>
        <v>0</v>
      </c>
      <c r="Z155" s="172">
        <v>0</v>
      </c>
      <c r="AA155" s="173">
        <f t="shared" si="3"/>
        <v>0</v>
      </c>
      <c r="AR155" s="20" t="s">
        <v>168</v>
      </c>
      <c r="AT155" s="20" t="s">
        <v>160</v>
      </c>
      <c r="AU155" s="20" t="s">
        <v>85</v>
      </c>
      <c r="AY155" s="20" t="s">
        <v>159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20" t="s">
        <v>85</v>
      </c>
      <c r="BK155" s="149">
        <f t="shared" si="9"/>
        <v>0</v>
      </c>
      <c r="BL155" s="20" t="s">
        <v>168</v>
      </c>
      <c r="BM155" s="20" t="s">
        <v>645</v>
      </c>
    </row>
    <row r="156" spans="2:65" s="1" customFormat="1" ht="6.95" customHeight="1">
      <c r="B156" s="58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60"/>
    </row>
  </sheetData>
  <mergeCells count="18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L93:Q93"/>
    <mergeCell ref="C99:Q99"/>
    <mergeCell ref="F101:P101"/>
    <mergeCell ref="F102:P102"/>
    <mergeCell ref="M104:P104"/>
    <mergeCell ref="M106:Q106"/>
    <mergeCell ref="M107:Q107"/>
    <mergeCell ref="F109:I109"/>
    <mergeCell ref="L109:M109"/>
    <mergeCell ref="N109:Q109"/>
    <mergeCell ref="F112:I112"/>
    <mergeCell ref="L112:M112"/>
    <mergeCell ref="N112:Q112"/>
    <mergeCell ref="F113:I113"/>
    <mergeCell ref="L113:M113"/>
    <mergeCell ref="N113:Q113"/>
    <mergeCell ref="N110:Q110"/>
    <mergeCell ref="N111:Q111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H1:K1"/>
    <mergeCell ref="S2:AC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</mergeCells>
  <hyperlinks>
    <hyperlink ref="F1:G1" location="C2" display="1) Krycí list rozpočtu"/>
    <hyperlink ref="H1:K1" location="C86" display="2) Rekapitulace rozpočtu"/>
    <hyperlink ref="L1" location="C109" display="3) Rozpočet"/>
    <hyperlink ref="S1:T1" location="'Rekapitulace stavby'!C2" display="Rekapitulace stavby"/>
  </hyperlinks>
  <pageMargins left="0.59055118110236215" right="0.59055118110236215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>
      <pane ySplit="1" topLeftCell="A61" activePane="bottomLeft" state="frozen"/>
      <selection pane="bottomLeft" activeCell="C86" sqref="C86:G8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116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2239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N92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ROUND((SUM(BE92:BE93)+SUM(BE111:BE129)), 2)</f>
        <v>0</v>
      </c>
      <c r="I32" s="250"/>
      <c r="J32" s="250"/>
      <c r="K32" s="35"/>
      <c r="L32" s="35"/>
      <c r="M32" s="255">
        <f>ROUND(ROUND((SUM(BE92:BE93)+SUM(BE111:BE129)),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ROUND((SUM(BF92:BF93)+SUM(BF111:BF129)), 2)</f>
        <v>0</v>
      </c>
      <c r="I33" s="250"/>
      <c r="J33" s="250"/>
      <c r="K33" s="35"/>
      <c r="L33" s="35"/>
      <c r="M33" s="255">
        <f>ROUND(ROUND((SUM(BF92:BF93)+SUM(BF111:BF129)),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ROUND((SUM(BG92:BG93)+SUM(BG111:BG129)),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ROUND((SUM(BH92:BH93)+SUM(BH111:BH129)),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ROUND((SUM(BI92:BI93)+SUM(BI111:BI129)),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11 - Vybavení laboratoří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N111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2240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N112</f>
        <v>0</v>
      </c>
      <c r="O89" s="245"/>
      <c r="P89" s="245"/>
      <c r="Q89" s="245"/>
      <c r="R89" s="115"/>
    </row>
    <row r="90" spans="2:47" s="6" customFormat="1" ht="24.95" customHeight="1">
      <c r="B90" s="112"/>
      <c r="C90" s="113"/>
      <c r="D90" s="114" t="s">
        <v>2241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N120</f>
        <v>0</v>
      </c>
      <c r="O90" s="245"/>
      <c r="P90" s="245"/>
      <c r="Q90" s="245"/>
      <c r="R90" s="115"/>
    </row>
    <row r="91" spans="2:47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</row>
    <row r="92" spans="2:47" s="1" customFormat="1" ht="29.25" customHeight="1">
      <c r="B92" s="34"/>
      <c r="C92" s="111" t="s">
        <v>144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48">
        <v>0</v>
      </c>
      <c r="O92" s="249"/>
      <c r="P92" s="249"/>
      <c r="Q92" s="249"/>
      <c r="R92" s="36"/>
      <c r="T92" s="120"/>
      <c r="U92" s="121" t="s">
        <v>41</v>
      </c>
    </row>
    <row r="93" spans="2:47" s="1" customFormat="1" ht="1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02" t="s">
        <v>123</v>
      </c>
      <c r="D94" s="103"/>
      <c r="E94" s="103"/>
      <c r="F94" s="103"/>
      <c r="G94" s="103"/>
      <c r="H94" s="103"/>
      <c r="I94" s="103"/>
      <c r="J94" s="103"/>
      <c r="K94" s="103"/>
      <c r="L94" s="195">
        <f>ROUND(SUM(N88+N92),2)</f>
        <v>0</v>
      </c>
      <c r="M94" s="195"/>
      <c r="N94" s="195"/>
      <c r="O94" s="195"/>
      <c r="P94" s="195"/>
      <c r="Q94" s="195"/>
      <c r="R94" s="36"/>
    </row>
    <row r="95" spans="2:47" s="1" customFormat="1" ht="6.95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9" spans="2:63" s="1" customFormat="1" ht="6.95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/>
    </row>
    <row r="100" spans="2:63" s="1" customFormat="1" ht="36.950000000000003" customHeight="1">
      <c r="B100" s="34"/>
      <c r="C100" s="206" t="s">
        <v>145</v>
      </c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36"/>
    </row>
    <row r="101" spans="2:63" s="1" customFormat="1" ht="6.9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63" s="1" customFormat="1" ht="30" customHeight="1">
      <c r="B102" s="34"/>
      <c r="C102" s="31" t="s">
        <v>16</v>
      </c>
      <c r="D102" s="35"/>
      <c r="E102" s="35"/>
      <c r="F102" s="251" t="str">
        <f>F6</f>
        <v xml:space="preserve">FN Brno - PDM, objekt L – Zajištění základové spáry                                  Etapa 1 - Posílení základové soustavy </v>
      </c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35"/>
      <c r="R102" s="36"/>
    </row>
    <row r="103" spans="2:63" s="1" customFormat="1" ht="36.950000000000003" customHeight="1">
      <c r="B103" s="34"/>
      <c r="C103" s="68" t="s">
        <v>131</v>
      </c>
      <c r="D103" s="35"/>
      <c r="E103" s="35"/>
      <c r="F103" s="208" t="str">
        <f>F7</f>
        <v>11 - Vybavení laboratoří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35"/>
      <c r="R103" s="36"/>
    </row>
    <row r="104" spans="2:63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3" s="1" customFormat="1" ht="18" customHeight="1">
      <c r="B105" s="34"/>
      <c r="C105" s="31" t="s">
        <v>19</v>
      </c>
      <c r="D105" s="35"/>
      <c r="E105" s="35"/>
      <c r="F105" s="29" t="str">
        <f>F9</f>
        <v>Brno, Černopolní 9, pavilon L</v>
      </c>
      <c r="G105" s="35"/>
      <c r="H105" s="35"/>
      <c r="I105" s="35"/>
      <c r="J105" s="35"/>
      <c r="K105" s="31" t="s">
        <v>21</v>
      </c>
      <c r="L105" s="35"/>
      <c r="M105" s="241" t="str">
        <f>IF(O9="","",O9)</f>
        <v>21.11.2018</v>
      </c>
      <c r="N105" s="241"/>
      <c r="O105" s="241"/>
      <c r="P105" s="241"/>
      <c r="Q105" s="35"/>
      <c r="R105" s="36"/>
    </row>
    <row r="106" spans="2:63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63" s="1" customFormat="1" ht="15">
      <c r="B107" s="34"/>
      <c r="C107" s="31" t="s">
        <v>23</v>
      </c>
      <c r="D107" s="35"/>
      <c r="E107" s="35"/>
      <c r="F107" s="29" t="str">
        <f>E12</f>
        <v>Fakultní nemocnice Brno</v>
      </c>
      <c r="G107" s="35"/>
      <c r="H107" s="35"/>
      <c r="I107" s="35"/>
      <c r="J107" s="35"/>
      <c r="K107" s="31" t="s">
        <v>31</v>
      </c>
      <c r="L107" s="35"/>
      <c r="M107" s="219" t="str">
        <f>E18</f>
        <v>PROXIMA projekt s.r.o.</v>
      </c>
      <c r="N107" s="219"/>
      <c r="O107" s="219"/>
      <c r="P107" s="219"/>
      <c r="Q107" s="219"/>
      <c r="R107" s="36"/>
    </row>
    <row r="108" spans="2:63" s="1" customFormat="1" ht="14.45" customHeight="1">
      <c r="B108" s="34"/>
      <c r="C108" s="31" t="s">
        <v>29</v>
      </c>
      <c r="D108" s="35"/>
      <c r="E108" s="35"/>
      <c r="F108" s="29" t="str">
        <f>IF(E15="","",E15)</f>
        <v xml:space="preserve"> </v>
      </c>
      <c r="G108" s="35"/>
      <c r="H108" s="35"/>
      <c r="I108" s="35"/>
      <c r="J108" s="35"/>
      <c r="K108" s="31" t="s">
        <v>36</v>
      </c>
      <c r="L108" s="35"/>
      <c r="M108" s="219" t="str">
        <f>E21</f>
        <v>PROXIMA projekt s.r.o.</v>
      </c>
      <c r="N108" s="219"/>
      <c r="O108" s="219"/>
      <c r="P108" s="219"/>
      <c r="Q108" s="219"/>
      <c r="R108" s="36"/>
    </row>
    <row r="109" spans="2:63" s="1" customFormat="1" ht="10.3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63" s="8" customFormat="1" ht="29.25" customHeight="1">
      <c r="B110" s="122"/>
      <c r="C110" s="123" t="s">
        <v>146</v>
      </c>
      <c r="D110" s="124" t="s">
        <v>147</v>
      </c>
      <c r="E110" s="124" t="s">
        <v>59</v>
      </c>
      <c r="F110" s="242" t="s">
        <v>148</v>
      </c>
      <c r="G110" s="242"/>
      <c r="H110" s="242"/>
      <c r="I110" s="242"/>
      <c r="J110" s="124" t="s">
        <v>149</v>
      </c>
      <c r="K110" s="124" t="s">
        <v>150</v>
      </c>
      <c r="L110" s="243" t="s">
        <v>151</v>
      </c>
      <c r="M110" s="243"/>
      <c r="N110" s="242" t="s">
        <v>137</v>
      </c>
      <c r="O110" s="242"/>
      <c r="P110" s="242"/>
      <c r="Q110" s="244"/>
      <c r="R110" s="125"/>
      <c r="T110" s="75" t="s">
        <v>152</v>
      </c>
      <c r="U110" s="76" t="s">
        <v>41</v>
      </c>
      <c r="V110" s="76" t="s">
        <v>153</v>
      </c>
      <c r="W110" s="76" t="s">
        <v>154</v>
      </c>
      <c r="X110" s="76" t="s">
        <v>155</v>
      </c>
      <c r="Y110" s="76" t="s">
        <v>156</v>
      </c>
      <c r="Z110" s="76" t="s">
        <v>157</v>
      </c>
      <c r="AA110" s="77" t="s">
        <v>158</v>
      </c>
    </row>
    <row r="111" spans="2:63" s="1" customFormat="1" ht="29.25" customHeight="1">
      <c r="B111" s="34"/>
      <c r="C111" s="79" t="s">
        <v>133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29">
        <f>BK111</f>
        <v>0</v>
      </c>
      <c r="O111" s="230"/>
      <c r="P111" s="230"/>
      <c r="Q111" s="230"/>
      <c r="R111" s="36"/>
      <c r="T111" s="78"/>
      <c r="U111" s="50"/>
      <c r="V111" s="50"/>
      <c r="W111" s="126">
        <f>W112+W120</f>
        <v>0</v>
      </c>
      <c r="X111" s="50"/>
      <c r="Y111" s="126">
        <f>Y112+Y120</f>
        <v>0</v>
      </c>
      <c r="Z111" s="50"/>
      <c r="AA111" s="127">
        <f>AA112+AA120</f>
        <v>0</v>
      </c>
      <c r="AT111" s="20" t="s">
        <v>76</v>
      </c>
      <c r="AU111" s="20" t="s">
        <v>139</v>
      </c>
      <c r="BK111" s="128">
        <f>BK112+BK120</f>
        <v>0</v>
      </c>
    </row>
    <row r="112" spans="2:63" s="9" customFormat="1" ht="37.35" customHeight="1">
      <c r="B112" s="129"/>
      <c r="C112" s="130"/>
      <c r="D112" s="131" t="s">
        <v>2240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267">
        <f>BK112</f>
        <v>0</v>
      </c>
      <c r="O112" s="268"/>
      <c r="P112" s="268"/>
      <c r="Q112" s="268"/>
      <c r="R112" s="132"/>
      <c r="T112" s="133"/>
      <c r="U112" s="130"/>
      <c r="V112" s="130"/>
      <c r="W112" s="134">
        <f>SUM(W113:W119)</f>
        <v>0</v>
      </c>
      <c r="X112" s="130"/>
      <c r="Y112" s="134">
        <f>SUM(Y113:Y119)</f>
        <v>0</v>
      </c>
      <c r="Z112" s="130"/>
      <c r="AA112" s="135">
        <f>SUM(AA113:AA119)</f>
        <v>0</v>
      </c>
      <c r="AR112" s="136" t="s">
        <v>85</v>
      </c>
      <c r="AT112" s="137" t="s">
        <v>76</v>
      </c>
      <c r="AU112" s="137" t="s">
        <v>77</v>
      </c>
      <c r="AY112" s="136" t="s">
        <v>159</v>
      </c>
      <c r="BK112" s="138">
        <f>SUM(BK113:BK119)</f>
        <v>0</v>
      </c>
    </row>
    <row r="113" spans="2:65" s="1" customFormat="1" ht="22.5" customHeight="1">
      <c r="B113" s="140"/>
      <c r="C113" s="141" t="s">
        <v>85</v>
      </c>
      <c r="D113" s="141" t="s">
        <v>160</v>
      </c>
      <c r="E113" s="142" t="s">
        <v>2242</v>
      </c>
      <c r="F113" s="225" t="s">
        <v>2243</v>
      </c>
      <c r="G113" s="225"/>
      <c r="H113" s="225"/>
      <c r="I113" s="225"/>
      <c r="J113" s="143" t="s">
        <v>407</v>
      </c>
      <c r="K113" s="144">
        <v>1</v>
      </c>
      <c r="L113" s="226"/>
      <c r="M113" s="226"/>
      <c r="N113" s="226">
        <f>ROUND(L113*K113,2)</f>
        <v>0</v>
      </c>
      <c r="O113" s="226"/>
      <c r="P113" s="226"/>
      <c r="Q113" s="226"/>
      <c r="R113" s="145"/>
      <c r="T113" s="146" t="s">
        <v>5</v>
      </c>
      <c r="U113" s="43" t="s">
        <v>42</v>
      </c>
      <c r="V113" s="147">
        <v>0</v>
      </c>
      <c r="W113" s="147">
        <f>V113*K113</f>
        <v>0</v>
      </c>
      <c r="X113" s="147">
        <v>0</v>
      </c>
      <c r="Y113" s="147">
        <f>X113*K113</f>
        <v>0</v>
      </c>
      <c r="Z113" s="147">
        <v>0</v>
      </c>
      <c r="AA113" s="148">
        <f>Z113*K113</f>
        <v>0</v>
      </c>
      <c r="AR113" s="20" t="s">
        <v>164</v>
      </c>
      <c r="AT113" s="20" t="s">
        <v>160</v>
      </c>
      <c r="AU113" s="20" t="s">
        <v>85</v>
      </c>
      <c r="AY113" s="20" t="s">
        <v>159</v>
      </c>
      <c r="BE113" s="149">
        <f>IF(U113="základní",N113,0)</f>
        <v>0</v>
      </c>
      <c r="BF113" s="149">
        <f>IF(U113="snížená",N113,0)</f>
        <v>0</v>
      </c>
      <c r="BG113" s="149">
        <f>IF(U113="zákl. přenesená",N113,0)</f>
        <v>0</v>
      </c>
      <c r="BH113" s="149">
        <f>IF(U113="sníž. přenesená",N113,0)</f>
        <v>0</v>
      </c>
      <c r="BI113" s="149">
        <f>IF(U113="nulová",N113,0)</f>
        <v>0</v>
      </c>
      <c r="BJ113" s="20" t="s">
        <v>85</v>
      </c>
      <c r="BK113" s="149">
        <f>ROUND(L113*K113,2)</f>
        <v>0</v>
      </c>
      <c r="BL113" s="20" t="s">
        <v>164</v>
      </c>
      <c r="BM113" s="20" t="s">
        <v>129</v>
      </c>
    </row>
    <row r="114" spans="2:65" s="12" customFormat="1" ht="44.25" customHeight="1">
      <c r="B114" s="174"/>
      <c r="C114" s="175"/>
      <c r="D114" s="175"/>
      <c r="E114" s="176" t="s">
        <v>5</v>
      </c>
      <c r="F114" s="263" t="s">
        <v>2244</v>
      </c>
      <c r="G114" s="264"/>
      <c r="H114" s="264"/>
      <c r="I114" s="264"/>
      <c r="J114" s="175"/>
      <c r="K114" s="177" t="s">
        <v>5</v>
      </c>
      <c r="L114" s="175"/>
      <c r="M114" s="175"/>
      <c r="N114" s="175"/>
      <c r="O114" s="175"/>
      <c r="P114" s="175"/>
      <c r="Q114" s="175"/>
      <c r="R114" s="178"/>
      <c r="T114" s="179"/>
      <c r="U114" s="175"/>
      <c r="V114" s="175"/>
      <c r="W114" s="175"/>
      <c r="X114" s="175"/>
      <c r="Y114" s="175"/>
      <c r="Z114" s="175"/>
      <c r="AA114" s="180"/>
      <c r="AT114" s="181" t="s">
        <v>167</v>
      </c>
      <c r="AU114" s="181" t="s">
        <v>85</v>
      </c>
      <c r="AV114" s="12" t="s">
        <v>85</v>
      </c>
      <c r="AW114" s="12" t="s">
        <v>35</v>
      </c>
      <c r="AX114" s="12" t="s">
        <v>77</v>
      </c>
      <c r="AY114" s="181" t="s">
        <v>159</v>
      </c>
    </row>
    <row r="115" spans="2:65" s="12" customFormat="1" ht="31.5" customHeight="1">
      <c r="B115" s="174"/>
      <c r="C115" s="175"/>
      <c r="D115" s="175"/>
      <c r="E115" s="176" t="s">
        <v>5</v>
      </c>
      <c r="F115" s="269" t="s">
        <v>2245</v>
      </c>
      <c r="G115" s="270"/>
      <c r="H115" s="270"/>
      <c r="I115" s="270"/>
      <c r="J115" s="175"/>
      <c r="K115" s="177" t="s">
        <v>5</v>
      </c>
      <c r="L115" s="175"/>
      <c r="M115" s="175"/>
      <c r="N115" s="175"/>
      <c r="O115" s="175"/>
      <c r="P115" s="175"/>
      <c r="Q115" s="175"/>
      <c r="R115" s="178"/>
      <c r="T115" s="179"/>
      <c r="U115" s="175"/>
      <c r="V115" s="175"/>
      <c r="W115" s="175"/>
      <c r="X115" s="175"/>
      <c r="Y115" s="175"/>
      <c r="Z115" s="175"/>
      <c r="AA115" s="180"/>
      <c r="AT115" s="181" t="s">
        <v>167</v>
      </c>
      <c r="AU115" s="181" t="s">
        <v>85</v>
      </c>
      <c r="AV115" s="12" t="s">
        <v>85</v>
      </c>
      <c r="AW115" s="12" t="s">
        <v>35</v>
      </c>
      <c r="AX115" s="12" t="s">
        <v>77</v>
      </c>
      <c r="AY115" s="181" t="s">
        <v>159</v>
      </c>
    </row>
    <row r="116" spans="2:65" s="12" customFormat="1" ht="31.5" customHeight="1">
      <c r="B116" s="174"/>
      <c r="C116" s="175"/>
      <c r="D116" s="175"/>
      <c r="E116" s="176" t="s">
        <v>5</v>
      </c>
      <c r="F116" s="269" t="s">
        <v>2246</v>
      </c>
      <c r="G116" s="270"/>
      <c r="H116" s="270"/>
      <c r="I116" s="270"/>
      <c r="J116" s="175"/>
      <c r="K116" s="177" t="s">
        <v>5</v>
      </c>
      <c r="L116" s="175"/>
      <c r="M116" s="175"/>
      <c r="N116" s="175"/>
      <c r="O116" s="175"/>
      <c r="P116" s="175"/>
      <c r="Q116" s="175"/>
      <c r="R116" s="178"/>
      <c r="T116" s="179"/>
      <c r="U116" s="175"/>
      <c r="V116" s="175"/>
      <c r="W116" s="175"/>
      <c r="X116" s="175"/>
      <c r="Y116" s="175"/>
      <c r="Z116" s="175"/>
      <c r="AA116" s="180"/>
      <c r="AT116" s="181" t="s">
        <v>167</v>
      </c>
      <c r="AU116" s="181" t="s">
        <v>85</v>
      </c>
      <c r="AV116" s="12" t="s">
        <v>85</v>
      </c>
      <c r="AW116" s="12" t="s">
        <v>35</v>
      </c>
      <c r="AX116" s="12" t="s">
        <v>77</v>
      </c>
      <c r="AY116" s="181" t="s">
        <v>159</v>
      </c>
    </row>
    <row r="117" spans="2:65" s="12" customFormat="1" ht="44.25" customHeight="1">
      <c r="B117" s="174"/>
      <c r="C117" s="175"/>
      <c r="D117" s="175"/>
      <c r="E117" s="176" t="s">
        <v>5</v>
      </c>
      <c r="F117" s="269" t="s">
        <v>2247</v>
      </c>
      <c r="G117" s="270"/>
      <c r="H117" s="270"/>
      <c r="I117" s="270"/>
      <c r="J117" s="175"/>
      <c r="K117" s="177" t="s">
        <v>5</v>
      </c>
      <c r="L117" s="175"/>
      <c r="M117" s="175"/>
      <c r="N117" s="175"/>
      <c r="O117" s="175"/>
      <c r="P117" s="175"/>
      <c r="Q117" s="175"/>
      <c r="R117" s="178"/>
      <c r="T117" s="179"/>
      <c r="U117" s="175"/>
      <c r="V117" s="175"/>
      <c r="W117" s="175"/>
      <c r="X117" s="175"/>
      <c r="Y117" s="175"/>
      <c r="Z117" s="175"/>
      <c r="AA117" s="180"/>
      <c r="AT117" s="181" t="s">
        <v>167</v>
      </c>
      <c r="AU117" s="181" t="s">
        <v>85</v>
      </c>
      <c r="AV117" s="12" t="s">
        <v>85</v>
      </c>
      <c r="AW117" s="12" t="s">
        <v>35</v>
      </c>
      <c r="AX117" s="12" t="s">
        <v>77</v>
      </c>
      <c r="AY117" s="181" t="s">
        <v>159</v>
      </c>
    </row>
    <row r="118" spans="2:65" s="12" customFormat="1" ht="44.25" customHeight="1">
      <c r="B118" s="174"/>
      <c r="C118" s="175"/>
      <c r="D118" s="175"/>
      <c r="E118" s="176" t="s">
        <v>5</v>
      </c>
      <c r="F118" s="269" t="s">
        <v>2248</v>
      </c>
      <c r="G118" s="270"/>
      <c r="H118" s="270"/>
      <c r="I118" s="270"/>
      <c r="J118" s="175"/>
      <c r="K118" s="177" t="s">
        <v>5</v>
      </c>
      <c r="L118" s="175"/>
      <c r="M118" s="175"/>
      <c r="N118" s="175"/>
      <c r="O118" s="175"/>
      <c r="P118" s="175"/>
      <c r="Q118" s="175"/>
      <c r="R118" s="178"/>
      <c r="T118" s="179"/>
      <c r="U118" s="175"/>
      <c r="V118" s="175"/>
      <c r="W118" s="175"/>
      <c r="X118" s="175"/>
      <c r="Y118" s="175"/>
      <c r="Z118" s="175"/>
      <c r="AA118" s="180"/>
      <c r="AT118" s="181" t="s">
        <v>167</v>
      </c>
      <c r="AU118" s="181" t="s">
        <v>85</v>
      </c>
      <c r="AV118" s="12" t="s">
        <v>85</v>
      </c>
      <c r="AW118" s="12" t="s">
        <v>35</v>
      </c>
      <c r="AX118" s="12" t="s">
        <v>77</v>
      </c>
      <c r="AY118" s="181" t="s">
        <v>159</v>
      </c>
    </row>
    <row r="119" spans="2:65" s="10" customFormat="1" ht="22.5" customHeight="1">
      <c r="B119" s="150"/>
      <c r="C119" s="151"/>
      <c r="D119" s="151"/>
      <c r="E119" s="152" t="s">
        <v>5</v>
      </c>
      <c r="F119" s="223" t="s">
        <v>85</v>
      </c>
      <c r="G119" s="224"/>
      <c r="H119" s="224"/>
      <c r="I119" s="224"/>
      <c r="J119" s="151"/>
      <c r="K119" s="153">
        <v>1</v>
      </c>
      <c r="L119" s="151"/>
      <c r="M119" s="151"/>
      <c r="N119" s="151"/>
      <c r="O119" s="151"/>
      <c r="P119" s="151"/>
      <c r="Q119" s="151"/>
      <c r="R119" s="154"/>
      <c r="T119" s="155"/>
      <c r="U119" s="151"/>
      <c r="V119" s="151"/>
      <c r="W119" s="151"/>
      <c r="X119" s="151"/>
      <c r="Y119" s="151"/>
      <c r="Z119" s="151"/>
      <c r="AA119" s="156"/>
      <c r="AT119" s="157" t="s">
        <v>167</v>
      </c>
      <c r="AU119" s="157" t="s">
        <v>85</v>
      </c>
      <c r="AV119" s="10" t="s">
        <v>129</v>
      </c>
      <c r="AW119" s="10" t="s">
        <v>35</v>
      </c>
      <c r="AX119" s="10" t="s">
        <v>85</v>
      </c>
      <c r="AY119" s="157" t="s">
        <v>159</v>
      </c>
    </row>
    <row r="120" spans="2:65" s="9" customFormat="1" ht="37.35" customHeight="1">
      <c r="B120" s="129"/>
      <c r="C120" s="130"/>
      <c r="D120" s="131" t="s">
        <v>2241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67">
        <f>BK120</f>
        <v>0</v>
      </c>
      <c r="O120" s="268"/>
      <c r="P120" s="268"/>
      <c r="Q120" s="268"/>
      <c r="R120" s="132"/>
      <c r="T120" s="133"/>
      <c r="U120" s="130"/>
      <c r="V120" s="130"/>
      <c r="W120" s="134">
        <f>SUM(W121:W129)</f>
        <v>0</v>
      </c>
      <c r="X120" s="130"/>
      <c r="Y120" s="134">
        <f>SUM(Y121:Y129)</f>
        <v>0</v>
      </c>
      <c r="Z120" s="130"/>
      <c r="AA120" s="135">
        <f>SUM(AA121:AA129)</f>
        <v>0</v>
      </c>
      <c r="AR120" s="136" t="s">
        <v>85</v>
      </c>
      <c r="AT120" s="137" t="s">
        <v>76</v>
      </c>
      <c r="AU120" s="137" t="s">
        <v>77</v>
      </c>
      <c r="AY120" s="136" t="s">
        <v>159</v>
      </c>
      <c r="BK120" s="138">
        <f>SUM(BK121:BK129)</f>
        <v>0</v>
      </c>
    </row>
    <row r="121" spans="2:65" s="1" customFormat="1" ht="22.5" customHeight="1">
      <c r="B121" s="140"/>
      <c r="C121" s="141" t="s">
        <v>129</v>
      </c>
      <c r="D121" s="141" t="s">
        <v>160</v>
      </c>
      <c r="E121" s="142" t="s">
        <v>2249</v>
      </c>
      <c r="F121" s="225" t="s">
        <v>2250</v>
      </c>
      <c r="G121" s="225"/>
      <c r="H121" s="225"/>
      <c r="I121" s="225"/>
      <c r="J121" s="143" t="s">
        <v>407</v>
      </c>
      <c r="K121" s="144">
        <v>2</v>
      </c>
      <c r="L121" s="226"/>
      <c r="M121" s="226"/>
      <c r="N121" s="226">
        <f t="shared" ref="N121:N129" si="0">ROUND(L121*K121,2)</f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 t="shared" ref="W121:W129" si="1">V121*K121</f>
        <v>0</v>
      </c>
      <c r="X121" s="147">
        <v>0</v>
      </c>
      <c r="Y121" s="147">
        <f t="shared" ref="Y121:Y129" si="2">X121*K121</f>
        <v>0</v>
      </c>
      <c r="Z121" s="147">
        <v>0</v>
      </c>
      <c r="AA121" s="148">
        <f t="shared" ref="AA121:AA129" si="3">Z121*K121</f>
        <v>0</v>
      </c>
      <c r="AR121" s="20" t="s">
        <v>164</v>
      </c>
      <c r="AT121" s="20" t="s">
        <v>160</v>
      </c>
      <c r="AU121" s="20" t="s">
        <v>85</v>
      </c>
      <c r="AY121" s="20" t="s">
        <v>159</v>
      </c>
      <c r="BE121" s="149">
        <f t="shared" ref="BE121:BE129" si="4">IF(U121="základní",N121,0)</f>
        <v>0</v>
      </c>
      <c r="BF121" s="149">
        <f t="shared" ref="BF121:BF129" si="5">IF(U121="snížená",N121,0)</f>
        <v>0</v>
      </c>
      <c r="BG121" s="149">
        <f t="shared" ref="BG121:BG129" si="6">IF(U121="zákl. přenesená",N121,0)</f>
        <v>0</v>
      </c>
      <c r="BH121" s="149">
        <f t="shared" ref="BH121:BH129" si="7">IF(U121="sníž. přenesená",N121,0)</f>
        <v>0</v>
      </c>
      <c r="BI121" s="149">
        <f t="shared" ref="BI121:BI129" si="8">IF(U121="nulová",N121,0)</f>
        <v>0</v>
      </c>
      <c r="BJ121" s="20" t="s">
        <v>85</v>
      </c>
      <c r="BK121" s="149">
        <f t="shared" ref="BK121:BK129" si="9">ROUND(L121*K121,2)</f>
        <v>0</v>
      </c>
      <c r="BL121" s="20" t="s">
        <v>164</v>
      </c>
      <c r="BM121" s="20" t="s">
        <v>117</v>
      </c>
    </row>
    <row r="122" spans="2:65" s="1" customFormat="1" ht="22.5" customHeight="1">
      <c r="B122" s="140"/>
      <c r="C122" s="141" t="s">
        <v>189</v>
      </c>
      <c r="D122" s="141" t="s">
        <v>160</v>
      </c>
      <c r="E122" s="142" t="s">
        <v>2251</v>
      </c>
      <c r="F122" s="225" t="s">
        <v>2252</v>
      </c>
      <c r="G122" s="225"/>
      <c r="H122" s="225"/>
      <c r="I122" s="225"/>
      <c r="J122" s="143" t="s">
        <v>407</v>
      </c>
      <c r="K122" s="144">
        <v>2</v>
      </c>
      <c r="L122" s="226"/>
      <c r="M122" s="226"/>
      <c r="N122" s="226">
        <f t="shared" si="0"/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 t="shared" si="1"/>
        <v>0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0" t="s">
        <v>164</v>
      </c>
      <c r="AT122" s="20" t="s">
        <v>160</v>
      </c>
      <c r="AU122" s="20" t="s">
        <v>85</v>
      </c>
      <c r="AY122" s="20" t="s">
        <v>159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0" t="s">
        <v>85</v>
      </c>
      <c r="BK122" s="149">
        <f t="shared" si="9"/>
        <v>0</v>
      </c>
      <c r="BL122" s="20" t="s">
        <v>164</v>
      </c>
      <c r="BM122" s="20" t="s">
        <v>232</v>
      </c>
    </row>
    <row r="123" spans="2:65" s="1" customFormat="1" ht="22.5" customHeight="1">
      <c r="B123" s="140"/>
      <c r="C123" s="141" t="s">
        <v>164</v>
      </c>
      <c r="D123" s="141" t="s">
        <v>160</v>
      </c>
      <c r="E123" s="142" t="s">
        <v>2253</v>
      </c>
      <c r="F123" s="225" t="s">
        <v>2254</v>
      </c>
      <c r="G123" s="225"/>
      <c r="H123" s="225"/>
      <c r="I123" s="225"/>
      <c r="J123" s="143" t="s">
        <v>407</v>
      </c>
      <c r="K123" s="144">
        <v>8</v>
      </c>
      <c r="L123" s="226"/>
      <c r="M123" s="226"/>
      <c r="N123" s="226">
        <f t="shared" si="0"/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 t="shared" si="1"/>
        <v>0</v>
      </c>
      <c r="X123" s="147">
        <v>0</v>
      </c>
      <c r="Y123" s="147">
        <f t="shared" si="2"/>
        <v>0</v>
      </c>
      <c r="Z123" s="147">
        <v>0</v>
      </c>
      <c r="AA123" s="148">
        <f t="shared" si="3"/>
        <v>0</v>
      </c>
      <c r="AR123" s="20" t="s">
        <v>164</v>
      </c>
      <c r="AT123" s="20" t="s">
        <v>160</v>
      </c>
      <c r="AU123" s="20" t="s">
        <v>85</v>
      </c>
      <c r="AY123" s="20" t="s">
        <v>159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0" t="s">
        <v>85</v>
      </c>
      <c r="BK123" s="149">
        <f t="shared" si="9"/>
        <v>0</v>
      </c>
      <c r="BL123" s="20" t="s">
        <v>164</v>
      </c>
      <c r="BM123" s="20" t="s">
        <v>168</v>
      </c>
    </row>
    <row r="124" spans="2:65" s="1" customFormat="1" ht="22.5" customHeight="1">
      <c r="B124" s="140"/>
      <c r="C124" s="141" t="s">
        <v>271</v>
      </c>
      <c r="D124" s="141" t="s">
        <v>160</v>
      </c>
      <c r="E124" s="142" t="s">
        <v>2255</v>
      </c>
      <c r="F124" s="225" t="s">
        <v>2256</v>
      </c>
      <c r="G124" s="225"/>
      <c r="H124" s="225"/>
      <c r="I124" s="225"/>
      <c r="J124" s="143" t="s">
        <v>407</v>
      </c>
      <c r="K124" s="144">
        <v>2</v>
      </c>
      <c r="L124" s="226"/>
      <c r="M124" s="226"/>
      <c r="N124" s="226">
        <f t="shared" si="0"/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 t="shared" si="1"/>
        <v>0</v>
      </c>
      <c r="X124" s="147">
        <v>0</v>
      </c>
      <c r="Y124" s="147">
        <f t="shared" si="2"/>
        <v>0</v>
      </c>
      <c r="Z124" s="147">
        <v>0</v>
      </c>
      <c r="AA124" s="148">
        <f t="shared" si="3"/>
        <v>0</v>
      </c>
      <c r="AR124" s="20" t="s">
        <v>164</v>
      </c>
      <c r="AT124" s="20" t="s">
        <v>160</v>
      </c>
      <c r="AU124" s="20" t="s">
        <v>85</v>
      </c>
      <c r="AY124" s="20" t="s">
        <v>159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20" t="s">
        <v>85</v>
      </c>
      <c r="BK124" s="149">
        <f t="shared" si="9"/>
        <v>0</v>
      </c>
      <c r="BL124" s="20" t="s">
        <v>164</v>
      </c>
      <c r="BM124" s="20" t="s">
        <v>322</v>
      </c>
    </row>
    <row r="125" spans="2:65" s="1" customFormat="1" ht="22.5" customHeight="1">
      <c r="B125" s="140"/>
      <c r="C125" s="141" t="s">
        <v>196</v>
      </c>
      <c r="D125" s="141" t="s">
        <v>160</v>
      </c>
      <c r="E125" s="142" t="s">
        <v>2257</v>
      </c>
      <c r="F125" s="225" t="s">
        <v>2258</v>
      </c>
      <c r="G125" s="225"/>
      <c r="H125" s="225"/>
      <c r="I125" s="225"/>
      <c r="J125" s="143" t="s">
        <v>407</v>
      </c>
      <c r="K125" s="144">
        <v>2</v>
      </c>
      <c r="L125" s="226"/>
      <c r="M125" s="226"/>
      <c r="N125" s="226">
        <f t="shared" si="0"/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 t="shared" si="1"/>
        <v>0</v>
      </c>
      <c r="X125" s="147">
        <v>0</v>
      </c>
      <c r="Y125" s="147">
        <f t="shared" si="2"/>
        <v>0</v>
      </c>
      <c r="Z125" s="147">
        <v>0</v>
      </c>
      <c r="AA125" s="148">
        <f t="shared" si="3"/>
        <v>0</v>
      </c>
      <c r="AR125" s="20" t="s">
        <v>164</v>
      </c>
      <c r="AT125" s="20" t="s">
        <v>160</v>
      </c>
      <c r="AU125" s="20" t="s">
        <v>85</v>
      </c>
      <c r="AY125" s="20" t="s">
        <v>159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20" t="s">
        <v>85</v>
      </c>
      <c r="BK125" s="149">
        <f t="shared" si="9"/>
        <v>0</v>
      </c>
      <c r="BL125" s="20" t="s">
        <v>164</v>
      </c>
      <c r="BM125" s="20" t="s">
        <v>330</v>
      </c>
    </row>
    <row r="126" spans="2:65" s="1" customFormat="1" ht="22.5" customHeight="1">
      <c r="B126" s="140"/>
      <c r="C126" s="141" t="s">
        <v>203</v>
      </c>
      <c r="D126" s="141" t="s">
        <v>160</v>
      </c>
      <c r="E126" s="142" t="s">
        <v>2259</v>
      </c>
      <c r="F126" s="225" t="s">
        <v>2260</v>
      </c>
      <c r="G126" s="225"/>
      <c r="H126" s="225"/>
      <c r="I126" s="225"/>
      <c r="J126" s="143" t="s">
        <v>407</v>
      </c>
      <c r="K126" s="144">
        <v>2</v>
      </c>
      <c r="L126" s="226"/>
      <c r="M126" s="226"/>
      <c r="N126" s="226">
        <f t="shared" si="0"/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 t="shared" si="1"/>
        <v>0</v>
      </c>
      <c r="X126" s="147">
        <v>0</v>
      </c>
      <c r="Y126" s="147">
        <f t="shared" si="2"/>
        <v>0</v>
      </c>
      <c r="Z126" s="147">
        <v>0</v>
      </c>
      <c r="AA126" s="148">
        <f t="shared" si="3"/>
        <v>0</v>
      </c>
      <c r="AR126" s="20" t="s">
        <v>164</v>
      </c>
      <c r="AT126" s="20" t="s">
        <v>160</v>
      </c>
      <c r="AU126" s="20" t="s">
        <v>85</v>
      </c>
      <c r="AY126" s="20" t="s">
        <v>159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20" t="s">
        <v>85</v>
      </c>
      <c r="BK126" s="149">
        <f t="shared" si="9"/>
        <v>0</v>
      </c>
      <c r="BL126" s="20" t="s">
        <v>164</v>
      </c>
      <c r="BM126" s="20" t="s">
        <v>339</v>
      </c>
    </row>
    <row r="127" spans="2:65" s="1" customFormat="1" ht="22.5" customHeight="1">
      <c r="B127" s="140"/>
      <c r="C127" s="141" t="s">
        <v>184</v>
      </c>
      <c r="D127" s="141" t="s">
        <v>160</v>
      </c>
      <c r="E127" s="142" t="s">
        <v>2261</v>
      </c>
      <c r="F127" s="225" t="s">
        <v>2262</v>
      </c>
      <c r="G127" s="225"/>
      <c r="H127" s="225"/>
      <c r="I127" s="225"/>
      <c r="J127" s="143" t="s">
        <v>407</v>
      </c>
      <c r="K127" s="144">
        <v>2</v>
      </c>
      <c r="L127" s="226"/>
      <c r="M127" s="226"/>
      <c r="N127" s="226">
        <f t="shared" si="0"/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 t="shared" si="1"/>
        <v>0</v>
      </c>
      <c r="X127" s="147">
        <v>0</v>
      </c>
      <c r="Y127" s="147">
        <f t="shared" si="2"/>
        <v>0</v>
      </c>
      <c r="Z127" s="147">
        <v>0</v>
      </c>
      <c r="AA127" s="148">
        <f t="shared" si="3"/>
        <v>0</v>
      </c>
      <c r="AR127" s="20" t="s">
        <v>164</v>
      </c>
      <c r="AT127" s="20" t="s">
        <v>160</v>
      </c>
      <c r="AU127" s="20" t="s">
        <v>85</v>
      </c>
      <c r="AY127" s="20" t="s">
        <v>159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20" t="s">
        <v>85</v>
      </c>
      <c r="BK127" s="149">
        <f t="shared" si="9"/>
        <v>0</v>
      </c>
      <c r="BL127" s="20" t="s">
        <v>164</v>
      </c>
      <c r="BM127" s="20" t="s">
        <v>348</v>
      </c>
    </row>
    <row r="128" spans="2:65" s="1" customFormat="1" ht="22.5" customHeight="1">
      <c r="B128" s="140"/>
      <c r="C128" s="141" t="s">
        <v>213</v>
      </c>
      <c r="D128" s="141" t="s">
        <v>160</v>
      </c>
      <c r="E128" s="142" t="s">
        <v>2263</v>
      </c>
      <c r="F128" s="225" t="s">
        <v>2264</v>
      </c>
      <c r="G128" s="225"/>
      <c r="H128" s="225"/>
      <c r="I128" s="225"/>
      <c r="J128" s="143" t="s">
        <v>407</v>
      </c>
      <c r="K128" s="144">
        <v>2</v>
      </c>
      <c r="L128" s="226"/>
      <c r="M128" s="226"/>
      <c r="N128" s="226">
        <f t="shared" si="0"/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 t="shared" si="1"/>
        <v>0</v>
      </c>
      <c r="X128" s="147">
        <v>0</v>
      </c>
      <c r="Y128" s="147">
        <f t="shared" si="2"/>
        <v>0</v>
      </c>
      <c r="Z128" s="147">
        <v>0</v>
      </c>
      <c r="AA128" s="148">
        <f t="shared" si="3"/>
        <v>0</v>
      </c>
      <c r="AR128" s="20" t="s">
        <v>164</v>
      </c>
      <c r="AT128" s="20" t="s">
        <v>160</v>
      </c>
      <c r="AU128" s="20" t="s">
        <v>85</v>
      </c>
      <c r="AY128" s="20" t="s">
        <v>159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20" t="s">
        <v>85</v>
      </c>
      <c r="BK128" s="149">
        <f t="shared" si="9"/>
        <v>0</v>
      </c>
      <c r="BL128" s="20" t="s">
        <v>164</v>
      </c>
      <c r="BM128" s="20" t="s">
        <v>357</v>
      </c>
    </row>
    <row r="129" spans="2:65" s="1" customFormat="1" ht="22.5" customHeight="1">
      <c r="B129" s="140"/>
      <c r="C129" s="141" t="s">
        <v>111</v>
      </c>
      <c r="D129" s="141" t="s">
        <v>160</v>
      </c>
      <c r="E129" s="142" t="s">
        <v>2265</v>
      </c>
      <c r="F129" s="225" t="s">
        <v>2266</v>
      </c>
      <c r="G129" s="225"/>
      <c r="H129" s="225"/>
      <c r="I129" s="225"/>
      <c r="J129" s="143" t="s">
        <v>407</v>
      </c>
      <c r="K129" s="144">
        <v>2</v>
      </c>
      <c r="L129" s="226"/>
      <c r="M129" s="226"/>
      <c r="N129" s="226">
        <f t="shared" si="0"/>
        <v>0</v>
      </c>
      <c r="O129" s="226"/>
      <c r="P129" s="226"/>
      <c r="Q129" s="226"/>
      <c r="R129" s="145"/>
      <c r="T129" s="146" t="s">
        <v>5</v>
      </c>
      <c r="U129" s="171" t="s">
        <v>42</v>
      </c>
      <c r="V129" s="172">
        <v>0</v>
      </c>
      <c r="W129" s="172">
        <f t="shared" si="1"/>
        <v>0</v>
      </c>
      <c r="X129" s="172">
        <v>0</v>
      </c>
      <c r="Y129" s="172">
        <f t="shared" si="2"/>
        <v>0</v>
      </c>
      <c r="Z129" s="172">
        <v>0</v>
      </c>
      <c r="AA129" s="173">
        <f t="shared" si="3"/>
        <v>0</v>
      </c>
      <c r="AR129" s="20" t="s">
        <v>164</v>
      </c>
      <c r="AT129" s="20" t="s">
        <v>160</v>
      </c>
      <c r="AU129" s="20" t="s">
        <v>85</v>
      </c>
      <c r="AY129" s="20" t="s">
        <v>159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20" t="s">
        <v>85</v>
      </c>
      <c r="BK129" s="149">
        <f t="shared" si="9"/>
        <v>0</v>
      </c>
      <c r="BL129" s="20" t="s">
        <v>164</v>
      </c>
      <c r="BM129" s="20" t="s">
        <v>365</v>
      </c>
    </row>
    <row r="130" spans="2:65" s="1" customFormat="1" ht="6.95" customHeight="1">
      <c r="B130" s="58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60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3:I113"/>
    <mergeCell ref="L113:M113"/>
    <mergeCell ref="N113:Q113"/>
    <mergeCell ref="F114:I114"/>
    <mergeCell ref="F115:I115"/>
    <mergeCell ref="F116:I116"/>
    <mergeCell ref="F117:I117"/>
    <mergeCell ref="F118:I118"/>
    <mergeCell ref="F119:I119"/>
    <mergeCell ref="F121:I121"/>
    <mergeCell ref="L121:M121"/>
    <mergeCell ref="N121:Q121"/>
    <mergeCell ref="F122:I122"/>
    <mergeCell ref="L122:M122"/>
    <mergeCell ref="N122:Q122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H1:K1"/>
    <mergeCell ref="S2:AC2"/>
    <mergeCell ref="F129:I129"/>
    <mergeCell ref="L129:M129"/>
    <mergeCell ref="N129:Q129"/>
    <mergeCell ref="N111:Q111"/>
    <mergeCell ref="N112:Q112"/>
    <mergeCell ref="N120:Q120"/>
    <mergeCell ref="F127:I127"/>
    <mergeCell ref="L127:M127"/>
    <mergeCell ref="N127:Q127"/>
    <mergeCell ref="F128:I128"/>
    <mergeCell ref="L128:M128"/>
    <mergeCell ref="N128:Q128"/>
    <mergeCell ref="F125:I125"/>
    <mergeCell ref="L125:M125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ageMargins left="0.59055118110236215" right="0.59055118110236215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>
      <pane ySplit="1" topLeftCell="A27" activePane="bottomLeft" state="frozen"/>
      <selection pane="bottomLeft" activeCell="H40" sqref="H4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119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2267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N95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ROUND((SUM(BE95:BE96)+SUM(BE114:BE131)), 2)</f>
        <v>0</v>
      </c>
      <c r="I32" s="250"/>
      <c r="J32" s="250"/>
      <c r="K32" s="35"/>
      <c r="L32" s="35"/>
      <c r="M32" s="255">
        <f>ROUND(ROUND((SUM(BE95:BE96)+SUM(BE114:BE131)),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ROUND((SUM(BF95:BF96)+SUM(BF114:BF131)), 2)</f>
        <v>0</v>
      </c>
      <c r="I33" s="250"/>
      <c r="J33" s="250"/>
      <c r="K33" s="35"/>
      <c r="L33" s="35"/>
      <c r="M33" s="255">
        <f>ROUND(ROUND((SUM(BF95:BF96)+SUM(BF114:BF131)),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ROUND((SUM(BG95:BG96)+SUM(BG114:BG131)),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ROUND((SUM(BH95:BH96)+SUM(BH114:BH131)),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ROUND((SUM(BI95:BI96)+SUM(BI114:BI131)),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12 - Vedlejší náklady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N114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2268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N115</f>
        <v>0</v>
      </c>
      <c r="O89" s="245"/>
      <c r="P89" s="245"/>
      <c r="Q89" s="245"/>
      <c r="R89" s="115"/>
    </row>
    <row r="90" spans="2:47" s="7" customFormat="1" ht="19.899999999999999" customHeight="1">
      <c r="B90" s="116"/>
      <c r="C90" s="117"/>
      <c r="D90" s="118" t="s">
        <v>2269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N116</f>
        <v>0</v>
      </c>
      <c r="O90" s="247"/>
      <c r="P90" s="247"/>
      <c r="Q90" s="247"/>
      <c r="R90" s="119"/>
    </row>
    <row r="91" spans="2:47" s="7" customFormat="1" ht="19.899999999999999" customHeight="1">
      <c r="B91" s="116"/>
      <c r="C91" s="117"/>
      <c r="D91" s="118" t="s">
        <v>2270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N121</f>
        <v>0</v>
      </c>
      <c r="O91" s="247"/>
      <c r="P91" s="247"/>
      <c r="Q91" s="247"/>
      <c r="R91" s="119"/>
    </row>
    <row r="92" spans="2:47" s="7" customFormat="1" ht="19.899999999999999" customHeight="1">
      <c r="B92" s="116"/>
      <c r="C92" s="117"/>
      <c r="D92" s="118" t="s">
        <v>2271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N125</f>
        <v>0</v>
      </c>
      <c r="O92" s="247"/>
      <c r="P92" s="247"/>
      <c r="Q92" s="247"/>
      <c r="R92" s="119"/>
    </row>
    <row r="93" spans="2:47" s="7" customFormat="1" ht="19.899999999999999" customHeight="1">
      <c r="B93" s="116"/>
      <c r="C93" s="117"/>
      <c r="D93" s="118" t="s">
        <v>2272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6">
        <f>N128</f>
        <v>0</v>
      </c>
      <c r="O93" s="247"/>
      <c r="P93" s="247"/>
      <c r="Q93" s="247"/>
      <c r="R93" s="119"/>
    </row>
    <row r="94" spans="2:47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47" s="1" customFormat="1" ht="29.25" customHeight="1">
      <c r="B95" s="34"/>
      <c r="C95" s="111" t="s">
        <v>144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48">
        <v>0</v>
      </c>
      <c r="O95" s="249"/>
      <c r="P95" s="249"/>
      <c r="Q95" s="249"/>
      <c r="R95" s="36"/>
      <c r="T95" s="120"/>
      <c r="U95" s="121" t="s">
        <v>41</v>
      </c>
    </row>
    <row r="96" spans="2:47" s="1" customFormat="1" ht="18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18" s="1" customFormat="1" ht="29.25" customHeight="1">
      <c r="B97" s="34"/>
      <c r="C97" s="102" t="s">
        <v>123</v>
      </c>
      <c r="D97" s="103"/>
      <c r="E97" s="103"/>
      <c r="F97" s="103"/>
      <c r="G97" s="103"/>
      <c r="H97" s="103"/>
      <c r="I97" s="103"/>
      <c r="J97" s="103"/>
      <c r="K97" s="103"/>
      <c r="L97" s="195">
        <f>ROUND(SUM(N88+N95),2)</f>
        <v>0</v>
      </c>
      <c r="M97" s="195"/>
      <c r="N97" s="195"/>
      <c r="O97" s="195"/>
      <c r="P97" s="195"/>
      <c r="Q97" s="195"/>
      <c r="R97" s="36"/>
    </row>
    <row r="98" spans="2:18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102" spans="2:18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</row>
    <row r="103" spans="2:18" s="1" customFormat="1" ht="36.950000000000003" customHeight="1">
      <c r="B103" s="34"/>
      <c r="C103" s="206" t="s">
        <v>145</v>
      </c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36"/>
    </row>
    <row r="104" spans="2:18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30" customHeight="1">
      <c r="B105" s="34"/>
      <c r="C105" s="31" t="s">
        <v>16</v>
      </c>
      <c r="D105" s="35"/>
      <c r="E105" s="35"/>
      <c r="F105" s="251" t="str">
        <f>F6</f>
        <v xml:space="preserve">FN Brno - PDM, objekt L – Zajištění základové spáry                                  Etapa 1 - Posílení základové soustavy </v>
      </c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35"/>
      <c r="R105" s="36"/>
    </row>
    <row r="106" spans="2:18" s="1" customFormat="1" ht="36.950000000000003" customHeight="1">
      <c r="B106" s="34"/>
      <c r="C106" s="68" t="s">
        <v>131</v>
      </c>
      <c r="D106" s="35"/>
      <c r="E106" s="35"/>
      <c r="F106" s="208" t="str">
        <f>F7</f>
        <v>12 - Vedlejší náklady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35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8" customHeight="1">
      <c r="B108" s="34"/>
      <c r="C108" s="31" t="s">
        <v>19</v>
      </c>
      <c r="D108" s="35"/>
      <c r="E108" s="35"/>
      <c r="F108" s="29" t="str">
        <f>F9</f>
        <v>Brno, Černopolní 9, pavilon L</v>
      </c>
      <c r="G108" s="35"/>
      <c r="H108" s="35"/>
      <c r="I108" s="35"/>
      <c r="J108" s="35"/>
      <c r="K108" s="31" t="s">
        <v>21</v>
      </c>
      <c r="L108" s="35"/>
      <c r="M108" s="241" t="str">
        <f>IF(O9="","",O9)</f>
        <v>21.11.2018</v>
      </c>
      <c r="N108" s="241"/>
      <c r="O108" s="241"/>
      <c r="P108" s="241"/>
      <c r="Q108" s="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5">
      <c r="B110" s="34"/>
      <c r="C110" s="31" t="s">
        <v>23</v>
      </c>
      <c r="D110" s="35"/>
      <c r="E110" s="35"/>
      <c r="F110" s="29" t="str">
        <f>E12</f>
        <v>Fakultní nemocnice Brno</v>
      </c>
      <c r="G110" s="35"/>
      <c r="H110" s="35"/>
      <c r="I110" s="35"/>
      <c r="J110" s="35"/>
      <c r="K110" s="31" t="s">
        <v>31</v>
      </c>
      <c r="L110" s="35"/>
      <c r="M110" s="219" t="str">
        <f>E18</f>
        <v>PROXIMA projekt s.r.o.</v>
      </c>
      <c r="N110" s="219"/>
      <c r="O110" s="219"/>
      <c r="P110" s="219"/>
      <c r="Q110" s="219"/>
      <c r="R110" s="36"/>
    </row>
    <row r="111" spans="2:18" s="1" customFormat="1" ht="14.45" customHeight="1">
      <c r="B111" s="34"/>
      <c r="C111" s="31" t="s">
        <v>29</v>
      </c>
      <c r="D111" s="35"/>
      <c r="E111" s="35"/>
      <c r="F111" s="29" t="str">
        <f>IF(E15="","",E15)</f>
        <v xml:space="preserve"> </v>
      </c>
      <c r="G111" s="35"/>
      <c r="H111" s="35"/>
      <c r="I111" s="35"/>
      <c r="J111" s="35"/>
      <c r="K111" s="31" t="s">
        <v>36</v>
      </c>
      <c r="L111" s="35"/>
      <c r="M111" s="219" t="str">
        <f>E21</f>
        <v>PROXIMA projekt s.r.o.</v>
      </c>
      <c r="N111" s="219"/>
      <c r="O111" s="219"/>
      <c r="P111" s="219"/>
      <c r="Q111" s="219"/>
      <c r="R111" s="36"/>
    </row>
    <row r="112" spans="2:18" s="1" customFormat="1" ht="10.3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8" customFormat="1" ht="29.25" customHeight="1">
      <c r="B113" s="122"/>
      <c r="C113" s="123" t="s">
        <v>146</v>
      </c>
      <c r="D113" s="124" t="s">
        <v>147</v>
      </c>
      <c r="E113" s="124" t="s">
        <v>59</v>
      </c>
      <c r="F113" s="242" t="s">
        <v>148</v>
      </c>
      <c r="G113" s="242"/>
      <c r="H113" s="242"/>
      <c r="I113" s="242"/>
      <c r="J113" s="124" t="s">
        <v>149</v>
      </c>
      <c r="K113" s="124" t="s">
        <v>150</v>
      </c>
      <c r="L113" s="243" t="s">
        <v>151</v>
      </c>
      <c r="M113" s="243"/>
      <c r="N113" s="242" t="s">
        <v>137</v>
      </c>
      <c r="O113" s="242"/>
      <c r="P113" s="242"/>
      <c r="Q113" s="244"/>
      <c r="R113" s="125"/>
      <c r="T113" s="75" t="s">
        <v>152</v>
      </c>
      <c r="U113" s="76" t="s">
        <v>41</v>
      </c>
      <c r="V113" s="76" t="s">
        <v>153</v>
      </c>
      <c r="W113" s="76" t="s">
        <v>154</v>
      </c>
      <c r="X113" s="76" t="s">
        <v>155</v>
      </c>
      <c r="Y113" s="76" t="s">
        <v>156</v>
      </c>
      <c r="Z113" s="76" t="s">
        <v>157</v>
      </c>
      <c r="AA113" s="77" t="s">
        <v>158</v>
      </c>
    </row>
    <row r="114" spans="2:65" s="1" customFormat="1" ht="29.25" customHeight="1">
      <c r="B114" s="34"/>
      <c r="C114" s="79" t="s">
        <v>133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29">
        <f>BK114</f>
        <v>0</v>
      </c>
      <c r="O114" s="230"/>
      <c r="P114" s="230"/>
      <c r="Q114" s="230"/>
      <c r="R114" s="36"/>
      <c r="T114" s="78"/>
      <c r="U114" s="50"/>
      <c r="V114" s="50"/>
      <c r="W114" s="126">
        <f>W115</f>
        <v>0</v>
      </c>
      <c r="X114" s="50"/>
      <c r="Y114" s="126">
        <f>Y115</f>
        <v>0</v>
      </c>
      <c r="Z114" s="50"/>
      <c r="AA114" s="127">
        <f>AA115</f>
        <v>0</v>
      </c>
      <c r="AT114" s="20" t="s">
        <v>76</v>
      </c>
      <c r="AU114" s="20" t="s">
        <v>139</v>
      </c>
      <c r="BK114" s="128">
        <f>BK115</f>
        <v>0</v>
      </c>
    </row>
    <row r="115" spans="2:65" s="9" customFormat="1" ht="37.35" customHeight="1">
      <c r="B115" s="129"/>
      <c r="C115" s="130"/>
      <c r="D115" s="131" t="s">
        <v>2268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31">
        <f>BK115</f>
        <v>0</v>
      </c>
      <c r="O115" s="232"/>
      <c r="P115" s="232"/>
      <c r="Q115" s="232"/>
      <c r="R115" s="132"/>
      <c r="T115" s="133"/>
      <c r="U115" s="130"/>
      <c r="V115" s="130"/>
      <c r="W115" s="134">
        <f>W116+W121+W125+W128</f>
        <v>0</v>
      </c>
      <c r="X115" s="130"/>
      <c r="Y115" s="134">
        <f>Y116+Y121+Y125+Y128</f>
        <v>0</v>
      </c>
      <c r="Z115" s="130"/>
      <c r="AA115" s="135">
        <f>AA116+AA121+AA125+AA128</f>
        <v>0</v>
      </c>
      <c r="AR115" s="136" t="s">
        <v>271</v>
      </c>
      <c r="AT115" s="137" t="s">
        <v>76</v>
      </c>
      <c r="AU115" s="137" t="s">
        <v>77</v>
      </c>
      <c r="AY115" s="136" t="s">
        <v>159</v>
      </c>
      <c r="BK115" s="138">
        <f>BK116+BK121+BK125+BK128</f>
        <v>0</v>
      </c>
    </row>
    <row r="116" spans="2:65" s="9" customFormat="1" ht="19.899999999999999" customHeight="1">
      <c r="B116" s="129"/>
      <c r="C116" s="130"/>
      <c r="D116" s="139" t="s">
        <v>2269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233">
        <f>BK116</f>
        <v>0</v>
      </c>
      <c r="O116" s="234"/>
      <c r="P116" s="234"/>
      <c r="Q116" s="234"/>
      <c r="R116" s="132"/>
      <c r="T116" s="133"/>
      <c r="U116" s="130"/>
      <c r="V116" s="130"/>
      <c r="W116" s="134">
        <f>SUM(W117:W120)</f>
        <v>0</v>
      </c>
      <c r="X116" s="130"/>
      <c r="Y116" s="134">
        <f>SUM(Y117:Y120)</f>
        <v>0</v>
      </c>
      <c r="Z116" s="130"/>
      <c r="AA116" s="135">
        <f>SUM(AA117:AA120)</f>
        <v>0</v>
      </c>
      <c r="AR116" s="136" t="s">
        <v>271</v>
      </c>
      <c r="AT116" s="137" t="s">
        <v>76</v>
      </c>
      <c r="AU116" s="137" t="s">
        <v>85</v>
      </c>
      <c r="AY116" s="136" t="s">
        <v>159</v>
      </c>
      <c r="BK116" s="138">
        <f>SUM(BK117:BK120)</f>
        <v>0</v>
      </c>
    </row>
    <row r="117" spans="2:65" s="1" customFormat="1" ht="22.5" customHeight="1">
      <c r="B117" s="140"/>
      <c r="C117" s="141" t="s">
        <v>85</v>
      </c>
      <c r="D117" s="141" t="s">
        <v>160</v>
      </c>
      <c r="E117" s="142" t="s">
        <v>2273</v>
      </c>
      <c r="F117" s="225" t="s">
        <v>2274</v>
      </c>
      <c r="G117" s="225"/>
      <c r="H117" s="225"/>
      <c r="I117" s="225"/>
      <c r="J117" s="143" t="s">
        <v>1641</v>
      </c>
      <c r="K117" s="144">
        <v>1</v>
      </c>
      <c r="L117" s="226"/>
      <c r="M117" s="226"/>
      <c r="N117" s="226">
        <f>ROUND(L117*K117,2)</f>
        <v>0</v>
      </c>
      <c r="O117" s="226"/>
      <c r="P117" s="226"/>
      <c r="Q117" s="226"/>
      <c r="R117" s="145"/>
      <c r="T117" s="146" t="s">
        <v>5</v>
      </c>
      <c r="U117" s="43" t="s">
        <v>42</v>
      </c>
      <c r="V117" s="147">
        <v>0</v>
      </c>
      <c r="W117" s="147">
        <f>V117*K117</f>
        <v>0</v>
      </c>
      <c r="X117" s="147">
        <v>0</v>
      </c>
      <c r="Y117" s="147">
        <f>X117*K117</f>
        <v>0</v>
      </c>
      <c r="Z117" s="147">
        <v>0</v>
      </c>
      <c r="AA117" s="148">
        <f>Z117*K117</f>
        <v>0</v>
      </c>
      <c r="AR117" s="20" t="s">
        <v>2275</v>
      </c>
      <c r="AT117" s="20" t="s">
        <v>160</v>
      </c>
      <c r="AU117" s="20" t="s">
        <v>129</v>
      </c>
      <c r="AY117" s="20" t="s">
        <v>159</v>
      </c>
      <c r="BE117" s="149">
        <f>IF(U117="základní",N117,0)</f>
        <v>0</v>
      </c>
      <c r="BF117" s="149">
        <f>IF(U117="snížená",N117,0)</f>
        <v>0</v>
      </c>
      <c r="BG117" s="149">
        <f>IF(U117="zákl. přenesená",N117,0)</f>
        <v>0</v>
      </c>
      <c r="BH117" s="149">
        <f>IF(U117="sníž. přenesená",N117,0)</f>
        <v>0</v>
      </c>
      <c r="BI117" s="149">
        <f>IF(U117="nulová",N117,0)</f>
        <v>0</v>
      </c>
      <c r="BJ117" s="20" t="s">
        <v>85</v>
      </c>
      <c r="BK117" s="149">
        <f>ROUND(L117*K117,2)</f>
        <v>0</v>
      </c>
      <c r="BL117" s="20" t="s">
        <v>2275</v>
      </c>
      <c r="BM117" s="20" t="s">
        <v>2276</v>
      </c>
    </row>
    <row r="118" spans="2:65" s="1" customFormat="1" ht="22.5" customHeight="1">
      <c r="B118" s="140"/>
      <c r="C118" s="141" t="s">
        <v>129</v>
      </c>
      <c r="D118" s="141" t="s">
        <v>160</v>
      </c>
      <c r="E118" s="142" t="s">
        <v>2277</v>
      </c>
      <c r="F118" s="225" t="s">
        <v>2278</v>
      </c>
      <c r="G118" s="225"/>
      <c r="H118" s="225"/>
      <c r="I118" s="225"/>
      <c r="J118" s="143" t="s">
        <v>1641</v>
      </c>
      <c r="K118" s="144">
        <v>1</v>
      </c>
      <c r="L118" s="226"/>
      <c r="M118" s="226"/>
      <c r="N118" s="226">
        <f>ROUND(L118*K118,2)</f>
        <v>0</v>
      </c>
      <c r="O118" s="226"/>
      <c r="P118" s="226"/>
      <c r="Q118" s="226"/>
      <c r="R118" s="145"/>
      <c r="T118" s="146" t="s">
        <v>5</v>
      </c>
      <c r="U118" s="43" t="s">
        <v>42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0" t="s">
        <v>2275</v>
      </c>
      <c r="AT118" s="20" t="s">
        <v>160</v>
      </c>
      <c r="AU118" s="20" t="s">
        <v>129</v>
      </c>
      <c r="AY118" s="20" t="s">
        <v>159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0" t="s">
        <v>85</v>
      </c>
      <c r="BK118" s="149">
        <f>ROUND(L118*K118,2)</f>
        <v>0</v>
      </c>
      <c r="BL118" s="20" t="s">
        <v>2275</v>
      </c>
      <c r="BM118" s="20" t="s">
        <v>2279</v>
      </c>
    </row>
    <row r="119" spans="2:65" s="1" customFormat="1" ht="22.5" customHeight="1">
      <c r="B119" s="140"/>
      <c r="C119" s="141" t="s">
        <v>189</v>
      </c>
      <c r="D119" s="141" t="s">
        <v>160</v>
      </c>
      <c r="E119" s="142" t="s">
        <v>2280</v>
      </c>
      <c r="F119" s="225" t="s">
        <v>2281</v>
      </c>
      <c r="G119" s="225"/>
      <c r="H119" s="225"/>
      <c r="I119" s="225"/>
      <c r="J119" s="143" t="s">
        <v>1641</v>
      </c>
      <c r="K119" s="144">
        <v>1</v>
      </c>
      <c r="L119" s="226"/>
      <c r="M119" s="226"/>
      <c r="N119" s="226">
        <f>ROUND(L119*K119,2)</f>
        <v>0</v>
      </c>
      <c r="O119" s="226"/>
      <c r="P119" s="226"/>
      <c r="Q119" s="226"/>
      <c r="R119" s="145"/>
      <c r="T119" s="146" t="s">
        <v>5</v>
      </c>
      <c r="U119" s="43" t="s">
        <v>42</v>
      </c>
      <c r="V119" s="147">
        <v>0</v>
      </c>
      <c r="W119" s="147">
        <f>V119*K119</f>
        <v>0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0" t="s">
        <v>2275</v>
      </c>
      <c r="AT119" s="20" t="s">
        <v>160</v>
      </c>
      <c r="AU119" s="20" t="s">
        <v>129</v>
      </c>
      <c r="AY119" s="20" t="s">
        <v>159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0" t="s">
        <v>85</v>
      </c>
      <c r="BK119" s="149">
        <f>ROUND(L119*K119,2)</f>
        <v>0</v>
      </c>
      <c r="BL119" s="20" t="s">
        <v>2275</v>
      </c>
      <c r="BM119" s="20" t="s">
        <v>2282</v>
      </c>
    </row>
    <row r="120" spans="2:65" s="1" customFormat="1" ht="22.5" customHeight="1">
      <c r="B120" s="140"/>
      <c r="C120" s="141" t="s">
        <v>164</v>
      </c>
      <c r="D120" s="141" t="s">
        <v>160</v>
      </c>
      <c r="E120" s="142" t="s">
        <v>2283</v>
      </c>
      <c r="F120" s="225" t="s">
        <v>2284</v>
      </c>
      <c r="G120" s="225"/>
      <c r="H120" s="225"/>
      <c r="I120" s="225"/>
      <c r="J120" s="143" t="s">
        <v>1641</v>
      </c>
      <c r="K120" s="144">
        <v>1</v>
      </c>
      <c r="L120" s="226"/>
      <c r="M120" s="226"/>
      <c r="N120" s="226">
        <f>ROUND(L120*K120,2)</f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</v>
      </c>
      <c r="W120" s="147">
        <f>V120*K120</f>
        <v>0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0" t="s">
        <v>2275</v>
      </c>
      <c r="AT120" s="20" t="s">
        <v>160</v>
      </c>
      <c r="AU120" s="20" t="s">
        <v>129</v>
      </c>
      <c r="AY120" s="20" t="s">
        <v>159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0" t="s">
        <v>85</v>
      </c>
      <c r="BK120" s="149">
        <f>ROUND(L120*K120,2)</f>
        <v>0</v>
      </c>
      <c r="BL120" s="20" t="s">
        <v>2275</v>
      </c>
      <c r="BM120" s="20" t="s">
        <v>2285</v>
      </c>
    </row>
    <row r="121" spans="2:65" s="9" customFormat="1" ht="29.85" customHeight="1">
      <c r="B121" s="129"/>
      <c r="C121" s="130"/>
      <c r="D121" s="139" t="s">
        <v>2270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259">
        <f>BK121</f>
        <v>0</v>
      </c>
      <c r="O121" s="260"/>
      <c r="P121" s="260"/>
      <c r="Q121" s="260"/>
      <c r="R121" s="132"/>
      <c r="T121" s="133"/>
      <c r="U121" s="130"/>
      <c r="V121" s="130"/>
      <c r="W121" s="134">
        <f>SUM(W122:W124)</f>
        <v>0</v>
      </c>
      <c r="X121" s="130"/>
      <c r="Y121" s="134">
        <f>SUM(Y122:Y124)</f>
        <v>0</v>
      </c>
      <c r="Z121" s="130"/>
      <c r="AA121" s="135">
        <f>SUM(AA122:AA124)</f>
        <v>0</v>
      </c>
      <c r="AR121" s="136" t="s">
        <v>271</v>
      </c>
      <c r="AT121" s="137" t="s">
        <v>76</v>
      </c>
      <c r="AU121" s="137" t="s">
        <v>85</v>
      </c>
      <c r="AY121" s="136" t="s">
        <v>159</v>
      </c>
      <c r="BK121" s="138">
        <f>SUM(BK122:BK124)</f>
        <v>0</v>
      </c>
    </row>
    <row r="122" spans="2:65" s="1" customFormat="1" ht="22.5" customHeight="1">
      <c r="B122" s="140"/>
      <c r="C122" s="141" t="s">
        <v>271</v>
      </c>
      <c r="D122" s="141" t="s">
        <v>160</v>
      </c>
      <c r="E122" s="142" t="s">
        <v>2286</v>
      </c>
      <c r="F122" s="225" t="s">
        <v>2287</v>
      </c>
      <c r="G122" s="225"/>
      <c r="H122" s="225"/>
      <c r="I122" s="225"/>
      <c r="J122" s="143" t="s">
        <v>1641</v>
      </c>
      <c r="K122" s="144">
        <v>1</v>
      </c>
      <c r="L122" s="226"/>
      <c r="M122" s="226"/>
      <c r="N122" s="226">
        <f>ROUND(L122*K122,2)</f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0" t="s">
        <v>2275</v>
      </c>
      <c r="AT122" s="20" t="s">
        <v>160</v>
      </c>
      <c r="AU122" s="20" t="s">
        <v>129</v>
      </c>
      <c r="AY122" s="20" t="s">
        <v>159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0" t="s">
        <v>85</v>
      </c>
      <c r="BK122" s="149">
        <f>ROUND(L122*K122,2)</f>
        <v>0</v>
      </c>
      <c r="BL122" s="20" t="s">
        <v>2275</v>
      </c>
      <c r="BM122" s="20" t="s">
        <v>2288</v>
      </c>
    </row>
    <row r="123" spans="2:65" s="1" customFormat="1" ht="22.5" customHeight="1">
      <c r="B123" s="140"/>
      <c r="C123" s="141" t="s">
        <v>196</v>
      </c>
      <c r="D123" s="141" t="s">
        <v>160</v>
      </c>
      <c r="E123" s="142" t="s">
        <v>2289</v>
      </c>
      <c r="F123" s="225" t="s">
        <v>2290</v>
      </c>
      <c r="G123" s="225"/>
      <c r="H123" s="225"/>
      <c r="I123" s="225"/>
      <c r="J123" s="143" t="s">
        <v>1641</v>
      </c>
      <c r="K123" s="144">
        <v>1</v>
      </c>
      <c r="L123" s="226"/>
      <c r="M123" s="226"/>
      <c r="N123" s="226">
        <f>ROUND(L123*K123,2)</f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0" t="s">
        <v>2275</v>
      </c>
      <c r="AT123" s="20" t="s">
        <v>160</v>
      </c>
      <c r="AU123" s="20" t="s">
        <v>129</v>
      </c>
      <c r="AY123" s="20" t="s">
        <v>159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0" t="s">
        <v>85</v>
      </c>
      <c r="BK123" s="149">
        <f>ROUND(L123*K123,2)</f>
        <v>0</v>
      </c>
      <c r="BL123" s="20" t="s">
        <v>2275</v>
      </c>
      <c r="BM123" s="20" t="s">
        <v>2291</v>
      </c>
    </row>
    <row r="124" spans="2:65" s="1" customFormat="1" ht="22.5" customHeight="1">
      <c r="B124" s="140"/>
      <c r="C124" s="141" t="s">
        <v>203</v>
      </c>
      <c r="D124" s="141" t="s">
        <v>160</v>
      </c>
      <c r="E124" s="142" t="s">
        <v>2292</v>
      </c>
      <c r="F124" s="225" t="s">
        <v>2293</v>
      </c>
      <c r="G124" s="225"/>
      <c r="H124" s="225"/>
      <c r="I124" s="225"/>
      <c r="J124" s="143" t="s">
        <v>1641</v>
      </c>
      <c r="K124" s="144">
        <v>1</v>
      </c>
      <c r="L124" s="226"/>
      <c r="M124" s="226"/>
      <c r="N124" s="226">
        <f>ROUND(L124*K124,2)</f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>V124*K124</f>
        <v>0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0" t="s">
        <v>2275</v>
      </c>
      <c r="AT124" s="20" t="s">
        <v>160</v>
      </c>
      <c r="AU124" s="20" t="s">
        <v>129</v>
      </c>
      <c r="AY124" s="20" t="s">
        <v>159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0" t="s">
        <v>85</v>
      </c>
      <c r="BK124" s="149">
        <f>ROUND(L124*K124,2)</f>
        <v>0</v>
      </c>
      <c r="BL124" s="20" t="s">
        <v>2275</v>
      </c>
      <c r="BM124" s="20" t="s">
        <v>2294</v>
      </c>
    </row>
    <row r="125" spans="2:65" s="9" customFormat="1" ht="29.85" customHeight="1">
      <c r="B125" s="129"/>
      <c r="C125" s="130"/>
      <c r="D125" s="139" t="s">
        <v>2271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259">
        <f>BK125</f>
        <v>0</v>
      </c>
      <c r="O125" s="260"/>
      <c r="P125" s="260"/>
      <c r="Q125" s="260"/>
      <c r="R125" s="132"/>
      <c r="T125" s="133"/>
      <c r="U125" s="130"/>
      <c r="V125" s="130"/>
      <c r="W125" s="134">
        <f>SUM(W126:W127)</f>
        <v>0</v>
      </c>
      <c r="X125" s="130"/>
      <c r="Y125" s="134">
        <f>SUM(Y126:Y127)</f>
        <v>0</v>
      </c>
      <c r="Z125" s="130"/>
      <c r="AA125" s="135">
        <f>SUM(AA126:AA127)</f>
        <v>0</v>
      </c>
      <c r="AR125" s="136" t="s">
        <v>271</v>
      </c>
      <c r="AT125" s="137" t="s">
        <v>76</v>
      </c>
      <c r="AU125" s="137" t="s">
        <v>85</v>
      </c>
      <c r="AY125" s="136" t="s">
        <v>159</v>
      </c>
      <c r="BK125" s="138">
        <f>SUM(BK126:BK127)</f>
        <v>0</v>
      </c>
    </row>
    <row r="126" spans="2:65" s="1" customFormat="1" ht="22.5" customHeight="1">
      <c r="B126" s="140"/>
      <c r="C126" s="141" t="s">
        <v>184</v>
      </c>
      <c r="D126" s="141" t="s">
        <v>160</v>
      </c>
      <c r="E126" s="142" t="s">
        <v>2295</v>
      </c>
      <c r="F126" s="225" t="s">
        <v>2296</v>
      </c>
      <c r="G126" s="225"/>
      <c r="H126" s="225"/>
      <c r="I126" s="225"/>
      <c r="J126" s="143" t="s">
        <v>1641</v>
      </c>
      <c r="K126" s="144">
        <v>1</v>
      </c>
      <c r="L126" s="226"/>
      <c r="M126" s="226"/>
      <c r="N126" s="226">
        <f>ROUND(L126*K126,2)</f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>V126*K126</f>
        <v>0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0" t="s">
        <v>2275</v>
      </c>
      <c r="AT126" s="20" t="s">
        <v>160</v>
      </c>
      <c r="AU126" s="20" t="s">
        <v>129</v>
      </c>
      <c r="AY126" s="20" t="s">
        <v>159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0" t="s">
        <v>85</v>
      </c>
      <c r="BK126" s="149">
        <f>ROUND(L126*K126,2)</f>
        <v>0</v>
      </c>
      <c r="BL126" s="20" t="s">
        <v>2275</v>
      </c>
      <c r="BM126" s="20" t="s">
        <v>2297</v>
      </c>
    </row>
    <row r="127" spans="2:65" s="1" customFormat="1" ht="22.5" customHeight="1">
      <c r="B127" s="140"/>
      <c r="C127" s="141" t="s">
        <v>213</v>
      </c>
      <c r="D127" s="141" t="s">
        <v>160</v>
      </c>
      <c r="E127" s="142" t="s">
        <v>2298</v>
      </c>
      <c r="F127" s="225" t="s">
        <v>2299</v>
      </c>
      <c r="G127" s="225"/>
      <c r="H127" s="225"/>
      <c r="I127" s="225"/>
      <c r="J127" s="143" t="s">
        <v>1641</v>
      </c>
      <c r="K127" s="144">
        <v>1</v>
      </c>
      <c r="L127" s="226"/>
      <c r="M127" s="226"/>
      <c r="N127" s="22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>V127*K127</f>
        <v>0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2275</v>
      </c>
      <c r="AT127" s="20" t="s">
        <v>160</v>
      </c>
      <c r="AU127" s="20" t="s">
        <v>129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2275</v>
      </c>
      <c r="BM127" s="20" t="s">
        <v>2300</v>
      </c>
    </row>
    <row r="128" spans="2:65" s="9" customFormat="1" ht="29.85" customHeight="1">
      <c r="B128" s="129"/>
      <c r="C128" s="130"/>
      <c r="D128" s="139" t="s">
        <v>2272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259">
        <f>BK128</f>
        <v>0</v>
      </c>
      <c r="O128" s="260"/>
      <c r="P128" s="260"/>
      <c r="Q128" s="260"/>
      <c r="R128" s="132"/>
      <c r="T128" s="133"/>
      <c r="U128" s="130"/>
      <c r="V128" s="130"/>
      <c r="W128" s="134">
        <f>SUM(W129:W131)</f>
        <v>0</v>
      </c>
      <c r="X128" s="130"/>
      <c r="Y128" s="134">
        <f>SUM(Y129:Y131)</f>
        <v>0</v>
      </c>
      <c r="Z128" s="130"/>
      <c r="AA128" s="135">
        <f>SUM(AA129:AA131)</f>
        <v>0</v>
      </c>
      <c r="AR128" s="136" t="s">
        <v>271</v>
      </c>
      <c r="AT128" s="137" t="s">
        <v>76</v>
      </c>
      <c r="AU128" s="137" t="s">
        <v>85</v>
      </c>
      <c r="AY128" s="136" t="s">
        <v>159</v>
      </c>
      <c r="BK128" s="138">
        <f>SUM(BK129:BK131)</f>
        <v>0</v>
      </c>
    </row>
    <row r="129" spans="2:65" s="1" customFormat="1" ht="22.5" customHeight="1">
      <c r="B129" s="140"/>
      <c r="C129" s="141" t="s">
        <v>111</v>
      </c>
      <c r="D129" s="141" t="s">
        <v>160</v>
      </c>
      <c r="E129" s="142" t="s">
        <v>2301</v>
      </c>
      <c r="F129" s="225" t="s">
        <v>2302</v>
      </c>
      <c r="G129" s="225"/>
      <c r="H129" s="225"/>
      <c r="I129" s="225"/>
      <c r="J129" s="143" t="s">
        <v>1641</v>
      </c>
      <c r="K129" s="144">
        <v>1</v>
      </c>
      <c r="L129" s="226"/>
      <c r="M129" s="226"/>
      <c r="N129" s="22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>V129*K129</f>
        <v>0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0" t="s">
        <v>2275</v>
      </c>
      <c r="AT129" s="20" t="s">
        <v>160</v>
      </c>
      <c r="AU129" s="20" t="s">
        <v>129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2275</v>
      </c>
      <c r="BM129" s="20" t="s">
        <v>2303</v>
      </c>
    </row>
    <row r="130" spans="2:65" s="1" customFormat="1" ht="22.5" customHeight="1">
      <c r="B130" s="140"/>
      <c r="C130" s="141" t="s">
        <v>114</v>
      </c>
      <c r="D130" s="141" t="s">
        <v>160</v>
      </c>
      <c r="E130" s="142" t="s">
        <v>2304</v>
      </c>
      <c r="F130" s="225" t="s">
        <v>2305</v>
      </c>
      <c r="G130" s="225"/>
      <c r="H130" s="225"/>
      <c r="I130" s="225"/>
      <c r="J130" s="143" t="s">
        <v>1641</v>
      </c>
      <c r="K130" s="144">
        <v>1</v>
      </c>
      <c r="L130" s="226"/>
      <c r="M130" s="226"/>
      <c r="N130" s="226">
        <f>ROUND(L130*K130,2)</f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>V130*K130</f>
        <v>0</v>
      </c>
      <c r="X130" s="147">
        <v>0</v>
      </c>
      <c r="Y130" s="147">
        <f>X130*K130</f>
        <v>0</v>
      </c>
      <c r="Z130" s="147">
        <v>0</v>
      </c>
      <c r="AA130" s="148">
        <f>Z130*K130</f>
        <v>0</v>
      </c>
      <c r="AR130" s="20" t="s">
        <v>2275</v>
      </c>
      <c r="AT130" s="20" t="s">
        <v>160</v>
      </c>
      <c r="AU130" s="20" t="s">
        <v>129</v>
      </c>
      <c r="AY130" s="20" t="s">
        <v>159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0" t="s">
        <v>85</v>
      </c>
      <c r="BK130" s="149">
        <f>ROUND(L130*K130,2)</f>
        <v>0</v>
      </c>
      <c r="BL130" s="20" t="s">
        <v>2275</v>
      </c>
      <c r="BM130" s="20" t="s">
        <v>2306</v>
      </c>
    </row>
    <row r="131" spans="2:65" s="10" customFormat="1" ht="31.5" customHeight="1">
      <c r="B131" s="150"/>
      <c r="C131" s="151"/>
      <c r="D131" s="151"/>
      <c r="E131" s="152" t="s">
        <v>5</v>
      </c>
      <c r="F131" s="227" t="s">
        <v>2307</v>
      </c>
      <c r="G131" s="228"/>
      <c r="H131" s="228"/>
      <c r="I131" s="228"/>
      <c r="J131" s="151"/>
      <c r="K131" s="153">
        <v>1</v>
      </c>
      <c r="L131" s="151"/>
      <c r="M131" s="151"/>
      <c r="N131" s="151"/>
      <c r="O131" s="151"/>
      <c r="P131" s="151"/>
      <c r="Q131" s="151"/>
      <c r="R131" s="154"/>
      <c r="T131" s="182"/>
      <c r="U131" s="183"/>
      <c r="V131" s="183"/>
      <c r="W131" s="183"/>
      <c r="X131" s="183"/>
      <c r="Y131" s="183"/>
      <c r="Z131" s="183"/>
      <c r="AA131" s="184"/>
      <c r="AT131" s="157" t="s">
        <v>167</v>
      </c>
      <c r="AU131" s="157" t="s">
        <v>129</v>
      </c>
      <c r="AV131" s="10" t="s">
        <v>129</v>
      </c>
      <c r="AW131" s="10" t="s">
        <v>35</v>
      </c>
      <c r="AX131" s="10" t="s">
        <v>85</v>
      </c>
      <c r="AY131" s="157" t="s">
        <v>159</v>
      </c>
    </row>
    <row r="132" spans="2:65" s="1" customFormat="1" ht="6.95" customHeight="1">
      <c r="B132" s="58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60"/>
    </row>
  </sheetData>
  <mergeCells count="9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31:I131"/>
    <mergeCell ref="N114:Q114"/>
    <mergeCell ref="N115:Q115"/>
    <mergeCell ref="N116:Q116"/>
    <mergeCell ref="N121:Q121"/>
    <mergeCell ref="N125:Q125"/>
    <mergeCell ref="N128:Q128"/>
    <mergeCell ref="F127:I127"/>
    <mergeCell ref="L127:M127"/>
    <mergeCell ref="N127:Q127"/>
    <mergeCell ref="F129:I129"/>
    <mergeCell ref="L129:M129"/>
    <mergeCell ref="N129:Q129"/>
    <mergeCell ref="F124:I124"/>
    <mergeCell ref="L124:M124"/>
    <mergeCell ref="N124:Q124"/>
    <mergeCell ref="H1:K1"/>
    <mergeCell ref="S2:AC2"/>
    <mergeCell ref="F130:I130"/>
    <mergeCell ref="L130:M130"/>
    <mergeCell ref="N130:Q130"/>
    <mergeCell ref="F126:I126"/>
    <mergeCell ref="L126:M126"/>
    <mergeCell ref="N126:Q126"/>
    <mergeCell ref="F122:I122"/>
    <mergeCell ref="L122:M122"/>
    <mergeCell ref="N122:Q122"/>
    <mergeCell ref="F123:I123"/>
    <mergeCell ref="L123:M123"/>
    <mergeCell ref="N123:Q123"/>
    <mergeCell ref="F119:I119"/>
    <mergeCell ref="L119:M119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9055118110236215" right="0.59055118110236215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3"/>
  <sheetViews>
    <sheetView showGridLines="0" workbookViewId="0">
      <pane ySplit="1" topLeftCell="A30" activePane="bottomLeft" state="frozen"/>
      <selection pane="bottomLeft" activeCell="H45" sqref="H4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86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132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N94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ROUND((SUM(BE94:BE95)+SUM(BE113:BE162)), 2)</f>
        <v>0</v>
      </c>
      <c r="I32" s="250"/>
      <c r="J32" s="250"/>
      <c r="K32" s="35"/>
      <c r="L32" s="35"/>
      <c r="M32" s="255">
        <f>ROUND(ROUND((SUM(BE94:BE95)+SUM(BE113:BE162)),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ROUND((SUM(BF94:BF95)+SUM(BF113:BF162)), 2)</f>
        <v>0</v>
      </c>
      <c r="I33" s="250"/>
      <c r="J33" s="250"/>
      <c r="K33" s="35"/>
      <c r="L33" s="35"/>
      <c r="M33" s="255">
        <f>ROUND(ROUND((SUM(BF94:BF95)+SUM(BF113:BF162)),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ROUND((SUM(BG94:BG95)+SUM(BG113:BG162)),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ROUND((SUM(BH94:BH95)+SUM(BH113:BH162)),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ROUND((SUM(BI94:BI95)+SUM(BI113:BI162)),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01 - Mikropiloty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N113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140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N114</f>
        <v>0</v>
      </c>
      <c r="O89" s="245"/>
      <c r="P89" s="245"/>
      <c r="Q89" s="245"/>
      <c r="R89" s="115"/>
    </row>
    <row r="90" spans="2:47" s="7" customFormat="1" ht="19.899999999999999" customHeight="1">
      <c r="B90" s="116"/>
      <c r="C90" s="117"/>
      <c r="D90" s="118" t="s">
        <v>141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N115</f>
        <v>0</v>
      </c>
      <c r="O90" s="247"/>
      <c r="P90" s="247"/>
      <c r="Q90" s="247"/>
      <c r="R90" s="119"/>
    </row>
    <row r="91" spans="2:47" s="7" customFormat="1" ht="19.899999999999999" customHeight="1">
      <c r="B91" s="116"/>
      <c r="C91" s="117"/>
      <c r="D91" s="118" t="s">
        <v>142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N158</f>
        <v>0</v>
      </c>
      <c r="O91" s="247"/>
      <c r="P91" s="247"/>
      <c r="Q91" s="247"/>
      <c r="R91" s="119"/>
    </row>
    <row r="92" spans="2:47" s="7" customFormat="1" ht="19.899999999999999" customHeight="1">
      <c r="B92" s="116"/>
      <c r="C92" s="117"/>
      <c r="D92" s="118" t="s">
        <v>143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N161</f>
        <v>0</v>
      </c>
      <c r="O92" s="247"/>
      <c r="P92" s="247"/>
      <c r="Q92" s="247"/>
      <c r="R92" s="119"/>
    </row>
    <row r="93" spans="2:47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11" t="s">
        <v>144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48">
        <v>0</v>
      </c>
      <c r="O94" s="249"/>
      <c r="P94" s="249"/>
      <c r="Q94" s="249"/>
      <c r="R94" s="36"/>
      <c r="T94" s="120"/>
      <c r="U94" s="121" t="s">
        <v>41</v>
      </c>
    </row>
    <row r="95" spans="2:47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02" t="s">
        <v>123</v>
      </c>
      <c r="D96" s="103"/>
      <c r="E96" s="103"/>
      <c r="F96" s="103"/>
      <c r="G96" s="103"/>
      <c r="H96" s="103"/>
      <c r="I96" s="103"/>
      <c r="J96" s="103"/>
      <c r="K96" s="103"/>
      <c r="L96" s="195">
        <f>ROUND(SUM(N88+N94),2)</f>
        <v>0</v>
      </c>
      <c r="M96" s="195"/>
      <c r="N96" s="195"/>
      <c r="O96" s="195"/>
      <c r="P96" s="195"/>
      <c r="Q96" s="195"/>
      <c r="R96" s="36"/>
    </row>
    <row r="97" spans="2:27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27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27" s="1" customFormat="1" ht="36.950000000000003" customHeight="1">
      <c r="B102" s="34"/>
      <c r="C102" s="206" t="s">
        <v>145</v>
      </c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36"/>
    </row>
    <row r="103" spans="2:27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7" s="1" customFormat="1" ht="30" customHeight="1">
      <c r="B104" s="34"/>
      <c r="C104" s="31" t="s">
        <v>16</v>
      </c>
      <c r="D104" s="35"/>
      <c r="E104" s="35"/>
      <c r="F104" s="251" t="str">
        <f>F6</f>
        <v xml:space="preserve">FN Brno - PDM, objekt L – Zajištění základové spáry                                  Etapa 1 - Posílení základové soustavy </v>
      </c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35"/>
      <c r="R104" s="36"/>
    </row>
    <row r="105" spans="2:27" s="1" customFormat="1" ht="36.950000000000003" customHeight="1">
      <c r="B105" s="34"/>
      <c r="C105" s="68" t="s">
        <v>131</v>
      </c>
      <c r="D105" s="35"/>
      <c r="E105" s="35"/>
      <c r="F105" s="208" t="str">
        <f>F7</f>
        <v>01 - Mikropiloty</v>
      </c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35"/>
      <c r="R105" s="36"/>
    </row>
    <row r="106" spans="2:27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7" s="1" customFormat="1" ht="18" customHeight="1">
      <c r="B107" s="34"/>
      <c r="C107" s="31" t="s">
        <v>19</v>
      </c>
      <c r="D107" s="35"/>
      <c r="E107" s="35"/>
      <c r="F107" s="29" t="str">
        <f>F9</f>
        <v>Brno, Černopolní 9, pavilon L</v>
      </c>
      <c r="G107" s="35"/>
      <c r="H107" s="35"/>
      <c r="I107" s="35"/>
      <c r="J107" s="35"/>
      <c r="K107" s="31" t="s">
        <v>21</v>
      </c>
      <c r="L107" s="35"/>
      <c r="M107" s="241" t="str">
        <f>IF(O9="","",O9)</f>
        <v>21.11.2018</v>
      </c>
      <c r="N107" s="241"/>
      <c r="O107" s="241"/>
      <c r="P107" s="241"/>
      <c r="Q107" s="35"/>
      <c r="R107" s="36"/>
    </row>
    <row r="108" spans="2:27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1" customFormat="1" ht="15">
      <c r="B109" s="34"/>
      <c r="C109" s="31" t="s">
        <v>23</v>
      </c>
      <c r="D109" s="35"/>
      <c r="E109" s="35"/>
      <c r="F109" s="29" t="str">
        <f>E12</f>
        <v>Fakultní nemocnice Brno</v>
      </c>
      <c r="G109" s="35"/>
      <c r="H109" s="35"/>
      <c r="I109" s="35"/>
      <c r="J109" s="35"/>
      <c r="K109" s="31" t="s">
        <v>31</v>
      </c>
      <c r="L109" s="35"/>
      <c r="M109" s="219" t="str">
        <f>E18</f>
        <v>PROXIMA projekt s.r.o.</v>
      </c>
      <c r="N109" s="219"/>
      <c r="O109" s="219"/>
      <c r="P109" s="219"/>
      <c r="Q109" s="219"/>
      <c r="R109" s="36"/>
    </row>
    <row r="110" spans="2:27" s="1" customFormat="1" ht="14.45" customHeight="1">
      <c r="B110" s="34"/>
      <c r="C110" s="31" t="s">
        <v>29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36</v>
      </c>
      <c r="L110" s="35"/>
      <c r="M110" s="219" t="str">
        <f>E21</f>
        <v>PROXIMA projekt s.r.o.</v>
      </c>
      <c r="N110" s="219"/>
      <c r="O110" s="219"/>
      <c r="P110" s="219"/>
      <c r="Q110" s="219"/>
      <c r="R110" s="36"/>
    </row>
    <row r="111" spans="2:27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146</v>
      </c>
      <c r="D112" s="124" t="s">
        <v>147</v>
      </c>
      <c r="E112" s="124" t="s">
        <v>59</v>
      </c>
      <c r="F112" s="242" t="s">
        <v>148</v>
      </c>
      <c r="G112" s="242"/>
      <c r="H112" s="242"/>
      <c r="I112" s="242"/>
      <c r="J112" s="124" t="s">
        <v>149</v>
      </c>
      <c r="K112" s="124" t="s">
        <v>150</v>
      </c>
      <c r="L112" s="243" t="s">
        <v>151</v>
      </c>
      <c r="M112" s="243"/>
      <c r="N112" s="242" t="s">
        <v>137</v>
      </c>
      <c r="O112" s="242"/>
      <c r="P112" s="242"/>
      <c r="Q112" s="244"/>
      <c r="R112" s="125"/>
      <c r="T112" s="75" t="s">
        <v>152</v>
      </c>
      <c r="U112" s="76" t="s">
        <v>41</v>
      </c>
      <c r="V112" s="76" t="s">
        <v>153</v>
      </c>
      <c r="W112" s="76" t="s">
        <v>154</v>
      </c>
      <c r="X112" s="76" t="s">
        <v>155</v>
      </c>
      <c r="Y112" s="76" t="s">
        <v>156</v>
      </c>
      <c r="Z112" s="76" t="s">
        <v>157</v>
      </c>
      <c r="AA112" s="77" t="s">
        <v>158</v>
      </c>
    </row>
    <row r="113" spans="2:65" s="1" customFormat="1" ht="29.25" customHeight="1">
      <c r="B113" s="34"/>
      <c r="C113" s="79" t="s">
        <v>133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29">
        <f>BK113</f>
        <v>0</v>
      </c>
      <c r="O113" s="230"/>
      <c r="P113" s="230"/>
      <c r="Q113" s="230"/>
      <c r="R113" s="36"/>
      <c r="T113" s="78"/>
      <c r="U113" s="50"/>
      <c r="V113" s="50"/>
      <c r="W113" s="126">
        <f>W114</f>
        <v>5102.5877300000002</v>
      </c>
      <c r="X113" s="50"/>
      <c r="Y113" s="126">
        <f>Y114</f>
        <v>82.88993004999999</v>
      </c>
      <c r="Z113" s="50"/>
      <c r="AA113" s="127">
        <f>AA114</f>
        <v>0.90900000000000003</v>
      </c>
      <c r="AT113" s="20" t="s">
        <v>76</v>
      </c>
      <c r="AU113" s="20" t="s">
        <v>139</v>
      </c>
      <c r="BK113" s="128">
        <f>BK114</f>
        <v>0</v>
      </c>
    </row>
    <row r="114" spans="2:65" s="9" customFormat="1" ht="37.35" customHeight="1">
      <c r="B114" s="129"/>
      <c r="C114" s="130"/>
      <c r="D114" s="131" t="s">
        <v>140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31">
        <f>BK114</f>
        <v>0</v>
      </c>
      <c r="O114" s="232"/>
      <c r="P114" s="232"/>
      <c r="Q114" s="232"/>
      <c r="R114" s="132"/>
      <c r="T114" s="133"/>
      <c r="U114" s="130"/>
      <c r="V114" s="130"/>
      <c r="W114" s="134">
        <f>W115+W158+W161</f>
        <v>5102.5877300000002</v>
      </c>
      <c r="X114" s="130"/>
      <c r="Y114" s="134">
        <f>Y115+Y158+Y161</f>
        <v>82.88993004999999</v>
      </c>
      <c r="Z114" s="130"/>
      <c r="AA114" s="135">
        <f>AA115+AA158+AA161</f>
        <v>0.90900000000000003</v>
      </c>
      <c r="AR114" s="136" t="s">
        <v>85</v>
      </c>
      <c r="AT114" s="137" t="s">
        <v>76</v>
      </c>
      <c r="AU114" s="137" t="s">
        <v>77</v>
      </c>
      <c r="AY114" s="136" t="s">
        <v>159</v>
      </c>
      <c r="BK114" s="138">
        <f>BK115+BK158+BK161</f>
        <v>0</v>
      </c>
    </row>
    <row r="115" spans="2:65" s="9" customFormat="1" ht="19.899999999999999" customHeight="1">
      <c r="B115" s="129"/>
      <c r="C115" s="130"/>
      <c r="D115" s="139" t="s">
        <v>141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33">
        <f>BK115</f>
        <v>0</v>
      </c>
      <c r="O115" s="234"/>
      <c r="P115" s="234"/>
      <c r="Q115" s="234"/>
      <c r="R115" s="132"/>
      <c r="T115" s="133"/>
      <c r="U115" s="130"/>
      <c r="V115" s="130"/>
      <c r="W115" s="134">
        <f>SUM(W116:W157)</f>
        <v>5013.9533000000001</v>
      </c>
      <c r="X115" s="130"/>
      <c r="Y115" s="134">
        <f>SUM(Y116:Y157)</f>
        <v>82.864550049999991</v>
      </c>
      <c r="Z115" s="130"/>
      <c r="AA115" s="135">
        <f>SUM(AA116:AA157)</f>
        <v>0</v>
      </c>
      <c r="AR115" s="136" t="s">
        <v>85</v>
      </c>
      <c r="AT115" s="137" t="s">
        <v>76</v>
      </c>
      <c r="AU115" s="137" t="s">
        <v>85</v>
      </c>
      <c r="AY115" s="136" t="s">
        <v>159</v>
      </c>
      <c r="BK115" s="138">
        <f>SUM(BK116:BK157)</f>
        <v>0</v>
      </c>
    </row>
    <row r="116" spans="2:65" s="1" customFormat="1" ht="31.5" customHeight="1">
      <c r="B116" s="140"/>
      <c r="C116" s="141" t="s">
        <v>11</v>
      </c>
      <c r="D116" s="141" t="s">
        <v>160</v>
      </c>
      <c r="E116" s="142" t="s">
        <v>161</v>
      </c>
      <c r="F116" s="225" t="s">
        <v>162</v>
      </c>
      <c r="G116" s="225"/>
      <c r="H116" s="225"/>
      <c r="I116" s="225"/>
      <c r="J116" s="143" t="s">
        <v>163</v>
      </c>
      <c r="K116" s="144">
        <v>484</v>
      </c>
      <c r="L116" s="226"/>
      <c r="M116" s="226"/>
      <c r="N116" s="226">
        <f>ROUND(L116*K116,2)</f>
        <v>0</v>
      </c>
      <c r="O116" s="226"/>
      <c r="P116" s="226"/>
      <c r="Q116" s="226"/>
      <c r="R116" s="145"/>
      <c r="T116" s="146" t="s">
        <v>5</v>
      </c>
      <c r="U116" s="43" t="s">
        <v>42</v>
      </c>
      <c r="V116" s="147">
        <v>2.972</v>
      </c>
      <c r="W116" s="147">
        <f>V116*K116</f>
        <v>1438.4480000000001</v>
      </c>
      <c r="X116" s="147">
        <v>3.2000000000000003E-4</v>
      </c>
      <c r="Y116" s="147">
        <f>X116*K116</f>
        <v>0.15488000000000002</v>
      </c>
      <c r="Z116" s="147">
        <v>0</v>
      </c>
      <c r="AA116" s="148">
        <f>Z116*K116</f>
        <v>0</v>
      </c>
      <c r="AR116" s="20" t="s">
        <v>164</v>
      </c>
      <c r="AT116" s="20" t="s">
        <v>160</v>
      </c>
      <c r="AU116" s="20" t="s">
        <v>129</v>
      </c>
      <c r="AY116" s="20" t="s">
        <v>159</v>
      </c>
      <c r="BE116" s="149">
        <f>IF(U116="základní",N116,0)</f>
        <v>0</v>
      </c>
      <c r="BF116" s="149">
        <f>IF(U116="snížená",N116,0)</f>
        <v>0</v>
      </c>
      <c r="BG116" s="149">
        <f>IF(U116="zákl. přenesená",N116,0)</f>
        <v>0</v>
      </c>
      <c r="BH116" s="149">
        <f>IF(U116="sníž. přenesená",N116,0)</f>
        <v>0</v>
      </c>
      <c r="BI116" s="149">
        <f>IF(U116="nulová",N116,0)</f>
        <v>0</v>
      </c>
      <c r="BJ116" s="20" t="s">
        <v>85</v>
      </c>
      <c r="BK116" s="149">
        <f>ROUND(L116*K116,2)</f>
        <v>0</v>
      </c>
      <c r="BL116" s="20" t="s">
        <v>164</v>
      </c>
      <c r="BM116" s="20" t="s">
        <v>165</v>
      </c>
    </row>
    <row r="117" spans="2:65" s="10" customFormat="1" ht="31.5" customHeight="1">
      <c r="B117" s="150"/>
      <c r="C117" s="151"/>
      <c r="D117" s="151"/>
      <c r="E117" s="152" t="s">
        <v>5</v>
      </c>
      <c r="F117" s="227" t="s">
        <v>166</v>
      </c>
      <c r="G117" s="228"/>
      <c r="H117" s="228"/>
      <c r="I117" s="228"/>
      <c r="J117" s="151"/>
      <c r="K117" s="153">
        <v>484</v>
      </c>
      <c r="L117" s="151"/>
      <c r="M117" s="151"/>
      <c r="N117" s="151"/>
      <c r="O117" s="151"/>
      <c r="P117" s="151"/>
      <c r="Q117" s="151"/>
      <c r="R117" s="154"/>
      <c r="T117" s="155"/>
      <c r="U117" s="151"/>
      <c r="V117" s="151"/>
      <c r="W117" s="151"/>
      <c r="X117" s="151"/>
      <c r="Y117" s="151"/>
      <c r="Z117" s="151"/>
      <c r="AA117" s="156"/>
      <c r="AT117" s="157" t="s">
        <v>167</v>
      </c>
      <c r="AU117" s="157" t="s">
        <v>129</v>
      </c>
      <c r="AV117" s="10" t="s">
        <v>129</v>
      </c>
      <c r="AW117" s="10" t="s">
        <v>35</v>
      </c>
      <c r="AX117" s="10" t="s">
        <v>85</v>
      </c>
      <c r="AY117" s="157" t="s">
        <v>159</v>
      </c>
    </row>
    <row r="118" spans="2:65" s="1" customFormat="1" ht="31.5" customHeight="1">
      <c r="B118" s="140"/>
      <c r="C118" s="141" t="s">
        <v>168</v>
      </c>
      <c r="D118" s="141" t="s">
        <v>160</v>
      </c>
      <c r="E118" s="142" t="s">
        <v>169</v>
      </c>
      <c r="F118" s="225" t="s">
        <v>170</v>
      </c>
      <c r="G118" s="225"/>
      <c r="H118" s="225"/>
      <c r="I118" s="225"/>
      <c r="J118" s="143" t="s">
        <v>163</v>
      </c>
      <c r="K118" s="144">
        <v>218</v>
      </c>
      <c r="L118" s="226"/>
      <c r="M118" s="226"/>
      <c r="N118" s="226">
        <f>ROUND(L118*K118,2)</f>
        <v>0</v>
      </c>
      <c r="O118" s="226"/>
      <c r="P118" s="226"/>
      <c r="Q118" s="226"/>
      <c r="R118" s="145"/>
      <c r="T118" s="146" t="s">
        <v>5</v>
      </c>
      <c r="U118" s="43" t="s">
        <v>42</v>
      </c>
      <c r="V118" s="147">
        <v>3.625</v>
      </c>
      <c r="W118" s="147">
        <f>V118*K118</f>
        <v>790.25</v>
      </c>
      <c r="X118" s="147">
        <v>3.8999999999999999E-4</v>
      </c>
      <c r="Y118" s="147">
        <f>X118*K118</f>
        <v>8.5019999999999998E-2</v>
      </c>
      <c r="Z118" s="147">
        <v>0</v>
      </c>
      <c r="AA118" s="148">
        <f>Z118*K118</f>
        <v>0</v>
      </c>
      <c r="AR118" s="20" t="s">
        <v>164</v>
      </c>
      <c r="AT118" s="20" t="s">
        <v>160</v>
      </c>
      <c r="AU118" s="20" t="s">
        <v>129</v>
      </c>
      <c r="AY118" s="20" t="s">
        <v>159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0" t="s">
        <v>85</v>
      </c>
      <c r="BK118" s="149">
        <f>ROUND(L118*K118,2)</f>
        <v>0</v>
      </c>
      <c r="BL118" s="20" t="s">
        <v>164</v>
      </c>
      <c r="BM118" s="20" t="s">
        <v>171</v>
      </c>
    </row>
    <row r="119" spans="2:65" s="10" customFormat="1" ht="22.5" customHeight="1">
      <c r="B119" s="150"/>
      <c r="C119" s="151"/>
      <c r="D119" s="151"/>
      <c r="E119" s="152" t="s">
        <v>5</v>
      </c>
      <c r="F119" s="227" t="s">
        <v>172</v>
      </c>
      <c r="G119" s="228"/>
      <c r="H119" s="228"/>
      <c r="I119" s="228"/>
      <c r="J119" s="151"/>
      <c r="K119" s="153">
        <v>174</v>
      </c>
      <c r="L119" s="151"/>
      <c r="M119" s="151"/>
      <c r="N119" s="151"/>
      <c r="O119" s="151"/>
      <c r="P119" s="151"/>
      <c r="Q119" s="151"/>
      <c r="R119" s="154"/>
      <c r="T119" s="155"/>
      <c r="U119" s="151"/>
      <c r="V119" s="151"/>
      <c r="W119" s="151"/>
      <c r="X119" s="151"/>
      <c r="Y119" s="151"/>
      <c r="Z119" s="151"/>
      <c r="AA119" s="156"/>
      <c r="AT119" s="157" t="s">
        <v>167</v>
      </c>
      <c r="AU119" s="157" t="s">
        <v>129</v>
      </c>
      <c r="AV119" s="10" t="s">
        <v>129</v>
      </c>
      <c r="AW119" s="10" t="s">
        <v>35</v>
      </c>
      <c r="AX119" s="10" t="s">
        <v>77</v>
      </c>
      <c r="AY119" s="157" t="s">
        <v>159</v>
      </c>
    </row>
    <row r="120" spans="2:65" s="10" customFormat="1" ht="22.5" customHeight="1">
      <c r="B120" s="150"/>
      <c r="C120" s="151"/>
      <c r="D120" s="151"/>
      <c r="E120" s="152" t="s">
        <v>5</v>
      </c>
      <c r="F120" s="223" t="s">
        <v>173</v>
      </c>
      <c r="G120" s="224"/>
      <c r="H120" s="224"/>
      <c r="I120" s="224"/>
      <c r="J120" s="151"/>
      <c r="K120" s="153">
        <v>44</v>
      </c>
      <c r="L120" s="151"/>
      <c r="M120" s="151"/>
      <c r="N120" s="151"/>
      <c r="O120" s="151"/>
      <c r="P120" s="151"/>
      <c r="Q120" s="151"/>
      <c r="R120" s="154"/>
      <c r="T120" s="155"/>
      <c r="U120" s="151"/>
      <c r="V120" s="151"/>
      <c r="W120" s="151"/>
      <c r="X120" s="151"/>
      <c r="Y120" s="151"/>
      <c r="Z120" s="151"/>
      <c r="AA120" s="156"/>
      <c r="AT120" s="157" t="s">
        <v>167</v>
      </c>
      <c r="AU120" s="157" t="s">
        <v>129</v>
      </c>
      <c r="AV120" s="10" t="s">
        <v>129</v>
      </c>
      <c r="AW120" s="10" t="s">
        <v>35</v>
      </c>
      <c r="AX120" s="10" t="s">
        <v>77</v>
      </c>
      <c r="AY120" s="157" t="s">
        <v>159</v>
      </c>
    </row>
    <row r="121" spans="2:65" s="11" customFormat="1" ht="22.5" customHeight="1">
      <c r="B121" s="158"/>
      <c r="C121" s="159"/>
      <c r="D121" s="159"/>
      <c r="E121" s="160" t="s">
        <v>5</v>
      </c>
      <c r="F121" s="239" t="s">
        <v>174</v>
      </c>
      <c r="G121" s="240"/>
      <c r="H121" s="240"/>
      <c r="I121" s="240"/>
      <c r="J121" s="159"/>
      <c r="K121" s="161">
        <v>218</v>
      </c>
      <c r="L121" s="159"/>
      <c r="M121" s="159"/>
      <c r="N121" s="159"/>
      <c r="O121" s="159"/>
      <c r="P121" s="159"/>
      <c r="Q121" s="159"/>
      <c r="R121" s="162"/>
      <c r="T121" s="163"/>
      <c r="U121" s="159"/>
      <c r="V121" s="159"/>
      <c r="W121" s="159"/>
      <c r="X121" s="159"/>
      <c r="Y121" s="159"/>
      <c r="Z121" s="159"/>
      <c r="AA121" s="164"/>
      <c r="AT121" s="165" t="s">
        <v>167</v>
      </c>
      <c r="AU121" s="165" t="s">
        <v>129</v>
      </c>
      <c r="AV121" s="11" t="s">
        <v>164</v>
      </c>
      <c r="AW121" s="11" t="s">
        <v>35</v>
      </c>
      <c r="AX121" s="11" t="s">
        <v>85</v>
      </c>
      <c r="AY121" s="165" t="s">
        <v>159</v>
      </c>
    </row>
    <row r="122" spans="2:65" s="1" customFormat="1" ht="44.25" customHeight="1">
      <c r="B122" s="140"/>
      <c r="C122" s="141" t="s">
        <v>85</v>
      </c>
      <c r="D122" s="141" t="s">
        <v>160</v>
      </c>
      <c r="E122" s="142" t="s">
        <v>175</v>
      </c>
      <c r="F122" s="225" t="s">
        <v>176</v>
      </c>
      <c r="G122" s="225"/>
      <c r="H122" s="225"/>
      <c r="I122" s="225"/>
      <c r="J122" s="143" t="s">
        <v>177</v>
      </c>
      <c r="K122" s="144">
        <v>118.5</v>
      </c>
      <c r="L122" s="226"/>
      <c r="M122" s="226"/>
      <c r="N122" s="226">
        <f>ROUND(L122*K122,2)</f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2.875</v>
      </c>
      <c r="W122" s="147">
        <f>V122*K122</f>
        <v>340.6875</v>
      </c>
      <c r="X122" s="147">
        <v>1.3999999999999999E-4</v>
      </c>
      <c r="Y122" s="147">
        <f>X122*K122</f>
        <v>1.6589999999999997E-2</v>
      </c>
      <c r="Z122" s="147">
        <v>0</v>
      </c>
      <c r="AA122" s="148">
        <f>Z122*K122</f>
        <v>0</v>
      </c>
      <c r="AR122" s="20" t="s">
        <v>164</v>
      </c>
      <c r="AT122" s="20" t="s">
        <v>160</v>
      </c>
      <c r="AU122" s="20" t="s">
        <v>129</v>
      </c>
      <c r="AY122" s="20" t="s">
        <v>159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0" t="s">
        <v>85</v>
      </c>
      <c r="BK122" s="149">
        <f>ROUND(L122*K122,2)</f>
        <v>0</v>
      </c>
      <c r="BL122" s="20" t="s">
        <v>164</v>
      </c>
      <c r="BM122" s="20" t="s">
        <v>178</v>
      </c>
    </row>
    <row r="123" spans="2:65" s="10" customFormat="1" ht="22.5" customHeight="1">
      <c r="B123" s="150"/>
      <c r="C123" s="151"/>
      <c r="D123" s="151"/>
      <c r="E123" s="152" t="s">
        <v>5</v>
      </c>
      <c r="F123" s="227" t="s">
        <v>179</v>
      </c>
      <c r="G123" s="228"/>
      <c r="H123" s="228"/>
      <c r="I123" s="228"/>
      <c r="J123" s="151"/>
      <c r="K123" s="153">
        <v>118.5</v>
      </c>
      <c r="L123" s="151"/>
      <c r="M123" s="151"/>
      <c r="N123" s="151"/>
      <c r="O123" s="151"/>
      <c r="P123" s="151"/>
      <c r="Q123" s="151"/>
      <c r="R123" s="154"/>
      <c r="T123" s="155"/>
      <c r="U123" s="151"/>
      <c r="V123" s="151"/>
      <c r="W123" s="151"/>
      <c r="X123" s="151"/>
      <c r="Y123" s="151"/>
      <c r="Z123" s="151"/>
      <c r="AA123" s="156"/>
      <c r="AT123" s="157" t="s">
        <v>167</v>
      </c>
      <c r="AU123" s="157" t="s">
        <v>129</v>
      </c>
      <c r="AV123" s="10" t="s">
        <v>129</v>
      </c>
      <c r="AW123" s="10" t="s">
        <v>35</v>
      </c>
      <c r="AX123" s="10" t="s">
        <v>85</v>
      </c>
      <c r="AY123" s="157" t="s">
        <v>159</v>
      </c>
    </row>
    <row r="124" spans="2:65" s="1" customFormat="1" ht="31.5" customHeight="1">
      <c r="B124" s="140"/>
      <c r="C124" s="166" t="s">
        <v>129</v>
      </c>
      <c r="D124" s="166" t="s">
        <v>180</v>
      </c>
      <c r="E124" s="167" t="s">
        <v>181</v>
      </c>
      <c r="F124" s="235" t="s">
        <v>182</v>
      </c>
      <c r="G124" s="235"/>
      <c r="H124" s="235"/>
      <c r="I124" s="235"/>
      <c r="J124" s="168" t="s">
        <v>183</v>
      </c>
      <c r="K124" s="169">
        <v>16.408999999999999</v>
      </c>
      <c r="L124" s="236"/>
      <c r="M124" s="236"/>
      <c r="N124" s="236">
        <f>ROUND(L124*K124,2)</f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>V124*K124</f>
        <v>0</v>
      </c>
      <c r="X124" s="147">
        <v>1</v>
      </c>
      <c r="Y124" s="147">
        <f>X124*K124</f>
        <v>16.408999999999999</v>
      </c>
      <c r="Z124" s="147">
        <v>0</v>
      </c>
      <c r="AA124" s="148">
        <f>Z124*K124</f>
        <v>0</v>
      </c>
      <c r="AR124" s="20" t="s">
        <v>184</v>
      </c>
      <c r="AT124" s="20" t="s">
        <v>180</v>
      </c>
      <c r="AU124" s="20" t="s">
        <v>129</v>
      </c>
      <c r="AY124" s="20" t="s">
        <v>159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0" t="s">
        <v>85</v>
      </c>
      <c r="BK124" s="149">
        <f>ROUND(L124*K124,2)</f>
        <v>0</v>
      </c>
      <c r="BL124" s="20" t="s">
        <v>164</v>
      </c>
      <c r="BM124" s="20" t="s">
        <v>185</v>
      </c>
    </row>
    <row r="125" spans="2:65" s="1" customFormat="1" ht="22.5" customHeight="1">
      <c r="B125" s="34"/>
      <c r="C125" s="35"/>
      <c r="D125" s="35"/>
      <c r="E125" s="35"/>
      <c r="F125" s="237" t="s">
        <v>186</v>
      </c>
      <c r="G125" s="238"/>
      <c r="H125" s="238"/>
      <c r="I125" s="238"/>
      <c r="J125" s="35"/>
      <c r="K125" s="35"/>
      <c r="L125" s="35"/>
      <c r="M125" s="35"/>
      <c r="N125" s="35"/>
      <c r="O125" s="35"/>
      <c r="P125" s="35"/>
      <c r="Q125" s="35"/>
      <c r="R125" s="36"/>
      <c r="T125" s="170"/>
      <c r="U125" s="35"/>
      <c r="V125" s="35"/>
      <c r="W125" s="35"/>
      <c r="X125" s="35"/>
      <c r="Y125" s="35"/>
      <c r="Z125" s="35"/>
      <c r="AA125" s="73"/>
      <c r="AT125" s="20" t="s">
        <v>187</v>
      </c>
      <c r="AU125" s="20" t="s">
        <v>129</v>
      </c>
    </row>
    <row r="126" spans="2:65" s="10" customFormat="1" ht="22.5" customHeight="1">
      <c r="B126" s="150"/>
      <c r="C126" s="151"/>
      <c r="D126" s="151"/>
      <c r="E126" s="152" t="s">
        <v>5</v>
      </c>
      <c r="F126" s="223" t="s">
        <v>188</v>
      </c>
      <c r="G126" s="224"/>
      <c r="H126" s="224"/>
      <c r="I126" s="224"/>
      <c r="J126" s="151"/>
      <c r="K126" s="153">
        <v>16.408999999999999</v>
      </c>
      <c r="L126" s="151"/>
      <c r="M126" s="151"/>
      <c r="N126" s="151"/>
      <c r="O126" s="151"/>
      <c r="P126" s="151"/>
      <c r="Q126" s="151"/>
      <c r="R126" s="154"/>
      <c r="T126" s="155"/>
      <c r="U126" s="151"/>
      <c r="V126" s="151"/>
      <c r="W126" s="151"/>
      <c r="X126" s="151"/>
      <c r="Y126" s="151"/>
      <c r="Z126" s="151"/>
      <c r="AA126" s="156"/>
      <c r="AT126" s="157" t="s">
        <v>167</v>
      </c>
      <c r="AU126" s="157" t="s">
        <v>129</v>
      </c>
      <c r="AV126" s="10" t="s">
        <v>129</v>
      </c>
      <c r="AW126" s="10" t="s">
        <v>35</v>
      </c>
      <c r="AX126" s="10" t="s">
        <v>85</v>
      </c>
      <c r="AY126" s="157" t="s">
        <v>159</v>
      </c>
    </row>
    <row r="127" spans="2:65" s="1" customFormat="1" ht="44.25" customHeight="1">
      <c r="B127" s="140"/>
      <c r="C127" s="141" t="s">
        <v>189</v>
      </c>
      <c r="D127" s="141" t="s">
        <v>160</v>
      </c>
      <c r="E127" s="142" t="s">
        <v>190</v>
      </c>
      <c r="F127" s="225" t="s">
        <v>191</v>
      </c>
      <c r="G127" s="225"/>
      <c r="H127" s="225"/>
      <c r="I127" s="225"/>
      <c r="J127" s="143" t="s">
        <v>177</v>
      </c>
      <c r="K127" s="144">
        <v>102.267</v>
      </c>
      <c r="L127" s="226"/>
      <c r="M127" s="226"/>
      <c r="N127" s="22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5.4</v>
      </c>
      <c r="W127" s="147">
        <f>V127*K127</f>
        <v>552.24180000000001</v>
      </c>
      <c r="X127" s="147">
        <v>1.4999999999999999E-4</v>
      </c>
      <c r="Y127" s="147">
        <f>X127*K127</f>
        <v>1.5340049999999997E-2</v>
      </c>
      <c r="Z127" s="147">
        <v>0</v>
      </c>
      <c r="AA127" s="148">
        <f>Z127*K127</f>
        <v>0</v>
      </c>
      <c r="AR127" s="20" t="s">
        <v>164</v>
      </c>
      <c r="AT127" s="20" t="s">
        <v>160</v>
      </c>
      <c r="AU127" s="20" t="s">
        <v>129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164</v>
      </c>
      <c r="BM127" s="20" t="s">
        <v>192</v>
      </c>
    </row>
    <row r="128" spans="2:65" s="10" customFormat="1" ht="22.5" customHeight="1">
      <c r="B128" s="150"/>
      <c r="C128" s="151"/>
      <c r="D128" s="151"/>
      <c r="E128" s="152" t="s">
        <v>5</v>
      </c>
      <c r="F128" s="227" t="s">
        <v>193</v>
      </c>
      <c r="G128" s="228"/>
      <c r="H128" s="228"/>
      <c r="I128" s="228"/>
      <c r="J128" s="151"/>
      <c r="K128" s="153">
        <v>102.267</v>
      </c>
      <c r="L128" s="151"/>
      <c r="M128" s="151"/>
      <c r="N128" s="151"/>
      <c r="O128" s="151"/>
      <c r="P128" s="151"/>
      <c r="Q128" s="151"/>
      <c r="R128" s="154"/>
      <c r="T128" s="155"/>
      <c r="U128" s="151"/>
      <c r="V128" s="151"/>
      <c r="W128" s="151"/>
      <c r="X128" s="151"/>
      <c r="Y128" s="151"/>
      <c r="Z128" s="151"/>
      <c r="AA128" s="156"/>
      <c r="AT128" s="157" t="s">
        <v>167</v>
      </c>
      <c r="AU128" s="157" t="s">
        <v>129</v>
      </c>
      <c r="AV128" s="10" t="s">
        <v>129</v>
      </c>
      <c r="AW128" s="10" t="s">
        <v>35</v>
      </c>
      <c r="AX128" s="10" t="s">
        <v>85</v>
      </c>
      <c r="AY128" s="157" t="s">
        <v>159</v>
      </c>
    </row>
    <row r="129" spans="2:65" s="1" customFormat="1" ht="31.5" customHeight="1">
      <c r="B129" s="140"/>
      <c r="C129" s="166" t="s">
        <v>164</v>
      </c>
      <c r="D129" s="166" t="s">
        <v>180</v>
      </c>
      <c r="E129" s="167" t="s">
        <v>181</v>
      </c>
      <c r="F129" s="235" t="s">
        <v>182</v>
      </c>
      <c r="G129" s="235"/>
      <c r="H129" s="235"/>
      <c r="I129" s="235"/>
      <c r="J129" s="168" t="s">
        <v>183</v>
      </c>
      <c r="K129" s="169">
        <v>28.763000000000002</v>
      </c>
      <c r="L129" s="236"/>
      <c r="M129" s="236"/>
      <c r="N129" s="23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>V129*K129</f>
        <v>0</v>
      </c>
      <c r="X129" s="147">
        <v>1</v>
      </c>
      <c r="Y129" s="147">
        <f>X129*K129</f>
        <v>28.763000000000002</v>
      </c>
      <c r="Z129" s="147">
        <v>0</v>
      </c>
      <c r="AA129" s="148">
        <f>Z129*K129</f>
        <v>0</v>
      </c>
      <c r="AR129" s="20" t="s">
        <v>184</v>
      </c>
      <c r="AT129" s="20" t="s">
        <v>180</v>
      </c>
      <c r="AU129" s="20" t="s">
        <v>129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164</v>
      </c>
      <c r="BM129" s="20" t="s">
        <v>194</v>
      </c>
    </row>
    <row r="130" spans="2:65" s="1" customFormat="1" ht="22.5" customHeight="1">
      <c r="B130" s="34"/>
      <c r="C130" s="35"/>
      <c r="D130" s="35"/>
      <c r="E130" s="35"/>
      <c r="F130" s="237" t="s">
        <v>186</v>
      </c>
      <c r="G130" s="238"/>
      <c r="H130" s="238"/>
      <c r="I130" s="238"/>
      <c r="J130" s="35"/>
      <c r="K130" s="35"/>
      <c r="L130" s="35"/>
      <c r="M130" s="35"/>
      <c r="N130" s="35"/>
      <c r="O130" s="35"/>
      <c r="P130" s="35"/>
      <c r="Q130" s="35"/>
      <c r="R130" s="36"/>
      <c r="T130" s="170"/>
      <c r="U130" s="35"/>
      <c r="V130" s="35"/>
      <c r="W130" s="35"/>
      <c r="X130" s="35"/>
      <c r="Y130" s="35"/>
      <c r="Z130" s="35"/>
      <c r="AA130" s="73"/>
      <c r="AT130" s="20" t="s">
        <v>187</v>
      </c>
      <c r="AU130" s="20" t="s">
        <v>129</v>
      </c>
    </row>
    <row r="131" spans="2:65" s="10" customFormat="1" ht="22.5" customHeight="1">
      <c r="B131" s="150"/>
      <c r="C131" s="151"/>
      <c r="D131" s="151"/>
      <c r="E131" s="152" t="s">
        <v>5</v>
      </c>
      <c r="F131" s="223" t="s">
        <v>195</v>
      </c>
      <c r="G131" s="224"/>
      <c r="H131" s="224"/>
      <c r="I131" s="224"/>
      <c r="J131" s="151"/>
      <c r="K131" s="153">
        <v>28.763000000000002</v>
      </c>
      <c r="L131" s="151"/>
      <c r="M131" s="151"/>
      <c r="N131" s="151"/>
      <c r="O131" s="151"/>
      <c r="P131" s="151"/>
      <c r="Q131" s="151"/>
      <c r="R131" s="154"/>
      <c r="T131" s="155"/>
      <c r="U131" s="151"/>
      <c r="V131" s="151"/>
      <c r="W131" s="151"/>
      <c r="X131" s="151"/>
      <c r="Y131" s="151"/>
      <c r="Z131" s="151"/>
      <c r="AA131" s="156"/>
      <c r="AT131" s="157" t="s">
        <v>167</v>
      </c>
      <c r="AU131" s="157" t="s">
        <v>129</v>
      </c>
      <c r="AV131" s="10" t="s">
        <v>129</v>
      </c>
      <c r="AW131" s="10" t="s">
        <v>35</v>
      </c>
      <c r="AX131" s="10" t="s">
        <v>85</v>
      </c>
      <c r="AY131" s="157" t="s">
        <v>159</v>
      </c>
    </row>
    <row r="132" spans="2:65" s="1" customFormat="1" ht="22.5" customHeight="1">
      <c r="B132" s="140"/>
      <c r="C132" s="141" t="s">
        <v>196</v>
      </c>
      <c r="D132" s="141" t="s">
        <v>160</v>
      </c>
      <c r="E132" s="142" t="s">
        <v>197</v>
      </c>
      <c r="F132" s="225" t="s">
        <v>198</v>
      </c>
      <c r="G132" s="225"/>
      <c r="H132" s="225"/>
      <c r="I132" s="225"/>
      <c r="J132" s="143" t="s">
        <v>163</v>
      </c>
      <c r="K132" s="144">
        <v>357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2.2679999999999998</v>
      </c>
      <c r="W132" s="147">
        <f>V132*K132</f>
        <v>809.67599999999993</v>
      </c>
      <c r="X132" s="147">
        <v>3.2849999999999997E-2</v>
      </c>
      <c r="Y132" s="147">
        <f>X132*K132</f>
        <v>11.727449999999999</v>
      </c>
      <c r="Z132" s="147">
        <v>0</v>
      </c>
      <c r="AA132" s="148">
        <f>Z132*K132</f>
        <v>0</v>
      </c>
      <c r="AR132" s="20" t="s">
        <v>164</v>
      </c>
      <c r="AT132" s="20" t="s">
        <v>160</v>
      </c>
      <c r="AU132" s="20" t="s">
        <v>129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164</v>
      </c>
      <c r="BM132" s="20" t="s">
        <v>199</v>
      </c>
    </row>
    <row r="133" spans="2:65" s="10" customFormat="1" ht="22.5" customHeight="1">
      <c r="B133" s="150"/>
      <c r="C133" s="151"/>
      <c r="D133" s="151"/>
      <c r="E133" s="152" t="s">
        <v>5</v>
      </c>
      <c r="F133" s="227" t="s">
        <v>200</v>
      </c>
      <c r="G133" s="228"/>
      <c r="H133" s="228"/>
      <c r="I133" s="228"/>
      <c r="J133" s="151"/>
      <c r="K133" s="153">
        <v>250</v>
      </c>
      <c r="L133" s="151"/>
      <c r="M133" s="151"/>
      <c r="N133" s="151"/>
      <c r="O133" s="151"/>
      <c r="P133" s="151"/>
      <c r="Q133" s="151"/>
      <c r="R133" s="154"/>
      <c r="T133" s="155"/>
      <c r="U133" s="151"/>
      <c r="V133" s="151"/>
      <c r="W133" s="151"/>
      <c r="X133" s="151"/>
      <c r="Y133" s="151"/>
      <c r="Z133" s="151"/>
      <c r="AA133" s="156"/>
      <c r="AT133" s="157" t="s">
        <v>167</v>
      </c>
      <c r="AU133" s="157" t="s">
        <v>129</v>
      </c>
      <c r="AV133" s="10" t="s">
        <v>129</v>
      </c>
      <c r="AW133" s="10" t="s">
        <v>35</v>
      </c>
      <c r="AX133" s="10" t="s">
        <v>77</v>
      </c>
      <c r="AY133" s="157" t="s">
        <v>159</v>
      </c>
    </row>
    <row r="134" spans="2:65" s="10" customFormat="1" ht="22.5" customHeight="1">
      <c r="B134" s="150"/>
      <c r="C134" s="151"/>
      <c r="D134" s="151"/>
      <c r="E134" s="152" t="s">
        <v>5</v>
      </c>
      <c r="F134" s="223" t="s">
        <v>201</v>
      </c>
      <c r="G134" s="224"/>
      <c r="H134" s="224"/>
      <c r="I134" s="224"/>
      <c r="J134" s="151"/>
      <c r="K134" s="153">
        <v>87</v>
      </c>
      <c r="L134" s="151"/>
      <c r="M134" s="151"/>
      <c r="N134" s="151"/>
      <c r="O134" s="151"/>
      <c r="P134" s="151"/>
      <c r="Q134" s="151"/>
      <c r="R134" s="154"/>
      <c r="T134" s="155"/>
      <c r="U134" s="151"/>
      <c r="V134" s="151"/>
      <c r="W134" s="151"/>
      <c r="X134" s="151"/>
      <c r="Y134" s="151"/>
      <c r="Z134" s="151"/>
      <c r="AA134" s="156"/>
      <c r="AT134" s="157" t="s">
        <v>167</v>
      </c>
      <c r="AU134" s="157" t="s">
        <v>129</v>
      </c>
      <c r="AV134" s="10" t="s">
        <v>129</v>
      </c>
      <c r="AW134" s="10" t="s">
        <v>35</v>
      </c>
      <c r="AX134" s="10" t="s">
        <v>77</v>
      </c>
      <c r="AY134" s="157" t="s">
        <v>159</v>
      </c>
    </row>
    <row r="135" spans="2:65" s="10" customFormat="1" ht="22.5" customHeight="1">
      <c r="B135" s="150"/>
      <c r="C135" s="151"/>
      <c r="D135" s="151"/>
      <c r="E135" s="152" t="s">
        <v>5</v>
      </c>
      <c r="F135" s="223" t="s">
        <v>202</v>
      </c>
      <c r="G135" s="224"/>
      <c r="H135" s="224"/>
      <c r="I135" s="224"/>
      <c r="J135" s="151"/>
      <c r="K135" s="153">
        <v>20</v>
      </c>
      <c r="L135" s="151"/>
      <c r="M135" s="151"/>
      <c r="N135" s="151"/>
      <c r="O135" s="151"/>
      <c r="P135" s="151"/>
      <c r="Q135" s="151"/>
      <c r="R135" s="154"/>
      <c r="T135" s="155"/>
      <c r="U135" s="151"/>
      <c r="V135" s="151"/>
      <c r="W135" s="151"/>
      <c r="X135" s="151"/>
      <c r="Y135" s="151"/>
      <c r="Z135" s="151"/>
      <c r="AA135" s="156"/>
      <c r="AT135" s="157" t="s">
        <v>167</v>
      </c>
      <c r="AU135" s="157" t="s">
        <v>129</v>
      </c>
      <c r="AV135" s="10" t="s">
        <v>129</v>
      </c>
      <c r="AW135" s="10" t="s">
        <v>35</v>
      </c>
      <c r="AX135" s="10" t="s">
        <v>77</v>
      </c>
      <c r="AY135" s="157" t="s">
        <v>159</v>
      </c>
    </row>
    <row r="136" spans="2:65" s="11" customFormat="1" ht="22.5" customHeight="1">
      <c r="B136" s="158"/>
      <c r="C136" s="159"/>
      <c r="D136" s="159"/>
      <c r="E136" s="160" t="s">
        <v>5</v>
      </c>
      <c r="F136" s="239" t="s">
        <v>174</v>
      </c>
      <c r="G136" s="240"/>
      <c r="H136" s="240"/>
      <c r="I136" s="240"/>
      <c r="J136" s="159"/>
      <c r="K136" s="161">
        <v>357</v>
      </c>
      <c r="L136" s="159"/>
      <c r="M136" s="159"/>
      <c r="N136" s="159"/>
      <c r="O136" s="159"/>
      <c r="P136" s="159"/>
      <c r="Q136" s="159"/>
      <c r="R136" s="162"/>
      <c r="T136" s="163"/>
      <c r="U136" s="159"/>
      <c r="V136" s="159"/>
      <c r="W136" s="159"/>
      <c r="X136" s="159"/>
      <c r="Y136" s="159"/>
      <c r="Z136" s="159"/>
      <c r="AA136" s="164"/>
      <c r="AT136" s="165" t="s">
        <v>167</v>
      </c>
      <c r="AU136" s="165" t="s">
        <v>129</v>
      </c>
      <c r="AV136" s="11" t="s">
        <v>164</v>
      </c>
      <c r="AW136" s="11" t="s">
        <v>35</v>
      </c>
      <c r="AX136" s="11" t="s">
        <v>85</v>
      </c>
      <c r="AY136" s="165" t="s">
        <v>159</v>
      </c>
    </row>
    <row r="137" spans="2:65" s="1" customFormat="1" ht="22.5" customHeight="1">
      <c r="B137" s="140"/>
      <c r="C137" s="166" t="s">
        <v>203</v>
      </c>
      <c r="D137" s="166" t="s">
        <v>180</v>
      </c>
      <c r="E137" s="167" t="s">
        <v>204</v>
      </c>
      <c r="F137" s="235" t="s">
        <v>205</v>
      </c>
      <c r="G137" s="235"/>
      <c r="H137" s="235"/>
      <c r="I137" s="235"/>
      <c r="J137" s="168" t="s">
        <v>163</v>
      </c>
      <c r="K137" s="169">
        <v>357</v>
      </c>
      <c r="L137" s="236"/>
      <c r="M137" s="236"/>
      <c r="N137" s="236">
        <f>ROUND(L137*K137,2)</f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>V137*K137</f>
        <v>0</v>
      </c>
      <c r="X137" s="147">
        <v>1.9480000000000001E-2</v>
      </c>
      <c r="Y137" s="147">
        <f>X137*K137</f>
        <v>6.9543600000000003</v>
      </c>
      <c r="Z137" s="147">
        <v>0</v>
      </c>
      <c r="AA137" s="148">
        <f>Z137*K137</f>
        <v>0</v>
      </c>
      <c r="AR137" s="20" t="s">
        <v>184</v>
      </c>
      <c r="AT137" s="20" t="s">
        <v>180</v>
      </c>
      <c r="AU137" s="20" t="s">
        <v>129</v>
      </c>
      <c r="AY137" s="20" t="s">
        <v>159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85</v>
      </c>
      <c r="BK137" s="149">
        <f>ROUND(L137*K137,2)</f>
        <v>0</v>
      </c>
      <c r="BL137" s="20" t="s">
        <v>164</v>
      </c>
      <c r="BM137" s="20" t="s">
        <v>206</v>
      </c>
    </row>
    <row r="138" spans="2:65" s="1" customFormat="1" ht="31.5" customHeight="1">
      <c r="B138" s="140"/>
      <c r="C138" s="141" t="s">
        <v>184</v>
      </c>
      <c r="D138" s="141" t="s">
        <v>160</v>
      </c>
      <c r="E138" s="142" t="s">
        <v>207</v>
      </c>
      <c r="F138" s="225" t="s">
        <v>208</v>
      </c>
      <c r="G138" s="225"/>
      <c r="H138" s="225"/>
      <c r="I138" s="225"/>
      <c r="J138" s="143" t="s">
        <v>163</v>
      </c>
      <c r="K138" s="144">
        <v>354</v>
      </c>
      <c r="L138" s="226"/>
      <c r="M138" s="226"/>
      <c r="N138" s="226">
        <f>ROUND(L138*K138,2)</f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2.7</v>
      </c>
      <c r="W138" s="147">
        <f>V138*K138</f>
        <v>955.80000000000007</v>
      </c>
      <c r="X138" s="147">
        <v>3.2849999999999997E-2</v>
      </c>
      <c r="Y138" s="147">
        <f>X138*K138</f>
        <v>11.6289</v>
      </c>
      <c r="Z138" s="147">
        <v>0</v>
      </c>
      <c r="AA138" s="148">
        <f>Z138*K138</f>
        <v>0</v>
      </c>
      <c r="AR138" s="20" t="s">
        <v>164</v>
      </c>
      <c r="AT138" s="20" t="s">
        <v>160</v>
      </c>
      <c r="AU138" s="20" t="s">
        <v>129</v>
      </c>
      <c r="AY138" s="20" t="s">
        <v>159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0" t="s">
        <v>85</v>
      </c>
      <c r="BK138" s="149">
        <f>ROUND(L138*K138,2)</f>
        <v>0</v>
      </c>
      <c r="BL138" s="20" t="s">
        <v>164</v>
      </c>
      <c r="BM138" s="20" t="s">
        <v>209</v>
      </c>
    </row>
    <row r="139" spans="2:65" s="10" customFormat="1" ht="22.5" customHeight="1">
      <c r="B139" s="150"/>
      <c r="C139" s="151"/>
      <c r="D139" s="151"/>
      <c r="E139" s="152" t="s">
        <v>5</v>
      </c>
      <c r="F139" s="227" t="s">
        <v>210</v>
      </c>
      <c r="G139" s="228"/>
      <c r="H139" s="228"/>
      <c r="I139" s="228"/>
      <c r="J139" s="151"/>
      <c r="K139" s="153">
        <v>234</v>
      </c>
      <c r="L139" s="151"/>
      <c r="M139" s="151"/>
      <c r="N139" s="151"/>
      <c r="O139" s="151"/>
      <c r="P139" s="151"/>
      <c r="Q139" s="151"/>
      <c r="R139" s="154"/>
      <c r="T139" s="155"/>
      <c r="U139" s="151"/>
      <c r="V139" s="151"/>
      <c r="W139" s="151"/>
      <c r="X139" s="151"/>
      <c r="Y139" s="151"/>
      <c r="Z139" s="151"/>
      <c r="AA139" s="156"/>
      <c r="AT139" s="157" t="s">
        <v>167</v>
      </c>
      <c r="AU139" s="157" t="s">
        <v>129</v>
      </c>
      <c r="AV139" s="10" t="s">
        <v>129</v>
      </c>
      <c r="AW139" s="10" t="s">
        <v>35</v>
      </c>
      <c r="AX139" s="10" t="s">
        <v>77</v>
      </c>
      <c r="AY139" s="157" t="s">
        <v>159</v>
      </c>
    </row>
    <row r="140" spans="2:65" s="10" customFormat="1" ht="22.5" customHeight="1">
      <c r="B140" s="150"/>
      <c r="C140" s="151"/>
      <c r="D140" s="151"/>
      <c r="E140" s="152" t="s">
        <v>5</v>
      </c>
      <c r="F140" s="223" t="s">
        <v>211</v>
      </c>
      <c r="G140" s="224"/>
      <c r="H140" s="224"/>
      <c r="I140" s="224"/>
      <c r="J140" s="151"/>
      <c r="K140" s="153">
        <v>96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167</v>
      </c>
      <c r="AU140" s="157" t="s">
        <v>129</v>
      </c>
      <c r="AV140" s="10" t="s">
        <v>129</v>
      </c>
      <c r="AW140" s="10" t="s">
        <v>35</v>
      </c>
      <c r="AX140" s="10" t="s">
        <v>77</v>
      </c>
      <c r="AY140" s="157" t="s">
        <v>159</v>
      </c>
    </row>
    <row r="141" spans="2:65" s="10" customFormat="1" ht="22.5" customHeight="1">
      <c r="B141" s="150"/>
      <c r="C141" s="151"/>
      <c r="D141" s="151"/>
      <c r="E141" s="152" t="s">
        <v>5</v>
      </c>
      <c r="F141" s="223" t="s">
        <v>212</v>
      </c>
      <c r="G141" s="224"/>
      <c r="H141" s="224"/>
      <c r="I141" s="224"/>
      <c r="J141" s="151"/>
      <c r="K141" s="153">
        <v>24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167</v>
      </c>
      <c r="AU141" s="157" t="s">
        <v>129</v>
      </c>
      <c r="AV141" s="10" t="s">
        <v>129</v>
      </c>
      <c r="AW141" s="10" t="s">
        <v>35</v>
      </c>
      <c r="AX141" s="10" t="s">
        <v>77</v>
      </c>
      <c r="AY141" s="157" t="s">
        <v>159</v>
      </c>
    </row>
    <row r="142" spans="2:65" s="11" customFormat="1" ht="22.5" customHeight="1">
      <c r="B142" s="158"/>
      <c r="C142" s="159"/>
      <c r="D142" s="159"/>
      <c r="E142" s="160" t="s">
        <v>5</v>
      </c>
      <c r="F142" s="239" t="s">
        <v>174</v>
      </c>
      <c r="G142" s="240"/>
      <c r="H142" s="240"/>
      <c r="I142" s="240"/>
      <c r="J142" s="159"/>
      <c r="K142" s="161">
        <v>354</v>
      </c>
      <c r="L142" s="159"/>
      <c r="M142" s="159"/>
      <c r="N142" s="159"/>
      <c r="O142" s="159"/>
      <c r="P142" s="159"/>
      <c r="Q142" s="159"/>
      <c r="R142" s="162"/>
      <c r="T142" s="163"/>
      <c r="U142" s="159"/>
      <c r="V142" s="159"/>
      <c r="W142" s="159"/>
      <c r="X142" s="159"/>
      <c r="Y142" s="159"/>
      <c r="Z142" s="159"/>
      <c r="AA142" s="164"/>
      <c r="AT142" s="165" t="s">
        <v>167</v>
      </c>
      <c r="AU142" s="165" t="s">
        <v>129</v>
      </c>
      <c r="AV142" s="11" t="s">
        <v>164</v>
      </c>
      <c r="AW142" s="11" t="s">
        <v>35</v>
      </c>
      <c r="AX142" s="11" t="s">
        <v>85</v>
      </c>
      <c r="AY142" s="165" t="s">
        <v>159</v>
      </c>
    </row>
    <row r="143" spans="2:65" s="1" customFormat="1" ht="22.5" customHeight="1">
      <c r="B143" s="140"/>
      <c r="C143" s="166" t="s">
        <v>213</v>
      </c>
      <c r="D143" s="166" t="s">
        <v>180</v>
      </c>
      <c r="E143" s="167" t="s">
        <v>204</v>
      </c>
      <c r="F143" s="235" t="s">
        <v>205</v>
      </c>
      <c r="G143" s="235"/>
      <c r="H143" s="235"/>
      <c r="I143" s="235"/>
      <c r="J143" s="168" t="s">
        <v>163</v>
      </c>
      <c r="K143" s="169">
        <v>354</v>
      </c>
      <c r="L143" s="236"/>
      <c r="M143" s="236"/>
      <c r="N143" s="236">
        <f>ROUND(L143*K143,2)</f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>V143*K143</f>
        <v>0</v>
      </c>
      <c r="X143" s="147">
        <v>1.9480000000000001E-2</v>
      </c>
      <c r="Y143" s="147">
        <f>X143*K143</f>
        <v>6.8959200000000003</v>
      </c>
      <c r="Z143" s="147">
        <v>0</v>
      </c>
      <c r="AA143" s="148">
        <f>Z143*K143</f>
        <v>0</v>
      </c>
      <c r="AR143" s="20" t="s">
        <v>184</v>
      </c>
      <c r="AT143" s="20" t="s">
        <v>180</v>
      </c>
      <c r="AU143" s="20" t="s">
        <v>129</v>
      </c>
      <c r="AY143" s="20" t="s">
        <v>159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85</v>
      </c>
      <c r="BK143" s="149">
        <f>ROUND(L143*K143,2)</f>
        <v>0</v>
      </c>
      <c r="BL143" s="20" t="s">
        <v>164</v>
      </c>
      <c r="BM143" s="20" t="s">
        <v>214</v>
      </c>
    </row>
    <row r="144" spans="2:65" s="1" customFormat="1" ht="31.5" customHeight="1">
      <c r="B144" s="140"/>
      <c r="C144" s="141" t="s">
        <v>114</v>
      </c>
      <c r="D144" s="141" t="s">
        <v>160</v>
      </c>
      <c r="E144" s="142" t="s">
        <v>215</v>
      </c>
      <c r="F144" s="225" t="s">
        <v>2308</v>
      </c>
      <c r="G144" s="225"/>
      <c r="H144" s="225"/>
      <c r="I144" s="225"/>
      <c r="J144" s="143" t="s">
        <v>216</v>
      </c>
      <c r="K144" s="144">
        <v>59</v>
      </c>
      <c r="L144" s="226"/>
      <c r="M144" s="226"/>
      <c r="N144" s="226">
        <f>ROUND(L144*K144,2)</f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2.15</v>
      </c>
      <c r="W144" s="147">
        <f>V144*K144</f>
        <v>126.85</v>
      </c>
      <c r="X144" s="147">
        <v>5.1000000000000004E-4</v>
      </c>
      <c r="Y144" s="147">
        <f>X144*K144</f>
        <v>3.0090000000000002E-2</v>
      </c>
      <c r="Z144" s="147">
        <v>0</v>
      </c>
      <c r="AA144" s="148">
        <f>Z144*K144</f>
        <v>0</v>
      </c>
      <c r="AR144" s="20" t="s">
        <v>164</v>
      </c>
      <c r="AT144" s="20" t="s">
        <v>160</v>
      </c>
      <c r="AU144" s="20" t="s">
        <v>129</v>
      </c>
      <c r="AY144" s="20" t="s">
        <v>159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0" t="s">
        <v>85</v>
      </c>
      <c r="BK144" s="149">
        <f>ROUND(L144*K144,2)</f>
        <v>0</v>
      </c>
      <c r="BL144" s="20" t="s">
        <v>164</v>
      </c>
      <c r="BM144" s="20" t="s">
        <v>217</v>
      </c>
    </row>
    <row r="145" spans="2:65" s="10" customFormat="1" ht="22.5" customHeight="1">
      <c r="B145" s="150"/>
      <c r="C145" s="151"/>
      <c r="D145" s="151"/>
      <c r="E145" s="152" t="s">
        <v>5</v>
      </c>
      <c r="F145" s="227" t="s">
        <v>218</v>
      </c>
      <c r="G145" s="228"/>
      <c r="H145" s="228"/>
      <c r="I145" s="228"/>
      <c r="J145" s="151"/>
      <c r="K145" s="153">
        <v>40</v>
      </c>
      <c r="L145" s="151"/>
      <c r="M145" s="151"/>
      <c r="N145" s="151"/>
      <c r="O145" s="151"/>
      <c r="P145" s="151"/>
      <c r="Q145" s="151"/>
      <c r="R145" s="154"/>
      <c r="T145" s="155"/>
      <c r="U145" s="151"/>
      <c r="V145" s="151"/>
      <c r="W145" s="151"/>
      <c r="X145" s="151"/>
      <c r="Y145" s="151"/>
      <c r="Z145" s="151"/>
      <c r="AA145" s="156"/>
      <c r="AT145" s="157" t="s">
        <v>167</v>
      </c>
      <c r="AU145" s="157" t="s">
        <v>129</v>
      </c>
      <c r="AV145" s="10" t="s">
        <v>129</v>
      </c>
      <c r="AW145" s="10" t="s">
        <v>35</v>
      </c>
      <c r="AX145" s="10" t="s">
        <v>77</v>
      </c>
      <c r="AY145" s="157" t="s">
        <v>159</v>
      </c>
    </row>
    <row r="146" spans="2:65" s="10" customFormat="1" ht="22.5" customHeight="1">
      <c r="B146" s="150"/>
      <c r="C146" s="151"/>
      <c r="D146" s="151"/>
      <c r="E146" s="152" t="s">
        <v>5</v>
      </c>
      <c r="F146" s="223" t="s">
        <v>219</v>
      </c>
      <c r="G146" s="224"/>
      <c r="H146" s="224"/>
      <c r="I146" s="224"/>
      <c r="J146" s="151"/>
      <c r="K146" s="153">
        <v>15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167</v>
      </c>
      <c r="AU146" s="157" t="s">
        <v>129</v>
      </c>
      <c r="AV146" s="10" t="s">
        <v>129</v>
      </c>
      <c r="AW146" s="10" t="s">
        <v>35</v>
      </c>
      <c r="AX146" s="10" t="s">
        <v>77</v>
      </c>
      <c r="AY146" s="157" t="s">
        <v>159</v>
      </c>
    </row>
    <row r="147" spans="2:65" s="10" customFormat="1" ht="22.5" customHeight="1">
      <c r="B147" s="150"/>
      <c r="C147" s="151"/>
      <c r="D147" s="151"/>
      <c r="E147" s="152" t="s">
        <v>5</v>
      </c>
      <c r="F147" s="223" t="s">
        <v>220</v>
      </c>
      <c r="G147" s="224"/>
      <c r="H147" s="224"/>
      <c r="I147" s="224"/>
      <c r="J147" s="151"/>
      <c r="K147" s="153">
        <v>4</v>
      </c>
      <c r="L147" s="151"/>
      <c r="M147" s="151"/>
      <c r="N147" s="151"/>
      <c r="O147" s="151"/>
      <c r="P147" s="151"/>
      <c r="Q147" s="151"/>
      <c r="R147" s="154"/>
      <c r="T147" s="155"/>
      <c r="U147" s="151"/>
      <c r="V147" s="151"/>
      <c r="W147" s="151"/>
      <c r="X147" s="151"/>
      <c r="Y147" s="151"/>
      <c r="Z147" s="151"/>
      <c r="AA147" s="156"/>
      <c r="AT147" s="157" t="s">
        <v>167</v>
      </c>
      <c r="AU147" s="157" t="s">
        <v>129</v>
      </c>
      <c r="AV147" s="10" t="s">
        <v>129</v>
      </c>
      <c r="AW147" s="10" t="s">
        <v>35</v>
      </c>
      <c r="AX147" s="10" t="s">
        <v>77</v>
      </c>
      <c r="AY147" s="157" t="s">
        <v>159</v>
      </c>
    </row>
    <row r="148" spans="2:65" s="11" customFormat="1" ht="22.5" customHeight="1">
      <c r="B148" s="158"/>
      <c r="C148" s="159"/>
      <c r="D148" s="159"/>
      <c r="E148" s="160" t="s">
        <v>5</v>
      </c>
      <c r="F148" s="239" t="s">
        <v>174</v>
      </c>
      <c r="G148" s="240"/>
      <c r="H148" s="240"/>
      <c r="I148" s="240"/>
      <c r="J148" s="159"/>
      <c r="K148" s="161">
        <v>59</v>
      </c>
      <c r="L148" s="159"/>
      <c r="M148" s="159"/>
      <c r="N148" s="159"/>
      <c r="O148" s="159"/>
      <c r="P148" s="159"/>
      <c r="Q148" s="159"/>
      <c r="R148" s="162"/>
      <c r="T148" s="163"/>
      <c r="U148" s="159"/>
      <c r="V148" s="159"/>
      <c r="W148" s="159"/>
      <c r="X148" s="159"/>
      <c r="Y148" s="159"/>
      <c r="Z148" s="159"/>
      <c r="AA148" s="164"/>
      <c r="AT148" s="165" t="s">
        <v>167</v>
      </c>
      <c r="AU148" s="165" t="s">
        <v>129</v>
      </c>
      <c r="AV148" s="11" t="s">
        <v>164</v>
      </c>
      <c r="AW148" s="11" t="s">
        <v>35</v>
      </c>
      <c r="AX148" s="11" t="s">
        <v>85</v>
      </c>
      <c r="AY148" s="165" t="s">
        <v>159</v>
      </c>
    </row>
    <row r="149" spans="2:65" s="1" customFormat="1" ht="31.5" customHeight="1">
      <c r="B149" s="140"/>
      <c r="C149" s="166" t="s">
        <v>117</v>
      </c>
      <c r="D149" s="166" t="s">
        <v>180</v>
      </c>
      <c r="E149" s="167" t="s">
        <v>221</v>
      </c>
      <c r="F149" s="235" t="s">
        <v>222</v>
      </c>
      <c r="G149" s="235"/>
      <c r="H149" s="235"/>
      <c r="I149" s="235"/>
      <c r="J149" s="168" t="s">
        <v>183</v>
      </c>
      <c r="K149" s="169">
        <v>5.0000000000000001E-3</v>
      </c>
      <c r="L149" s="236"/>
      <c r="M149" s="236"/>
      <c r="N149" s="236">
        <f>ROUND(L149*K149,2)</f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>V149*K149</f>
        <v>0</v>
      </c>
      <c r="X149" s="147">
        <v>1</v>
      </c>
      <c r="Y149" s="147">
        <f>X149*K149</f>
        <v>5.0000000000000001E-3</v>
      </c>
      <c r="Z149" s="147">
        <v>0</v>
      </c>
      <c r="AA149" s="148">
        <f>Z149*K149</f>
        <v>0</v>
      </c>
      <c r="AR149" s="20" t="s">
        <v>184</v>
      </c>
      <c r="AT149" s="20" t="s">
        <v>180</v>
      </c>
      <c r="AU149" s="20" t="s">
        <v>129</v>
      </c>
      <c r="AY149" s="20" t="s">
        <v>159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0" t="s">
        <v>85</v>
      </c>
      <c r="BK149" s="149">
        <f>ROUND(L149*K149,2)</f>
        <v>0</v>
      </c>
      <c r="BL149" s="20" t="s">
        <v>164</v>
      </c>
      <c r="BM149" s="20" t="s">
        <v>223</v>
      </c>
    </row>
    <row r="150" spans="2:65" s="1" customFormat="1" ht="22.5" customHeight="1">
      <c r="B150" s="34"/>
      <c r="C150" s="35"/>
      <c r="D150" s="35"/>
      <c r="E150" s="35"/>
      <c r="F150" s="237" t="s">
        <v>224</v>
      </c>
      <c r="G150" s="238"/>
      <c r="H150" s="238"/>
      <c r="I150" s="238"/>
      <c r="J150" s="35"/>
      <c r="K150" s="35"/>
      <c r="L150" s="35"/>
      <c r="M150" s="35"/>
      <c r="N150" s="35"/>
      <c r="O150" s="35"/>
      <c r="P150" s="35"/>
      <c r="Q150" s="35"/>
      <c r="R150" s="36"/>
      <c r="T150" s="170"/>
      <c r="U150" s="35"/>
      <c r="V150" s="35"/>
      <c r="W150" s="35"/>
      <c r="X150" s="35"/>
      <c r="Y150" s="35"/>
      <c r="Z150" s="35"/>
      <c r="AA150" s="73"/>
      <c r="AT150" s="20" t="s">
        <v>187</v>
      </c>
      <c r="AU150" s="20" t="s">
        <v>129</v>
      </c>
    </row>
    <row r="151" spans="2:65" s="10" customFormat="1" ht="22.5" customHeight="1">
      <c r="B151" s="150"/>
      <c r="C151" s="151"/>
      <c r="D151" s="151"/>
      <c r="E151" s="152" t="s">
        <v>5</v>
      </c>
      <c r="F151" s="223" t="s">
        <v>225</v>
      </c>
      <c r="G151" s="224"/>
      <c r="H151" s="224"/>
      <c r="I151" s="224"/>
      <c r="J151" s="151"/>
      <c r="K151" s="153">
        <v>5.0000000000000001E-3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167</v>
      </c>
      <c r="AU151" s="157" t="s">
        <v>129</v>
      </c>
      <c r="AV151" s="10" t="s">
        <v>129</v>
      </c>
      <c r="AW151" s="10" t="s">
        <v>35</v>
      </c>
      <c r="AX151" s="10" t="s">
        <v>85</v>
      </c>
      <c r="AY151" s="157" t="s">
        <v>159</v>
      </c>
    </row>
    <row r="152" spans="2:65" s="1" customFormat="1" ht="31.5" customHeight="1">
      <c r="B152" s="140"/>
      <c r="C152" s="166" t="s">
        <v>226</v>
      </c>
      <c r="D152" s="166" t="s">
        <v>180</v>
      </c>
      <c r="E152" s="167" t="s">
        <v>227</v>
      </c>
      <c r="F152" s="235" t="s">
        <v>228</v>
      </c>
      <c r="G152" s="235"/>
      <c r="H152" s="235"/>
      <c r="I152" s="235"/>
      <c r="J152" s="168" t="s">
        <v>183</v>
      </c>
      <c r="K152" s="169">
        <v>8.5000000000000006E-2</v>
      </c>
      <c r="L152" s="236"/>
      <c r="M152" s="236"/>
      <c r="N152" s="236">
        <f>ROUND(L152*K152,2)</f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>V152*K152</f>
        <v>0</v>
      </c>
      <c r="X152" s="147">
        <v>1</v>
      </c>
      <c r="Y152" s="147">
        <f>X152*K152</f>
        <v>8.5000000000000006E-2</v>
      </c>
      <c r="Z152" s="147">
        <v>0</v>
      </c>
      <c r="AA152" s="148">
        <f>Z152*K152</f>
        <v>0</v>
      </c>
      <c r="AR152" s="20" t="s">
        <v>184</v>
      </c>
      <c r="AT152" s="20" t="s">
        <v>180</v>
      </c>
      <c r="AU152" s="20" t="s">
        <v>129</v>
      </c>
      <c r="AY152" s="20" t="s">
        <v>159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0" t="s">
        <v>85</v>
      </c>
      <c r="BK152" s="149">
        <f>ROUND(L152*K152,2)</f>
        <v>0</v>
      </c>
      <c r="BL152" s="20" t="s">
        <v>164</v>
      </c>
      <c r="BM152" s="20" t="s">
        <v>229</v>
      </c>
    </row>
    <row r="153" spans="2:65" s="1" customFormat="1" ht="22.5" customHeight="1">
      <c r="B153" s="34"/>
      <c r="C153" s="35"/>
      <c r="D153" s="35"/>
      <c r="E153" s="35"/>
      <c r="F153" s="237" t="s">
        <v>230</v>
      </c>
      <c r="G153" s="238"/>
      <c r="H153" s="238"/>
      <c r="I153" s="238"/>
      <c r="J153" s="35"/>
      <c r="K153" s="35"/>
      <c r="L153" s="35"/>
      <c r="M153" s="35"/>
      <c r="N153" s="35"/>
      <c r="O153" s="35"/>
      <c r="P153" s="35"/>
      <c r="Q153" s="35"/>
      <c r="R153" s="36"/>
      <c r="T153" s="170"/>
      <c r="U153" s="35"/>
      <c r="V153" s="35"/>
      <c r="W153" s="35"/>
      <c r="X153" s="35"/>
      <c r="Y153" s="35"/>
      <c r="Z153" s="35"/>
      <c r="AA153" s="73"/>
      <c r="AT153" s="20" t="s">
        <v>187</v>
      </c>
      <c r="AU153" s="20" t="s">
        <v>129</v>
      </c>
    </row>
    <row r="154" spans="2:65" s="10" customFormat="1" ht="22.5" customHeight="1">
      <c r="B154" s="150"/>
      <c r="C154" s="151"/>
      <c r="D154" s="151"/>
      <c r="E154" s="152" t="s">
        <v>5</v>
      </c>
      <c r="F154" s="223" t="s">
        <v>231</v>
      </c>
      <c r="G154" s="224"/>
      <c r="H154" s="224"/>
      <c r="I154" s="224"/>
      <c r="J154" s="151"/>
      <c r="K154" s="153">
        <v>8.5000000000000006E-2</v>
      </c>
      <c r="L154" s="151"/>
      <c r="M154" s="151"/>
      <c r="N154" s="151"/>
      <c r="O154" s="151"/>
      <c r="P154" s="151"/>
      <c r="Q154" s="151"/>
      <c r="R154" s="154"/>
      <c r="T154" s="155"/>
      <c r="U154" s="151"/>
      <c r="V154" s="151"/>
      <c r="W154" s="151"/>
      <c r="X154" s="151"/>
      <c r="Y154" s="151"/>
      <c r="Z154" s="151"/>
      <c r="AA154" s="156"/>
      <c r="AT154" s="157" t="s">
        <v>167</v>
      </c>
      <c r="AU154" s="157" t="s">
        <v>129</v>
      </c>
      <c r="AV154" s="10" t="s">
        <v>129</v>
      </c>
      <c r="AW154" s="10" t="s">
        <v>35</v>
      </c>
      <c r="AX154" s="10" t="s">
        <v>85</v>
      </c>
      <c r="AY154" s="157" t="s">
        <v>159</v>
      </c>
    </row>
    <row r="155" spans="2:65" s="1" customFormat="1" ht="31.5" customHeight="1">
      <c r="B155" s="140"/>
      <c r="C155" s="166" t="s">
        <v>232</v>
      </c>
      <c r="D155" s="166" t="s">
        <v>180</v>
      </c>
      <c r="E155" s="167" t="s">
        <v>233</v>
      </c>
      <c r="F155" s="235" t="s">
        <v>234</v>
      </c>
      <c r="G155" s="235"/>
      <c r="H155" s="235"/>
      <c r="I155" s="235"/>
      <c r="J155" s="168" t="s">
        <v>183</v>
      </c>
      <c r="K155" s="169">
        <v>9.4E-2</v>
      </c>
      <c r="L155" s="236"/>
      <c r="M155" s="236"/>
      <c r="N155" s="236">
        <f>ROUND(L155*K155,2)</f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>V155*K155</f>
        <v>0</v>
      </c>
      <c r="X155" s="147">
        <v>1</v>
      </c>
      <c r="Y155" s="147">
        <f>X155*K155</f>
        <v>9.4E-2</v>
      </c>
      <c r="Z155" s="147">
        <v>0</v>
      </c>
      <c r="AA155" s="148">
        <f>Z155*K155</f>
        <v>0</v>
      </c>
      <c r="AR155" s="20" t="s">
        <v>184</v>
      </c>
      <c r="AT155" s="20" t="s">
        <v>180</v>
      </c>
      <c r="AU155" s="20" t="s">
        <v>129</v>
      </c>
      <c r="AY155" s="20" t="s">
        <v>159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0" t="s">
        <v>85</v>
      </c>
      <c r="BK155" s="149">
        <f>ROUND(L155*K155,2)</f>
        <v>0</v>
      </c>
      <c r="BL155" s="20" t="s">
        <v>164</v>
      </c>
      <c r="BM155" s="20" t="s">
        <v>235</v>
      </c>
    </row>
    <row r="156" spans="2:65" s="1" customFormat="1" ht="22.5" customHeight="1">
      <c r="B156" s="34"/>
      <c r="C156" s="35"/>
      <c r="D156" s="35"/>
      <c r="E156" s="35"/>
      <c r="F156" s="237" t="s">
        <v>236</v>
      </c>
      <c r="G156" s="238"/>
      <c r="H156" s="238"/>
      <c r="I156" s="238"/>
      <c r="J156" s="35"/>
      <c r="K156" s="35"/>
      <c r="L156" s="35"/>
      <c r="M156" s="35"/>
      <c r="N156" s="35"/>
      <c r="O156" s="35"/>
      <c r="P156" s="35"/>
      <c r="Q156" s="35"/>
      <c r="R156" s="36"/>
      <c r="T156" s="170"/>
      <c r="U156" s="35"/>
      <c r="V156" s="35"/>
      <c r="W156" s="35"/>
      <c r="X156" s="35"/>
      <c r="Y156" s="35"/>
      <c r="Z156" s="35"/>
      <c r="AA156" s="73"/>
      <c r="AT156" s="20" t="s">
        <v>187</v>
      </c>
      <c r="AU156" s="20" t="s">
        <v>129</v>
      </c>
    </row>
    <row r="157" spans="2:65" s="10" customFormat="1" ht="22.5" customHeight="1">
      <c r="B157" s="150"/>
      <c r="C157" s="151"/>
      <c r="D157" s="151"/>
      <c r="E157" s="152" t="s">
        <v>5</v>
      </c>
      <c r="F157" s="223" t="s">
        <v>237</v>
      </c>
      <c r="G157" s="224"/>
      <c r="H157" s="224"/>
      <c r="I157" s="224"/>
      <c r="J157" s="151"/>
      <c r="K157" s="153">
        <v>9.4E-2</v>
      </c>
      <c r="L157" s="151"/>
      <c r="M157" s="151"/>
      <c r="N157" s="151"/>
      <c r="O157" s="151"/>
      <c r="P157" s="151"/>
      <c r="Q157" s="151"/>
      <c r="R157" s="154"/>
      <c r="T157" s="155"/>
      <c r="U157" s="151"/>
      <c r="V157" s="151"/>
      <c r="W157" s="151"/>
      <c r="X157" s="151"/>
      <c r="Y157" s="151"/>
      <c r="Z157" s="151"/>
      <c r="AA157" s="156"/>
      <c r="AT157" s="157" t="s">
        <v>167</v>
      </c>
      <c r="AU157" s="157" t="s">
        <v>129</v>
      </c>
      <c r="AV157" s="10" t="s">
        <v>129</v>
      </c>
      <c r="AW157" s="10" t="s">
        <v>35</v>
      </c>
      <c r="AX157" s="10" t="s">
        <v>85</v>
      </c>
      <c r="AY157" s="157" t="s">
        <v>159</v>
      </c>
    </row>
    <row r="158" spans="2:65" s="9" customFormat="1" ht="29.85" customHeight="1">
      <c r="B158" s="129"/>
      <c r="C158" s="130"/>
      <c r="D158" s="139" t="s">
        <v>142</v>
      </c>
      <c r="E158" s="139"/>
      <c r="F158" s="139"/>
      <c r="G158" s="139"/>
      <c r="H158" s="139"/>
      <c r="I158" s="139"/>
      <c r="J158" s="139"/>
      <c r="K158" s="139"/>
      <c r="L158" s="139"/>
      <c r="M158" s="139"/>
      <c r="N158" s="233">
        <f>BK158</f>
        <v>0</v>
      </c>
      <c r="O158" s="234"/>
      <c r="P158" s="234"/>
      <c r="Q158" s="234"/>
      <c r="R158" s="132"/>
      <c r="T158" s="133"/>
      <c r="U158" s="130"/>
      <c r="V158" s="130"/>
      <c r="W158" s="134">
        <f>SUM(W159:W160)</f>
        <v>23.400000000000002</v>
      </c>
      <c r="X158" s="130"/>
      <c r="Y158" s="134">
        <f>SUM(Y159:Y160)</f>
        <v>2.538E-2</v>
      </c>
      <c r="Z158" s="130"/>
      <c r="AA158" s="135">
        <f>SUM(AA159:AA160)</f>
        <v>0.90900000000000003</v>
      </c>
      <c r="AR158" s="136" t="s">
        <v>85</v>
      </c>
      <c r="AT158" s="137" t="s">
        <v>76</v>
      </c>
      <c r="AU158" s="137" t="s">
        <v>85</v>
      </c>
      <c r="AY158" s="136" t="s">
        <v>159</v>
      </c>
      <c r="BK158" s="138">
        <f>SUM(BK159:BK160)</f>
        <v>0</v>
      </c>
    </row>
    <row r="159" spans="2:65" s="1" customFormat="1" ht="31.5" customHeight="1">
      <c r="B159" s="140"/>
      <c r="C159" s="141" t="s">
        <v>238</v>
      </c>
      <c r="D159" s="141" t="s">
        <v>160</v>
      </c>
      <c r="E159" s="142" t="s">
        <v>239</v>
      </c>
      <c r="F159" s="225" t="s">
        <v>240</v>
      </c>
      <c r="G159" s="225"/>
      <c r="H159" s="225"/>
      <c r="I159" s="225"/>
      <c r="J159" s="143" t="s">
        <v>163</v>
      </c>
      <c r="K159" s="144">
        <v>9</v>
      </c>
      <c r="L159" s="226"/>
      <c r="M159" s="226"/>
      <c r="N159" s="226">
        <f>ROUND(L159*K159,2)</f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2.6</v>
      </c>
      <c r="W159" s="147">
        <f>V159*K159</f>
        <v>23.400000000000002</v>
      </c>
      <c r="X159" s="147">
        <v>2.82E-3</v>
      </c>
      <c r="Y159" s="147">
        <f>X159*K159</f>
        <v>2.538E-2</v>
      </c>
      <c r="Z159" s="147">
        <v>0.10100000000000001</v>
      </c>
      <c r="AA159" s="148">
        <f>Z159*K159</f>
        <v>0.90900000000000003</v>
      </c>
      <c r="AR159" s="20" t="s">
        <v>164</v>
      </c>
      <c r="AT159" s="20" t="s">
        <v>160</v>
      </c>
      <c r="AU159" s="20" t="s">
        <v>129</v>
      </c>
      <c r="AY159" s="20" t="s">
        <v>159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0" t="s">
        <v>85</v>
      </c>
      <c r="BK159" s="149">
        <f>ROUND(L159*K159,2)</f>
        <v>0</v>
      </c>
      <c r="BL159" s="20" t="s">
        <v>164</v>
      </c>
      <c r="BM159" s="20" t="s">
        <v>241</v>
      </c>
    </row>
    <row r="160" spans="2:65" s="10" customFormat="1" ht="22.5" customHeight="1">
      <c r="B160" s="150"/>
      <c r="C160" s="151"/>
      <c r="D160" s="151"/>
      <c r="E160" s="152" t="s">
        <v>5</v>
      </c>
      <c r="F160" s="227" t="s">
        <v>242</v>
      </c>
      <c r="G160" s="228"/>
      <c r="H160" s="228"/>
      <c r="I160" s="228"/>
      <c r="J160" s="151"/>
      <c r="K160" s="153">
        <v>9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167</v>
      </c>
      <c r="AU160" s="157" t="s">
        <v>129</v>
      </c>
      <c r="AV160" s="10" t="s">
        <v>129</v>
      </c>
      <c r="AW160" s="10" t="s">
        <v>35</v>
      </c>
      <c r="AX160" s="10" t="s">
        <v>85</v>
      </c>
      <c r="AY160" s="157" t="s">
        <v>159</v>
      </c>
    </row>
    <row r="161" spans="2:65" s="9" customFormat="1" ht="29.85" customHeight="1">
      <c r="B161" s="129"/>
      <c r="C161" s="130"/>
      <c r="D161" s="139" t="s">
        <v>143</v>
      </c>
      <c r="E161" s="139"/>
      <c r="F161" s="139"/>
      <c r="G161" s="139"/>
      <c r="H161" s="139"/>
      <c r="I161" s="139"/>
      <c r="J161" s="139"/>
      <c r="K161" s="139"/>
      <c r="L161" s="139"/>
      <c r="M161" s="139"/>
      <c r="N161" s="233">
        <f>BK161</f>
        <v>0</v>
      </c>
      <c r="O161" s="234"/>
      <c r="P161" s="234"/>
      <c r="Q161" s="234"/>
      <c r="R161" s="132"/>
      <c r="T161" s="133"/>
      <c r="U161" s="130"/>
      <c r="V161" s="130"/>
      <c r="W161" s="134">
        <f>W162</f>
        <v>65.234430000000003</v>
      </c>
      <c r="X161" s="130"/>
      <c r="Y161" s="134">
        <f>Y162</f>
        <v>0</v>
      </c>
      <c r="Z161" s="130"/>
      <c r="AA161" s="135">
        <f>AA162</f>
        <v>0</v>
      </c>
      <c r="AR161" s="136" t="s">
        <v>85</v>
      </c>
      <c r="AT161" s="137" t="s">
        <v>76</v>
      </c>
      <c r="AU161" s="137" t="s">
        <v>85</v>
      </c>
      <c r="AY161" s="136" t="s">
        <v>159</v>
      </c>
      <c r="BK161" s="138">
        <f>BK162</f>
        <v>0</v>
      </c>
    </row>
    <row r="162" spans="2:65" s="1" customFormat="1" ht="31.5" customHeight="1">
      <c r="B162" s="140"/>
      <c r="C162" s="141" t="s">
        <v>111</v>
      </c>
      <c r="D162" s="141" t="s">
        <v>160</v>
      </c>
      <c r="E162" s="142" t="s">
        <v>243</v>
      </c>
      <c r="F162" s="225" t="s">
        <v>244</v>
      </c>
      <c r="G162" s="225"/>
      <c r="H162" s="225"/>
      <c r="I162" s="225"/>
      <c r="J162" s="143" t="s">
        <v>183</v>
      </c>
      <c r="K162" s="144">
        <v>82.89</v>
      </c>
      <c r="L162" s="226"/>
      <c r="M162" s="226"/>
      <c r="N162" s="226">
        <f>ROUND(L162*K162,2)</f>
        <v>0</v>
      </c>
      <c r="O162" s="226"/>
      <c r="P162" s="226"/>
      <c r="Q162" s="226"/>
      <c r="R162" s="145"/>
      <c r="T162" s="146" t="s">
        <v>5</v>
      </c>
      <c r="U162" s="171" t="s">
        <v>42</v>
      </c>
      <c r="V162" s="172">
        <v>0.78700000000000003</v>
      </c>
      <c r="W162" s="172">
        <f>V162*K162</f>
        <v>65.234430000000003</v>
      </c>
      <c r="X162" s="172">
        <v>0</v>
      </c>
      <c r="Y162" s="172">
        <f>X162*K162</f>
        <v>0</v>
      </c>
      <c r="Z162" s="172">
        <v>0</v>
      </c>
      <c r="AA162" s="173">
        <f>Z162*K162</f>
        <v>0</v>
      </c>
      <c r="AR162" s="20" t="s">
        <v>164</v>
      </c>
      <c r="AT162" s="20" t="s">
        <v>160</v>
      </c>
      <c r="AU162" s="20" t="s">
        <v>129</v>
      </c>
      <c r="AY162" s="20" t="s">
        <v>159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0" t="s">
        <v>85</v>
      </c>
      <c r="BK162" s="149">
        <f>ROUND(L162*K162,2)</f>
        <v>0</v>
      </c>
      <c r="BL162" s="20" t="s">
        <v>164</v>
      </c>
      <c r="BM162" s="20" t="s">
        <v>245</v>
      </c>
    </row>
    <row r="163" spans="2:65" s="1" customFormat="1" ht="6.95" customHeight="1">
      <c r="B163" s="58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60"/>
    </row>
  </sheetData>
  <mergeCells count="13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20:I120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H1:K1"/>
    <mergeCell ref="S2:AC2"/>
    <mergeCell ref="F157:I157"/>
    <mergeCell ref="F159:I159"/>
    <mergeCell ref="L159:M159"/>
    <mergeCell ref="N159:Q159"/>
    <mergeCell ref="F160:I160"/>
    <mergeCell ref="F162:I162"/>
    <mergeCell ref="L162:M162"/>
    <mergeCell ref="N162:Q162"/>
    <mergeCell ref="N113:Q113"/>
    <mergeCell ref="N114:Q114"/>
    <mergeCell ref="N115:Q115"/>
    <mergeCell ref="N158:Q158"/>
    <mergeCell ref="N161:Q16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</mergeCells>
  <hyperlinks>
    <hyperlink ref="S1:T1" location="'Rekapitulace stavby'!C2" display="Rekapitulace stavby"/>
    <hyperlink ref="L1" location="C112" display="3) Rozpočet"/>
    <hyperlink ref="H1:K1" location="C86" display="2) Rekapitulace rozpočtu"/>
    <hyperlink ref="F1:G1" location="C2" display="1) Krycí list rozpočtu"/>
  </hyperlinks>
  <pageMargins left="0.59055118110236227" right="0.59055118110236227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14"/>
  <sheetViews>
    <sheetView showGridLines="0" workbookViewId="0">
      <pane ySplit="1" topLeftCell="A49" activePane="bottomLeft" state="frozen"/>
      <selection pane="bottomLeft" activeCell="F55" sqref="F5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89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246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N103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ROUND((SUM(BE103:BE104)+SUM(BE122:BE313)), 2)</f>
        <v>0</v>
      </c>
      <c r="I32" s="250"/>
      <c r="J32" s="250"/>
      <c r="K32" s="35"/>
      <c r="L32" s="35"/>
      <c r="M32" s="255">
        <f>ROUND(ROUND((SUM(BE103:BE104)+SUM(BE122:BE313)),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ROUND((SUM(BF103:BF104)+SUM(BF122:BF313)), 2)</f>
        <v>0</v>
      </c>
      <c r="I33" s="250"/>
      <c r="J33" s="250"/>
      <c r="K33" s="35"/>
      <c r="L33" s="35"/>
      <c r="M33" s="255">
        <f>ROUND(ROUND((SUM(BF103:BF104)+SUM(BF122:BF313)),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ROUND((SUM(BG103:BG104)+SUM(BG122:BG313)),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ROUND((SUM(BH103:BH104)+SUM(BH122:BH313)),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ROUND((SUM(BI103:BI104)+SUM(BI122:BI313)),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02 - Převázkové konstrukce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N122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140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N123</f>
        <v>0</v>
      </c>
      <c r="O89" s="245"/>
      <c r="P89" s="245"/>
      <c r="Q89" s="245"/>
      <c r="R89" s="115"/>
    </row>
    <row r="90" spans="2:47" s="7" customFormat="1" ht="19.899999999999999" customHeight="1">
      <c r="B90" s="116"/>
      <c r="C90" s="117"/>
      <c r="D90" s="118" t="s">
        <v>247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N124</f>
        <v>0</v>
      </c>
      <c r="O90" s="247"/>
      <c r="P90" s="247"/>
      <c r="Q90" s="247"/>
      <c r="R90" s="119"/>
    </row>
    <row r="91" spans="2:47" s="7" customFormat="1" ht="19.899999999999999" customHeight="1">
      <c r="B91" s="116"/>
      <c r="C91" s="117"/>
      <c r="D91" s="118" t="s">
        <v>141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N179</f>
        <v>0</v>
      </c>
      <c r="O91" s="247"/>
      <c r="P91" s="247"/>
      <c r="Q91" s="247"/>
      <c r="R91" s="119"/>
    </row>
    <row r="92" spans="2:47" s="7" customFormat="1" ht="19.899999999999999" customHeight="1">
      <c r="B92" s="116"/>
      <c r="C92" s="117"/>
      <c r="D92" s="118" t="s">
        <v>248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N237</f>
        <v>0</v>
      </c>
      <c r="O92" s="247"/>
      <c r="P92" s="247"/>
      <c r="Q92" s="247"/>
      <c r="R92" s="119"/>
    </row>
    <row r="93" spans="2:47" s="7" customFormat="1" ht="19.899999999999999" customHeight="1">
      <c r="B93" s="116"/>
      <c r="C93" s="117"/>
      <c r="D93" s="118" t="s">
        <v>249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6">
        <f>N239</f>
        <v>0</v>
      </c>
      <c r="O93" s="247"/>
      <c r="P93" s="247"/>
      <c r="Q93" s="247"/>
      <c r="R93" s="119"/>
    </row>
    <row r="94" spans="2:47" s="7" customFormat="1" ht="19.899999999999999" customHeight="1">
      <c r="B94" s="116"/>
      <c r="C94" s="117"/>
      <c r="D94" s="118" t="s">
        <v>250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6">
        <f>N245</f>
        <v>0</v>
      </c>
      <c r="O94" s="247"/>
      <c r="P94" s="247"/>
      <c r="Q94" s="247"/>
      <c r="R94" s="119"/>
    </row>
    <row r="95" spans="2:47" s="7" customFormat="1" ht="19.899999999999999" customHeight="1">
      <c r="B95" s="116"/>
      <c r="C95" s="117"/>
      <c r="D95" s="118" t="s">
        <v>251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6">
        <f>N248</f>
        <v>0</v>
      </c>
      <c r="O95" s="247"/>
      <c r="P95" s="247"/>
      <c r="Q95" s="247"/>
      <c r="R95" s="119"/>
    </row>
    <row r="96" spans="2:47" s="7" customFormat="1" ht="19.899999999999999" customHeight="1">
      <c r="B96" s="116"/>
      <c r="C96" s="117"/>
      <c r="D96" s="118" t="s">
        <v>142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46">
        <f>N257</f>
        <v>0</v>
      </c>
      <c r="O96" s="247"/>
      <c r="P96" s="247"/>
      <c r="Q96" s="247"/>
      <c r="R96" s="119"/>
    </row>
    <row r="97" spans="2:21" s="7" customFormat="1" ht="19.899999999999999" customHeight="1">
      <c r="B97" s="116"/>
      <c r="C97" s="117"/>
      <c r="D97" s="118" t="s">
        <v>252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46">
        <f>N289</f>
        <v>0</v>
      </c>
      <c r="O97" s="247"/>
      <c r="P97" s="247"/>
      <c r="Q97" s="247"/>
      <c r="R97" s="119"/>
    </row>
    <row r="98" spans="2:21" s="7" customFormat="1" ht="19.899999999999999" customHeight="1">
      <c r="B98" s="116"/>
      <c r="C98" s="117"/>
      <c r="D98" s="118" t="s">
        <v>143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46">
        <f>N295</f>
        <v>0</v>
      </c>
      <c r="O98" s="247"/>
      <c r="P98" s="247"/>
      <c r="Q98" s="247"/>
      <c r="R98" s="119"/>
    </row>
    <row r="99" spans="2:21" s="6" customFormat="1" ht="24.95" customHeight="1">
      <c r="B99" s="112"/>
      <c r="C99" s="113"/>
      <c r="D99" s="114" t="s">
        <v>253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32">
        <f>N297</f>
        <v>0</v>
      </c>
      <c r="O99" s="245"/>
      <c r="P99" s="245"/>
      <c r="Q99" s="245"/>
      <c r="R99" s="115"/>
    </row>
    <row r="100" spans="2:21" s="7" customFormat="1" ht="19.899999999999999" customHeight="1">
      <c r="B100" s="116"/>
      <c r="C100" s="117"/>
      <c r="D100" s="118" t="s">
        <v>254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246">
        <f>N298</f>
        <v>0</v>
      </c>
      <c r="O100" s="247"/>
      <c r="P100" s="247"/>
      <c r="Q100" s="247"/>
      <c r="R100" s="119"/>
    </row>
    <row r="101" spans="2:21" s="7" customFormat="1" ht="19.899999999999999" customHeight="1">
      <c r="B101" s="116"/>
      <c r="C101" s="117"/>
      <c r="D101" s="118" t="s">
        <v>255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246">
        <f>N312</f>
        <v>0</v>
      </c>
      <c r="O101" s="247"/>
      <c r="P101" s="247"/>
      <c r="Q101" s="247"/>
      <c r="R101" s="119"/>
    </row>
    <row r="102" spans="2:21" s="1" customFormat="1" ht="21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21" s="1" customFormat="1" ht="29.25" customHeight="1">
      <c r="B103" s="34"/>
      <c r="C103" s="111" t="s">
        <v>144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48">
        <v>0</v>
      </c>
      <c r="O103" s="249"/>
      <c r="P103" s="249"/>
      <c r="Q103" s="249"/>
      <c r="R103" s="36"/>
      <c r="T103" s="120"/>
      <c r="U103" s="121" t="s">
        <v>41</v>
      </c>
    </row>
    <row r="104" spans="2:21" s="1" customFormat="1" ht="18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21" s="1" customFormat="1" ht="29.25" customHeight="1">
      <c r="B105" s="34"/>
      <c r="C105" s="102" t="s">
        <v>123</v>
      </c>
      <c r="D105" s="103"/>
      <c r="E105" s="103"/>
      <c r="F105" s="103"/>
      <c r="G105" s="103"/>
      <c r="H105" s="103"/>
      <c r="I105" s="103"/>
      <c r="J105" s="103"/>
      <c r="K105" s="103"/>
      <c r="L105" s="195">
        <f>ROUND(SUM(N88+N103),2)</f>
        <v>0</v>
      </c>
      <c r="M105" s="195"/>
      <c r="N105" s="195"/>
      <c r="O105" s="195"/>
      <c r="P105" s="195"/>
      <c r="Q105" s="195"/>
      <c r="R105" s="36"/>
    </row>
    <row r="106" spans="2:21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21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21" s="1" customFormat="1" ht="36.950000000000003" customHeight="1">
      <c r="B111" s="34"/>
      <c r="C111" s="206" t="s">
        <v>145</v>
      </c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36"/>
    </row>
    <row r="112" spans="2:21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1" t="s">
        <v>16</v>
      </c>
      <c r="D113" s="35"/>
      <c r="E113" s="35"/>
      <c r="F113" s="251" t="str">
        <f>F6</f>
        <v xml:space="preserve">FN Brno - PDM, objekt L – Zajištění základové spáry                                  Etapa 1 - Posílení základové soustavy </v>
      </c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35"/>
      <c r="R113" s="36"/>
    </row>
    <row r="114" spans="2:65" s="1" customFormat="1" ht="36.950000000000003" customHeight="1">
      <c r="B114" s="34"/>
      <c r="C114" s="68" t="s">
        <v>131</v>
      </c>
      <c r="D114" s="35"/>
      <c r="E114" s="35"/>
      <c r="F114" s="208" t="str">
        <f>F7</f>
        <v>02 - Převázkové konstrukce</v>
      </c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31" t="s">
        <v>19</v>
      </c>
      <c r="D116" s="35"/>
      <c r="E116" s="35"/>
      <c r="F116" s="29" t="str">
        <f>F9</f>
        <v>Brno, Černopolní 9, pavilon L</v>
      </c>
      <c r="G116" s="35"/>
      <c r="H116" s="35"/>
      <c r="I116" s="35"/>
      <c r="J116" s="35"/>
      <c r="K116" s="31" t="s">
        <v>21</v>
      </c>
      <c r="L116" s="35"/>
      <c r="M116" s="241" t="str">
        <f>IF(O9="","",O9)</f>
        <v>21.11.2018</v>
      </c>
      <c r="N116" s="241"/>
      <c r="O116" s="241"/>
      <c r="P116" s="241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15">
      <c r="B118" s="34"/>
      <c r="C118" s="31" t="s">
        <v>23</v>
      </c>
      <c r="D118" s="35"/>
      <c r="E118" s="35"/>
      <c r="F118" s="29" t="str">
        <f>E12</f>
        <v>Fakultní nemocnice Brno</v>
      </c>
      <c r="G118" s="35"/>
      <c r="H118" s="35"/>
      <c r="I118" s="35"/>
      <c r="J118" s="35"/>
      <c r="K118" s="31" t="s">
        <v>31</v>
      </c>
      <c r="L118" s="35"/>
      <c r="M118" s="219" t="str">
        <f>E18</f>
        <v>PROXIMA projekt s.r.o.</v>
      </c>
      <c r="N118" s="219"/>
      <c r="O118" s="219"/>
      <c r="P118" s="219"/>
      <c r="Q118" s="219"/>
      <c r="R118" s="36"/>
    </row>
    <row r="119" spans="2:65" s="1" customFormat="1" ht="14.45" customHeight="1">
      <c r="B119" s="34"/>
      <c r="C119" s="31" t="s">
        <v>29</v>
      </c>
      <c r="D119" s="35"/>
      <c r="E119" s="35"/>
      <c r="F119" s="29" t="str">
        <f>IF(E15="","",E15)</f>
        <v xml:space="preserve"> </v>
      </c>
      <c r="G119" s="35"/>
      <c r="H119" s="35"/>
      <c r="I119" s="35"/>
      <c r="J119" s="35"/>
      <c r="K119" s="31" t="s">
        <v>36</v>
      </c>
      <c r="L119" s="35"/>
      <c r="M119" s="219" t="str">
        <f>E21</f>
        <v>PROXIMA projekt s.r.o.</v>
      </c>
      <c r="N119" s="219"/>
      <c r="O119" s="219"/>
      <c r="P119" s="219"/>
      <c r="Q119" s="219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22"/>
      <c r="C121" s="123" t="s">
        <v>146</v>
      </c>
      <c r="D121" s="124" t="s">
        <v>147</v>
      </c>
      <c r="E121" s="124" t="s">
        <v>59</v>
      </c>
      <c r="F121" s="242" t="s">
        <v>148</v>
      </c>
      <c r="G121" s="242"/>
      <c r="H121" s="242"/>
      <c r="I121" s="242"/>
      <c r="J121" s="124" t="s">
        <v>149</v>
      </c>
      <c r="K121" s="124" t="s">
        <v>150</v>
      </c>
      <c r="L121" s="243" t="s">
        <v>151</v>
      </c>
      <c r="M121" s="243"/>
      <c r="N121" s="242" t="s">
        <v>137</v>
      </c>
      <c r="O121" s="242"/>
      <c r="P121" s="242"/>
      <c r="Q121" s="244"/>
      <c r="R121" s="125"/>
      <c r="T121" s="75" t="s">
        <v>152</v>
      </c>
      <c r="U121" s="76" t="s">
        <v>41</v>
      </c>
      <c r="V121" s="76" t="s">
        <v>153</v>
      </c>
      <c r="W121" s="76" t="s">
        <v>154</v>
      </c>
      <c r="X121" s="76" t="s">
        <v>155</v>
      </c>
      <c r="Y121" s="76" t="s">
        <v>156</v>
      </c>
      <c r="Z121" s="76" t="s">
        <v>157</v>
      </c>
      <c r="AA121" s="77" t="s">
        <v>158</v>
      </c>
    </row>
    <row r="122" spans="2:65" s="1" customFormat="1" ht="29.25" customHeight="1">
      <c r="B122" s="34"/>
      <c r="C122" s="79" t="s">
        <v>133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29">
        <f>BK122</f>
        <v>0</v>
      </c>
      <c r="O122" s="230"/>
      <c r="P122" s="230"/>
      <c r="Q122" s="230"/>
      <c r="R122" s="36"/>
      <c r="T122" s="78"/>
      <c r="U122" s="50"/>
      <c r="V122" s="50"/>
      <c r="W122" s="126">
        <f>W123+W297</f>
        <v>6263.5324780000001</v>
      </c>
      <c r="X122" s="50"/>
      <c r="Y122" s="126">
        <f>Y123+Y297</f>
        <v>266.70988649000003</v>
      </c>
      <c r="Z122" s="50"/>
      <c r="AA122" s="127">
        <f>AA123+AA297</f>
        <v>15.222300000000001</v>
      </c>
      <c r="AT122" s="20" t="s">
        <v>76</v>
      </c>
      <c r="AU122" s="20" t="s">
        <v>139</v>
      </c>
      <c r="BK122" s="128">
        <f>BK123+BK297</f>
        <v>0</v>
      </c>
    </row>
    <row r="123" spans="2:65" s="9" customFormat="1" ht="37.35" customHeight="1">
      <c r="B123" s="129"/>
      <c r="C123" s="130"/>
      <c r="D123" s="131" t="s">
        <v>140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231">
        <f>BK123</f>
        <v>0</v>
      </c>
      <c r="O123" s="232"/>
      <c r="P123" s="232"/>
      <c r="Q123" s="232"/>
      <c r="R123" s="132"/>
      <c r="T123" s="133"/>
      <c r="U123" s="130"/>
      <c r="V123" s="130"/>
      <c r="W123" s="134">
        <f>W124+W179+W237+W239+W245+W248+W257+W289+W295</f>
        <v>6070.5936300000003</v>
      </c>
      <c r="X123" s="130"/>
      <c r="Y123" s="134">
        <f>Y124+Y179+Y237+Y239+Y245+Y248+Y257+Y289+Y295</f>
        <v>263.33343649000005</v>
      </c>
      <c r="Z123" s="130"/>
      <c r="AA123" s="135">
        <f>AA124+AA179+AA237+AA239+AA245+AA248+AA257+AA289+AA295</f>
        <v>14.7903</v>
      </c>
      <c r="AR123" s="136" t="s">
        <v>85</v>
      </c>
      <c r="AT123" s="137" t="s">
        <v>76</v>
      </c>
      <c r="AU123" s="137" t="s">
        <v>77</v>
      </c>
      <c r="AY123" s="136" t="s">
        <v>159</v>
      </c>
      <c r="BK123" s="138">
        <f>BK124+BK179+BK237+BK239+BK245+BK248+BK257+BK289+BK295</f>
        <v>0</v>
      </c>
    </row>
    <row r="124" spans="2:65" s="9" customFormat="1" ht="19.899999999999999" customHeight="1">
      <c r="B124" s="129"/>
      <c r="C124" s="130"/>
      <c r="D124" s="139" t="s">
        <v>247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233">
        <f>BK124</f>
        <v>0</v>
      </c>
      <c r="O124" s="234"/>
      <c r="P124" s="234"/>
      <c r="Q124" s="234"/>
      <c r="R124" s="132"/>
      <c r="T124" s="133"/>
      <c r="U124" s="130"/>
      <c r="V124" s="130"/>
      <c r="W124" s="134">
        <f>SUM(W125:W178)</f>
        <v>1769.139203</v>
      </c>
      <c r="X124" s="130"/>
      <c r="Y124" s="134">
        <f>SUM(Y125:Y178)</f>
        <v>28.746750000000002</v>
      </c>
      <c r="Z124" s="130"/>
      <c r="AA124" s="135">
        <f>SUM(AA125:AA178)</f>
        <v>12.9375</v>
      </c>
      <c r="AR124" s="136" t="s">
        <v>85</v>
      </c>
      <c r="AT124" s="137" t="s">
        <v>76</v>
      </c>
      <c r="AU124" s="137" t="s">
        <v>85</v>
      </c>
      <c r="AY124" s="136" t="s">
        <v>159</v>
      </c>
      <c r="BK124" s="138">
        <f>SUM(BK125:BK178)</f>
        <v>0</v>
      </c>
    </row>
    <row r="125" spans="2:65" s="1" customFormat="1" ht="31.5" customHeight="1">
      <c r="B125" s="140"/>
      <c r="C125" s="141" t="s">
        <v>85</v>
      </c>
      <c r="D125" s="141" t="s">
        <v>160</v>
      </c>
      <c r="E125" s="142" t="s">
        <v>256</v>
      </c>
      <c r="F125" s="225" t="s">
        <v>257</v>
      </c>
      <c r="G125" s="225"/>
      <c r="H125" s="225"/>
      <c r="I125" s="225"/>
      <c r="J125" s="143" t="s">
        <v>258</v>
      </c>
      <c r="K125" s="144">
        <v>495</v>
      </c>
      <c r="L125" s="226"/>
      <c r="M125" s="226"/>
      <c r="N125" s="226">
        <f>ROUND(L125*K125,2)</f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0.21</v>
      </c>
      <c r="W125" s="147">
        <f>V125*K125</f>
        <v>103.95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0" t="s">
        <v>164</v>
      </c>
      <c r="AT125" s="20" t="s">
        <v>160</v>
      </c>
      <c r="AU125" s="20" t="s">
        <v>129</v>
      </c>
      <c r="AY125" s="20" t="s">
        <v>159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85</v>
      </c>
      <c r="BK125" s="149">
        <f>ROUND(L125*K125,2)</f>
        <v>0</v>
      </c>
      <c r="BL125" s="20" t="s">
        <v>164</v>
      </c>
      <c r="BM125" s="20" t="s">
        <v>259</v>
      </c>
    </row>
    <row r="126" spans="2:65" s="10" customFormat="1" ht="22.5" customHeight="1">
      <c r="B126" s="150"/>
      <c r="C126" s="151"/>
      <c r="D126" s="151"/>
      <c r="E126" s="152" t="s">
        <v>5</v>
      </c>
      <c r="F126" s="227" t="s">
        <v>260</v>
      </c>
      <c r="G126" s="228"/>
      <c r="H126" s="228"/>
      <c r="I126" s="228"/>
      <c r="J126" s="151"/>
      <c r="K126" s="153">
        <v>495</v>
      </c>
      <c r="L126" s="151"/>
      <c r="M126" s="151"/>
      <c r="N126" s="151"/>
      <c r="O126" s="151"/>
      <c r="P126" s="151"/>
      <c r="Q126" s="151"/>
      <c r="R126" s="154"/>
      <c r="T126" s="155"/>
      <c r="U126" s="151"/>
      <c r="V126" s="151"/>
      <c r="W126" s="151"/>
      <c r="X126" s="151"/>
      <c r="Y126" s="151"/>
      <c r="Z126" s="151"/>
      <c r="AA126" s="156"/>
      <c r="AT126" s="157" t="s">
        <v>167</v>
      </c>
      <c r="AU126" s="157" t="s">
        <v>129</v>
      </c>
      <c r="AV126" s="10" t="s">
        <v>129</v>
      </c>
      <c r="AW126" s="10" t="s">
        <v>35</v>
      </c>
      <c r="AX126" s="10" t="s">
        <v>85</v>
      </c>
      <c r="AY126" s="157" t="s">
        <v>159</v>
      </c>
    </row>
    <row r="127" spans="2:65" s="1" customFormat="1" ht="31.5" customHeight="1">
      <c r="B127" s="140"/>
      <c r="C127" s="141" t="s">
        <v>129</v>
      </c>
      <c r="D127" s="141" t="s">
        <v>160</v>
      </c>
      <c r="E127" s="142" t="s">
        <v>261</v>
      </c>
      <c r="F127" s="225" t="s">
        <v>262</v>
      </c>
      <c r="G127" s="225"/>
      <c r="H127" s="225"/>
      <c r="I127" s="225"/>
      <c r="J127" s="143" t="s">
        <v>216</v>
      </c>
      <c r="K127" s="144">
        <v>2</v>
      </c>
      <c r="L127" s="226"/>
      <c r="M127" s="226"/>
      <c r="N127" s="22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3.6629999999999998</v>
      </c>
      <c r="W127" s="147">
        <f>V127*K127</f>
        <v>7.3259999999999996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164</v>
      </c>
      <c r="AT127" s="20" t="s">
        <v>160</v>
      </c>
      <c r="AU127" s="20" t="s">
        <v>129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164</v>
      </c>
      <c r="BM127" s="20" t="s">
        <v>263</v>
      </c>
    </row>
    <row r="128" spans="2:65" s="10" customFormat="1" ht="22.5" customHeight="1">
      <c r="B128" s="150"/>
      <c r="C128" s="151"/>
      <c r="D128" s="151"/>
      <c r="E128" s="152" t="s">
        <v>5</v>
      </c>
      <c r="F128" s="227" t="s">
        <v>129</v>
      </c>
      <c r="G128" s="228"/>
      <c r="H128" s="228"/>
      <c r="I128" s="228"/>
      <c r="J128" s="151"/>
      <c r="K128" s="153">
        <v>2</v>
      </c>
      <c r="L128" s="151"/>
      <c r="M128" s="151"/>
      <c r="N128" s="151"/>
      <c r="O128" s="151"/>
      <c r="P128" s="151"/>
      <c r="Q128" s="151"/>
      <c r="R128" s="154"/>
      <c r="T128" s="155"/>
      <c r="U128" s="151"/>
      <c r="V128" s="151"/>
      <c r="W128" s="151"/>
      <c r="X128" s="151"/>
      <c r="Y128" s="151"/>
      <c r="Z128" s="151"/>
      <c r="AA128" s="156"/>
      <c r="AT128" s="157" t="s">
        <v>167</v>
      </c>
      <c r="AU128" s="157" t="s">
        <v>129</v>
      </c>
      <c r="AV128" s="10" t="s">
        <v>129</v>
      </c>
      <c r="AW128" s="10" t="s">
        <v>35</v>
      </c>
      <c r="AX128" s="10" t="s">
        <v>85</v>
      </c>
      <c r="AY128" s="157" t="s">
        <v>159</v>
      </c>
    </row>
    <row r="129" spans="2:65" s="1" customFormat="1" ht="31.5" customHeight="1">
      <c r="B129" s="140"/>
      <c r="C129" s="141" t="s">
        <v>189</v>
      </c>
      <c r="D129" s="141" t="s">
        <v>160</v>
      </c>
      <c r="E129" s="142" t="s">
        <v>264</v>
      </c>
      <c r="F129" s="225" t="s">
        <v>265</v>
      </c>
      <c r="G129" s="225"/>
      <c r="H129" s="225"/>
      <c r="I129" s="225"/>
      <c r="J129" s="143" t="s">
        <v>258</v>
      </c>
      <c r="K129" s="144">
        <v>7.5</v>
      </c>
      <c r="L129" s="226"/>
      <c r="M129" s="226"/>
      <c r="N129" s="22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0.378</v>
      </c>
      <c r="W129" s="147">
        <f>V129*K129</f>
        <v>2.835</v>
      </c>
      <c r="X129" s="147">
        <v>0</v>
      </c>
      <c r="Y129" s="147">
        <f>X129*K129</f>
        <v>0</v>
      </c>
      <c r="Z129" s="147">
        <v>0.29499999999999998</v>
      </c>
      <c r="AA129" s="148">
        <f>Z129*K129</f>
        <v>2.2124999999999999</v>
      </c>
      <c r="AR129" s="20" t="s">
        <v>164</v>
      </c>
      <c r="AT129" s="20" t="s">
        <v>160</v>
      </c>
      <c r="AU129" s="20" t="s">
        <v>129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164</v>
      </c>
      <c r="BM129" s="20" t="s">
        <v>266</v>
      </c>
    </row>
    <row r="130" spans="2:65" s="10" customFormat="1" ht="22.5" customHeight="1">
      <c r="B130" s="150"/>
      <c r="C130" s="151"/>
      <c r="D130" s="151"/>
      <c r="E130" s="152" t="s">
        <v>5</v>
      </c>
      <c r="F130" s="227" t="s">
        <v>267</v>
      </c>
      <c r="G130" s="228"/>
      <c r="H130" s="228"/>
      <c r="I130" s="228"/>
      <c r="J130" s="151"/>
      <c r="K130" s="153">
        <v>7.5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167</v>
      </c>
      <c r="AU130" s="157" t="s">
        <v>129</v>
      </c>
      <c r="AV130" s="10" t="s">
        <v>129</v>
      </c>
      <c r="AW130" s="10" t="s">
        <v>35</v>
      </c>
      <c r="AX130" s="10" t="s">
        <v>85</v>
      </c>
      <c r="AY130" s="157" t="s">
        <v>159</v>
      </c>
    </row>
    <row r="131" spans="2:65" s="1" customFormat="1" ht="31.5" customHeight="1">
      <c r="B131" s="140"/>
      <c r="C131" s="141" t="s">
        <v>164</v>
      </c>
      <c r="D131" s="141" t="s">
        <v>160</v>
      </c>
      <c r="E131" s="142" t="s">
        <v>268</v>
      </c>
      <c r="F131" s="225" t="s">
        <v>269</v>
      </c>
      <c r="G131" s="225"/>
      <c r="H131" s="225"/>
      <c r="I131" s="225"/>
      <c r="J131" s="143" t="s">
        <v>258</v>
      </c>
      <c r="K131" s="144">
        <v>25</v>
      </c>
      <c r="L131" s="226"/>
      <c r="M131" s="226"/>
      <c r="N131" s="226">
        <f>ROUND(L131*K131,2)</f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0.17599999999999999</v>
      </c>
      <c r="W131" s="147">
        <f>V131*K131</f>
        <v>4.3999999999999995</v>
      </c>
      <c r="X131" s="147">
        <v>0</v>
      </c>
      <c r="Y131" s="147">
        <f>X131*K131</f>
        <v>0</v>
      </c>
      <c r="Z131" s="147">
        <v>0.255</v>
      </c>
      <c r="AA131" s="148">
        <f>Z131*K131</f>
        <v>6.375</v>
      </c>
      <c r="AR131" s="20" t="s">
        <v>164</v>
      </c>
      <c r="AT131" s="20" t="s">
        <v>160</v>
      </c>
      <c r="AU131" s="20" t="s">
        <v>129</v>
      </c>
      <c r="AY131" s="20" t="s">
        <v>159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0" t="s">
        <v>85</v>
      </c>
      <c r="BK131" s="149">
        <f>ROUND(L131*K131,2)</f>
        <v>0</v>
      </c>
      <c r="BL131" s="20" t="s">
        <v>164</v>
      </c>
      <c r="BM131" s="20" t="s">
        <v>270</v>
      </c>
    </row>
    <row r="132" spans="2:65" s="1" customFormat="1" ht="22.5" customHeight="1">
      <c r="B132" s="140"/>
      <c r="C132" s="141" t="s">
        <v>271</v>
      </c>
      <c r="D132" s="141" t="s">
        <v>160</v>
      </c>
      <c r="E132" s="142" t="s">
        <v>272</v>
      </c>
      <c r="F132" s="225" t="s">
        <v>273</v>
      </c>
      <c r="G132" s="225"/>
      <c r="H132" s="225"/>
      <c r="I132" s="225"/>
      <c r="J132" s="143" t="s">
        <v>163</v>
      </c>
      <c r="K132" s="144">
        <v>15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0.27200000000000002</v>
      </c>
      <c r="W132" s="147">
        <f>V132*K132</f>
        <v>4.08</v>
      </c>
      <c r="X132" s="147">
        <v>0</v>
      </c>
      <c r="Y132" s="147">
        <f>X132*K132</f>
        <v>0</v>
      </c>
      <c r="Z132" s="147">
        <v>0.28999999999999998</v>
      </c>
      <c r="AA132" s="148">
        <f>Z132*K132</f>
        <v>4.3499999999999996</v>
      </c>
      <c r="AR132" s="20" t="s">
        <v>164</v>
      </c>
      <c r="AT132" s="20" t="s">
        <v>160</v>
      </c>
      <c r="AU132" s="20" t="s">
        <v>129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164</v>
      </c>
      <c r="BM132" s="20" t="s">
        <v>274</v>
      </c>
    </row>
    <row r="133" spans="2:65" s="10" customFormat="1" ht="22.5" customHeight="1">
      <c r="B133" s="150"/>
      <c r="C133" s="151"/>
      <c r="D133" s="151"/>
      <c r="E133" s="152" t="s">
        <v>5</v>
      </c>
      <c r="F133" s="227" t="s">
        <v>11</v>
      </c>
      <c r="G133" s="228"/>
      <c r="H133" s="228"/>
      <c r="I133" s="228"/>
      <c r="J133" s="151"/>
      <c r="K133" s="153">
        <v>15</v>
      </c>
      <c r="L133" s="151"/>
      <c r="M133" s="151"/>
      <c r="N133" s="151"/>
      <c r="O133" s="151"/>
      <c r="P133" s="151"/>
      <c r="Q133" s="151"/>
      <c r="R133" s="154"/>
      <c r="T133" s="155"/>
      <c r="U133" s="151"/>
      <c r="V133" s="151"/>
      <c r="W133" s="151"/>
      <c r="X133" s="151"/>
      <c r="Y133" s="151"/>
      <c r="Z133" s="151"/>
      <c r="AA133" s="156"/>
      <c r="AT133" s="157" t="s">
        <v>167</v>
      </c>
      <c r="AU133" s="157" t="s">
        <v>129</v>
      </c>
      <c r="AV133" s="10" t="s">
        <v>129</v>
      </c>
      <c r="AW133" s="10" t="s">
        <v>35</v>
      </c>
      <c r="AX133" s="10" t="s">
        <v>85</v>
      </c>
      <c r="AY133" s="157" t="s">
        <v>159</v>
      </c>
    </row>
    <row r="134" spans="2:65" s="1" customFormat="1" ht="31.5" customHeight="1">
      <c r="B134" s="140"/>
      <c r="C134" s="141" t="s">
        <v>196</v>
      </c>
      <c r="D134" s="141" t="s">
        <v>160</v>
      </c>
      <c r="E134" s="142" t="s">
        <v>275</v>
      </c>
      <c r="F134" s="225" t="s">
        <v>276</v>
      </c>
      <c r="G134" s="225"/>
      <c r="H134" s="225"/>
      <c r="I134" s="225"/>
      <c r="J134" s="143" t="s">
        <v>163</v>
      </c>
      <c r="K134" s="144">
        <v>120</v>
      </c>
      <c r="L134" s="226"/>
      <c r="M134" s="226"/>
      <c r="N134" s="226">
        <f>ROUND(L134*K134,2)</f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8.8999999999999996E-2</v>
      </c>
      <c r="W134" s="147">
        <f>V134*K134</f>
        <v>10.68</v>
      </c>
      <c r="X134" s="147">
        <v>1E-4</v>
      </c>
      <c r="Y134" s="147">
        <f>X134*K134</f>
        <v>1.2E-2</v>
      </c>
      <c r="Z134" s="147">
        <v>0</v>
      </c>
      <c r="AA134" s="148">
        <f>Z134*K134</f>
        <v>0</v>
      </c>
      <c r="AR134" s="20" t="s">
        <v>164</v>
      </c>
      <c r="AT134" s="20" t="s">
        <v>160</v>
      </c>
      <c r="AU134" s="20" t="s">
        <v>129</v>
      </c>
      <c r="AY134" s="20" t="s">
        <v>159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0" t="s">
        <v>85</v>
      </c>
      <c r="BK134" s="149">
        <f>ROUND(L134*K134,2)</f>
        <v>0</v>
      </c>
      <c r="BL134" s="20" t="s">
        <v>164</v>
      </c>
      <c r="BM134" s="20" t="s">
        <v>277</v>
      </c>
    </row>
    <row r="135" spans="2:65" s="10" customFormat="1" ht="22.5" customHeight="1">
      <c r="B135" s="150"/>
      <c r="C135" s="151"/>
      <c r="D135" s="151"/>
      <c r="E135" s="152" t="s">
        <v>5</v>
      </c>
      <c r="F135" s="227" t="s">
        <v>278</v>
      </c>
      <c r="G135" s="228"/>
      <c r="H135" s="228"/>
      <c r="I135" s="228"/>
      <c r="J135" s="151"/>
      <c r="K135" s="153">
        <v>120</v>
      </c>
      <c r="L135" s="151"/>
      <c r="M135" s="151"/>
      <c r="N135" s="151"/>
      <c r="O135" s="151"/>
      <c r="P135" s="151"/>
      <c r="Q135" s="151"/>
      <c r="R135" s="154"/>
      <c r="T135" s="155"/>
      <c r="U135" s="151"/>
      <c r="V135" s="151"/>
      <c r="W135" s="151"/>
      <c r="X135" s="151"/>
      <c r="Y135" s="151"/>
      <c r="Z135" s="151"/>
      <c r="AA135" s="156"/>
      <c r="AT135" s="157" t="s">
        <v>167</v>
      </c>
      <c r="AU135" s="157" t="s">
        <v>129</v>
      </c>
      <c r="AV135" s="10" t="s">
        <v>129</v>
      </c>
      <c r="AW135" s="10" t="s">
        <v>35</v>
      </c>
      <c r="AX135" s="10" t="s">
        <v>85</v>
      </c>
      <c r="AY135" s="157" t="s">
        <v>159</v>
      </c>
    </row>
    <row r="136" spans="2:65" s="1" customFormat="1" ht="31.5" customHeight="1">
      <c r="B136" s="140"/>
      <c r="C136" s="141" t="s">
        <v>203</v>
      </c>
      <c r="D136" s="141" t="s">
        <v>160</v>
      </c>
      <c r="E136" s="142" t="s">
        <v>279</v>
      </c>
      <c r="F136" s="225" t="s">
        <v>280</v>
      </c>
      <c r="G136" s="225"/>
      <c r="H136" s="225"/>
      <c r="I136" s="225"/>
      <c r="J136" s="143" t="s">
        <v>163</v>
      </c>
      <c r="K136" s="144">
        <v>120</v>
      </c>
      <c r="L136" s="226"/>
      <c r="M136" s="226"/>
      <c r="N136" s="226">
        <f>ROUND(L136*K136,2)</f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7.0000000000000007E-2</v>
      </c>
      <c r="W136" s="147">
        <f>V136*K136</f>
        <v>8.4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0" t="s">
        <v>164</v>
      </c>
      <c r="AT136" s="20" t="s">
        <v>160</v>
      </c>
      <c r="AU136" s="20" t="s">
        <v>129</v>
      </c>
      <c r="AY136" s="20" t="s">
        <v>159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0" t="s">
        <v>85</v>
      </c>
      <c r="BK136" s="149">
        <f>ROUND(L136*K136,2)</f>
        <v>0</v>
      </c>
      <c r="BL136" s="20" t="s">
        <v>164</v>
      </c>
      <c r="BM136" s="20" t="s">
        <v>281</v>
      </c>
    </row>
    <row r="137" spans="2:65" s="1" customFormat="1" ht="31.5" customHeight="1">
      <c r="B137" s="140"/>
      <c r="C137" s="141" t="s">
        <v>184</v>
      </c>
      <c r="D137" s="141" t="s">
        <v>160</v>
      </c>
      <c r="E137" s="142" t="s">
        <v>282</v>
      </c>
      <c r="F137" s="225" t="s">
        <v>283</v>
      </c>
      <c r="G137" s="225"/>
      <c r="H137" s="225"/>
      <c r="I137" s="225"/>
      <c r="J137" s="143" t="s">
        <v>284</v>
      </c>
      <c r="K137" s="144">
        <v>6.25</v>
      </c>
      <c r="L137" s="226"/>
      <c r="M137" s="226"/>
      <c r="N137" s="226">
        <f>ROUND(L137*K137,2)</f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16.001999999999999</v>
      </c>
      <c r="W137" s="147">
        <f>V137*K137</f>
        <v>100.01249999999999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0" t="s">
        <v>164</v>
      </c>
      <c r="AT137" s="20" t="s">
        <v>160</v>
      </c>
      <c r="AU137" s="20" t="s">
        <v>129</v>
      </c>
      <c r="AY137" s="20" t="s">
        <v>159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85</v>
      </c>
      <c r="BK137" s="149">
        <f>ROUND(L137*K137,2)</f>
        <v>0</v>
      </c>
      <c r="BL137" s="20" t="s">
        <v>164</v>
      </c>
      <c r="BM137" s="20" t="s">
        <v>285</v>
      </c>
    </row>
    <row r="138" spans="2:65" s="10" customFormat="1" ht="22.5" customHeight="1">
      <c r="B138" s="150"/>
      <c r="C138" s="151"/>
      <c r="D138" s="151"/>
      <c r="E138" s="152" t="s">
        <v>5</v>
      </c>
      <c r="F138" s="227" t="s">
        <v>286</v>
      </c>
      <c r="G138" s="228"/>
      <c r="H138" s="228"/>
      <c r="I138" s="228"/>
      <c r="J138" s="151"/>
      <c r="K138" s="153">
        <v>6.25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167</v>
      </c>
      <c r="AU138" s="157" t="s">
        <v>129</v>
      </c>
      <c r="AV138" s="10" t="s">
        <v>129</v>
      </c>
      <c r="AW138" s="10" t="s">
        <v>35</v>
      </c>
      <c r="AX138" s="10" t="s">
        <v>85</v>
      </c>
      <c r="AY138" s="157" t="s">
        <v>159</v>
      </c>
    </row>
    <row r="139" spans="2:65" s="1" customFormat="1" ht="31.5" customHeight="1">
      <c r="B139" s="140"/>
      <c r="C139" s="141" t="s">
        <v>213</v>
      </c>
      <c r="D139" s="141" t="s">
        <v>160</v>
      </c>
      <c r="E139" s="142" t="s">
        <v>287</v>
      </c>
      <c r="F139" s="225" t="s">
        <v>288</v>
      </c>
      <c r="G139" s="225"/>
      <c r="H139" s="225"/>
      <c r="I139" s="225"/>
      <c r="J139" s="143" t="s">
        <v>284</v>
      </c>
      <c r="K139" s="144">
        <v>4.5</v>
      </c>
      <c r="L139" s="226"/>
      <c r="M139" s="226"/>
      <c r="N139" s="226">
        <f>ROUND(L139*K139,2)</f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5.4370000000000003</v>
      </c>
      <c r="W139" s="147">
        <f>V139*K139</f>
        <v>24.4665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164</v>
      </c>
      <c r="AT139" s="20" t="s">
        <v>160</v>
      </c>
      <c r="AU139" s="20" t="s">
        <v>129</v>
      </c>
      <c r="AY139" s="20" t="s">
        <v>159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0" t="s">
        <v>85</v>
      </c>
      <c r="BK139" s="149">
        <f>ROUND(L139*K139,2)</f>
        <v>0</v>
      </c>
      <c r="BL139" s="20" t="s">
        <v>164</v>
      </c>
      <c r="BM139" s="20" t="s">
        <v>289</v>
      </c>
    </row>
    <row r="140" spans="2:65" s="10" customFormat="1" ht="22.5" customHeight="1">
      <c r="B140" s="150"/>
      <c r="C140" s="151"/>
      <c r="D140" s="151"/>
      <c r="E140" s="152" t="s">
        <v>5</v>
      </c>
      <c r="F140" s="227" t="s">
        <v>290</v>
      </c>
      <c r="G140" s="228"/>
      <c r="H140" s="228"/>
      <c r="I140" s="228"/>
      <c r="J140" s="151"/>
      <c r="K140" s="153">
        <v>4.5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167</v>
      </c>
      <c r="AU140" s="157" t="s">
        <v>129</v>
      </c>
      <c r="AV140" s="10" t="s">
        <v>129</v>
      </c>
      <c r="AW140" s="10" t="s">
        <v>35</v>
      </c>
      <c r="AX140" s="10" t="s">
        <v>85</v>
      </c>
      <c r="AY140" s="157" t="s">
        <v>159</v>
      </c>
    </row>
    <row r="141" spans="2:65" s="1" customFormat="1" ht="31.5" customHeight="1">
      <c r="B141" s="140"/>
      <c r="C141" s="141" t="s">
        <v>111</v>
      </c>
      <c r="D141" s="141" t="s">
        <v>160</v>
      </c>
      <c r="E141" s="142" t="s">
        <v>291</v>
      </c>
      <c r="F141" s="225" t="s">
        <v>292</v>
      </c>
      <c r="G141" s="225"/>
      <c r="H141" s="225"/>
      <c r="I141" s="225"/>
      <c r="J141" s="143" t="s">
        <v>284</v>
      </c>
      <c r="K141" s="144">
        <v>7</v>
      </c>
      <c r="L141" s="226"/>
      <c r="M141" s="226"/>
      <c r="N141" s="226">
        <f>ROUND(L141*K141,2)</f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16.001999999999999</v>
      </c>
      <c r="W141" s="147">
        <f>V141*K141</f>
        <v>112.014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0" t="s">
        <v>164</v>
      </c>
      <c r="AT141" s="20" t="s">
        <v>160</v>
      </c>
      <c r="AU141" s="20" t="s">
        <v>129</v>
      </c>
      <c r="AY141" s="20" t="s">
        <v>159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0" t="s">
        <v>85</v>
      </c>
      <c r="BK141" s="149">
        <f>ROUND(L141*K141,2)</f>
        <v>0</v>
      </c>
      <c r="BL141" s="20" t="s">
        <v>164</v>
      </c>
      <c r="BM141" s="20" t="s">
        <v>293</v>
      </c>
    </row>
    <row r="142" spans="2:65" s="10" customFormat="1" ht="22.5" customHeight="1">
      <c r="B142" s="150"/>
      <c r="C142" s="151"/>
      <c r="D142" s="151"/>
      <c r="E142" s="152" t="s">
        <v>5</v>
      </c>
      <c r="F142" s="227" t="s">
        <v>294</v>
      </c>
      <c r="G142" s="228"/>
      <c r="H142" s="228"/>
      <c r="I142" s="228"/>
      <c r="J142" s="151"/>
      <c r="K142" s="153">
        <v>7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167</v>
      </c>
      <c r="AU142" s="157" t="s">
        <v>129</v>
      </c>
      <c r="AV142" s="10" t="s">
        <v>129</v>
      </c>
      <c r="AW142" s="10" t="s">
        <v>35</v>
      </c>
      <c r="AX142" s="10" t="s">
        <v>85</v>
      </c>
      <c r="AY142" s="157" t="s">
        <v>159</v>
      </c>
    </row>
    <row r="143" spans="2:65" s="1" customFormat="1" ht="22.5" customHeight="1">
      <c r="B143" s="140"/>
      <c r="C143" s="141" t="s">
        <v>114</v>
      </c>
      <c r="D143" s="141" t="s">
        <v>160</v>
      </c>
      <c r="E143" s="142" t="s">
        <v>295</v>
      </c>
      <c r="F143" s="225" t="s">
        <v>296</v>
      </c>
      <c r="G143" s="225"/>
      <c r="H143" s="225"/>
      <c r="I143" s="225"/>
      <c r="J143" s="143" t="s">
        <v>284</v>
      </c>
      <c r="K143" s="144">
        <v>248</v>
      </c>
      <c r="L143" s="226"/>
      <c r="M143" s="226"/>
      <c r="N143" s="226">
        <f>ROUND(L143*K143,2)</f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1.43</v>
      </c>
      <c r="W143" s="147">
        <f>V143*K143</f>
        <v>354.64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164</v>
      </c>
      <c r="AT143" s="20" t="s">
        <v>160</v>
      </c>
      <c r="AU143" s="20" t="s">
        <v>129</v>
      </c>
      <c r="AY143" s="20" t="s">
        <v>159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85</v>
      </c>
      <c r="BK143" s="149">
        <f>ROUND(L143*K143,2)</f>
        <v>0</v>
      </c>
      <c r="BL143" s="20" t="s">
        <v>164</v>
      </c>
      <c r="BM143" s="20" t="s">
        <v>297</v>
      </c>
    </row>
    <row r="144" spans="2:65" s="10" customFormat="1" ht="31.5" customHeight="1">
      <c r="B144" s="150"/>
      <c r="C144" s="151"/>
      <c r="D144" s="151"/>
      <c r="E144" s="152" t="s">
        <v>5</v>
      </c>
      <c r="F144" s="227" t="s">
        <v>298</v>
      </c>
      <c r="G144" s="228"/>
      <c r="H144" s="228"/>
      <c r="I144" s="228"/>
      <c r="J144" s="151"/>
      <c r="K144" s="153">
        <v>248</v>
      </c>
      <c r="L144" s="151"/>
      <c r="M144" s="151"/>
      <c r="N144" s="151"/>
      <c r="O144" s="151"/>
      <c r="P144" s="151"/>
      <c r="Q144" s="151"/>
      <c r="R144" s="154"/>
      <c r="T144" s="155"/>
      <c r="U144" s="151"/>
      <c r="V144" s="151"/>
      <c r="W144" s="151"/>
      <c r="X144" s="151"/>
      <c r="Y144" s="151"/>
      <c r="Z144" s="151"/>
      <c r="AA144" s="156"/>
      <c r="AT144" s="157" t="s">
        <v>167</v>
      </c>
      <c r="AU144" s="157" t="s">
        <v>129</v>
      </c>
      <c r="AV144" s="10" t="s">
        <v>129</v>
      </c>
      <c r="AW144" s="10" t="s">
        <v>35</v>
      </c>
      <c r="AX144" s="10" t="s">
        <v>85</v>
      </c>
      <c r="AY144" s="157" t="s">
        <v>159</v>
      </c>
    </row>
    <row r="145" spans="2:65" s="1" customFormat="1" ht="31.5" customHeight="1">
      <c r="B145" s="140"/>
      <c r="C145" s="141" t="s">
        <v>117</v>
      </c>
      <c r="D145" s="141" t="s">
        <v>160</v>
      </c>
      <c r="E145" s="142" t="s">
        <v>299</v>
      </c>
      <c r="F145" s="225" t="s">
        <v>300</v>
      </c>
      <c r="G145" s="225"/>
      <c r="H145" s="225"/>
      <c r="I145" s="225"/>
      <c r="J145" s="143" t="s">
        <v>284</v>
      </c>
      <c r="K145" s="144">
        <v>248</v>
      </c>
      <c r="L145" s="226"/>
      <c r="M145" s="226"/>
      <c r="N145" s="226">
        <f>ROUND(L145*K145,2)</f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0.1</v>
      </c>
      <c r="W145" s="147">
        <f>V145*K145</f>
        <v>24.8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0" t="s">
        <v>164</v>
      </c>
      <c r="AT145" s="20" t="s">
        <v>160</v>
      </c>
      <c r="AU145" s="20" t="s">
        <v>129</v>
      </c>
      <c r="AY145" s="20" t="s">
        <v>159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85</v>
      </c>
      <c r="BK145" s="149">
        <f>ROUND(L145*K145,2)</f>
        <v>0</v>
      </c>
      <c r="BL145" s="20" t="s">
        <v>164</v>
      </c>
      <c r="BM145" s="20" t="s">
        <v>301</v>
      </c>
    </row>
    <row r="146" spans="2:65" s="10" customFormat="1" ht="31.5" customHeight="1">
      <c r="B146" s="150"/>
      <c r="C146" s="151"/>
      <c r="D146" s="151"/>
      <c r="E146" s="152" t="s">
        <v>5</v>
      </c>
      <c r="F146" s="227" t="s">
        <v>298</v>
      </c>
      <c r="G146" s="228"/>
      <c r="H146" s="228"/>
      <c r="I146" s="228"/>
      <c r="J146" s="151"/>
      <c r="K146" s="153">
        <v>248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167</v>
      </c>
      <c r="AU146" s="157" t="s">
        <v>129</v>
      </c>
      <c r="AV146" s="10" t="s">
        <v>129</v>
      </c>
      <c r="AW146" s="10" t="s">
        <v>35</v>
      </c>
      <c r="AX146" s="10" t="s">
        <v>85</v>
      </c>
      <c r="AY146" s="157" t="s">
        <v>159</v>
      </c>
    </row>
    <row r="147" spans="2:65" s="1" customFormat="1" ht="22.5" customHeight="1">
      <c r="B147" s="140"/>
      <c r="C147" s="141" t="s">
        <v>226</v>
      </c>
      <c r="D147" s="141" t="s">
        <v>160</v>
      </c>
      <c r="E147" s="142" t="s">
        <v>302</v>
      </c>
      <c r="F147" s="225" t="s">
        <v>303</v>
      </c>
      <c r="G147" s="225"/>
      <c r="H147" s="225"/>
      <c r="I147" s="225"/>
      <c r="J147" s="143" t="s">
        <v>284</v>
      </c>
      <c r="K147" s="144">
        <v>198</v>
      </c>
      <c r="L147" s="226"/>
      <c r="M147" s="226"/>
      <c r="N147" s="226">
        <f>ROUND(L147*K147,2)</f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2.133</v>
      </c>
      <c r="W147" s="147">
        <f>V147*K147</f>
        <v>422.334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0" t="s">
        <v>164</v>
      </c>
      <c r="AT147" s="20" t="s">
        <v>160</v>
      </c>
      <c r="AU147" s="20" t="s">
        <v>129</v>
      </c>
      <c r="AY147" s="20" t="s">
        <v>159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0" t="s">
        <v>85</v>
      </c>
      <c r="BK147" s="149">
        <f>ROUND(L147*K147,2)</f>
        <v>0</v>
      </c>
      <c r="BL147" s="20" t="s">
        <v>164</v>
      </c>
      <c r="BM147" s="20" t="s">
        <v>304</v>
      </c>
    </row>
    <row r="148" spans="2:65" s="10" customFormat="1" ht="31.5" customHeight="1">
      <c r="B148" s="150"/>
      <c r="C148" s="151"/>
      <c r="D148" s="151"/>
      <c r="E148" s="152" t="s">
        <v>5</v>
      </c>
      <c r="F148" s="227" t="s">
        <v>305</v>
      </c>
      <c r="G148" s="228"/>
      <c r="H148" s="228"/>
      <c r="I148" s="228"/>
      <c r="J148" s="151"/>
      <c r="K148" s="153">
        <v>198</v>
      </c>
      <c r="L148" s="151"/>
      <c r="M148" s="151"/>
      <c r="N148" s="151"/>
      <c r="O148" s="151"/>
      <c r="P148" s="151"/>
      <c r="Q148" s="151"/>
      <c r="R148" s="154"/>
      <c r="T148" s="155"/>
      <c r="U148" s="151"/>
      <c r="V148" s="151"/>
      <c r="W148" s="151"/>
      <c r="X148" s="151"/>
      <c r="Y148" s="151"/>
      <c r="Z148" s="151"/>
      <c r="AA148" s="156"/>
      <c r="AT148" s="157" t="s">
        <v>167</v>
      </c>
      <c r="AU148" s="157" t="s">
        <v>129</v>
      </c>
      <c r="AV148" s="10" t="s">
        <v>129</v>
      </c>
      <c r="AW148" s="10" t="s">
        <v>35</v>
      </c>
      <c r="AX148" s="10" t="s">
        <v>85</v>
      </c>
      <c r="AY148" s="157" t="s">
        <v>159</v>
      </c>
    </row>
    <row r="149" spans="2:65" s="1" customFormat="1" ht="31.5" customHeight="1">
      <c r="B149" s="140"/>
      <c r="C149" s="141" t="s">
        <v>232</v>
      </c>
      <c r="D149" s="141" t="s">
        <v>160</v>
      </c>
      <c r="E149" s="142" t="s">
        <v>306</v>
      </c>
      <c r="F149" s="225" t="s">
        <v>307</v>
      </c>
      <c r="G149" s="225"/>
      <c r="H149" s="225"/>
      <c r="I149" s="225"/>
      <c r="J149" s="143" t="s">
        <v>284</v>
      </c>
      <c r="K149" s="144">
        <v>198</v>
      </c>
      <c r="L149" s="226"/>
      <c r="M149" s="226"/>
      <c r="N149" s="226">
        <f>ROUND(L149*K149,2)</f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0.19800000000000001</v>
      </c>
      <c r="W149" s="147">
        <f>V149*K149</f>
        <v>39.204000000000001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0" t="s">
        <v>164</v>
      </c>
      <c r="AT149" s="20" t="s">
        <v>160</v>
      </c>
      <c r="AU149" s="20" t="s">
        <v>129</v>
      </c>
      <c r="AY149" s="20" t="s">
        <v>159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0" t="s">
        <v>85</v>
      </c>
      <c r="BK149" s="149">
        <f>ROUND(L149*K149,2)</f>
        <v>0</v>
      </c>
      <c r="BL149" s="20" t="s">
        <v>164</v>
      </c>
      <c r="BM149" s="20" t="s">
        <v>308</v>
      </c>
    </row>
    <row r="150" spans="2:65" s="10" customFormat="1" ht="31.5" customHeight="1">
      <c r="B150" s="150"/>
      <c r="C150" s="151"/>
      <c r="D150" s="151"/>
      <c r="E150" s="152" t="s">
        <v>5</v>
      </c>
      <c r="F150" s="227" t="s">
        <v>305</v>
      </c>
      <c r="G150" s="228"/>
      <c r="H150" s="228"/>
      <c r="I150" s="228"/>
      <c r="J150" s="151"/>
      <c r="K150" s="153">
        <v>198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167</v>
      </c>
      <c r="AU150" s="157" t="s">
        <v>129</v>
      </c>
      <c r="AV150" s="10" t="s">
        <v>129</v>
      </c>
      <c r="AW150" s="10" t="s">
        <v>35</v>
      </c>
      <c r="AX150" s="10" t="s">
        <v>85</v>
      </c>
      <c r="AY150" s="157" t="s">
        <v>159</v>
      </c>
    </row>
    <row r="151" spans="2:65" s="1" customFormat="1" ht="22.5" customHeight="1">
      <c r="B151" s="140"/>
      <c r="C151" s="141" t="s">
        <v>11</v>
      </c>
      <c r="D151" s="141" t="s">
        <v>160</v>
      </c>
      <c r="E151" s="142" t="s">
        <v>309</v>
      </c>
      <c r="F151" s="225" t="s">
        <v>310</v>
      </c>
      <c r="G151" s="225"/>
      <c r="H151" s="225"/>
      <c r="I151" s="225"/>
      <c r="J151" s="143" t="s">
        <v>284</v>
      </c>
      <c r="K151" s="144">
        <v>5.75</v>
      </c>
      <c r="L151" s="226"/>
      <c r="M151" s="226"/>
      <c r="N151" s="226">
        <f>ROUND(L151*K151,2)</f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10.01</v>
      </c>
      <c r="W151" s="147">
        <f>V151*K151</f>
        <v>57.557499999999997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0" t="s">
        <v>164</v>
      </c>
      <c r="AT151" s="20" t="s">
        <v>160</v>
      </c>
      <c r="AU151" s="20" t="s">
        <v>129</v>
      </c>
      <c r="AY151" s="20" t="s">
        <v>159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0" t="s">
        <v>85</v>
      </c>
      <c r="BK151" s="149">
        <f>ROUND(L151*K151,2)</f>
        <v>0</v>
      </c>
      <c r="BL151" s="20" t="s">
        <v>164</v>
      </c>
      <c r="BM151" s="20" t="s">
        <v>311</v>
      </c>
    </row>
    <row r="152" spans="2:65" s="10" customFormat="1" ht="22.5" customHeight="1">
      <c r="B152" s="150"/>
      <c r="C152" s="151"/>
      <c r="D152" s="151"/>
      <c r="E152" s="152" t="s">
        <v>5</v>
      </c>
      <c r="F152" s="227" t="s">
        <v>312</v>
      </c>
      <c r="G152" s="228"/>
      <c r="H152" s="228"/>
      <c r="I152" s="228"/>
      <c r="J152" s="151"/>
      <c r="K152" s="153">
        <v>0.8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167</v>
      </c>
      <c r="AU152" s="157" t="s">
        <v>129</v>
      </c>
      <c r="AV152" s="10" t="s">
        <v>129</v>
      </c>
      <c r="AW152" s="10" t="s">
        <v>35</v>
      </c>
      <c r="AX152" s="10" t="s">
        <v>77</v>
      </c>
      <c r="AY152" s="157" t="s">
        <v>159</v>
      </c>
    </row>
    <row r="153" spans="2:65" s="10" customFormat="1" ht="22.5" customHeight="1">
      <c r="B153" s="150"/>
      <c r="C153" s="151"/>
      <c r="D153" s="151"/>
      <c r="E153" s="152" t="s">
        <v>5</v>
      </c>
      <c r="F153" s="223" t="s">
        <v>313</v>
      </c>
      <c r="G153" s="224"/>
      <c r="H153" s="224"/>
      <c r="I153" s="224"/>
      <c r="J153" s="151"/>
      <c r="K153" s="153">
        <v>4.95</v>
      </c>
      <c r="L153" s="151"/>
      <c r="M153" s="151"/>
      <c r="N153" s="151"/>
      <c r="O153" s="151"/>
      <c r="P153" s="151"/>
      <c r="Q153" s="151"/>
      <c r="R153" s="154"/>
      <c r="T153" s="155"/>
      <c r="U153" s="151"/>
      <c r="V153" s="151"/>
      <c r="W153" s="151"/>
      <c r="X153" s="151"/>
      <c r="Y153" s="151"/>
      <c r="Z153" s="151"/>
      <c r="AA153" s="156"/>
      <c r="AT153" s="157" t="s">
        <v>167</v>
      </c>
      <c r="AU153" s="157" t="s">
        <v>129</v>
      </c>
      <c r="AV153" s="10" t="s">
        <v>129</v>
      </c>
      <c r="AW153" s="10" t="s">
        <v>35</v>
      </c>
      <c r="AX153" s="10" t="s">
        <v>77</v>
      </c>
      <c r="AY153" s="157" t="s">
        <v>159</v>
      </c>
    </row>
    <row r="154" spans="2:65" s="11" customFormat="1" ht="22.5" customHeight="1">
      <c r="B154" s="158"/>
      <c r="C154" s="159"/>
      <c r="D154" s="159"/>
      <c r="E154" s="160" t="s">
        <v>5</v>
      </c>
      <c r="F154" s="239" t="s">
        <v>174</v>
      </c>
      <c r="G154" s="240"/>
      <c r="H154" s="240"/>
      <c r="I154" s="240"/>
      <c r="J154" s="159"/>
      <c r="K154" s="161">
        <v>5.75</v>
      </c>
      <c r="L154" s="159"/>
      <c r="M154" s="159"/>
      <c r="N154" s="159"/>
      <c r="O154" s="159"/>
      <c r="P154" s="159"/>
      <c r="Q154" s="159"/>
      <c r="R154" s="162"/>
      <c r="T154" s="163"/>
      <c r="U154" s="159"/>
      <c r="V154" s="159"/>
      <c r="W154" s="159"/>
      <c r="X154" s="159"/>
      <c r="Y154" s="159"/>
      <c r="Z154" s="159"/>
      <c r="AA154" s="164"/>
      <c r="AT154" s="165" t="s">
        <v>167</v>
      </c>
      <c r="AU154" s="165" t="s">
        <v>129</v>
      </c>
      <c r="AV154" s="11" t="s">
        <v>164</v>
      </c>
      <c r="AW154" s="11" t="s">
        <v>35</v>
      </c>
      <c r="AX154" s="11" t="s">
        <v>85</v>
      </c>
      <c r="AY154" s="165" t="s">
        <v>159</v>
      </c>
    </row>
    <row r="155" spans="2:65" s="1" customFormat="1" ht="31.5" customHeight="1">
      <c r="B155" s="140"/>
      <c r="C155" s="141" t="s">
        <v>168</v>
      </c>
      <c r="D155" s="141" t="s">
        <v>160</v>
      </c>
      <c r="E155" s="142" t="s">
        <v>314</v>
      </c>
      <c r="F155" s="225" t="s">
        <v>315</v>
      </c>
      <c r="G155" s="225"/>
      <c r="H155" s="225"/>
      <c r="I155" s="225"/>
      <c r="J155" s="143" t="s">
        <v>284</v>
      </c>
      <c r="K155" s="144">
        <v>4.3760000000000003</v>
      </c>
      <c r="L155" s="226"/>
      <c r="M155" s="226"/>
      <c r="N155" s="226">
        <f>ROUND(L155*K155,2)</f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7.7039999999999997</v>
      </c>
      <c r="W155" s="147">
        <f>V155*K155</f>
        <v>33.712704000000002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0" t="s">
        <v>164</v>
      </c>
      <c r="AT155" s="20" t="s">
        <v>160</v>
      </c>
      <c r="AU155" s="20" t="s">
        <v>129</v>
      </c>
      <c r="AY155" s="20" t="s">
        <v>159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0" t="s">
        <v>85</v>
      </c>
      <c r="BK155" s="149">
        <f>ROUND(L155*K155,2)</f>
        <v>0</v>
      </c>
      <c r="BL155" s="20" t="s">
        <v>164</v>
      </c>
      <c r="BM155" s="20" t="s">
        <v>316</v>
      </c>
    </row>
    <row r="156" spans="2:65" s="10" customFormat="1" ht="22.5" customHeight="1">
      <c r="B156" s="150"/>
      <c r="C156" s="151"/>
      <c r="D156" s="151"/>
      <c r="E156" s="152" t="s">
        <v>5</v>
      </c>
      <c r="F156" s="227" t="s">
        <v>317</v>
      </c>
      <c r="G156" s="228"/>
      <c r="H156" s="228"/>
      <c r="I156" s="228"/>
      <c r="J156" s="151"/>
      <c r="K156" s="153">
        <v>4.3760000000000003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167</v>
      </c>
      <c r="AU156" s="157" t="s">
        <v>129</v>
      </c>
      <c r="AV156" s="10" t="s">
        <v>129</v>
      </c>
      <c r="AW156" s="10" t="s">
        <v>35</v>
      </c>
      <c r="AX156" s="10" t="s">
        <v>85</v>
      </c>
      <c r="AY156" s="157" t="s">
        <v>159</v>
      </c>
    </row>
    <row r="157" spans="2:65" s="1" customFormat="1" ht="31.5" customHeight="1">
      <c r="B157" s="140"/>
      <c r="C157" s="141" t="s">
        <v>238</v>
      </c>
      <c r="D157" s="141" t="s">
        <v>160</v>
      </c>
      <c r="E157" s="142" t="s">
        <v>318</v>
      </c>
      <c r="F157" s="225" t="s">
        <v>319</v>
      </c>
      <c r="G157" s="225"/>
      <c r="H157" s="225"/>
      <c r="I157" s="225"/>
      <c r="J157" s="143" t="s">
        <v>284</v>
      </c>
      <c r="K157" s="144">
        <v>5.1760000000000002</v>
      </c>
      <c r="L157" s="226"/>
      <c r="M157" s="226"/>
      <c r="N157" s="226">
        <f>ROUND(L157*K157,2)</f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3.81</v>
      </c>
      <c r="W157" s="147">
        <f>V157*K157</f>
        <v>19.720560000000003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0" t="s">
        <v>164</v>
      </c>
      <c r="AT157" s="20" t="s">
        <v>160</v>
      </c>
      <c r="AU157" s="20" t="s">
        <v>129</v>
      </c>
      <c r="AY157" s="20" t="s">
        <v>159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0" t="s">
        <v>85</v>
      </c>
      <c r="BK157" s="149">
        <f>ROUND(L157*K157,2)</f>
        <v>0</v>
      </c>
      <c r="BL157" s="20" t="s">
        <v>164</v>
      </c>
      <c r="BM157" s="20" t="s">
        <v>320</v>
      </c>
    </row>
    <row r="158" spans="2:65" s="10" customFormat="1" ht="22.5" customHeight="1">
      <c r="B158" s="150"/>
      <c r="C158" s="151"/>
      <c r="D158" s="151"/>
      <c r="E158" s="152" t="s">
        <v>5</v>
      </c>
      <c r="F158" s="227" t="s">
        <v>321</v>
      </c>
      <c r="G158" s="228"/>
      <c r="H158" s="228"/>
      <c r="I158" s="228"/>
      <c r="J158" s="151"/>
      <c r="K158" s="153">
        <v>5.1760000000000002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167</v>
      </c>
      <c r="AU158" s="157" t="s">
        <v>129</v>
      </c>
      <c r="AV158" s="10" t="s">
        <v>129</v>
      </c>
      <c r="AW158" s="10" t="s">
        <v>35</v>
      </c>
      <c r="AX158" s="10" t="s">
        <v>85</v>
      </c>
      <c r="AY158" s="157" t="s">
        <v>159</v>
      </c>
    </row>
    <row r="159" spans="2:65" s="1" customFormat="1" ht="31.5" customHeight="1">
      <c r="B159" s="140"/>
      <c r="C159" s="141" t="s">
        <v>322</v>
      </c>
      <c r="D159" s="141" t="s">
        <v>160</v>
      </c>
      <c r="E159" s="142" t="s">
        <v>323</v>
      </c>
      <c r="F159" s="225" t="s">
        <v>324</v>
      </c>
      <c r="G159" s="225"/>
      <c r="H159" s="225"/>
      <c r="I159" s="225"/>
      <c r="J159" s="143" t="s">
        <v>284</v>
      </c>
      <c r="K159" s="144">
        <v>5.75</v>
      </c>
      <c r="L159" s="226"/>
      <c r="M159" s="226"/>
      <c r="N159" s="226">
        <f>ROUND(L159*K159,2)</f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0.97399999999999998</v>
      </c>
      <c r="W159" s="147">
        <f>V159*K159</f>
        <v>5.6005000000000003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0" t="s">
        <v>164</v>
      </c>
      <c r="AT159" s="20" t="s">
        <v>160</v>
      </c>
      <c r="AU159" s="20" t="s">
        <v>129</v>
      </c>
      <c r="AY159" s="20" t="s">
        <v>159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0" t="s">
        <v>85</v>
      </c>
      <c r="BK159" s="149">
        <f>ROUND(L159*K159,2)</f>
        <v>0</v>
      </c>
      <c r="BL159" s="20" t="s">
        <v>164</v>
      </c>
      <c r="BM159" s="20" t="s">
        <v>325</v>
      </c>
    </row>
    <row r="160" spans="2:65" s="1" customFormat="1" ht="31.5" customHeight="1">
      <c r="B160" s="140"/>
      <c r="C160" s="141" t="s">
        <v>326</v>
      </c>
      <c r="D160" s="141" t="s">
        <v>160</v>
      </c>
      <c r="E160" s="142" t="s">
        <v>327</v>
      </c>
      <c r="F160" s="225" t="s">
        <v>328</v>
      </c>
      <c r="G160" s="225"/>
      <c r="H160" s="225"/>
      <c r="I160" s="225"/>
      <c r="J160" s="143" t="s">
        <v>284</v>
      </c>
      <c r="K160" s="144">
        <v>5.1760000000000002</v>
      </c>
      <c r="L160" s="226"/>
      <c r="M160" s="226"/>
      <c r="N160" s="226">
        <f>ROUND(L160*K160,2)</f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0.86799999999999999</v>
      </c>
      <c r="W160" s="147">
        <f>V160*K160</f>
        <v>4.4927679999999999</v>
      </c>
      <c r="X160" s="147">
        <v>0</v>
      </c>
      <c r="Y160" s="147">
        <f>X160*K160</f>
        <v>0</v>
      </c>
      <c r="Z160" s="147">
        <v>0</v>
      </c>
      <c r="AA160" s="148">
        <f>Z160*K160</f>
        <v>0</v>
      </c>
      <c r="AR160" s="20" t="s">
        <v>164</v>
      </c>
      <c r="AT160" s="20" t="s">
        <v>160</v>
      </c>
      <c r="AU160" s="20" t="s">
        <v>129</v>
      </c>
      <c r="AY160" s="20" t="s">
        <v>159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0" t="s">
        <v>85</v>
      </c>
      <c r="BK160" s="149">
        <f>ROUND(L160*K160,2)</f>
        <v>0</v>
      </c>
      <c r="BL160" s="20" t="s">
        <v>164</v>
      </c>
      <c r="BM160" s="20" t="s">
        <v>329</v>
      </c>
    </row>
    <row r="161" spans="2:65" s="1" customFormat="1" ht="31.5" customHeight="1">
      <c r="B161" s="140"/>
      <c r="C161" s="141" t="s">
        <v>330</v>
      </c>
      <c r="D161" s="141" t="s">
        <v>160</v>
      </c>
      <c r="E161" s="142" t="s">
        <v>331</v>
      </c>
      <c r="F161" s="225" t="s">
        <v>332</v>
      </c>
      <c r="G161" s="225"/>
      <c r="H161" s="225"/>
      <c r="I161" s="225"/>
      <c r="J161" s="143" t="s">
        <v>284</v>
      </c>
      <c r="K161" s="144">
        <v>17.504000000000001</v>
      </c>
      <c r="L161" s="226"/>
      <c r="M161" s="226"/>
      <c r="N161" s="226">
        <f>ROUND(L161*K161,2)</f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0.79100000000000004</v>
      </c>
      <c r="W161" s="147">
        <f>V161*K161</f>
        <v>13.845664000000001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0" t="s">
        <v>164</v>
      </c>
      <c r="AT161" s="20" t="s">
        <v>160</v>
      </c>
      <c r="AU161" s="20" t="s">
        <v>129</v>
      </c>
      <c r="AY161" s="20" t="s">
        <v>159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0" t="s">
        <v>85</v>
      </c>
      <c r="BK161" s="149">
        <f>ROUND(L161*K161,2)</f>
        <v>0</v>
      </c>
      <c r="BL161" s="20" t="s">
        <v>164</v>
      </c>
      <c r="BM161" s="20" t="s">
        <v>333</v>
      </c>
    </row>
    <row r="162" spans="2:65" s="10" customFormat="1" ht="22.5" customHeight="1">
      <c r="B162" s="150"/>
      <c r="C162" s="151"/>
      <c r="D162" s="151"/>
      <c r="E162" s="152" t="s">
        <v>5</v>
      </c>
      <c r="F162" s="227" t="s">
        <v>334</v>
      </c>
      <c r="G162" s="228"/>
      <c r="H162" s="228"/>
      <c r="I162" s="228"/>
      <c r="J162" s="151"/>
      <c r="K162" s="153">
        <v>17.504000000000001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167</v>
      </c>
      <c r="AU162" s="157" t="s">
        <v>129</v>
      </c>
      <c r="AV162" s="10" t="s">
        <v>129</v>
      </c>
      <c r="AW162" s="10" t="s">
        <v>35</v>
      </c>
      <c r="AX162" s="10" t="s">
        <v>85</v>
      </c>
      <c r="AY162" s="157" t="s">
        <v>159</v>
      </c>
    </row>
    <row r="163" spans="2:65" s="1" customFormat="1" ht="31.5" customHeight="1">
      <c r="B163" s="140"/>
      <c r="C163" s="141" t="s">
        <v>10</v>
      </c>
      <c r="D163" s="141" t="s">
        <v>160</v>
      </c>
      <c r="E163" s="142" t="s">
        <v>335</v>
      </c>
      <c r="F163" s="225" t="s">
        <v>336</v>
      </c>
      <c r="G163" s="225"/>
      <c r="H163" s="225"/>
      <c r="I163" s="225"/>
      <c r="J163" s="143" t="s">
        <v>284</v>
      </c>
      <c r="K163" s="144">
        <v>396</v>
      </c>
      <c r="L163" s="226"/>
      <c r="M163" s="226"/>
      <c r="N163" s="226">
        <f>ROUND(L163*K163,2)</f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4.3999999999999997E-2</v>
      </c>
      <c r="W163" s="147">
        <f>V163*K163</f>
        <v>17.423999999999999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0" t="s">
        <v>164</v>
      </c>
      <c r="AT163" s="20" t="s">
        <v>160</v>
      </c>
      <c r="AU163" s="20" t="s">
        <v>129</v>
      </c>
      <c r="AY163" s="20" t="s">
        <v>159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0" t="s">
        <v>85</v>
      </c>
      <c r="BK163" s="149">
        <f>ROUND(L163*K163,2)</f>
        <v>0</v>
      </c>
      <c r="BL163" s="20" t="s">
        <v>164</v>
      </c>
      <c r="BM163" s="20" t="s">
        <v>337</v>
      </c>
    </row>
    <row r="164" spans="2:65" s="10" customFormat="1" ht="22.5" customHeight="1">
      <c r="B164" s="150"/>
      <c r="C164" s="151"/>
      <c r="D164" s="151"/>
      <c r="E164" s="152" t="s">
        <v>5</v>
      </c>
      <c r="F164" s="227" t="s">
        <v>338</v>
      </c>
      <c r="G164" s="228"/>
      <c r="H164" s="228"/>
      <c r="I164" s="228"/>
      <c r="J164" s="151"/>
      <c r="K164" s="153">
        <v>396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167</v>
      </c>
      <c r="AU164" s="157" t="s">
        <v>129</v>
      </c>
      <c r="AV164" s="10" t="s">
        <v>129</v>
      </c>
      <c r="AW164" s="10" t="s">
        <v>35</v>
      </c>
      <c r="AX164" s="10" t="s">
        <v>85</v>
      </c>
      <c r="AY164" s="157" t="s">
        <v>159</v>
      </c>
    </row>
    <row r="165" spans="2:65" s="1" customFormat="1" ht="31.5" customHeight="1">
      <c r="B165" s="140"/>
      <c r="C165" s="141" t="s">
        <v>339</v>
      </c>
      <c r="D165" s="141" t="s">
        <v>160</v>
      </c>
      <c r="E165" s="142" t="s">
        <v>340</v>
      </c>
      <c r="F165" s="225" t="s">
        <v>341</v>
      </c>
      <c r="G165" s="225"/>
      <c r="H165" s="225"/>
      <c r="I165" s="225"/>
      <c r="J165" s="143" t="s">
        <v>284</v>
      </c>
      <c r="K165" s="144">
        <v>169.393</v>
      </c>
      <c r="L165" s="226"/>
      <c r="M165" s="226"/>
      <c r="N165" s="226">
        <f>ROUND(L165*K165,2)</f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0.29899999999999999</v>
      </c>
      <c r="W165" s="147">
        <f>V165*K165</f>
        <v>50.648506999999995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0" t="s">
        <v>164</v>
      </c>
      <c r="AT165" s="20" t="s">
        <v>160</v>
      </c>
      <c r="AU165" s="20" t="s">
        <v>129</v>
      </c>
      <c r="AY165" s="20" t="s">
        <v>159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0" t="s">
        <v>85</v>
      </c>
      <c r="BK165" s="149">
        <f>ROUND(L165*K165,2)</f>
        <v>0</v>
      </c>
      <c r="BL165" s="20" t="s">
        <v>164</v>
      </c>
      <c r="BM165" s="20" t="s">
        <v>342</v>
      </c>
    </row>
    <row r="166" spans="2:65" s="10" customFormat="1" ht="31.5" customHeight="1">
      <c r="B166" s="150"/>
      <c r="C166" s="151"/>
      <c r="D166" s="151"/>
      <c r="E166" s="152" t="s">
        <v>5</v>
      </c>
      <c r="F166" s="227" t="s">
        <v>343</v>
      </c>
      <c r="G166" s="228"/>
      <c r="H166" s="228"/>
      <c r="I166" s="228"/>
      <c r="J166" s="151"/>
      <c r="K166" s="153">
        <v>169.393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167</v>
      </c>
      <c r="AU166" s="157" t="s">
        <v>129</v>
      </c>
      <c r="AV166" s="10" t="s">
        <v>129</v>
      </c>
      <c r="AW166" s="10" t="s">
        <v>35</v>
      </c>
      <c r="AX166" s="10" t="s">
        <v>85</v>
      </c>
      <c r="AY166" s="157" t="s">
        <v>159</v>
      </c>
    </row>
    <row r="167" spans="2:65" s="1" customFormat="1" ht="31.5" customHeight="1">
      <c r="B167" s="140"/>
      <c r="C167" s="141" t="s">
        <v>344</v>
      </c>
      <c r="D167" s="141" t="s">
        <v>160</v>
      </c>
      <c r="E167" s="142" t="s">
        <v>345</v>
      </c>
      <c r="F167" s="225" t="s">
        <v>346</v>
      </c>
      <c r="G167" s="225"/>
      <c r="H167" s="225"/>
      <c r="I167" s="225"/>
      <c r="J167" s="143" t="s">
        <v>258</v>
      </c>
      <c r="K167" s="144">
        <v>495</v>
      </c>
      <c r="L167" s="226"/>
      <c r="M167" s="226"/>
      <c r="N167" s="226">
        <f>ROUND(L167*K167,2)</f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0.23899999999999999</v>
      </c>
      <c r="W167" s="147">
        <f>V167*K167</f>
        <v>118.30499999999999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0" t="s">
        <v>164</v>
      </c>
      <c r="AT167" s="20" t="s">
        <v>160</v>
      </c>
      <c r="AU167" s="20" t="s">
        <v>129</v>
      </c>
      <c r="AY167" s="20" t="s">
        <v>159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0" t="s">
        <v>85</v>
      </c>
      <c r="BK167" s="149">
        <f>ROUND(L167*K167,2)</f>
        <v>0</v>
      </c>
      <c r="BL167" s="20" t="s">
        <v>164</v>
      </c>
      <c r="BM167" s="20" t="s">
        <v>347</v>
      </c>
    </row>
    <row r="168" spans="2:65" s="10" customFormat="1" ht="22.5" customHeight="1">
      <c r="B168" s="150"/>
      <c r="C168" s="151"/>
      <c r="D168" s="151"/>
      <c r="E168" s="152" t="s">
        <v>5</v>
      </c>
      <c r="F168" s="227" t="s">
        <v>260</v>
      </c>
      <c r="G168" s="228"/>
      <c r="H168" s="228"/>
      <c r="I168" s="228"/>
      <c r="J168" s="151"/>
      <c r="K168" s="153">
        <v>495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167</v>
      </c>
      <c r="AU168" s="157" t="s">
        <v>129</v>
      </c>
      <c r="AV168" s="10" t="s">
        <v>129</v>
      </c>
      <c r="AW168" s="10" t="s">
        <v>35</v>
      </c>
      <c r="AX168" s="10" t="s">
        <v>85</v>
      </c>
      <c r="AY168" s="157" t="s">
        <v>159</v>
      </c>
    </row>
    <row r="169" spans="2:65" s="1" customFormat="1" ht="31.5" customHeight="1">
      <c r="B169" s="140"/>
      <c r="C169" s="141" t="s">
        <v>348</v>
      </c>
      <c r="D169" s="141" t="s">
        <v>160</v>
      </c>
      <c r="E169" s="142" t="s">
        <v>349</v>
      </c>
      <c r="F169" s="225" t="s">
        <v>350</v>
      </c>
      <c r="G169" s="225"/>
      <c r="H169" s="225"/>
      <c r="I169" s="225"/>
      <c r="J169" s="143" t="s">
        <v>258</v>
      </c>
      <c r="K169" s="144">
        <v>495</v>
      </c>
      <c r="L169" s="226"/>
      <c r="M169" s="226"/>
      <c r="N169" s="226">
        <f>ROUND(L169*K169,2)</f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8.6999999999999994E-2</v>
      </c>
      <c r="W169" s="147">
        <f>V169*K169</f>
        <v>43.064999999999998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0" t="s">
        <v>164</v>
      </c>
      <c r="AT169" s="20" t="s">
        <v>160</v>
      </c>
      <c r="AU169" s="20" t="s">
        <v>129</v>
      </c>
      <c r="AY169" s="20" t="s">
        <v>159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85</v>
      </c>
      <c r="BK169" s="149">
        <f>ROUND(L169*K169,2)</f>
        <v>0</v>
      </c>
      <c r="BL169" s="20" t="s">
        <v>164</v>
      </c>
      <c r="BM169" s="20" t="s">
        <v>351</v>
      </c>
    </row>
    <row r="170" spans="2:65" s="10" customFormat="1" ht="22.5" customHeight="1">
      <c r="B170" s="150"/>
      <c r="C170" s="151"/>
      <c r="D170" s="151"/>
      <c r="E170" s="152" t="s">
        <v>5</v>
      </c>
      <c r="F170" s="227" t="s">
        <v>260</v>
      </c>
      <c r="G170" s="228"/>
      <c r="H170" s="228"/>
      <c r="I170" s="228"/>
      <c r="J170" s="151"/>
      <c r="K170" s="153">
        <v>495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167</v>
      </c>
      <c r="AU170" s="157" t="s">
        <v>129</v>
      </c>
      <c r="AV170" s="10" t="s">
        <v>129</v>
      </c>
      <c r="AW170" s="10" t="s">
        <v>35</v>
      </c>
      <c r="AX170" s="10" t="s">
        <v>85</v>
      </c>
      <c r="AY170" s="157" t="s">
        <v>159</v>
      </c>
    </row>
    <row r="171" spans="2:65" s="1" customFormat="1" ht="22.5" customHeight="1">
      <c r="B171" s="140"/>
      <c r="C171" s="166" t="s">
        <v>352</v>
      </c>
      <c r="D171" s="166" t="s">
        <v>180</v>
      </c>
      <c r="E171" s="167" t="s">
        <v>353</v>
      </c>
      <c r="F171" s="235" t="s">
        <v>354</v>
      </c>
      <c r="G171" s="235"/>
      <c r="H171" s="235"/>
      <c r="I171" s="235"/>
      <c r="J171" s="168" t="s">
        <v>355</v>
      </c>
      <c r="K171" s="169">
        <v>24.75</v>
      </c>
      <c r="L171" s="236"/>
      <c r="M171" s="236"/>
      <c r="N171" s="236">
        <f>ROUND(L171*K171,2)</f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>V171*K171</f>
        <v>0</v>
      </c>
      <c r="X171" s="147">
        <v>1E-3</v>
      </c>
      <c r="Y171" s="147">
        <f>X171*K171</f>
        <v>2.4750000000000001E-2</v>
      </c>
      <c r="Z171" s="147">
        <v>0</v>
      </c>
      <c r="AA171" s="148">
        <f>Z171*K171</f>
        <v>0</v>
      </c>
      <c r="AR171" s="20" t="s">
        <v>184</v>
      </c>
      <c r="AT171" s="20" t="s">
        <v>180</v>
      </c>
      <c r="AU171" s="20" t="s">
        <v>129</v>
      </c>
      <c r="AY171" s="20" t="s">
        <v>159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0" t="s">
        <v>85</v>
      </c>
      <c r="BK171" s="149">
        <f>ROUND(L171*K171,2)</f>
        <v>0</v>
      </c>
      <c r="BL171" s="20" t="s">
        <v>164</v>
      </c>
      <c r="BM171" s="20" t="s">
        <v>356</v>
      </c>
    </row>
    <row r="172" spans="2:65" s="10" customFormat="1" ht="22.5" customHeight="1">
      <c r="B172" s="150"/>
      <c r="C172" s="151"/>
      <c r="D172" s="151"/>
      <c r="E172" s="152" t="s">
        <v>5</v>
      </c>
      <c r="F172" s="227" t="s">
        <v>260</v>
      </c>
      <c r="G172" s="228"/>
      <c r="H172" s="228"/>
      <c r="I172" s="228"/>
      <c r="J172" s="151"/>
      <c r="K172" s="153">
        <v>495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167</v>
      </c>
      <c r="AU172" s="157" t="s">
        <v>129</v>
      </c>
      <c r="AV172" s="10" t="s">
        <v>129</v>
      </c>
      <c r="AW172" s="10" t="s">
        <v>35</v>
      </c>
      <c r="AX172" s="10" t="s">
        <v>85</v>
      </c>
      <c r="AY172" s="157" t="s">
        <v>159</v>
      </c>
    </row>
    <row r="173" spans="2:65" s="1" customFormat="1" ht="31.5" customHeight="1">
      <c r="B173" s="140"/>
      <c r="C173" s="141" t="s">
        <v>357</v>
      </c>
      <c r="D173" s="141" t="s">
        <v>160</v>
      </c>
      <c r="E173" s="142" t="s">
        <v>358</v>
      </c>
      <c r="F173" s="225" t="s">
        <v>359</v>
      </c>
      <c r="G173" s="225"/>
      <c r="H173" s="225"/>
      <c r="I173" s="225"/>
      <c r="J173" s="143" t="s">
        <v>258</v>
      </c>
      <c r="K173" s="144">
        <v>495</v>
      </c>
      <c r="L173" s="226"/>
      <c r="M173" s="226"/>
      <c r="N173" s="226">
        <f>ROUND(L173*K173,2)</f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0.114</v>
      </c>
      <c r="W173" s="147">
        <f>V173*K173</f>
        <v>56.43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0" t="s">
        <v>164</v>
      </c>
      <c r="AT173" s="20" t="s">
        <v>160</v>
      </c>
      <c r="AU173" s="20" t="s">
        <v>129</v>
      </c>
      <c r="AY173" s="20" t="s">
        <v>159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0" t="s">
        <v>85</v>
      </c>
      <c r="BK173" s="149">
        <f>ROUND(L173*K173,2)</f>
        <v>0</v>
      </c>
      <c r="BL173" s="20" t="s">
        <v>164</v>
      </c>
      <c r="BM173" s="20" t="s">
        <v>360</v>
      </c>
    </row>
    <row r="174" spans="2:65" s="10" customFormat="1" ht="22.5" customHeight="1">
      <c r="B174" s="150"/>
      <c r="C174" s="151"/>
      <c r="D174" s="151"/>
      <c r="E174" s="152" t="s">
        <v>5</v>
      </c>
      <c r="F174" s="227" t="s">
        <v>260</v>
      </c>
      <c r="G174" s="228"/>
      <c r="H174" s="228"/>
      <c r="I174" s="228"/>
      <c r="J174" s="151"/>
      <c r="K174" s="153">
        <v>495</v>
      </c>
      <c r="L174" s="151"/>
      <c r="M174" s="151"/>
      <c r="N174" s="151"/>
      <c r="O174" s="151"/>
      <c r="P174" s="151"/>
      <c r="Q174" s="151"/>
      <c r="R174" s="154"/>
      <c r="T174" s="155"/>
      <c r="U174" s="151"/>
      <c r="V174" s="151"/>
      <c r="W174" s="151"/>
      <c r="X174" s="151"/>
      <c r="Y174" s="151"/>
      <c r="Z174" s="151"/>
      <c r="AA174" s="156"/>
      <c r="AT174" s="157" t="s">
        <v>167</v>
      </c>
      <c r="AU174" s="157" t="s">
        <v>129</v>
      </c>
      <c r="AV174" s="10" t="s">
        <v>129</v>
      </c>
      <c r="AW174" s="10" t="s">
        <v>35</v>
      </c>
      <c r="AX174" s="10" t="s">
        <v>85</v>
      </c>
      <c r="AY174" s="157" t="s">
        <v>159</v>
      </c>
    </row>
    <row r="175" spans="2:65" s="1" customFormat="1" ht="22.5" customHeight="1">
      <c r="B175" s="140"/>
      <c r="C175" s="166" t="s">
        <v>361</v>
      </c>
      <c r="D175" s="166" t="s">
        <v>180</v>
      </c>
      <c r="E175" s="167" t="s">
        <v>362</v>
      </c>
      <c r="F175" s="235" t="s">
        <v>363</v>
      </c>
      <c r="G175" s="235"/>
      <c r="H175" s="235"/>
      <c r="I175" s="235"/>
      <c r="J175" s="168" t="s">
        <v>183</v>
      </c>
      <c r="K175" s="169">
        <v>28.71</v>
      </c>
      <c r="L175" s="236"/>
      <c r="M175" s="236"/>
      <c r="N175" s="236">
        <f>ROUND(L175*K175,2)</f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>V175*K175</f>
        <v>0</v>
      </c>
      <c r="X175" s="147">
        <v>1</v>
      </c>
      <c r="Y175" s="147">
        <f>X175*K175</f>
        <v>28.71</v>
      </c>
      <c r="Z175" s="147">
        <v>0</v>
      </c>
      <c r="AA175" s="148">
        <f>Z175*K175</f>
        <v>0</v>
      </c>
      <c r="AR175" s="20" t="s">
        <v>184</v>
      </c>
      <c r="AT175" s="20" t="s">
        <v>180</v>
      </c>
      <c r="AU175" s="20" t="s">
        <v>129</v>
      </c>
      <c r="AY175" s="20" t="s">
        <v>159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0" t="s">
        <v>85</v>
      </c>
      <c r="BK175" s="149">
        <f>ROUND(L175*K175,2)</f>
        <v>0</v>
      </c>
      <c r="BL175" s="20" t="s">
        <v>164</v>
      </c>
      <c r="BM175" s="20" t="s">
        <v>364</v>
      </c>
    </row>
    <row r="176" spans="2:65" s="10" customFormat="1" ht="22.5" customHeight="1">
      <c r="B176" s="150"/>
      <c r="C176" s="151"/>
      <c r="D176" s="151"/>
      <c r="E176" s="152" t="s">
        <v>5</v>
      </c>
      <c r="F176" s="227" t="s">
        <v>260</v>
      </c>
      <c r="G176" s="228"/>
      <c r="H176" s="228"/>
      <c r="I176" s="228"/>
      <c r="J176" s="151"/>
      <c r="K176" s="153">
        <v>495</v>
      </c>
      <c r="L176" s="151"/>
      <c r="M176" s="151"/>
      <c r="N176" s="151"/>
      <c r="O176" s="151"/>
      <c r="P176" s="151"/>
      <c r="Q176" s="151"/>
      <c r="R176" s="154"/>
      <c r="T176" s="155"/>
      <c r="U176" s="151"/>
      <c r="V176" s="151"/>
      <c r="W176" s="151"/>
      <c r="X176" s="151"/>
      <c r="Y176" s="151"/>
      <c r="Z176" s="151"/>
      <c r="AA176" s="156"/>
      <c r="AT176" s="157" t="s">
        <v>167</v>
      </c>
      <c r="AU176" s="157" t="s">
        <v>129</v>
      </c>
      <c r="AV176" s="10" t="s">
        <v>129</v>
      </c>
      <c r="AW176" s="10" t="s">
        <v>35</v>
      </c>
      <c r="AX176" s="10" t="s">
        <v>85</v>
      </c>
      <c r="AY176" s="157" t="s">
        <v>159</v>
      </c>
    </row>
    <row r="177" spans="2:65" s="1" customFormat="1" ht="22.5" customHeight="1">
      <c r="B177" s="140"/>
      <c r="C177" s="141" t="s">
        <v>365</v>
      </c>
      <c r="D177" s="141" t="s">
        <v>160</v>
      </c>
      <c r="E177" s="142" t="s">
        <v>366</v>
      </c>
      <c r="F177" s="225" t="s">
        <v>367</v>
      </c>
      <c r="G177" s="225"/>
      <c r="H177" s="225"/>
      <c r="I177" s="225"/>
      <c r="J177" s="143" t="s">
        <v>258</v>
      </c>
      <c r="K177" s="144">
        <v>495</v>
      </c>
      <c r="L177" s="226"/>
      <c r="M177" s="226"/>
      <c r="N177" s="226">
        <f>ROUND(L177*K177,2)</f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0.26100000000000001</v>
      </c>
      <c r="W177" s="147">
        <f>V177*K177</f>
        <v>129.19499999999999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0" t="s">
        <v>164</v>
      </c>
      <c r="AT177" s="20" t="s">
        <v>160</v>
      </c>
      <c r="AU177" s="20" t="s">
        <v>129</v>
      </c>
      <c r="AY177" s="20" t="s">
        <v>159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0" t="s">
        <v>85</v>
      </c>
      <c r="BK177" s="149">
        <f>ROUND(L177*K177,2)</f>
        <v>0</v>
      </c>
      <c r="BL177" s="20" t="s">
        <v>164</v>
      </c>
      <c r="BM177" s="20" t="s">
        <v>368</v>
      </c>
    </row>
    <row r="178" spans="2:65" s="10" customFormat="1" ht="22.5" customHeight="1">
      <c r="B178" s="150"/>
      <c r="C178" s="151"/>
      <c r="D178" s="151"/>
      <c r="E178" s="152" t="s">
        <v>5</v>
      </c>
      <c r="F178" s="227" t="s">
        <v>260</v>
      </c>
      <c r="G178" s="228"/>
      <c r="H178" s="228"/>
      <c r="I178" s="228"/>
      <c r="J178" s="151"/>
      <c r="K178" s="153">
        <v>495</v>
      </c>
      <c r="L178" s="151"/>
      <c r="M178" s="151"/>
      <c r="N178" s="151"/>
      <c r="O178" s="151"/>
      <c r="P178" s="151"/>
      <c r="Q178" s="151"/>
      <c r="R178" s="154"/>
      <c r="T178" s="155"/>
      <c r="U178" s="151"/>
      <c r="V178" s="151"/>
      <c r="W178" s="151"/>
      <c r="X178" s="151"/>
      <c r="Y178" s="151"/>
      <c r="Z178" s="151"/>
      <c r="AA178" s="156"/>
      <c r="AT178" s="157" t="s">
        <v>167</v>
      </c>
      <c r="AU178" s="157" t="s">
        <v>129</v>
      </c>
      <c r="AV178" s="10" t="s">
        <v>129</v>
      </c>
      <c r="AW178" s="10" t="s">
        <v>35</v>
      </c>
      <c r="AX178" s="10" t="s">
        <v>85</v>
      </c>
      <c r="AY178" s="157" t="s">
        <v>159</v>
      </c>
    </row>
    <row r="179" spans="2:65" s="9" customFormat="1" ht="29.85" customHeight="1">
      <c r="B179" s="129"/>
      <c r="C179" s="130"/>
      <c r="D179" s="139" t="s">
        <v>141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233">
        <f>BK179</f>
        <v>0</v>
      </c>
      <c r="O179" s="234"/>
      <c r="P179" s="234"/>
      <c r="Q179" s="234"/>
      <c r="R179" s="132"/>
      <c r="T179" s="133"/>
      <c r="U179" s="130"/>
      <c r="V179" s="130"/>
      <c r="W179" s="134">
        <f>SUM(W180:W236)</f>
        <v>638.46336900000017</v>
      </c>
      <c r="X179" s="130"/>
      <c r="Y179" s="134">
        <f>SUM(Y180:Y236)</f>
        <v>164.64855149000005</v>
      </c>
      <c r="Z179" s="130"/>
      <c r="AA179" s="135">
        <f>SUM(AA180:AA236)</f>
        <v>0</v>
      </c>
      <c r="AR179" s="136" t="s">
        <v>85</v>
      </c>
      <c r="AT179" s="137" t="s">
        <v>76</v>
      </c>
      <c r="AU179" s="137" t="s">
        <v>85</v>
      </c>
      <c r="AY179" s="136" t="s">
        <v>159</v>
      </c>
      <c r="BK179" s="138">
        <f>SUM(BK180:BK236)</f>
        <v>0</v>
      </c>
    </row>
    <row r="180" spans="2:65" s="1" customFormat="1" ht="31.5" customHeight="1">
      <c r="B180" s="140"/>
      <c r="C180" s="141" t="s">
        <v>369</v>
      </c>
      <c r="D180" s="141" t="s">
        <v>160</v>
      </c>
      <c r="E180" s="142" t="s">
        <v>370</v>
      </c>
      <c r="F180" s="225" t="s">
        <v>371</v>
      </c>
      <c r="G180" s="225"/>
      <c r="H180" s="225"/>
      <c r="I180" s="225"/>
      <c r="J180" s="143" t="s">
        <v>284</v>
      </c>
      <c r="K180" s="144">
        <v>186</v>
      </c>
      <c r="L180" s="226"/>
      <c r="M180" s="226"/>
      <c r="N180" s="226">
        <f>ROUND(L180*K180,2)</f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0.92</v>
      </c>
      <c r="W180" s="147">
        <f>V180*K180</f>
        <v>171.12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0" t="s">
        <v>164</v>
      </c>
      <c r="AT180" s="20" t="s">
        <v>160</v>
      </c>
      <c r="AU180" s="20" t="s">
        <v>129</v>
      </c>
      <c r="AY180" s="20" t="s">
        <v>159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0" t="s">
        <v>85</v>
      </c>
      <c r="BK180" s="149">
        <f>ROUND(L180*K180,2)</f>
        <v>0</v>
      </c>
      <c r="BL180" s="20" t="s">
        <v>164</v>
      </c>
      <c r="BM180" s="20" t="s">
        <v>372</v>
      </c>
    </row>
    <row r="181" spans="2:65" s="10" customFormat="1" ht="22.5" customHeight="1">
      <c r="B181" s="150"/>
      <c r="C181" s="151"/>
      <c r="D181" s="151"/>
      <c r="E181" s="152" t="s">
        <v>5</v>
      </c>
      <c r="F181" s="227" t="s">
        <v>373</v>
      </c>
      <c r="G181" s="228"/>
      <c r="H181" s="228"/>
      <c r="I181" s="228"/>
      <c r="J181" s="151"/>
      <c r="K181" s="153">
        <v>186</v>
      </c>
      <c r="L181" s="151"/>
      <c r="M181" s="151"/>
      <c r="N181" s="151"/>
      <c r="O181" s="151"/>
      <c r="P181" s="151"/>
      <c r="Q181" s="151"/>
      <c r="R181" s="154"/>
      <c r="T181" s="155"/>
      <c r="U181" s="151"/>
      <c r="V181" s="151"/>
      <c r="W181" s="151"/>
      <c r="X181" s="151"/>
      <c r="Y181" s="151"/>
      <c r="Z181" s="151"/>
      <c r="AA181" s="156"/>
      <c r="AT181" s="157" t="s">
        <v>167</v>
      </c>
      <c r="AU181" s="157" t="s">
        <v>129</v>
      </c>
      <c r="AV181" s="10" t="s">
        <v>129</v>
      </c>
      <c r="AW181" s="10" t="s">
        <v>35</v>
      </c>
      <c r="AX181" s="10" t="s">
        <v>85</v>
      </c>
      <c r="AY181" s="157" t="s">
        <v>159</v>
      </c>
    </row>
    <row r="182" spans="2:65" s="1" customFormat="1" ht="31.5" customHeight="1">
      <c r="B182" s="140"/>
      <c r="C182" s="141" t="s">
        <v>374</v>
      </c>
      <c r="D182" s="141" t="s">
        <v>160</v>
      </c>
      <c r="E182" s="142" t="s">
        <v>375</v>
      </c>
      <c r="F182" s="225" t="s">
        <v>376</v>
      </c>
      <c r="G182" s="225"/>
      <c r="H182" s="225"/>
      <c r="I182" s="225"/>
      <c r="J182" s="143" t="s">
        <v>284</v>
      </c>
      <c r="K182" s="144">
        <v>7.65</v>
      </c>
      <c r="L182" s="226"/>
      <c r="M182" s="226"/>
      <c r="N182" s="226">
        <f>ROUND(L182*K182,2)</f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0.76</v>
      </c>
      <c r="W182" s="147">
        <f>V182*K182</f>
        <v>5.8140000000000001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0" t="s">
        <v>164</v>
      </c>
      <c r="AT182" s="20" t="s">
        <v>160</v>
      </c>
      <c r="AU182" s="20" t="s">
        <v>129</v>
      </c>
      <c r="AY182" s="20" t="s">
        <v>159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0" t="s">
        <v>85</v>
      </c>
      <c r="BK182" s="149">
        <f>ROUND(L182*K182,2)</f>
        <v>0</v>
      </c>
      <c r="BL182" s="20" t="s">
        <v>164</v>
      </c>
      <c r="BM182" s="20" t="s">
        <v>377</v>
      </c>
    </row>
    <row r="183" spans="2:65" s="10" customFormat="1" ht="22.5" customHeight="1">
      <c r="B183" s="150"/>
      <c r="C183" s="151"/>
      <c r="D183" s="151"/>
      <c r="E183" s="152" t="s">
        <v>5</v>
      </c>
      <c r="F183" s="227" t="s">
        <v>378</v>
      </c>
      <c r="G183" s="228"/>
      <c r="H183" s="228"/>
      <c r="I183" s="228"/>
      <c r="J183" s="151"/>
      <c r="K183" s="153">
        <v>7.65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167</v>
      </c>
      <c r="AU183" s="157" t="s">
        <v>129</v>
      </c>
      <c r="AV183" s="10" t="s">
        <v>129</v>
      </c>
      <c r="AW183" s="10" t="s">
        <v>35</v>
      </c>
      <c r="AX183" s="10" t="s">
        <v>85</v>
      </c>
      <c r="AY183" s="157" t="s">
        <v>159</v>
      </c>
    </row>
    <row r="184" spans="2:65" s="1" customFormat="1" ht="31.5" customHeight="1">
      <c r="B184" s="140"/>
      <c r="C184" s="141" t="s">
        <v>379</v>
      </c>
      <c r="D184" s="141" t="s">
        <v>160</v>
      </c>
      <c r="E184" s="142" t="s">
        <v>380</v>
      </c>
      <c r="F184" s="225" t="s">
        <v>381</v>
      </c>
      <c r="G184" s="225"/>
      <c r="H184" s="225"/>
      <c r="I184" s="225"/>
      <c r="J184" s="143" t="s">
        <v>258</v>
      </c>
      <c r="K184" s="144">
        <v>202.5</v>
      </c>
      <c r="L184" s="226"/>
      <c r="M184" s="226"/>
      <c r="N184" s="226">
        <f>ROUND(L184*K184,2)</f>
        <v>0</v>
      </c>
      <c r="O184" s="226"/>
      <c r="P184" s="226"/>
      <c r="Q184" s="226"/>
      <c r="R184" s="145"/>
      <c r="T184" s="146" t="s">
        <v>5</v>
      </c>
      <c r="U184" s="43" t="s">
        <v>42</v>
      </c>
      <c r="V184" s="147">
        <v>7.4999999999999997E-2</v>
      </c>
      <c r="W184" s="147">
        <f>V184*K184</f>
        <v>15.1875</v>
      </c>
      <c r="X184" s="147">
        <v>1.7000000000000001E-4</v>
      </c>
      <c r="Y184" s="147">
        <f>X184*K184</f>
        <v>3.4425000000000004E-2</v>
      </c>
      <c r="Z184" s="147">
        <v>0</v>
      </c>
      <c r="AA184" s="148">
        <f>Z184*K184</f>
        <v>0</v>
      </c>
      <c r="AR184" s="20" t="s">
        <v>164</v>
      </c>
      <c r="AT184" s="20" t="s">
        <v>160</v>
      </c>
      <c r="AU184" s="20" t="s">
        <v>129</v>
      </c>
      <c r="AY184" s="20" t="s">
        <v>159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0" t="s">
        <v>85</v>
      </c>
      <c r="BK184" s="149">
        <f>ROUND(L184*K184,2)</f>
        <v>0</v>
      </c>
      <c r="BL184" s="20" t="s">
        <v>164</v>
      </c>
      <c r="BM184" s="20" t="s">
        <v>382</v>
      </c>
    </row>
    <row r="185" spans="2:65" s="10" customFormat="1" ht="22.5" customHeight="1">
      <c r="B185" s="150"/>
      <c r="C185" s="151"/>
      <c r="D185" s="151"/>
      <c r="E185" s="152" t="s">
        <v>5</v>
      </c>
      <c r="F185" s="227" t="s">
        <v>383</v>
      </c>
      <c r="G185" s="228"/>
      <c r="H185" s="228"/>
      <c r="I185" s="228"/>
      <c r="J185" s="151"/>
      <c r="K185" s="153">
        <v>202.5</v>
      </c>
      <c r="L185" s="151"/>
      <c r="M185" s="151"/>
      <c r="N185" s="151"/>
      <c r="O185" s="151"/>
      <c r="P185" s="151"/>
      <c r="Q185" s="151"/>
      <c r="R185" s="154"/>
      <c r="T185" s="155"/>
      <c r="U185" s="151"/>
      <c r="V185" s="151"/>
      <c r="W185" s="151"/>
      <c r="X185" s="151"/>
      <c r="Y185" s="151"/>
      <c r="Z185" s="151"/>
      <c r="AA185" s="156"/>
      <c r="AT185" s="157" t="s">
        <v>167</v>
      </c>
      <c r="AU185" s="157" t="s">
        <v>129</v>
      </c>
      <c r="AV185" s="10" t="s">
        <v>129</v>
      </c>
      <c r="AW185" s="10" t="s">
        <v>35</v>
      </c>
      <c r="AX185" s="10" t="s">
        <v>85</v>
      </c>
      <c r="AY185" s="157" t="s">
        <v>159</v>
      </c>
    </row>
    <row r="186" spans="2:65" s="1" customFormat="1" ht="31.5" customHeight="1">
      <c r="B186" s="140"/>
      <c r="C186" s="166" t="s">
        <v>384</v>
      </c>
      <c r="D186" s="166" t="s">
        <v>180</v>
      </c>
      <c r="E186" s="167" t="s">
        <v>385</v>
      </c>
      <c r="F186" s="235" t="s">
        <v>386</v>
      </c>
      <c r="G186" s="235"/>
      <c r="H186" s="235"/>
      <c r="I186" s="235"/>
      <c r="J186" s="168" t="s">
        <v>258</v>
      </c>
      <c r="K186" s="169">
        <v>202.5</v>
      </c>
      <c r="L186" s="236"/>
      <c r="M186" s="236"/>
      <c r="N186" s="236">
        <f>ROUND(L186*K186,2)</f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>V186*K186</f>
        <v>0</v>
      </c>
      <c r="X186" s="147">
        <v>2.9999999999999997E-4</v>
      </c>
      <c r="Y186" s="147">
        <f>X186*K186</f>
        <v>6.0749999999999992E-2</v>
      </c>
      <c r="Z186" s="147">
        <v>0</v>
      </c>
      <c r="AA186" s="148">
        <f>Z186*K186</f>
        <v>0</v>
      </c>
      <c r="AR186" s="20" t="s">
        <v>184</v>
      </c>
      <c r="AT186" s="20" t="s">
        <v>180</v>
      </c>
      <c r="AU186" s="20" t="s">
        <v>129</v>
      </c>
      <c r="AY186" s="20" t="s">
        <v>159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0" t="s">
        <v>85</v>
      </c>
      <c r="BK186" s="149">
        <f>ROUND(L186*K186,2)</f>
        <v>0</v>
      </c>
      <c r="BL186" s="20" t="s">
        <v>164</v>
      </c>
      <c r="BM186" s="20" t="s">
        <v>387</v>
      </c>
    </row>
    <row r="187" spans="2:65" s="1" customFormat="1" ht="22.5" customHeight="1">
      <c r="B187" s="140"/>
      <c r="C187" s="141" t="s">
        <v>388</v>
      </c>
      <c r="D187" s="141" t="s">
        <v>160</v>
      </c>
      <c r="E187" s="142" t="s">
        <v>389</v>
      </c>
      <c r="F187" s="225" t="s">
        <v>390</v>
      </c>
      <c r="G187" s="225"/>
      <c r="H187" s="225"/>
      <c r="I187" s="225"/>
      <c r="J187" s="143" t="s">
        <v>284</v>
      </c>
      <c r="K187" s="144">
        <v>42.35</v>
      </c>
      <c r="L187" s="226"/>
      <c r="M187" s="226"/>
      <c r="N187" s="226">
        <f>ROUND(L187*K187,2)</f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1.89</v>
      </c>
      <c r="W187" s="147">
        <f>V187*K187</f>
        <v>80.041499999999999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164</v>
      </c>
      <c r="AT187" s="20" t="s">
        <v>160</v>
      </c>
      <c r="AU187" s="20" t="s">
        <v>129</v>
      </c>
      <c r="AY187" s="20" t="s">
        <v>159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0" t="s">
        <v>85</v>
      </c>
      <c r="BK187" s="149">
        <f>ROUND(L187*K187,2)</f>
        <v>0</v>
      </c>
      <c r="BL187" s="20" t="s">
        <v>164</v>
      </c>
      <c r="BM187" s="20" t="s">
        <v>391</v>
      </c>
    </row>
    <row r="188" spans="2:65" s="10" customFormat="1" ht="22.5" customHeight="1">
      <c r="B188" s="150"/>
      <c r="C188" s="151"/>
      <c r="D188" s="151"/>
      <c r="E188" s="152" t="s">
        <v>5</v>
      </c>
      <c r="F188" s="227" t="s">
        <v>392</v>
      </c>
      <c r="G188" s="228"/>
      <c r="H188" s="228"/>
      <c r="I188" s="228"/>
      <c r="J188" s="151"/>
      <c r="K188" s="153">
        <v>42.35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167</v>
      </c>
      <c r="AU188" s="157" t="s">
        <v>129</v>
      </c>
      <c r="AV188" s="10" t="s">
        <v>129</v>
      </c>
      <c r="AW188" s="10" t="s">
        <v>35</v>
      </c>
      <c r="AX188" s="10" t="s">
        <v>85</v>
      </c>
      <c r="AY188" s="157" t="s">
        <v>159</v>
      </c>
    </row>
    <row r="189" spans="2:65" s="1" customFormat="1" ht="31.5" customHeight="1">
      <c r="B189" s="140"/>
      <c r="C189" s="141" t="s">
        <v>393</v>
      </c>
      <c r="D189" s="141" t="s">
        <v>160</v>
      </c>
      <c r="E189" s="142" t="s">
        <v>394</v>
      </c>
      <c r="F189" s="225" t="s">
        <v>395</v>
      </c>
      <c r="G189" s="225"/>
      <c r="H189" s="225"/>
      <c r="I189" s="225"/>
      <c r="J189" s="143" t="s">
        <v>163</v>
      </c>
      <c r="K189" s="144">
        <v>135</v>
      </c>
      <c r="L189" s="226"/>
      <c r="M189" s="226"/>
      <c r="N189" s="226">
        <f>ROUND(L189*K189,2)</f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0.17</v>
      </c>
      <c r="W189" s="147">
        <f>V189*K189</f>
        <v>22.950000000000003</v>
      </c>
      <c r="X189" s="147">
        <v>1.2800000000000001E-3</v>
      </c>
      <c r="Y189" s="147">
        <f>X189*K189</f>
        <v>0.17280000000000001</v>
      </c>
      <c r="Z189" s="147">
        <v>0</v>
      </c>
      <c r="AA189" s="148">
        <f>Z189*K189</f>
        <v>0</v>
      </c>
      <c r="AR189" s="20" t="s">
        <v>164</v>
      </c>
      <c r="AT189" s="20" t="s">
        <v>160</v>
      </c>
      <c r="AU189" s="20" t="s">
        <v>129</v>
      </c>
      <c r="AY189" s="20" t="s">
        <v>159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0" t="s">
        <v>85</v>
      </c>
      <c r="BK189" s="149">
        <f>ROUND(L189*K189,2)</f>
        <v>0</v>
      </c>
      <c r="BL189" s="20" t="s">
        <v>164</v>
      </c>
      <c r="BM189" s="20" t="s">
        <v>396</v>
      </c>
    </row>
    <row r="190" spans="2:65" s="10" customFormat="1" ht="22.5" customHeight="1">
      <c r="B190" s="150"/>
      <c r="C190" s="151"/>
      <c r="D190" s="151"/>
      <c r="E190" s="152" t="s">
        <v>5</v>
      </c>
      <c r="F190" s="227" t="s">
        <v>397</v>
      </c>
      <c r="G190" s="228"/>
      <c r="H190" s="228"/>
      <c r="I190" s="228"/>
      <c r="J190" s="151"/>
      <c r="K190" s="153">
        <v>135</v>
      </c>
      <c r="L190" s="151"/>
      <c r="M190" s="151"/>
      <c r="N190" s="151"/>
      <c r="O190" s="151"/>
      <c r="P190" s="151"/>
      <c r="Q190" s="151"/>
      <c r="R190" s="154"/>
      <c r="T190" s="155"/>
      <c r="U190" s="151"/>
      <c r="V190" s="151"/>
      <c r="W190" s="151"/>
      <c r="X190" s="151"/>
      <c r="Y190" s="151"/>
      <c r="Z190" s="151"/>
      <c r="AA190" s="156"/>
      <c r="AT190" s="157" t="s">
        <v>167</v>
      </c>
      <c r="AU190" s="157" t="s">
        <v>129</v>
      </c>
      <c r="AV190" s="10" t="s">
        <v>129</v>
      </c>
      <c r="AW190" s="10" t="s">
        <v>35</v>
      </c>
      <c r="AX190" s="10" t="s">
        <v>85</v>
      </c>
      <c r="AY190" s="157" t="s">
        <v>159</v>
      </c>
    </row>
    <row r="191" spans="2:65" s="1" customFormat="1" ht="22.5" customHeight="1">
      <c r="B191" s="140"/>
      <c r="C191" s="166" t="s">
        <v>398</v>
      </c>
      <c r="D191" s="166" t="s">
        <v>180</v>
      </c>
      <c r="E191" s="167" t="s">
        <v>399</v>
      </c>
      <c r="F191" s="235" t="s">
        <v>400</v>
      </c>
      <c r="G191" s="235"/>
      <c r="H191" s="235"/>
      <c r="I191" s="235"/>
      <c r="J191" s="168" t="s">
        <v>163</v>
      </c>
      <c r="K191" s="169">
        <v>135</v>
      </c>
      <c r="L191" s="236"/>
      <c r="M191" s="236"/>
      <c r="N191" s="236">
        <f>ROUND(L191*K191,2)</f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>V191*K191</f>
        <v>0</v>
      </c>
      <c r="X191" s="147">
        <v>1.42E-3</v>
      </c>
      <c r="Y191" s="147">
        <f>X191*K191</f>
        <v>0.19170000000000001</v>
      </c>
      <c r="Z191" s="147">
        <v>0</v>
      </c>
      <c r="AA191" s="148">
        <f>Z191*K191</f>
        <v>0</v>
      </c>
      <c r="AR191" s="20" t="s">
        <v>184</v>
      </c>
      <c r="AT191" s="20" t="s">
        <v>180</v>
      </c>
      <c r="AU191" s="20" t="s">
        <v>129</v>
      </c>
      <c r="AY191" s="20" t="s">
        <v>159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0" t="s">
        <v>85</v>
      </c>
      <c r="BK191" s="149">
        <f>ROUND(L191*K191,2)</f>
        <v>0</v>
      </c>
      <c r="BL191" s="20" t="s">
        <v>164</v>
      </c>
      <c r="BM191" s="20" t="s">
        <v>401</v>
      </c>
    </row>
    <row r="192" spans="2:65" s="12" customFormat="1" ht="57" customHeight="1">
      <c r="B192" s="174"/>
      <c r="C192" s="175"/>
      <c r="D192" s="175"/>
      <c r="E192" s="176" t="s">
        <v>5</v>
      </c>
      <c r="F192" s="263" t="s">
        <v>402</v>
      </c>
      <c r="G192" s="264"/>
      <c r="H192" s="264"/>
      <c r="I192" s="264"/>
      <c r="J192" s="175"/>
      <c r="K192" s="177" t="s">
        <v>5</v>
      </c>
      <c r="L192" s="175"/>
      <c r="M192" s="175"/>
      <c r="N192" s="175"/>
      <c r="O192" s="175"/>
      <c r="P192" s="175"/>
      <c r="Q192" s="175"/>
      <c r="R192" s="178"/>
      <c r="T192" s="179"/>
      <c r="U192" s="175"/>
      <c r="V192" s="175"/>
      <c r="W192" s="175"/>
      <c r="X192" s="175"/>
      <c r="Y192" s="175"/>
      <c r="Z192" s="175"/>
      <c r="AA192" s="180"/>
      <c r="AT192" s="181" t="s">
        <v>167</v>
      </c>
      <c r="AU192" s="181" t="s">
        <v>129</v>
      </c>
      <c r="AV192" s="12" t="s">
        <v>85</v>
      </c>
      <c r="AW192" s="12" t="s">
        <v>35</v>
      </c>
      <c r="AX192" s="12" t="s">
        <v>77</v>
      </c>
      <c r="AY192" s="181" t="s">
        <v>159</v>
      </c>
    </row>
    <row r="193" spans="2:65" s="10" customFormat="1" ht="22.5" customHeight="1">
      <c r="B193" s="150"/>
      <c r="C193" s="151"/>
      <c r="D193" s="151"/>
      <c r="E193" s="152" t="s">
        <v>5</v>
      </c>
      <c r="F193" s="223" t="s">
        <v>403</v>
      </c>
      <c r="G193" s="224"/>
      <c r="H193" s="224"/>
      <c r="I193" s="224"/>
      <c r="J193" s="151"/>
      <c r="K193" s="153">
        <v>135</v>
      </c>
      <c r="L193" s="151"/>
      <c r="M193" s="151"/>
      <c r="N193" s="151"/>
      <c r="O193" s="151"/>
      <c r="P193" s="151"/>
      <c r="Q193" s="151"/>
      <c r="R193" s="154"/>
      <c r="T193" s="155"/>
      <c r="U193" s="151"/>
      <c r="V193" s="151"/>
      <c r="W193" s="151"/>
      <c r="X193" s="151"/>
      <c r="Y193" s="151"/>
      <c r="Z193" s="151"/>
      <c r="AA193" s="156"/>
      <c r="AT193" s="157" t="s">
        <v>167</v>
      </c>
      <c r="AU193" s="157" t="s">
        <v>129</v>
      </c>
      <c r="AV193" s="10" t="s">
        <v>129</v>
      </c>
      <c r="AW193" s="10" t="s">
        <v>35</v>
      </c>
      <c r="AX193" s="10" t="s">
        <v>85</v>
      </c>
      <c r="AY193" s="157" t="s">
        <v>159</v>
      </c>
    </row>
    <row r="194" spans="2:65" s="1" customFormat="1" ht="22.5" customHeight="1">
      <c r="B194" s="140"/>
      <c r="C194" s="166" t="s">
        <v>404</v>
      </c>
      <c r="D194" s="166" t="s">
        <v>180</v>
      </c>
      <c r="E194" s="167" t="s">
        <v>405</v>
      </c>
      <c r="F194" s="235" t="s">
        <v>406</v>
      </c>
      <c r="G194" s="235"/>
      <c r="H194" s="235"/>
      <c r="I194" s="235"/>
      <c r="J194" s="168" t="s">
        <v>407</v>
      </c>
      <c r="K194" s="169">
        <v>60</v>
      </c>
      <c r="L194" s="236"/>
      <c r="M194" s="236"/>
      <c r="N194" s="236">
        <f>ROUND(L194*K194,2)</f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>V194*K194</f>
        <v>0</v>
      </c>
      <c r="X194" s="147">
        <v>1.42E-3</v>
      </c>
      <c r="Y194" s="147">
        <f>X194*K194</f>
        <v>8.5199999999999998E-2</v>
      </c>
      <c r="Z194" s="147">
        <v>0</v>
      </c>
      <c r="AA194" s="148">
        <f>Z194*K194</f>
        <v>0</v>
      </c>
      <c r="AR194" s="20" t="s">
        <v>184</v>
      </c>
      <c r="AT194" s="20" t="s">
        <v>180</v>
      </c>
      <c r="AU194" s="20" t="s">
        <v>129</v>
      </c>
      <c r="AY194" s="20" t="s">
        <v>159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0" t="s">
        <v>85</v>
      </c>
      <c r="BK194" s="149">
        <f>ROUND(L194*K194,2)</f>
        <v>0</v>
      </c>
      <c r="BL194" s="20" t="s">
        <v>164</v>
      </c>
      <c r="BM194" s="20" t="s">
        <v>408</v>
      </c>
    </row>
    <row r="195" spans="2:65" s="10" customFormat="1" ht="22.5" customHeight="1">
      <c r="B195" s="150"/>
      <c r="C195" s="151"/>
      <c r="D195" s="151"/>
      <c r="E195" s="152" t="s">
        <v>5</v>
      </c>
      <c r="F195" s="227" t="s">
        <v>409</v>
      </c>
      <c r="G195" s="228"/>
      <c r="H195" s="228"/>
      <c r="I195" s="228"/>
      <c r="J195" s="151"/>
      <c r="K195" s="153">
        <v>60</v>
      </c>
      <c r="L195" s="151"/>
      <c r="M195" s="151"/>
      <c r="N195" s="151"/>
      <c r="O195" s="151"/>
      <c r="P195" s="151"/>
      <c r="Q195" s="151"/>
      <c r="R195" s="154"/>
      <c r="T195" s="155"/>
      <c r="U195" s="151"/>
      <c r="V195" s="151"/>
      <c r="W195" s="151"/>
      <c r="X195" s="151"/>
      <c r="Y195" s="151"/>
      <c r="Z195" s="151"/>
      <c r="AA195" s="156"/>
      <c r="AT195" s="157" t="s">
        <v>167</v>
      </c>
      <c r="AU195" s="157" t="s">
        <v>129</v>
      </c>
      <c r="AV195" s="10" t="s">
        <v>129</v>
      </c>
      <c r="AW195" s="10" t="s">
        <v>35</v>
      </c>
      <c r="AX195" s="10" t="s">
        <v>85</v>
      </c>
      <c r="AY195" s="157" t="s">
        <v>159</v>
      </c>
    </row>
    <row r="196" spans="2:65" s="1" customFormat="1" ht="22.5" customHeight="1">
      <c r="B196" s="140"/>
      <c r="C196" s="166" t="s">
        <v>410</v>
      </c>
      <c r="D196" s="166" t="s">
        <v>180</v>
      </c>
      <c r="E196" s="167" t="s">
        <v>411</v>
      </c>
      <c r="F196" s="235" t="s">
        <v>412</v>
      </c>
      <c r="G196" s="235"/>
      <c r="H196" s="235"/>
      <c r="I196" s="235"/>
      <c r="J196" s="168" t="s">
        <v>407</v>
      </c>
      <c r="K196" s="169">
        <v>20</v>
      </c>
      <c r="L196" s="236"/>
      <c r="M196" s="236"/>
      <c r="N196" s="236">
        <f>ROUND(L196*K196,2)</f>
        <v>0</v>
      </c>
      <c r="O196" s="226"/>
      <c r="P196" s="226"/>
      <c r="Q196" s="226"/>
      <c r="R196" s="145"/>
      <c r="T196" s="146" t="s">
        <v>5</v>
      </c>
      <c r="U196" s="43" t="s">
        <v>42</v>
      </c>
      <c r="V196" s="147">
        <v>0</v>
      </c>
      <c r="W196" s="147">
        <f>V196*K196</f>
        <v>0</v>
      </c>
      <c r="X196" s="147">
        <v>1.42E-3</v>
      </c>
      <c r="Y196" s="147">
        <f>X196*K196</f>
        <v>2.8400000000000002E-2</v>
      </c>
      <c r="Z196" s="147">
        <v>0</v>
      </c>
      <c r="AA196" s="148">
        <f>Z196*K196</f>
        <v>0</v>
      </c>
      <c r="AR196" s="20" t="s">
        <v>184</v>
      </c>
      <c r="AT196" s="20" t="s">
        <v>180</v>
      </c>
      <c r="AU196" s="20" t="s">
        <v>129</v>
      </c>
      <c r="AY196" s="20" t="s">
        <v>159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0" t="s">
        <v>85</v>
      </c>
      <c r="BK196" s="149">
        <f>ROUND(L196*K196,2)</f>
        <v>0</v>
      </c>
      <c r="BL196" s="20" t="s">
        <v>164</v>
      </c>
      <c r="BM196" s="20" t="s">
        <v>413</v>
      </c>
    </row>
    <row r="197" spans="2:65" s="10" customFormat="1" ht="22.5" customHeight="1">
      <c r="B197" s="150"/>
      <c r="C197" s="151"/>
      <c r="D197" s="151"/>
      <c r="E197" s="152" t="s">
        <v>5</v>
      </c>
      <c r="F197" s="227" t="s">
        <v>330</v>
      </c>
      <c r="G197" s="228"/>
      <c r="H197" s="228"/>
      <c r="I197" s="228"/>
      <c r="J197" s="151"/>
      <c r="K197" s="153">
        <v>20</v>
      </c>
      <c r="L197" s="151"/>
      <c r="M197" s="151"/>
      <c r="N197" s="151"/>
      <c r="O197" s="151"/>
      <c r="P197" s="151"/>
      <c r="Q197" s="151"/>
      <c r="R197" s="154"/>
      <c r="T197" s="155"/>
      <c r="U197" s="151"/>
      <c r="V197" s="151"/>
      <c r="W197" s="151"/>
      <c r="X197" s="151"/>
      <c r="Y197" s="151"/>
      <c r="Z197" s="151"/>
      <c r="AA197" s="156"/>
      <c r="AT197" s="157" t="s">
        <v>167</v>
      </c>
      <c r="AU197" s="157" t="s">
        <v>129</v>
      </c>
      <c r="AV197" s="10" t="s">
        <v>129</v>
      </c>
      <c r="AW197" s="10" t="s">
        <v>35</v>
      </c>
      <c r="AX197" s="10" t="s">
        <v>85</v>
      </c>
      <c r="AY197" s="157" t="s">
        <v>159</v>
      </c>
    </row>
    <row r="198" spans="2:65" s="1" customFormat="1" ht="22.5" customHeight="1">
      <c r="B198" s="140"/>
      <c r="C198" s="166" t="s">
        <v>414</v>
      </c>
      <c r="D198" s="166" t="s">
        <v>180</v>
      </c>
      <c r="E198" s="167" t="s">
        <v>415</v>
      </c>
      <c r="F198" s="235" t="s">
        <v>416</v>
      </c>
      <c r="G198" s="235"/>
      <c r="H198" s="235"/>
      <c r="I198" s="235"/>
      <c r="J198" s="168" t="s">
        <v>407</v>
      </c>
      <c r="K198" s="169">
        <v>3</v>
      </c>
      <c r="L198" s="236"/>
      <c r="M198" s="236"/>
      <c r="N198" s="236">
        <f>ROUND(L198*K198,2)</f>
        <v>0</v>
      </c>
      <c r="O198" s="226"/>
      <c r="P198" s="226"/>
      <c r="Q198" s="226"/>
      <c r="R198" s="145"/>
      <c r="T198" s="146" t="s">
        <v>5</v>
      </c>
      <c r="U198" s="43" t="s">
        <v>42</v>
      </c>
      <c r="V198" s="147">
        <v>0</v>
      </c>
      <c r="W198" s="147">
        <f>V198*K198</f>
        <v>0</v>
      </c>
      <c r="X198" s="147">
        <v>1.42E-3</v>
      </c>
      <c r="Y198" s="147">
        <f>X198*K198</f>
        <v>4.2599999999999999E-3</v>
      </c>
      <c r="Z198" s="147">
        <v>0</v>
      </c>
      <c r="AA198" s="148">
        <f>Z198*K198</f>
        <v>0</v>
      </c>
      <c r="AR198" s="20" t="s">
        <v>184</v>
      </c>
      <c r="AT198" s="20" t="s">
        <v>180</v>
      </c>
      <c r="AU198" s="20" t="s">
        <v>129</v>
      </c>
      <c r="AY198" s="20" t="s">
        <v>159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0" t="s">
        <v>85</v>
      </c>
      <c r="BK198" s="149">
        <f>ROUND(L198*K198,2)</f>
        <v>0</v>
      </c>
      <c r="BL198" s="20" t="s">
        <v>164</v>
      </c>
      <c r="BM198" s="20" t="s">
        <v>417</v>
      </c>
    </row>
    <row r="199" spans="2:65" s="10" customFormat="1" ht="22.5" customHeight="1">
      <c r="B199" s="150"/>
      <c r="C199" s="151"/>
      <c r="D199" s="151"/>
      <c r="E199" s="152" t="s">
        <v>5</v>
      </c>
      <c r="F199" s="227" t="s">
        <v>189</v>
      </c>
      <c r="G199" s="228"/>
      <c r="H199" s="228"/>
      <c r="I199" s="228"/>
      <c r="J199" s="151"/>
      <c r="K199" s="153">
        <v>3</v>
      </c>
      <c r="L199" s="151"/>
      <c r="M199" s="151"/>
      <c r="N199" s="151"/>
      <c r="O199" s="151"/>
      <c r="P199" s="151"/>
      <c r="Q199" s="151"/>
      <c r="R199" s="154"/>
      <c r="T199" s="155"/>
      <c r="U199" s="151"/>
      <c r="V199" s="151"/>
      <c r="W199" s="151"/>
      <c r="X199" s="151"/>
      <c r="Y199" s="151"/>
      <c r="Z199" s="151"/>
      <c r="AA199" s="156"/>
      <c r="AT199" s="157" t="s">
        <v>167</v>
      </c>
      <c r="AU199" s="157" t="s">
        <v>129</v>
      </c>
      <c r="AV199" s="10" t="s">
        <v>129</v>
      </c>
      <c r="AW199" s="10" t="s">
        <v>35</v>
      </c>
      <c r="AX199" s="10" t="s">
        <v>85</v>
      </c>
      <c r="AY199" s="157" t="s">
        <v>159</v>
      </c>
    </row>
    <row r="200" spans="2:65" s="1" customFormat="1" ht="22.5" customHeight="1">
      <c r="B200" s="140"/>
      <c r="C200" s="166" t="s">
        <v>418</v>
      </c>
      <c r="D200" s="166" t="s">
        <v>180</v>
      </c>
      <c r="E200" s="167" t="s">
        <v>419</v>
      </c>
      <c r="F200" s="235" t="s">
        <v>420</v>
      </c>
      <c r="G200" s="235"/>
      <c r="H200" s="235"/>
      <c r="I200" s="235"/>
      <c r="J200" s="168" t="s">
        <v>407</v>
      </c>
      <c r="K200" s="169">
        <v>3</v>
      </c>
      <c r="L200" s="236"/>
      <c r="M200" s="236"/>
      <c r="N200" s="236">
        <f>ROUND(L200*K200,2)</f>
        <v>0</v>
      </c>
      <c r="O200" s="226"/>
      <c r="P200" s="226"/>
      <c r="Q200" s="226"/>
      <c r="R200" s="145"/>
      <c r="T200" s="146" t="s">
        <v>5</v>
      </c>
      <c r="U200" s="43" t="s">
        <v>42</v>
      </c>
      <c r="V200" s="147">
        <v>0</v>
      </c>
      <c r="W200" s="147">
        <f>V200*K200</f>
        <v>0</v>
      </c>
      <c r="X200" s="147">
        <v>1.42E-3</v>
      </c>
      <c r="Y200" s="147">
        <f>X200*K200</f>
        <v>4.2599999999999999E-3</v>
      </c>
      <c r="Z200" s="147">
        <v>0</v>
      </c>
      <c r="AA200" s="148">
        <f>Z200*K200</f>
        <v>0</v>
      </c>
      <c r="AR200" s="20" t="s">
        <v>184</v>
      </c>
      <c r="AT200" s="20" t="s">
        <v>180</v>
      </c>
      <c r="AU200" s="20" t="s">
        <v>129</v>
      </c>
      <c r="AY200" s="20" t="s">
        <v>159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0" t="s">
        <v>85</v>
      </c>
      <c r="BK200" s="149">
        <f>ROUND(L200*K200,2)</f>
        <v>0</v>
      </c>
      <c r="BL200" s="20" t="s">
        <v>164</v>
      </c>
      <c r="BM200" s="20" t="s">
        <v>421</v>
      </c>
    </row>
    <row r="201" spans="2:65" s="10" customFormat="1" ht="22.5" customHeight="1">
      <c r="B201" s="150"/>
      <c r="C201" s="151"/>
      <c r="D201" s="151"/>
      <c r="E201" s="152" t="s">
        <v>5</v>
      </c>
      <c r="F201" s="227" t="s">
        <v>189</v>
      </c>
      <c r="G201" s="228"/>
      <c r="H201" s="228"/>
      <c r="I201" s="228"/>
      <c r="J201" s="151"/>
      <c r="K201" s="153">
        <v>3</v>
      </c>
      <c r="L201" s="151"/>
      <c r="M201" s="151"/>
      <c r="N201" s="151"/>
      <c r="O201" s="151"/>
      <c r="P201" s="151"/>
      <c r="Q201" s="151"/>
      <c r="R201" s="154"/>
      <c r="T201" s="155"/>
      <c r="U201" s="151"/>
      <c r="V201" s="151"/>
      <c r="W201" s="151"/>
      <c r="X201" s="151"/>
      <c r="Y201" s="151"/>
      <c r="Z201" s="151"/>
      <c r="AA201" s="156"/>
      <c r="AT201" s="157" t="s">
        <v>167</v>
      </c>
      <c r="AU201" s="157" t="s">
        <v>129</v>
      </c>
      <c r="AV201" s="10" t="s">
        <v>129</v>
      </c>
      <c r="AW201" s="10" t="s">
        <v>35</v>
      </c>
      <c r="AX201" s="10" t="s">
        <v>85</v>
      </c>
      <c r="AY201" s="157" t="s">
        <v>159</v>
      </c>
    </row>
    <row r="202" spans="2:65" s="1" customFormat="1" ht="31.5" customHeight="1">
      <c r="B202" s="140"/>
      <c r="C202" s="141" t="s">
        <v>422</v>
      </c>
      <c r="D202" s="141" t="s">
        <v>160</v>
      </c>
      <c r="E202" s="142" t="s">
        <v>423</v>
      </c>
      <c r="F202" s="225" t="s">
        <v>424</v>
      </c>
      <c r="G202" s="225"/>
      <c r="H202" s="225"/>
      <c r="I202" s="225"/>
      <c r="J202" s="143" t="s">
        <v>163</v>
      </c>
      <c r="K202" s="144">
        <v>135</v>
      </c>
      <c r="L202" s="226"/>
      <c r="M202" s="226"/>
      <c r="N202" s="226">
        <f>ROUND(L202*K202,2)</f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0.05</v>
      </c>
      <c r="W202" s="147">
        <f>V202*K202</f>
        <v>6.75</v>
      </c>
      <c r="X202" s="147">
        <v>8.0000000000000007E-5</v>
      </c>
      <c r="Y202" s="147">
        <f>X202*K202</f>
        <v>1.0800000000000001E-2</v>
      </c>
      <c r="Z202" s="147">
        <v>0</v>
      </c>
      <c r="AA202" s="148">
        <f>Z202*K202</f>
        <v>0</v>
      </c>
      <c r="AR202" s="20" t="s">
        <v>164</v>
      </c>
      <c r="AT202" s="20" t="s">
        <v>160</v>
      </c>
      <c r="AU202" s="20" t="s">
        <v>129</v>
      </c>
      <c r="AY202" s="20" t="s">
        <v>159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0" t="s">
        <v>85</v>
      </c>
      <c r="BK202" s="149">
        <f>ROUND(L202*K202,2)</f>
        <v>0</v>
      </c>
      <c r="BL202" s="20" t="s">
        <v>164</v>
      </c>
      <c r="BM202" s="20" t="s">
        <v>425</v>
      </c>
    </row>
    <row r="203" spans="2:65" s="1" customFormat="1" ht="31.5" customHeight="1">
      <c r="B203" s="140"/>
      <c r="C203" s="141" t="s">
        <v>426</v>
      </c>
      <c r="D203" s="141" t="s">
        <v>160</v>
      </c>
      <c r="E203" s="142" t="s">
        <v>427</v>
      </c>
      <c r="F203" s="225" t="s">
        <v>428</v>
      </c>
      <c r="G203" s="225"/>
      <c r="H203" s="225"/>
      <c r="I203" s="225"/>
      <c r="J203" s="143" t="s">
        <v>284</v>
      </c>
      <c r="K203" s="144">
        <v>4.95</v>
      </c>
      <c r="L203" s="226"/>
      <c r="M203" s="226"/>
      <c r="N203" s="226">
        <f>ROUND(L203*K203,2)</f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1.0249999999999999</v>
      </c>
      <c r="W203" s="147">
        <f>V203*K203</f>
        <v>5.0737499999999995</v>
      </c>
      <c r="X203" s="147">
        <v>2.16</v>
      </c>
      <c r="Y203" s="147">
        <f>X203*K203</f>
        <v>10.692000000000002</v>
      </c>
      <c r="Z203" s="147">
        <v>0</v>
      </c>
      <c r="AA203" s="148">
        <f>Z203*K203</f>
        <v>0</v>
      </c>
      <c r="AR203" s="20" t="s">
        <v>164</v>
      </c>
      <c r="AT203" s="20" t="s">
        <v>160</v>
      </c>
      <c r="AU203" s="20" t="s">
        <v>129</v>
      </c>
      <c r="AY203" s="20" t="s">
        <v>159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0" t="s">
        <v>85</v>
      </c>
      <c r="BK203" s="149">
        <f>ROUND(L203*K203,2)</f>
        <v>0</v>
      </c>
      <c r="BL203" s="20" t="s">
        <v>164</v>
      </c>
      <c r="BM203" s="20" t="s">
        <v>429</v>
      </c>
    </row>
    <row r="204" spans="2:65" s="10" customFormat="1" ht="31.5" customHeight="1">
      <c r="B204" s="150"/>
      <c r="C204" s="151"/>
      <c r="D204" s="151"/>
      <c r="E204" s="152" t="s">
        <v>5</v>
      </c>
      <c r="F204" s="227" t="s">
        <v>430</v>
      </c>
      <c r="G204" s="228"/>
      <c r="H204" s="228"/>
      <c r="I204" s="228"/>
      <c r="J204" s="151"/>
      <c r="K204" s="153">
        <v>4.95</v>
      </c>
      <c r="L204" s="151"/>
      <c r="M204" s="151"/>
      <c r="N204" s="151"/>
      <c r="O204" s="151"/>
      <c r="P204" s="151"/>
      <c r="Q204" s="151"/>
      <c r="R204" s="154"/>
      <c r="T204" s="155"/>
      <c r="U204" s="151"/>
      <c r="V204" s="151"/>
      <c r="W204" s="151"/>
      <c r="X204" s="151"/>
      <c r="Y204" s="151"/>
      <c r="Z204" s="151"/>
      <c r="AA204" s="156"/>
      <c r="AT204" s="157" t="s">
        <v>167</v>
      </c>
      <c r="AU204" s="157" t="s">
        <v>129</v>
      </c>
      <c r="AV204" s="10" t="s">
        <v>129</v>
      </c>
      <c r="AW204" s="10" t="s">
        <v>35</v>
      </c>
      <c r="AX204" s="10" t="s">
        <v>85</v>
      </c>
      <c r="AY204" s="157" t="s">
        <v>159</v>
      </c>
    </row>
    <row r="205" spans="2:65" s="1" customFormat="1" ht="31.5" customHeight="1">
      <c r="B205" s="140"/>
      <c r="C205" s="141" t="s">
        <v>431</v>
      </c>
      <c r="D205" s="141" t="s">
        <v>160</v>
      </c>
      <c r="E205" s="142" t="s">
        <v>432</v>
      </c>
      <c r="F205" s="225" t="s">
        <v>433</v>
      </c>
      <c r="G205" s="225"/>
      <c r="H205" s="225"/>
      <c r="I205" s="225"/>
      <c r="J205" s="143" t="s">
        <v>284</v>
      </c>
      <c r="K205" s="144">
        <v>5.8140000000000001</v>
      </c>
      <c r="L205" s="226"/>
      <c r="M205" s="226"/>
      <c r="N205" s="226">
        <f>ROUND(L205*K205,2)</f>
        <v>0</v>
      </c>
      <c r="O205" s="226"/>
      <c r="P205" s="226"/>
      <c r="Q205" s="226"/>
      <c r="R205" s="145"/>
      <c r="T205" s="146" t="s">
        <v>5</v>
      </c>
      <c r="U205" s="43" t="s">
        <v>42</v>
      </c>
      <c r="V205" s="147">
        <v>0.629</v>
      </c>
      <c r="W205" s="147">
        <f>V205*K205</f>
        <v>3.657006</v>
      </c>
      <c r="X205" s="147">
        <v>2.2563399999999998</v>
      </c>
      <c r="Y205" s="147">
        <f>X205*K205</f>
        <v>13.118360759999998</v>
      </c>
      <c r="Z205" s="147">
        <v>0</v>
      </c>
      <c r="AA205" s="148">
        <f>Z205*K205</f>
        <v>0</v>
      </c>
      <c r="AR205" s="20" t="s">
        <v>164</v>
      </c>
      <c r="AT205" s="20" t="s">
        <v>160</v>
      </c>
      <c r="AU205" s="20" t="s">
        <v>129</v>
      </c>
      <c r="AY205" s="20" t="s">
        <v>159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0" t="s">
        <v>85</v>
      </c>
      <c r="BK205" s="149">
        <f>ROUND(L205*K205,2)</f>
        <v>0</v>
      </c>
      <c r="BL205" s="20" t="s">
        <v>164</v>
      </c>
      <c r="BM205" s="20" t="s">
        <v>434</v>
      </c>
    </row>
    <row r="206" spans="2:65" s="10" customFormat="1" ht="22.5" customHeight="1">
      <c r="B206" s="150"/>
      <c r="C206" s="151"/>
      <c r="D206" s="151"/>
      <c r="E206" s="152" t="s">
        <v>5</v>
      </c>
      <c r="F206" s="227" t="s">
        <v>435</v>
      </c>
      <c r="G206" s="228"/>
      <c r="H206" s="228"/>
      <c r="I206" s="228"/>
      <c r="J206" s="151"/>
      <c r="K206" s="153">
        <v>0.86399999999999999</v>
      </c>
      <c r="L206" s="151"/>
      <c r="M206" s="151"/>
      <c r="N206" s="151"/>
      <c r="O206" s="151"/>
      <c r="P206" s="151"/>
      <c r="Q206" s="151"/>
      <c r="R206" s="154"/>
      <c r="T206" s="155"/>
      <c r="U206" s="151"/>
      <c r="V206" s="151"/>
      <c r="W206" s="151"/>
      <c r="X206" s="151"/>
      <c r="Y206" s="151"/>
      <c r="Z206" s="151"/>
      <c r="AA206" s="156"/>
      <c r="AT206" s="157" t="s">
        <v>167</v>
      </c>
      <c r="AU206" s="157" t="s">
        <v>129</v>
      </c>
      <c r="AV206" s="10" t="s">
        <v>129</v>
      </c>
      <c r="AW206" s="10" t="s">
        <v>35</v>
      </c>
      <c r="AX206" s="10" t="s">
        <v>77</v>
      </c>
      <c r="AY206" s="157" t="s">
        <v>159</v>
      </c>
    </row>
    <row r="207" spans="2:65" s="10" customFormat="1" ht="31.5" customHeight="1">
      <c r="B207" s="150"/>
      <c r="C207" s="151"/>
      <c r="D207" s="151"/>
      <c r="E207" s="152" t="s">
        <v>5</v>
      </c>
      <c r="F207" s="223" t="s">
        <v>430</v>
      </c>
      <c r="G207" s="224"/>
      <c r="H207" s="224"/>
      <c r="I207" s="224"/>
      <c r="J207" s="151"/>
      <c r="K207" s="153">
        <v>4.95</v>
      </c>
      <c r="L207" s="151"/>
      <c r="M207" s="151"/>
      <c r="N207" s="151"/>
      <c r="O207" s="151"/>
      <c r="P207" s="151"/>
      <c r="Q207" s="151"/>
      <c r="R207" s="154"/>
      <c r="T207" s="155"/>
      <c r="U207" s="151"/>
      <c r="V207" s="151"/>
      <c r="W207" s="151"/>
      <c r="X207" s="151"/>
      <c r="Y207" s="151"/>
      <c r="Z207" s="151"/>
      <c r="AA207" s="156"/>
      <c r="AT207" s="157" t="s">
        <v>167</v>
      </c>
      <c r="AU207" s="157" t="s">
        <v>129</v>
      </c>
      <c r="AV207" s="10" t="s">
        <v>129</v>
      </c>
      <c r="AW207" s="10" t="s">
        <v>35</v>
      </c>
      <c r="AX207" s="10" t="s">
        <v>77</v>
      </c>
      <c r="AY207" s="157" t="s">
        <v>159</v>
      </c>
    </row>
    <row r="208" spans="2:65" s="11" customFormat="1" ht="22.5" customHeight="1">
      <c r="B208" s="158"/>
      <c r="C208" s="159"/>
      <c r="D208" s="159"/>
      <c r="E208" s="160" t="s">
        <v>5</v>
      </c>
      <c r="F208" s="239" t="s">
        <v>174</v>
      </c>
      <c r="G208" s="240"/>
      <c r="H208" s="240"/>
      <c r="I208" s="240"/>
      <c r="J208" s="159"/>
      <c r="K208" s="161">
        <v>5.8140000000000001</v>
      </c>
      <c r="L208" s="159"/>
      <c r="M208" s="159"/>
      <c r="N208" s="159"/>
      <c r="O208" s="159"/>
      <c r="P208" s="159"/>
      <c r="Q208" s="159"/>
      <c r="R208" s="162"/>
      <c r="T208" s="163"/>
      <c r="U208" s="159"/>
      <c r="V208" s="159"/>
      <c r="W208" s="159"/>
      <c r="X208" s="159"/>
      <c r="Y208" s="159"/>
      <c r="Z208" s="159"/>
      <c r="AA208" s="164"/>
      <c r="AT208" s="165" t="s">
        <v>167</v>
      </c>
      <c r="AU208" s="165" t="s">
        <v>129</v>
      </c>
      <c r="AV208" s="11" t="s">
        <v>164</v>
      </c>
      <c r="AW208" s="11" t="s">
        <v>35</v>
      </c>
      <c r="AX208" s="11" t="s">
        <v>85</v>
      </c>
      <c r="AY208" s="165" t="s">
        <v>159</v>
      </c>
    </row>
    <row r="209" spans="2:65" s="1" customFormat="1" ht="31.5" customHeight="1">
      <c r="B209" s="140"/>
      <c r="C209" s="141" t="s">
        <v>436</v>
      </c>
      <c r="D209" s="141" t="s">
        <v>160</v>
      </c>
      <c r="E209" s="142" t="s">
        <v>437</v>
      </c>
      <c r="F209" s="225" t="s">
        <v>438</v>
      </c>
      <c r="G209" s="225"/>
      <c r="H209" s="225"/>
      <c r="I209" s="225"/>
      <c r="J209" s="143" t="s">
        <v>284</v>
      </c>
      <c r="K209" s="144">
        <v>3</v>
      </c>
      <c r="L209" s="226"/>
      <c r="M209" s="226"/>
      <c r="N209" s="226">
        <f>ROUND(L209*K209,2)</f>
        <v>0</v>
      </c>
      <c r="O209" s="226"/>
      <c r="P209" s="226"/>
      <c r="Q209" s="226"/>
      <c r="R209" s="145"/>
      <c r="T209" s="146" t="s">
        <v>5</v>
      </c>
      <c r="U209" s="43" t="s">
        <v>42</v>
      </c>
      <c r="V209" s="147">
        <v>0.629</v>
      </c>
      <c r="W209" s="147">
        <f>V209*K209</f>
        <v>1.887</v>
      </c>
      <c r="X209" s="147">
        <v>2.45329</v>
      </c>
      <c r="Y209" s="147">
        <f>X209*K209</f>
        <v>7.3598699999999999</v>
      </c>
      <c r="Z209" s="147">
        <v>0</v>
      </c>
      <c r="AA209" s="148">
        <f>Z209*K209</f>
        <v>0</v>
      </c>
      <c r="AR209" s="20" t="s">
        <v>164</v>
      </c>
      <c r="AT209" s="20" t="s">
        <v>160</v>
      </c>
      <c r="AU209" s="20" t="s">
        <v>129</v>
      </c>
      <c r="AY209" s="20" t="s">
        <v>159</v>
      </c>
      <c r="BE209" s="149">
        <f>IF(U209="základní",N209,0)</f>
        <v>0</v>
      </c>
      <c r="BF209" s="149">
        <f>IF(U209="snížená",N209,0)</f>
        <v>0</v>
      </c>
      <c r="BG209" s="149">
        <f>IF(U209="zákl. přenesená",N209,0)</f>
        <v>0</v>
      </c>
      <c r="BH209" s="149">
        <f>IF(U209="sníž. přenesená",N209,0)</f>
        <v>0</v>
      </c>
      <c r="BI209" s="149">
        <f>IF(U209="nulová",N209,0)</f>
        <v>0</v>
      </c>
      <c r="BJ209" s="20" t="s">
        <v>85</v>
      </c>
      <c r="BK209" s="149">
        <f>ROUND(L209*K209,2)</f>
        <v>0</v>
      </c>
      <c r="BL209" s="20" t="s">
        <v>164</v>
      </c>
      <c r="BM209" s="20" t="s">
        <v>439</v>
      </c>
    </row>
    <row r="210" spans="2:65" s="10" customFormat="1" ht="22.5" customHeight="1">
      <c r="B210" s="150"/>
      <c r="C210" s="151"/>
      <c r="D210" s="151"/>
      <c r="E210" s="152" t="s">
        <v>5</v>
      </c>
      <c r="F210" s="227" t="s">
        <v>440</v>
      </c>
      <c r="G210" s="228"/>
      <c r="H210" s="228"/>
      <c r="I210" s="228"/>
      <c r="J210" s="151"/>
      <c r="K210" s="153">
        <v>3</v>
      </c>
      <c r="L210" s="151"/>
      <c r="M210" s="151"/>
      <c r="N210" s="151"/>
      <c r="O210" s="151"/>
      <c r="P210" s="151"/>
      <c r="Q210" s="151"/>
      <c r="R210" s="154"/>
      <c r="T210" s="155"/>
      <c r="U210" s="151"/>
      <c r="V210" s="151"/>
      <c r="W210" s="151"/>
      <c r="X210" s="151"/>
      <c r="Y210" s="151"/>
      <c r="Z210" s="151"/>
      <c r="AA210" s="156"/>
      <c r="AT210" s="157" t="s">
        <v>167</v>
      </c>
      <c r="AU210" s="157" t="s">
        <v>129</v>
      </c>
      <c r="AV210" s="10" t="s">
        <v>129</v>
      </c>
      <c r="AW210" s="10" t="s">
        <v>35</v>
      </c>
      <c r="AX210" s="10" t="s">
        <v>85</v>
      </c>
      <c r="AY210" s="157" t="s">
        <v>159</v>
      </c>
    </row>
    <row r="211" spans="2:65" s="1" customFormat="1" ht="31.5" customHeight="1">
      <c r="B211" s="140"/>
      <c r="C211" s="141" t="s">
        <v>441</v>
      </c>
      <c r="D211" s="141" t="s">
        <v>160</v>
      </c>
      <c r="E211" s="142" t="s">
        <v>442</v>
      </c>
      <c r="F211" s="225" t="s">
        <v>443</v>
      </c>
      <c r="G211" s="225"/>
      <c r="H211" s="225"/>
      <c r="I211" s="225"/>
      <c r="J211" s="143" t="s">
        <v>284</v>
      </c>
      <c r="K211" s="144">
        <v>47.619</v>
      </c>
      <c r="L211" s="226"/>
      <c r="M211" s="226"/>
      <c r="N211" s="226">
        <f>ROUND(L211*K211,2)</f>
        <v>0</v>
      </c>
      <c r="O211" s="226"/>
      <c r="P211" s="226"/>
      <c r="Q211" s="226"/>
      <c r="R211" s="145"/>
      <c r="T211" s="146" t="s">
        <v>5</v>
      </c>
      <c r="U211" s="43" t="s">
        <v>42</v>
      </c>
      <c r="V211" s="147">
        <v>0.629</v>
      </c>
      <c r="W211" s="147">
        <f>V211*K211</f>
        <v>29.952351</v>
      </c>
      <c r="X211" s="147">
        <v>2.45329</v>
      </c>
      <c r="Y211" s="147">
        <f>X211*K211</f>
        <v>116.82321650999999</v>
      </c>
      <c r="Z211" s="147">
        <v>0</v>
      </c>
      <c r="AA211" s="148">
        <f>Z211*K211</f>
        <v>0</v>
      </c>
      <c r="AR211" s="20" t="s">
        <v>164</v>
      </c>
      <c r="AT211" s="20" t="s">
        <v>160</v>
      </c>
      <c r="AU211" s="20" t="s">
        <v>129</v>
      </c>
      <c r="AY211" s="20" t="s">
        <v>159</v>
      </c>
      <c r="BE211" s="149">
        <f>IF(U211="základní",N211,0)</f>
        <v>0</v>
      </c>
      <c r="BF211" s="149">
        <f>IF(U211="snížená",N211,0)</f>
        <v>0</v>
      </c>
      <c r="BG211" s="149">
        <f>IF(U211="zákl. přenesená",N211,0)</f>
        <v>0</v>
      </c>
      <c r="BH211" s="149">
        <f>IF(U211="sníž. přenesená",N211,0)</f>
        <v>0</v>
      </c>
      <c r="BI211" s="149">
        <f>IF(U211="nulová",N211,0)</f>
        <v>0</v>
      </c>
      <c r="BJ211" s="20" t="s">
        <v>85</v>
      </c>
      <c r="BK211" s="149">
        <f>ROUND(L211*K211,2)</f>
        <v>0</v>
      </c>
      <c r="BL211" s="20" t="s">
        <v>164</v>
      </c>
      <c r="BM211" s="20" t="s">
        <v>444</v>
      </c>
    </row>
    <row r="212" spans="2:65" s="10" customFormat="1" ht="22.5" customHeight="1">
      <c r="B212" s="150"/>
      <c r="C212" s="151"/>
      <c r="D212" s="151"/>
      <c r="E212" s="152" t="s">
        <v>5</v>
      </c>
      <c r="F212" s="227" t="s">
        <v>445</v>
      </c>
      <c r="G212" s="228"/>
      <c r="H212" s="228"/>
      <c r="I212" s="228"/>
      <c r="J212" s="151"/>
      <c r="K212" s="153">
        <v>9.5039999999999996</v>
      </c>
      <c r="L212" s="151"/>
      <c r="M212" s="151"/>
      <c r="N212" s="151"/>
      <c r="O212" s="151"/>
      <c r="P212" s="151"/>
      <c r="Q212" s="151"/>
      <c r="R212" s="154"/>
      <c r="T212" s="155"/>
      <c r="U212" s="151"/>
      <c r="V212" s="151"/>
      <c r="W212" s="151"/>
      <c r="X212" s="151"/>
      <c r="Y212" s="151"/>
      <c r="Z212" s="151"/>
      <c r="AA212" s="156"/>
      <c r="AT212" s="157" t="s">
        <v>167</v>
      </c>
      <c r="AU212" s="157" t="s">
        <v>129</v>
      </c>
      <c r="AV212" s="10" t="s">
        <v>129</v>
      </c>
      <c r="AW212" s="10" t="s">
        <v>35</v>
      </c>
      <c r="AX212" s="10" t="s">
        <v>77</v>
      </c>
      <c r="AY212" s="157" t="s">
        <v>159</v>
      </c>
    </row>
    <row r="213" spans="2:65" s="10" customFormat="1" ht="44.25" customHeight="1">
      <c r="B213" s="150"/>
      <c r="C213" s="151"/>
      <c r="D213" s="151"/>
      <c r="E213" s="152" t="s">
        <v>5</v>
      </c>
      <c r="F213" s="223" t="s">
        <v>446</v>
      </c>
      <c r="G213" s="224"/>
      <c r="H213" s="224"/>
      <c r="I213" s="224"/>
      <c r="J213" s="151"/>
      <c r="K213" s="153">
        <v>38.115000000000002</v>
      </c>
      <c r="L213" s="151"/>
      <c r="M213" s="151"/>
      <c r="N213" s="151"/>
      <c r="O213" s="151"/>
      <c r="P213" s="151"/>
      <c r="Q213" s="151"/>
      <c r="R213" s="154"/>
      <c r="T213" s="155"/>
      <c r="U213" s="151"/>
      <c r="V213" s="151"/>
      <c r="W213" s="151"/>
      <c r="X213" s="151"/>
      <c r="Y213" s="151"/>
      <c r="Z213" s="151"/>
      <c r="AA213" s="156"/>
      <c r="AT213" s="157" t="s">
        <v>167</v>
      </c>
      <c r="AU213" s="157" t="s">
        <v>129</v>
      </c>
      <c r="AV213" s="10" t="s">
        <v>129</v>
      </c>
      <c r="AW213" s="10" t="s">
        <v>35</v>
      </c>
      <c r="AX213" s="10" t="s">
        <v>77</v>
      </c>
      <c r="AY213" s="157" t="s">
        <v>159</v>
      </c>
    </row>
    <row r="214" spans="2:65" s="11" customFormat="1" ht="22.5" customHeight="1">
      <c r="B214" s="158"/>
      <c r="C214" s="159"/>
      <c r="D214" s="159"/>
      <c r="E214" s="160" t="s">
        <v>5</v>
      </c>
      <c r="F214" s="239" t="s">
        <v>174</v>
      </c>
      <c r="G214" s="240"/>
      <c r="H214" s="240"/>
      <c r="I214" s="240"/>
      <c r="J214" s="159"/>
      <c r="K214" s="161">
        <v>47.619</v>
      </c>
      <c r="L214" s="159"/>
      <c r="M214" s="159"/>
      <c r="N214" s="159"/>
      <c r="O214" s="159"/>
      <c r="P214" s="159"/>
      <c r="Q214" s="159"/>
      <c r="R214" s="162"/>
      <c r="T214" s="163"/>
      <c r="U214" s="159"/>
      <c r="V214" s="159"/>
      <c r="W214" s="159"/>
      <c r="X214" s="159"/>
      <c r="Y214" s="159"/>
      <c r="Z214" s="159"/>
      <c r="AA214" s="164"/>
      <c r="AT214" s="165" t="s">
        <v>167</v>
      </c>
      <c r="AU214" s="165" t="s">
        <v>129</v>
      </c>
      <c r="AV214" s="11" t="s">
        <v>164</v>
      </c>
      <c r="AW214" s="11" t="s">
        <v>35</v>
      </c>
      <c r="AX214" s="11" t="s">
        <v>85</v>
      </c>
      <c r="AY214" s="165" t="s">
        <v>159</v>
      </c>
    </row>
    <row r="215" spans="2:65" s="1" customFormat="1" ht="31.5" customHeight="1">
      <c r="B215" s="140"/>
      <c r="C215" s="141" t="s">
        <v>447</v>
      </c>
      <c r="D215" s="141" t="s">
        <v>160</v>
      </c>
      <c r="E215" s="142" t="s">
        <v>448</v>
      </c>
      <c r="F215" s="225" t="s">
        <v>449</v>
      </c>
      <c r="G215" s="225"/>
      <c r="H215" s="225"/>
      <c r="I215" s="225"/>
      <c r="J215" s="143" t="s">
        <v>284</v>
      </c>
      <c r="K215" s="144">
        <v>47.619</v>
      </c>
      <c r="L215" s="226"/>
      <c r="M215" s="226"/>
      <c r="N215" s="226">
        <f>ROUND(L215*K215,2)</f>
        <v>0</v>
      </c>
      <c r="O215" s="226"/>
      <c r="P215" s="226"/>
      <c r="Q215" s="226"/>
      <c r="R215" s="145"/>
      <c r="T215" s="146" t="s">
        <v>5</v>
      </c>
      <c r="U215" s="43" t="s">
        <v>42</v>
      </c>
      <c r="V215" s="147">
        <v>1.1459999999999999</v>
      </c>
      <c r="W215" s="147">
        <f>V215*K215</f>
        <v>54.571373999999999</v>
      </c>
      <c r="X215" s="147">
        <v>1.8000000000000001E-4</v>
      </c>
      <c r="Y215" s="147">
        <f>X215*K215</f>
        <v>8.5714199999999997E-3</v>
      </c>
      <c r="Z215" s="147">
        <v>0</v>
      </c>
      <c r="AA215" s="148">
        <f>Z215*K215</f>
        <v>0</v>
      </c>
      <c r="AR215" s="20" t="s">
        <v>164</v>
      </c>
      <c r="AT215" s="20" t="s">
        <v>160</v>
      </c>
      <c r="AU215" s="20" t="s">
        <v>129</v>
      </c>
      <c r="AY215" s="20" t="s">
        <v>159</v>
      </c>
      <c r="BE215" s="149">
        <f>IF(U215="základní",N215,0)</f>
        <v>0</v>
      </c>
      <c r="BF215" s="149">
        <f>IF(U215="snížená",N215,0)</f>
        <v>0</v>
      </c>
      <c r="BG215" s="149">
        <f>IF(U215="zákl. přenesená",N215,0)</f>
        <v>0</v>
      </c>
      <c r="BH215" s="149">
        <f>IF(U215="sníž. přenesená",N215,0)</f>
        <v>0</v>
      </c>
      <c r="BI215" s="149">
        <f>IF(U215="nulová",N215,0)</f>
        <v>0</v>
      </c>
      <c r="BJ215" s="20" t="s">
        <v>85</v>
      </c>
      <c r="BK215" s="149">
        <f>ROUND(L215*K215,2)</f>
        <v>0</v>
      </c>
      <c r="BL215" s="20" t="s">
        <v>164</v>
      </c>
      <c r="BM215" s="20" t="s">
        <v>450</v>
      </c>
    </row>
    <row r="216" spans="2:65" s="1" customFormat="1" ht="31.5" customHeight="1">
      <c r="B216" s="140"/>
      <c r="C216" s="141" t="s">
        <v>451</v>
      </c>
      <c r="D216" s="141" t="s">
        <v>160</v>
      </c>
      <c r="E216" s="142" t="s">
        <v>452</v>
      </c>
      <c r="F216" s="225" t="s">
        <v>453</v>
      </c>
      <c r="G216" s="225"/>
      <c r="H216" s="225"/>
      <c r="I216" s="225"/>
      <c r="J216" s="143" t="s">
        <v>284</v>
      </c>
      <c r="K216" s="144">
        <v>47.619</v>
      </c>
      <c r="L216" s="226"/>
      <c r="M216" s="226"/>
      <c r="N216" s="226">
        <f>ROUND(L216*K216,2)</f>
        <v>0</v>
      </c>
      <c r="O216" s="226"/>
      <c r="P216" s="226"/>
      <c r="Q216" s="226"/>
      <c r="R216" s="145"/>
      <c r="T216" s="146" t="s">
        <v>5</v>
      </c>
      <c r="U216" s="43" t="s">
        <v>42</v>
      </c>
      <c r="V216" s="147">
        <v>0</v>
      </c>
      <c r="W216" s="147">
        <f>V216*K216</f>
        <v>0</v>
      </c>
      <c r="X216" s="147">
        <v>0</v>
      </c>
      <c r="Y216" s="147">
        <f>X216*K216</f>
        <v>0</v>
      </c>
      <c r="Z216" s="147">
        <v>0</v>
      </c>
      <c r="AA216" s="148">
        <f>Z216*K216</f>
        <v>0</v>
      </c>
      <c r="AR216" s="20" t="s">
        <v>164</v>
      </c>
      <c r="AT216" s="20" t="s">
        <v>160</v>
      </c>
      <c r="AU216" s="20" t="s">
        <v>129</v>
      </c>
      <c r="AY216" s="20" t="s">
        <v>159</v>
      </c>
      <c r="BE216" s="149">
        <f>IF(U216="základní",N216,0)</f>
        <v>0</v>
      </c>
      <c r="BF216" s="149">
        <f>IF(U216="snížená",N216,0)</f>
        <v>0</v>
      </c>
      <c r="BG216" s="149">
        <f>IF(U216="zákl. přenesená",N216,0)</f>
        <v>0</v>
      </c>
      <c r="BH216" s="149">
        <f>IF(U216="sníž. přenesená",N216,0)</f>
        <v>0</v>
      </c>
      <c r="BI216" s="149">
        <f>IF(U216="nulová",N216,0)</f>
        <v>0</v>
      </c>
      <c r="BJ216" s="20" t="s">
        <v>85</v>
      </c>
      <c r="BK216" s="149">
        <f>ROUND(L216*K216,2)</f>
        <v>0</v>
      </c>
      <c r="BL216" s="20" t="s">
        <v>164</v>
      </c>
      <c r="BM216" s="20" t="s">
        <v>454</v>
      </c>
    </row>
    <row r="217" spans="2:65" s="1" customFormat="1" ht="22.5" customHeight="1">
      <c r="B217" s="140"/>
      <c r="C217" s="141" t="s">
        <v>455</v>
      </c>
      <c r="D217" s="141" t="s">
        <v>160</v>
      </c>
      <c r="E217" s="142" t="s">
        <v>456</v>
      </c>
      <c r="F217" s="225" t="s">
        <v>457</v>
      </c>
      <c r="G217" s="225"/>
      <c r="H217" s="225"/>
      <c r="I217" s="225"/>
      <c r="J217" s="143" t="s">
        <v>258</v>
      </c>
      <c r="K217" s="144">
        <v>112.75</v>
      </c>
      <c r="L217" s="226"/>
      <c r="M217" s="226"/>
      <c r="N217" s="226">
        <f>ROUND(L217*K217,2)</f>
        <v>0</v>
      </c>
      <c r="O217" s="226"/>
      <c r="P217" s="226"/>
      <c r="Q217" s="226"/>
      <c r="R217" s="145"/>
      <c r="T217" s="146" t="s">
        <v>5</v>
      </c>
      <c r="U217" s="43" t="s">
        <v>42</v>
      </c>
      <c r="V217" s="147">
        <v>0.57499999999999996</v>
      </c>
      <c r="W217" s="147">
        <f>V217*K217</f>
        <v>64.831249999999997</v>
      </c>
      <c r="X217" s="147">
        <v>1.7430000000000001E-2</v>
      </c>
      <c r="Y217" s="147">
        <f>X217*K217</f>
        <v>1.9652325000000002</v>
      </c>
      <c r="Z217" s="147">
        <v>0</v>
      </c>
      <c r="AA217" s="148">
        <f>Z217*K217</f>
        <v>0</v>
      </c>
      <c r="AR217" s="20" t="s">
        <v>164</v>
      </c>
      <c r="AT217" s="20" t="s">
        <v>160</v>
      </c>
      <c r="AU217" s="20" t="s">
        <v>129</v>
      </c>
      <c r="AY217" s="20" t="s">
        <v>159</v>
      </c>
      <c r="BE217" s="149">
        <f>IF(U217="základní",N217,0)</f>
        <v>0</v>
      </c>
      <c r="BF217" s="149">
        <f>IF(U217="snížená",N217,0)</f>
        <v>0</v>
      </c>
      <c r="BG217" s="149">
        <f>IF(U217="zákl. přenesená",N217,0)</f>
        <v>0</v>
      </c>
      <c r="BH217" s="149">
        <f>IF(U217="sníž. přenesená",N217,0)</f>
        <v>0</v>
      </c>
      <c r="BI217" s="149">
        <f>IF(U217="nulová",N217,0)</f>
        <v>0</v>
      </c>
      <c r="BJ217" s="20" t="s">
        <v>85</v>
      </c>
      <c r="BK217" s="149">
        <f>ROUND(L217*K217,2)</f>
        <v>0</v>
      </c>
      <c r="BL217" s="20" t="s">
        <v>164</v>
      </c>
      <c r="BM217" s="20" t="s">
        <v>458</v>
      </c>
    </row>
    <row r="218" spans="2:65" s="10" customFormat="1" ht="22.5" customHeight="1">
      <c r="B218" s="150"/>
      <c r="C218" s="151"/>
      <c r="D218" s="151"/>
      <c r="E218" s="152" t="s">
        <v>5</v>
      </c>
      <c r="F218" s="227" t="s">
        <v>459</v>
      </c>
      <c r="G218" s="228"/>
      <c r="H218" s="228"/>
      <c r="I218" s="228"/>
      <c r="J218" s="151"/>
      <c r="K218" s="153">
        <v>21.12</v>
      </c>
      <c r="L218" s="151"/>
      <c r="M218" s="151"/>
      <c r="N218" s="151"/>
      <c r="O218" s="151"/>
      <c r="P218" s="151"/>
      <c r="Q218" s="151"/>
      <c r="R218" s="154"/>
      <c r="T218" s="155"/>
      <c r="U218" s="151"/>
      <c r="V218" s="151"/>
      <c r="W218" s="151"/>
      <c r="X218" s="151"/>
      <c r="Y218" s="151"/>
      <c r="Z218" s="151"/>
      <c r="AA218" s="156"/>
      <c r="AT218" s="157" t="s">
        <v>167</v>
      </c>
      <c r="AU218" s="157" t="s">
        <v>129</v>
      </c>
      <c r="AV218" s="10" t="s">
        <v>129</v>
      </c>
      <c r="AW218" s="10" t="s">
        <v>35</v>
      </c>
      <c r="AX218" s="10" t="s">
        <v>77</v>
      </c>
      <c r="AY218" s="157" t="s">
        <v>159</v>
      </c>
    </row>
    <row r="219" spans="2:65" s="10" customFormat="1" ht="44.25" customHeight="1">
      <c r="B219" s="150"/>
      <c r="C219" s="151"/>
      <c r="D219" s="151"/>
      <c r="E219" s="152" t="s">
        <v>5</v>
      </c>
      <c r="F219" s="223" t="s">
        <v>460</v>
      </c>
      <c r="G219" s="224"/>
      <c r="H219" s="224"/>
      <c r="I219" s="224"/>
      <c r="J219" s="151"/>
      <c r="K219" s="153">
        <v>91.63</v>
      </c>
      <c r="L219" s="151"/>
      <c r="M219" s="151"/>
      <c r="N219" s="151"/>
      <c r="O219" s="151"/>
      <c r="P219" s="151"/>
      <c r="Q219" s="151"/>
      <c r="R219" s="154"/>
      <c r="T219" s="155"/>
      <c r="U219" s="151"/>
      <c r="V219" s="151"/>
      <c r="W219" s="151"/>
      <c r="X219" s="151"/>
      <c r="Y219" s="151"/>
      <c r="Z219" s="151"/>
      <c r="AA219" s="156"/>
      <c r="AT219" s="157" t="s">
        <v>167</v>
      </c>
      <c r="AU219" s="157" t="s">
        <v>129</v>
      </c>
      <c r="AV219" s="10" t="s">
        <v>129</v>
      </c>
      <c r="AW219" s="10" t="s">
        <v>35</v>
      </c>
      <c r="AX219" s="10" t="s">
        <v>77</v>
      </c>
      <c r="AY219" s="157" t="s">
        <v>159</v>
      </c>
    </row>
    <row r="220" spans="2:65" s="11" customFormat="1" ht="22.5" customHeight="1">
      <c r="B220" s="158"/>
      <c r="C220" s="159"/>
      <c r="D220" s="159"/>
      <c r="E220" s="160" t="s">
        <v>5</v>
      </c>
      <c r="F220" s="239" t="s">
        <v>174</v>
      </c>
      <c r="G220" s="240"/>
      <c r="H220" s="240"/>
      <c r="I220" s="240"/>
      <c r="J220" s="159"/>
      <c r="K220" s="161">
        <v>112.75</v>
      </c>
      <c r="L220" s="159"/>
      <c r="M220" s="159"/>
      <c r="N220" s="159"/>
      <c r="O220" s="159"/>
      <c r="P220" s="159"/>
      <c r="Q220" s="159"/>
      <c r="R220" s="162"/>
      <c r="T220" s="163"/>
      <c r="U220" s="159"/>
      <c r="V220" s="159"/>
      <c r="W220" s="159"/>
      <c r="X220" s="159"/>
      <c r="Y220" s="159"/>
      <c r="Z220" s="159"/>
      <c r="AA220" s="164"/>
      <c r="AT220" s="165" t="s">
        <v>167</v>
      </c>
      <c r="AU220" s="165" t="s">
        <v>129</v>
      </c>
      <c r="AV220" s="11" t="s">
        <v>164</v>
      </c>
      <c r="AW220" s="11" t="s">
        <v>35</v>
      </c>
      <c r="AX220" s="11" t="s">
        <v>85</v>
      </c>
      <c r="AY220" s="165" t="s">
        <v>159</v>
      </c>
    </row>
    <row r="221" spans="2:65" s="1" customFormat="1" ht="31.5" customHeight="1">
      <c r="B221" s="140"/>
      <c r="C221" s="141" t="s">
        <v>461</v>
      </c>
      <c r="D221" s="141" t="s">
        <v>160</v>
      </c>
      <c r="E221" s="142" t="s">
        <v>462</v>
      </c>
      <c r="F221" s="225" t="s">
        <v>463</v>
      </c>
      <c r="G221" s="225"/>
      <c r="H221" s="225"/>
      <c r="I221" s="225"/>
      <c r="J221" s="143" t="s">
        <v>183</v>
      </c>
      <c r="K221" s="144">
        <v>4.4889999999999999</v>
      </c>
      <c r="L221" s="226"/>
      <c r="M221" s="226"/>
      <c r="N221" s="226">
        <f>ROUND(L221*K221,2)</f>
        <v>0</v>
      </c>
      <c r="O221" s="226"/>
      <c r="P221" s="226"/>
      <c r="Q221" s="226"/>
      <c r="R221" s="145"/>
      <c r="T221" s="146" t="s">
        <v>5</v>
      </c>
      <c r="U221" s="43" t="s">
        <v>42</v>
      </c>
      <c r="V221" s="147">
        <v>32.820999999999998</v>
      </c>
      <c r="W221" s="147">
        <f>V221*K221</f>
        <v>147.33346899999998</v>
      </c>
      <c r="X221" s="147">
        <v>1.0601700000000001</v>
      </c>
      <c r="Y221" s="147">
        <f>X221*K221</f>
        <v>4.7591031299999997</v>
      </c>
      <c r="Z221" s="147">
        <v>0</v>
      </c>
      <c r="AA221" s="148">
        <f>Z221*K221</f>
        <v>0</v>
      </c>
      <c r="AR221" s="20" t="s">
        <v>164</v>
      </c>
      <c r="AT221" s="20" t="s">
        <v>160</v>
      </c>
      <c r="AU221" s="20" t="s">
        <v>129</v>
      </c>
      <c r="AY221" s="20" t="s">
        <v>159</v>
      </c>
      <c r="BE221" s="149">
        <f>IF(U221="základní",N221,0)</f>
        <v>0</v>
      </c>
      <c r="BF221" s="149">
        <f>IF(U221="snížená",N221,0)</f>
        <v>0</v>
      </c>
      <c r="BG221" s="149">
        <f>IF(U221="zákl. přenesená",N221,0)</f>
        <v>0</v>
      </c>
      <c r="BH221" s="149">
        <f>IF(U221="sníž. přenesená",N221,0)</f>
        <v>0</v>
      </c>
      <c r="BI221" s="149">
        <f>IF(U221="nulová",N221,0)</f>
        <v>0</v>
      </c>
      <c r="BJ221" s="20" t="s">
        <v>85</v>
      </c>
      <c r="BK221" s="149">
        <f>ROUND(L221*K221,2)</f>
        <v>0</v>
      </c>
      <c r="BL221" s="20" t="s">
        <v>164</v>
      </c>
      <c r="BM221" s="20" t="s">
        <v>464</v>
      </c>
    </row>
    <row r="222" spans="2:65" s="10" customFormat="1" ht="44.25" customHeight="1">
      <c r="B222" s="150"/>
      <c r="C222" s="151"/>
      <c r="D222" s="151"/>
      <c r="E222" s="152" t="s">
        <v>5</v>
      </c>
      <c r="F222" s="227" t="s">
        <v>465</v>
      </c>
      <c r="G222" s="228"/>
      <c r="H222" s="228"/>
      <c r="I222" s="228"/>
      <c r="J222" s="151"/>
      <c r="K222" s="153">
        <v>9.8000000000000004E-2</v>
      </c>
      <c r="L222" s="151"/>
      <c r="M222" s="151"/>
      <c r="N222" s="151"/>
      <c r="O222" s="151"/>
      <c r="P222" s="151"/>
      <c r="Q222" s="151"/>
      <c r="R222" s="154"/>
      <c r="T222" s="155"/>
      <c r="U222" s="151"/>
      <c r="V222" s="151"/>
      <c r="W222" s="151"/>
      <c r="X222" s="151"/>
      <c r="Y222" s="151"/>
      <c r="Z222" s="151"/>
      <c r="AA222" s="156"/>
      <c r="AT222" s="157" t="s">
        <v>167</v>
      </c>
      <c r="AU222" s="157" t="s">
        <v>129</v>
      </c>
      <c r="AV222" s="10" t="s">
        <v>129</v>
      </c>
      <c r="AW222" s="10" t="s">
        <v>35</v>
      </c>
      <c r="AX222" s="10" t="s">
        <v>77</v>
      </c>
      <c r="AY222" s="157" t="s">
        <v>159</v>
      </c>
    </row>
    <row r="223" spans="2:65" s="10" customFormat="1" ht="57" customHeight="1">
      <c r="B223" s="150"/>
      <c r="C223" s="151"/>
      <c r="D223" s="151"/>
      <c r="E223" s="152" t="s">
        <v>5</v>
      </c>
      <c r="F223" s="223" t="s">
        <v>466</v>
      </c>
      <c r="G223" s="224"/>
      <c r="H223" s="224"/>
      <c r="I223" s="224"/>
      <c r="J223" s="151"/>
      <c r="K223" s="153">
        <v>1.038</v>
      </c>
      <c r="L223" s="151"/>
      <c r="M223" s="151"/>
      <c r="N223" s="151"/>
      <c r="O223" s="151"/>
      <c r="P223" s="151"/>
      <c r="Q223" s="151"/>
      <c r="R223" s="154"/>
      <c r="T223" s="155"/>
      <c r="U223" s="151"/>
      <c r="V223" s="151"/>
      <c r="W223" s="151"/>
      <c r="X223" s="151"/>
      <c r="Y223" s="151"/>
      <c r="Z223" s="151"/>
      <c r="AA223" s="156"/>
      <c r="AT223" s="157" t="s">
        <v>167</v>
      </c>
      <c r="AU223" s="157" t="s">
        <v>129</v>
      </c>
      <c r="AV223" s="10" t="s">
        <v>129</v>
      </c>
      <c r="AW223" s="10" t="s">
        <v>35</v>
      </c>
      <c r="AX223" s="10" t="s">
        <v>77</v>
      </c>
      <c r="AY223" s="157" t="s">
        <v>159</v>
      </c>
    </row>
    <row r="224" spans="2:65" s="10" customFormat="1" ht="57" customHeight="1">
      <c r="B224" s="150"/>
      <c r="C224" s="151"/>
      <c r="D224" s="151"/>
      <c r="E224" s="152" t="s">
        <v>5</v>
      </c>
      <c r="F224" s="223" t="s">
        <v>467</v>
      </c>
      <c r="G224" s="224"/>
      <c r="H224" s="224"/>
      <c r="I224" s="224"/>
      <c r="J224" s="151"/>
      <c r="K224" s="153">
        <v>3.3530000000000002</v>
      </c>
      <c r="L224" s="151"/>
      <c r="M224" s="151"/>
      <c r="N224" s="151"/>
      <c r="O224" s="151"/>
      <c r="P224" s="151"/>
      <c r="Q224" s="151"/>
      <c r="R224" s="154"/>
      <c r="T224" s="155"/>
      <c r="U224" s="151"/>
      <c r="V224" s="151"/>
      <c r="W224" s="151"/>
      <c r="X224" s="151"/>
      <c r="Y224" s="151"/>
      <c r="Z224" s="151"/>
      <c r="AA224" s="156"/>
      <c r="AT224" s="157" t="s">
        <v>167</v>
      </c>
      <c r="AU224" s="157" t="s">
        <v>129</v>
      </c>
      <c r="AV224" s="10" t="s">
        <v>129</v>
      </c>
      <c r="AW224" s="10" t="s">
        <v>35</v>
      </c>
      <c r="AX224" s="10" t="s">
        <v>77</v>
      </c>
      <c r="AY224" s="157" t="s">
        <v>159</v>
      </c>
    </row>
    <row r="225" spans="2:65" s="11" customFormat="1" ht="22.5" customHeight="1">
      <c r="B225" s="158"/>
      <c r="C225" s="159"/>
      <c r="D225" s="159"/>
      <c r="E225" s="160" t="s">
        <v>5</v>
      </c>
      <c r="F225" s="239" t="s">
        <v>174</v>
      </c>
      <c r="G225" s="240"/>
      <c r="H225" s="240"/>
      <c r="I225" s="240"/>
      <c r="J225" s="159"/>
      <c r="K225" s="161">
        <v>4.4889999999999999</v>
      </c>
      <c r="L225" s="159"/>
      <c r="M225" s="159"/>
      <c r="N225" s="159"/>
      <c r="O225" s="159"/>
      <c r="P225" s="159"/>
      <c r="Q225" s="159"/>
      <c r="R225" s="162"/>
      <c r="T225" s="163"/>
      <c r="U225" s="159"/>
      <c r="V225" s="159"/>
      <c r="W225" s="159"/>
      <c r="X225" s="159"/>
      <c r="Y225" s="159"/>
      <c r="Z225" s="159"/>
      <c r="AA225" s="164"/>
      <c r="AT225" s="165" t="s">
        <v>167</v>
      </c>
      <c r="AU225" s="165" t="s">
        <v>129</v>
      </c>
      <c r="AV225" s="11" t="s">
        <v>164</v>
      </c>
      <c r="AW225" s="11" t="s">
        <v>35</v>
      </c>
      <c r="AX225" s="11" t="s">
        <v>85</v>
      </c>
      <c r="AY225" s="165" t="s">
        <v>159</v>
      </c>
    </row>
    <row r="226" spans="2:65" s="1" customFormat="1" ht="31.5" customHeight="1">
      <c r="B226" s="140"/>
      <c r="C226" s="141" t="s">
        <v>468</v>
      </c>
      <c r="D226" s="141" t="s">
        <v>160</v>
      </c>
      <c r="E226" s="142" t="s">
        <v>469</v>
      </c>
      <c r="F226" s="225" t="s">
        <v>470</v>
      </c>
      <c r="G226" s="225"/>
      <c r="H226" s="225"/>
      <c r="I226" s="225"/>
      <c r="J226" s="143" t="s">
        <v>183</v>
      </c>
      <c r="K226" s="144">
        <v>0.20200000000000001</v>
      </c>
      <c r="L226" s="226"/>
      <c r="M226" s="226"/>
      <c r="N226" s="226">
        <f>ROUND(L226*K226,2)</f>
        <v>0</v>
      </c>
      <c r="O226" s="226"/>
      <c r="P226" s="226"/>
      <c r="Q226" s="226"/>
      <c r="R226" s="145"/>
      <c r="T226" s="146" t="s">
        <v>5</v>
      </c>
      <c r="U226" s="43" t="s">
        <v>42</v>
      </c>
      <c r="V226" s="147">
        <v>15.231</v>
      </c>
      <c r="W226" s="147">
        <f>V226*K226</f>
        <v>3.0766620000000002</v>
      </c>
      <c r="X226" s="147">
        <v>1.0530600000000001</v>
      </c>
      <c r="Y226" s="147">
        <f>X226*K226</f>
        <v>0.21271812000000004</v>
      </c>
      <c r="Z226" s="147">
        <v>0</v>
      </c>
      <c r="AA226" s="148">
        <f>Z226*K226</f>
        <v>0</v>
      </c>
      <c r="AR226" s="20" t="s">
        <v>164</v>
      </c>
      <c r="AT226" s="20" t="s">
        <v>160</v>
      </c>
      <c r="AU226" s="20" t="s">
        <v>129</v>
      </c>
      <c r="AY226" s="20" t="s">
        <v>159</v>
      </c>
      <c r="BE226" s="149">
        <f>IF(U226="základní",N226,0)</f>
        <v>0</v>
      </c>
      <c r="BF226" s="149">
        <f>IF(U226="snížená",N226,0)</f>
        <v>0</v>
      </c>
      <c r="BG226" s="149">
        <f>IF(U226="zákl. přenesená",N226,0)</f>
        <v>0</v>
      </c>
      <c r="BH226" s="149">
        <f>IF(U226="sníž. přenesená",N226,0)</f>
        <v>0</v>
      </c>
      <c r="BI226" s="149">
        <f>IF(U226="nulová",N226,0)</f>
        <v>0</v>
      </c>
      <c r="BJ226" s="20" t="s">
        <v>85</v>
      </c>
      <c r="BK226" s="149">
        <f>ROUND(L226*K226,2)</f>
        <v>0</v>
      </c>
      <c r="BL226" s="20" t="s">
        <v>164</v>
      </c>
      <c r="BM226" s="20" t="s">
        <v>471</v>
      </c>
    </row>
    <row r="227" spans="2:65" s="10" customFormat="1" ht="22.5" customHeight="1">
      <c r="B227" s="150"/>
      <c r="C227" s="151"/>
      <c r="D227" s="151"/>
      <c r="E227" s="152" t="s">
        <v>5</v>
      </c>
      <c r="F227" s="227" t="s">
        <v>472</v>
      </c>
      <c r="G227" s="228"/>
      <c r="H227" s="228"/>
      <c r="I227" s="228"/>
      <c r="J227" s="151"/>
      <c r="K227" s="153">
        <v>0.107</v>
      </c>
      <c r="L227" s="151"/>
      <c r="M227" s="151"/>
      <c r="N227" s="151"/>
      <c r="O227" s="151"/>
      <c r="P227" s="151"/>
      <c r="Q227" s="151"/>
      <c r="R227" s="154"/>
      <c r="T227" s="155"/>
      <c r="U227" s="151"/>
      <c r="V227" s="151"/>
      <c r="W227" s="151"/>
      <c r="X227" s="151"/>
      <c r="Y227" s="151"/>
      <c r="Z227" s="151"/>
      <c r="AA227" s="156"/>
      <c r="AT227" s="157" t="s">
        <v>167</v>
      </c>
      <c r="AU227" s="157" t="s">
        <v>129</v>
      </c>
      <c r="AV227" s="10" t="s">
        <v>129</v>
      </c>
      <c r="AW227" s="10" t="s">
        <v>35</v>
      </c>
      <c r="AX227" s="10" t="s">
        <v>77</v>
      </c>
      <c r="AY227" s="157" t="s">
        <v>159</v>
      </c>
    </row>
    <row r="228" spans="2:65" s="10" customFormat="1" ht="22.5" customHeight="1">
      <c r="B228" s="150"/>
      <c r="C228" s="151"/>
      <c r="D228" s="151"/>
      <c r="E228" s="152" t="s">
        <v>5</v>
      </c>
      <c r="F228" s="223" t="s">
        <v>473</v>
      </c>
      <c r="G228" s="224"/>
      <c r="H228" s="224"/>
      <c r="I228" s="224"/>
      <c r="J228" s="151"/>
      <c r="K228" s="153">
        <v>2.5999999999999999E-2</v>
      </c>
      <c r="L228" s="151"/>
      <c r="M228" s="151"/>
      <c r="N228" s="151"/>
      <c r="O228" s="151"/>
      <c r="P228" s="151"/>
      <c r="Q228" s="151"/>
      <c r="R228" s="154"/>
      <c r="T228" s="155"/>
      <c r="U228" s="151"/>
      <c r="V228" s="151"/>
      <c r="W228" s="151"/>
      <c r="X228" s="151"/>
      <c r="Y228" s="151"/>
      <c r="Z228" s="151"/>
      <c r="AA228" s="156"/>
      <c r="AT228" s="157" t="s">
        <v>167</v>
      </c>
      <c r="AU228" s="157" t="s">
        <v>129</v>
      </c>
      <c r="AV228" s="10" t="s">
        <v>129</v>
      </c>
      <c r="AW228" s="10" t="s">
        <v>35</v>
      </c>
      <c r="AX228" s="10" t="s">
        <v>77</v>
      </c>
      <c r="AY228" s="157" t="s">
        <v>159</v>
      </c>
    </row>
    <row r="229" spans="2:65" s="10" customFormat="1" ht="22.5" customHeight="1">
      <c r="B229" s="150"/>
      <c r="C229" s="151"/>
      <c r="D229" s="151"/>
      <c r="E229" s="152" t="s">
        <v>5</v>
      </c>
      <c r="F229" s="223" t="s">
        <v>474</v>
      </c>
      <c r="G229" s="224"/>
      <c r="H229" s="224"/>
      <c r="I229" s="224"/>
      <c r="J229" s="151"/>
      <c r="K229" s="153">
        <v>6.9000000000000006E-2</v>
      </c>
      <c r="L229" s="151"/>
      <c r="M229" s="151"/>
      <c r="N229" s="151"/>
      <c r="O229" s="151"/>
      <c r="P229" s="151"/>
      <c r="Q229" s="151"/>
      <c r="R229" s="154"/>
      <c r="T229" s="155"/>
      <c r="U229" s="151"/>
      <c r="V229" s="151"/>
      <c r="W229" s="151"/>
      <c r="X229" s="151"/>
      <c r="Y229" s="151"/>
      <c r="Z229" s="151"/>
      <c r="AA229" s="156"/>
      <c r="AT229" s="157" t="s">
        <v>167</v>
      </c>
      <c r="AU229" s="157" t="s">
        <v>129</v>
      </c>
      <c r="AV229" s="10" t="s">
        <v>129</v>
      </c>
      <c r="AW229" s="10" t="s">
        <v>35</v>
      </c>
      <c r="AX229" s="10" t="s">
        <v>77</v>
      </c>
      <c r="AY229" s="157" t="s">
        <v>159</v>
      </c>
    </row>
    <row r="230" spans="2:65" s="11" customFormat="1" ht="22.5" customHeight="1">
      <c r="B230" s="158"/>
      <c r="C230" s="159"/>
      <c r="D230" s="159"/>
      <c r="E230" s="160" t="s">
        <v>5</v>
      </c>
      <c r="F230" s="239" t="s">
        <v>174</v>
      </c>
      <c r="G230" s="240"/>
      <c r="H230" s="240"/>
      <c r="I230" s="240"/>
      <c r="J230" s="159"/>
      <c r="K230" s="161">
        <v>0.20200000000000001</v>
      </c>
      <c r="L230" s="159"/>
      <c r="M230" s="159"/>
      <c r="N230" s="159"/>
      <c r="O230" s="159"/>
      <c r="P230" s="159"/>
      <c r="Q230" s="159"/>
      <c r="R230" s="162"/>
      <c r="T230" s="163"/>
      <c r="U230" s="159"/>
      <c r="V230" s="159"/>
      <c r="W230" s="159"/>
      <c r="X230" s="159"/>
      <c r="Y230" s="159"/>
      <c r="Z230" s="159"/>
      <c r="AA230" s="164"/>
      <c r="AT230" s="165" t="s">
        <v>167</v>
      </c>
      <c r="AU230" s="165" t="s">
        <v>129</v>
      </c>
      <c r="AV230" s="11" t="s">
        <v>164</v>
      </c>
      <c r="AW230" s="11" t="s">
        <v>35</v>
      </c>
      <c r="AX230" s="11" t="s">
        <v>85</v>
      </c>
      <c r="AY230" s="165" t="s">
        <v>159</v>
      </c>
    </row>
    <row r="231" spans="2:65" s="1" customFormat="1" ht="44.25" customHeight="1">
      <c r="B231" s="140"/>
      <c r="C231" s="141" t="s">
        <v>475</v>
      </c>
      <c r="D231" s="141" t="s">
        <v>160</v>
      </c>
      <c r="E231" s="142" t="s">
        <v>476</v>
      </c>
      <c r="F231" s="225" t="s">
        <v>477</v>
      </c>
      <c r="G231" s="225"/>
      <c r="H231" s="225"/>
      <c r="I231" s="225"/>
      <c r="J231" s="143" t="s">
        <v>258</v>
      </c>
      <c r="K231" s="144">
        <v>7.5</v>
      </c>
      <c r="L231" s="226"/>
      <c r="M231" s="226"/>
      <c r="N231" s="226">
        <f>ROUND(L231*K231,2)</f>
        <v>0</v>
      </c>
      <c r="O231" s="226"/>
      <c r="P231" s="226"/>
      <c r="Q231" s="226"/>
      <c r="R231" s="145"/>
      <c r="T231" s="146" t="s">
        <v>5</v>
      </c>
      <c r="U231" s="43" t="s">
        <v>42</v>
      </c>
      <c r="V231" s="147">
        <v>1.4530000000000001</v>
      </c>
      <c r="W231" s="147">
        <f>V231*K231</f>
        <v>10.897500000000001</v>
      </c>
      <c r="X231" s="147">
        <v>1.13666</v>
      </c>
      <c r="Y231" s="147">
        <f>X231*K231</f>
        <v>8.5249500000000005</v>
      </c>
      <c r="Z231" s="147">
        <v>0</v>
      </c>
      <c r="AA231" s="148">
        <f>Z231*K231</f>
        <v>0</v>
      </c>
      <c r="AR231" s="20" t="s">
        <v>164</v>
      </c>
      <c r="AT231" s="20" t="s">
        <v>160</v>
      </c>
      <c r="AU231" s="20" t="s">
        <v>129</v>
      </c>
      <c r="AY231" s="20" t="s">
        <v>159</v>
      </c>
      <c r="BE231" s="149">
        <f>IF(U231="základní",N231,0)</f>
        <v>0</v>
      </c>
      <c r="BF231" s="149">
        <f>IF(U231="snížená",N231,0)</f>
        <v>0</v>
      </c>
      <c r="BG231" s="149">
        <f>IF(U231="zákl. přenesená",N231,0)</f>
        <v>0</v>
      </c>
      <c r="BH231" s="149">
        <f>IF(U231="sníž. přenesená",N231,0)</f>
        <v>0</v>
      </c>
      <c r="BI231" s="149">
        <f>IF(U231="nulová",N231,0)</f>
        <v>0</v>
      </c>
      <c r="BJ231" s="20" t="s">
        <v>85</v>
      </c>
      <c r="BK231" s="149">
        <f>ROUND(L231*K231,2)</f>
        <v>0</v>
      </c>
      <c r="BL231" s="20" t="s">
        <v>164</v>
      </c>
      <c r="BM231" s="20" t="s">
        <v>478</v>
      </c>
    </row>
    <row r="232" spans="2:65" s="10" customFormat="1" ht="22.5" customHeight="1">
      <c r="B232" s="150"/>
      <c r="C232" s="151"/>
      <c r="D232" s="151"/>
      <c r="E232" s="152" t="s">
        <v>5</v>
      </c>
      <c r="F232" s="227" t="s">
        <v>479</v>
      </c>
      <c r="G232" s="228"/>
      <c r="H232" s="228"/>
      <c r="I232" s="228"/>
      <c r="J232" s="151"/>
      <c r="K232" s="153">
        <v>7.5</v>
      </c>
      <c r="L232" s="151"/>
      <c r="M232" s="151"/>
      <c r="N232" s="151"/>
      <c r="O232" s="151"/>
      <c r="P232" s="151"/>
      <c r="Q232" s="151"/>
      <c r="R232" s="154"/>
      <c r="T232" s="155"/>
      <c r="U232" s="151"/>
      <c r="V232" s="151"/>
      <c r="W232" s="151"/>
      <c r="X232" s="151"/>
      <c r="Y232" s="151"/>
      <c r="Z232" s="151"/>
      <c r="AA232" s="156"/>
      <c r="AT232" s="157" t="s">
        <v>167</v>
      </c>
      <c r="AU232" s="157" t="s">
        <v>129</v>
      </c>
      <c r="AV232" s="10" t="s">
        <v>129</v>
      </c>
      <c r="AW232" s="10" t="s">
        <v>35</v>
      </c>
      <c r="AX232" s="10" t="s">
        <v>85</v>
      </c>
      <c r="AY232" s="157" t="s">
        <v>159</v>
      </c>
    </row>
    <row r="233" spans="2:65" s="1" customFormat="1" ht="31.5" customHeight="1">
      <c r="B233" s="140"/>
      <c r="C233" s="141" t="s">
        <v>480</v>
      </c>
      <c r="D233" s="141" t="s">
        <v>160</v>
      </c>
      <c r="E233" s="142" t="s">
        <v>481</v>
      </c>
      <c r="F233" s="225" t="s">
        <v>482</v>
      </c>
      <c r="G233" s="225"/>
      <c r="H233" s="225"/>
      <c r="I233" s="225"/>
      <c r="J233" s="143" t="s">
        <v>183</v>
      </c>
      <c r="K233" s="144">
        <v>0.39300000000000002</v>
      </c>
      <c r="L233" s="226"/>
      <c r="M233" s="226"/>
      <c r="N233" s="226">
        <f>ROUND(L233*K233,2)</f>
        <v>0</v>
      </c>
      <c r="O233" s="226"/>
      <c r="P233" s="226"/>
      <c r="Q233" s="226"/>
      <c r="R233" s="145"/>
      <c r="T233" s="146" t="s">
        <v>5</v>
      </c>
      <c r="U233" s="43" t="s">
        <v>42</v>
      </c>
      <c r="V233" s="147">
        <v>32.51</v>
      </c>
      <c r="W233" s="147">
        <f>V233*K233</f>
        <v>12.77643</v>
      </c>
      <c r="X233" s="147">
        <v>1.05871</v>
      </c>
      <c r="Y233" s="147">
        <f>X233*K233</f>
        <v>0.41607303000000001</v>
      </c>
      <c r="Z233" s="147">
        <v>0</v>
      </c>
      <c r="AA233" s="148">
        <f>Z233*K233</f>
        <v>0</v>
      </c>
      <c r="AR233" s="20" t="s">
        <v>164</v>
      </c>
      <c r="AT233" s="20" t="s">
        <v>160</v>
      </c>
      <c r="AU233" s="20" t="s">
        <v>129</v>
      </c>
      <c r="AY233" s="20" t="s">
        <v>159</v>
      </c>
      <c r="BE233" s="149">
        <f>IF(U233="základní",N233,0)</f>
        <v>0</v>
      </c>
      <c r="BF233" s="149">
        <f>IF(U233="snížená",N233,0)</f>
        <v>0</v>
      </c>
      <c r="BG233" s="149">
        <f>IF(U233="zákl. přenesená",N233,0)</f>
        <v>0</v>
      </c>
      <c r="BH233" s="149">
        <f>IF(U233="sníž. přenesená",N233,0)</f>
        <v>0</v>
      </c>
      <c r="BI233" s="149">
        <f>IF(U233="nulová",N233,0)</f>
        <v>0</v>
      </c>
      <c r="BJ233" s="20" t="s">
        <v>85</v>
      </c>
      <c r="BK233" s="149">
        <f>ROUND(L233*K233,2)</f>
        <v>0</v>
      </c>
      <c r="BL233" s="20" t="s">
        <v>164</v>
      </c>
      <c r="BM233" s="20" t="s">
        <v>483</v>
      </c>
    </row>
    <row r="234" spans="2:65" s="10" customFormat="1" ht="22.5" customHeight="1">
      <c r="B234" s="150"/>
      <c r="C234" s="151"/>
      <c r="D234" s="151"/>
      <c r="E234" s="152" t="s">
        <v>5</v>
      </c>
      <c r="F234" s="227" t="s">
        <v>484</v>
      </c>
      <c r="G234" s="228"/>
      <c r="H234" s="228"/>
      <c r="I234" s="228"/>
      <c r="J234" s="151"/>
      <c r="K234" s="153">
        <v>0.39300000000000002</v>
      </c>
      <c r="L234" s="151"/>
      <c r="M234" s="151"/>
      <c r="N234" s="151"/>
      <c r="O234" s="151"/>
      <c r="P234" s="151"/>
      <c r="Q234" s="151"/>
      <c r="R234" s="154"/>
      <c r="T234" s="155"/>
      <c r="U234" s="151"/>
      <c r="V234" s="151"/>
      <c r="W234" s="151"/>
      <c r="X234" s="151"/>
      <c r="Y234" s="151"/>
      <c r="Z234" s="151"/>
      <c r="AA234" s="156"/>
      <c r="AT234" s="157" t="s">
        <v>167</v>
      </c>
      <c r="AU234" s="157" t="s">
        <v>129</v>
      </c>
      <c r="AV234" s="10" t="s">
        <v>129</v>
      </c>
      <c r="AW234" s="10" t="s">
        <v>35</v>
      </c>
      <c r="AX234" s="10" t="s">
        <v>85</v>
      </c>
      <c r="AY234" s="157" t="s">
        <v>159</v>
      </c>
    </row>
    <row r="235" spans="2:65" s="1" customFormat="1" ht="31.5" customHeight="1">
      <c r="B235" s="140"/>
      <c r="C235" s="141" t="s">
        <v>485</v>
      </c>
      <c r="D235" s="141" t="s">
        <v>160</v>
      </c>
      <c r="E235" s="142" t="s">
        <v>486</v>
      </c>
      <c r="F235" s="225" t="s">
        <v>487</v>
      </c>
      <c r="G235" s="225"/>
      <c r="H235" s="225"/>
      <c r="I235" s="225"/>
      <c r="J235" s="143" t="s">
        <v>183</v>
      </c>
      <c r="K235" s="144">
        <v>0.16700000000000001</v>
      </c>
      <c r="L235" s="226"/>
      <c r="M235" s="226"/>
      <c r="N235" s="226">
        <f>ROUND(L235*K235,2)</f>
        <v>0</v>
      </c>
      <c r="O235" s="226"/>
      <c r="P235" s="226"/>
      <c r="Q235" s="226"/>
      <c r="R235" s="145"/>
      <c r="T235" s="146" t="s">
        <v>5</v>
      </c>
      <c r="U235" s="43" t="s">
        <v>42</v>
      </c>
      <c r="V235" s="147">
        <v>15.231</v>
      </c>
      <c r="W235" s="147">
        <f>V235*K235</f>
        <v>2.543577</v>
      </c>
      <c r="X235" s="147">
        <v>1.0530600000000001</v>
      </c>
      <c r="Y235" s="147">
        <f>X235*K235</f>
        <v>0.17586102000000003</v>
      </c>
      <c r="Z235" s="147">
        <v>0</v>
      </c>
      <c r="AA235" s="148">
        <f>Z235*K235</f>
        <v>0</v>
      </c>
      <c r="AR235" s="20" t="s">
        <v>164</v>
      </c>
      <c r="AT235" s="20" t="s">
        <v>160</v>
      </c>
      <c r="AU235" s="20" t="s">
        <v>129</v>
      </c>
      <c r="AY235" s="20" t="s">
        <v>159</v>
      </c>
      <c r="BE235" s="149">
        <f>IF(U235="základní",N235,0)</f>
        <v>0</v>
      </c>
      <c r="BF235" s="149">
        <f>IF(U235="snížená",N235,0)</f>
        <v>0</v>
      </c>
      <c r="BG235" s="149">
        <f>IF(U235="zákl. přenesená",N235,0)</f>
        <v>0</v>
      </c>
      <c r="BH235" s="149">
        <f>IF(U235="sníž. přenesená",N235,0)</f>
        <v>0</v>
      </c>
      <c r="BI235" s="149">
        <f>IF(U235="nulová",N235,0)</f>
        <v>0</v>
      </c>
      <c r="BJ235" s="20" t="s">
        <v>85</v>
      </c>
      <c r="BK235" s="149">
        <f>ROUND(L235*K235,2)</f>
        <v>0</v>
      </c>
      <c r="BL235" s="20" t="s">
        <v>164</v>
      </c>
      <c r="BM235" s="20" t="s">
        <v>488</v>
      </c>
    </row>
    <row r="236" spans="2:65" s="10" customFormat="1" ht="22.5" customHeight="1">
      <c r="B236" s="150"/>
      <c r="C236" s="151"/>
      <c r="D236" s="151"/>
      <c r="E236" s="152" t="s">
        <v>5</v>
      </c>
      <c r="F236" s="227" t="s">
        <v>489</v>
      </c>
      <c r="G236" s="228"/>
      <c r="H236" s="228"/>
      <c r="I236" s="228"/>
      <c r="J236" s="151"/>
      <c r="K236" s="153">
        <v>0.16700000000000001</v>
      </c>
      <c r="L236" s="151"/>
      <c r="M236" s="151"/>
      <c r="N236" s="151"/>
      <c r="O236" s="151"/>
      <c r="P236" s="151"/>
      <c r="Q236" s="151"/>
      <c r="R236" s="154"/>
      <c r="T236" s="155"/>
      <c r="U236" s="151"/>
      <c r="V236" s="151"/>
      <c r="W236" s="151"/>
      <c r="X236" s="151"/>
      <c r="Y236" s="151"/>
      <c r="Z236" s="151"/>
      <c r="AA236" s="156"/>
      <c r="AT236" s="157" t="s">
        <v>167</v>
      </c>
      <c r="AU236" s="157" t="s">
        <v>129</v>
      </c>
      <c r="AV236" s="10" t="s">
        <v>129</v>
      </c>
      <c r="AW236" s="10" t="s">
        <v>35</v>
      </c>
      <c r="AX236" s="10" t="s">
        <v>85</v>
      </c>
      <c r="AY236" s="157" t="s">
        <v>159</v>
      </c>
    </row>
    <row r="237" spans="2:65" s="9" customFormat="1" ht="29.85" customHeight="1">
      <c r="B237" s="129"/>
      <c r="C237" s="130"/>
      <c r="D237" s="139" t="s">
        <v>248</v>
      </c>
      <c r="E237" s="139"/>
      <c r="F237" s="139"/>
      <c r="G237" s="139"/>
      <c r="H237" s="139"/>
      <c r="I237" s="139"/>
      <c r="J237" s="139"/>
      <c r="K237" s="139"/>
      <c r="L237" s="139"/>
      <c r="M237" s="139"/>
      <c r="N237" s="233">
        <f>BK237</f>
        <v>0</v>
      </c>
      <c r="O237" s="234"/>
      <c r="P237" s="234"/>
      <c r="Q237" s="234"/>
      <c r="R237" s="132"/>
      <c r="T237" s="133"/>
      <c r="U237" s="130"/>
      <c r="V237" s="130"/>
      <c r="W237" s="134">
        <f>W238</f>
        <v>3.17</v>
      </c>
      <c r="X237" s="130"/>
      <c r="Y237" s="134">
        <f>Y238</f>
        <v>0.23169999999999999</v>
      </c>
      <c r="Z237" s="130"/>
      <c r="AA237" s="135">
        <f>AA238</f>
        <v>0</v>
      </c>
      <c r="AR237" s="136" t="s">
        <v>85</v>
      </c>
      <c r="AT237" s="137" t="s">
        <v>76</v>
      </c>
      <c r="AU237" s="137" t="s">
        <v>85</v>
      </c>
      <c r="AY237" s="136" t="s">
        <v>159</v>
      </c>
      <c r="BK237" s="138">
        <f>BK238</f>
        <v>0</v>
      </c>
    </row>
    <row r="238" spans="2:65" s="1" customFormat="1" ht="22.5" customHeight="1">
      <c r="B238" s="140"/>
      <c r="C238" s="141" t="s">
        <v>490</v>
      </c>
      <c r="D238" s="141" t="s">
        <v>160</v>
      </c>
      <c r="E238" s="142" t="s">
        <v>491</v>
      </c>
      <c r="F238" s="225" t="s">
        <v>492</v>
      </c>
      <c r="G238" s="225"/>
      <c r="H238" s="225"/>
      <c r="I238" s="225"/>
      <c r="J238" s="143" t="s">
        <v>163</v>
      </c>
      <c r="K238" s="144">
        <v>5</v>
      </c>
      <c r="L238" s="226"/>
      <c r="M238" s="226"/>
      <c r="N238" s="226">
        <f>ROUND(L238*K238,2)</f>
        <v>0</v>
      </c>
      <c r="O238" s="226"/>
      <c r="P238" s="226"/>
      <c r="Q238" s="226"/>
      <c r="R238" s="145"/>
      <c r="T238" s="146" t="s">
        <v>5</v>
      </c>
      <c r="U238" s="43" t="s">
        <v>42</v>
      </c>
      <c r="V238" s="147">
        <v>0.63400000000000001</v>
      </c>
      <c r="W238" s="147">
        <f>V238*K238</f>
        <v>3.17</v>
      </c>
      <c r="X238" s="147">
        <v>4.6339999999999999E-2</v>
      </c>
      <c r="Y238" s="147">
        <f>X238*K238</f>
        <v>0.23169999999999999</v>
      </c>
      <c r="Z238" s="147">
        <v>0</v>
      </c>
      <c r="AA238" s="148">
        <f>Z238*K238</f>
        <v>0</v>
      </c>
      <c r="AR238" s="20" t="s">
        <v>164</v>
      </c>
      <c r="AT238" s="20" t="s">
        <v>160</v>
      </c>
      <c r="AU238" s="20" t="s">
        <v>129</v>
      </c>
      <c r="AY238" s="20" t="s">
        <v>159</v>
      </c>
      <c r="BE238" s="149">
        <f>IF(U238="základní",N238,0)</f>
        <v>0</v>
      </c>
      <c r="BF238" s="149">
        <f>IF(U238="snížená",N238,0)</f>
        <v>0</v>
      </c>
      <c r="BG238" s="149">
        <f>IF(U238="zákl. přenesená",N238,0)</f>
        <v>0</v>
      </c>
      <c r="BH238" s="149">
        <f>IF(U238="sníž. přenesená",N238,0)</f>
        <v>0</v>
      </c>
      <c r="BI238" s="149">
        <f>IF(U238="nulová",N238,0)</f>
        <v>0</v>
      </c>
      <c r="BJ238" s="20" t="s">
        <v>85</v>
      </c>
      <c r="BK238" s="149">
        <f>ROUND(L238*K238,2)</f>
        <v>0</v>
      </c>
      <c r="BL238" s="20" t="s">
        <v>164</v>
      </c>
      <c r="BM238" s="20" t="s">
        <v>493</v>
      </c>
    </row>
    <row r="239" spans="2:65" s="9" customFormat="1" ht="29.85" customHeight="1">
      <c r="B239" s="129"/>
      <c r="C239" s="130"/>
      <c r="D239" s="139" t="s">
        <v>249</v>
      </c>
      <c r="E239" s="139"/>
      <c r="F239" s="139"/>
      <c r="G239" s="139"/>
      <c r="H239" s="139"/>
      <c r="I239" s="139"/>
      <c r="J239" s="139"/>
      <c r="K239" s="139"/>
      <c r="L239" s="139"/>
      <c r="M239" s="139"/>
      <c r="N239" s="259">
        <f>BK239</f>
        <v>0</v>
      </c>
      <c r="O239" s="260"/>
      <c r="P239" s="260"/>
      <c r="Q239" s="260"/>
      <c r="R239" s="132"/>
      <c r="T239" s="133"/>
      <c r="U239" s="130"/>
      <c r="V239" s="130"/>
      <c r="W239" s="134">
        <f>SUM(W240:W244)</f>
        <v>20.95</v>
      </c>
      <c r="X239" s="130"/>
      <c r="Y239" s="134">
        <f>SUM(Y240:Y244)</f>
        <v>4.3562500000000002</v>
      </c>
      <c r="Z239" s="130"/>
      <c r="AA239" s="135">
        <f>SUM(AA240:AA244)</f>
        <v>0</v>
      </c>
      <c r="AR239" s="136" t="s">
        <v>85</v>
      </c>
      <c r="AT239" s="137" t="s">
        <v>76</v>
      </c>
      <c r="AU239" s="137" t="s">
        <v>85</v>
      </c>
      <c r="AY239" s="136" t="s">
        <v>159</v>
      </c>
      <c r="BK239" s="138">
        <f>SUM(BK240:BK244)</f>
        <v>0</v>
      </c>
    </row>
    <row r="240" spans="2:65" s="1" customFormat="1" ht="22.5" customHeight="1">
      <c r="B240" s="140"/>
      <c r="C240" s="141" t="s">
        <v>494</v>
      </c>
      <c r="D240" s="141" t="s">
        <v>160</v>
      </c>
      <c r="E240" s="142" t="s">
        <v>495</v>
      </c>
      <c r="F240" s="225" t="s">
        <v>496</v>
      </c>
      <c r="G240" s="225"/>
      <c r="H240" s="225"/>
      <c r="I240" s="225"/>
      <c r="J240" s="143" t="s">
        <v>258</v>
      </c>
      <c r="K240" s="144">
        <v>25</v>
      </c>
      <c r="L240" s="226"/>
      <c r="M240" s="226"/>
      <c r="N240" s="226">
        <f>ROUND(L240*K240,2)</f>
        <v>0</v>
      </c>
      <c r="O240" s="226"/>
      <c r="P240" s="226"/>
      <c r="Q240" s="226"/>
      <c r="R240" s="145"/>
      <c r="T240" s="146" t="s">
        <v>5</v>
      </c>
      <c r="U240" s="43" t="s">
        <v>42</v>
      </c>
      <c r="V240" s="147">
        <v>2.9000000000000001E-2</v>
      </c>
      <c r="W240" s="147">
        <f>V240*K240</f>
        <v>0.72500000000000009</v>
      </c>
      <c r="X240" s="147">
        <v>0</v>
      </c>
      <c r="Y240" s="147">
        <f>X240*K240</f>
        <v>0</v>
      </c>
      <c r="Z240" s="147">
        <v>0</v>
      </c>
      <c r="AA240" s="148">
        <f>Z240*K240</f>
        <v>0</v>
      </c>
      <c r="AR240" s="20" t="s">
        <v>164</v>
      </c>
      <c r="AT240" s="20" t="s">
        <v>160</v>
      </c>
      <c r="AU240" s="20" t="s">
        <v>129</v>
      </c>
      <c r="AY240" s="20" t="s">
        <v>159</v>
      </c>
      <c r="BE240" s="149">
        <f>IF(U240="základní",N240,0)</f>
        <v>0</v>
      </c>
      <c r="BF240" s="149">
        <f>IF(U240="snížená",N240,0)</f>
        <v>0</v>
      </c>
      <c r="BG240" s="149">
        <f>IF(U240="zákl. přenesená",N240,0)</f>
        <v>0</v>
      </c>
      <c r="BH240" s="149">
        <f>IF(U240="sníž. přenesená",N240,0)</f>
        <v>0</v>
      </c>
      <c r="BI240" s="149">
        <f>IF(U240="nulová",N240,0)</f>
        <v>0</v>
      </c>
      <c r="BJ240" s="20" t="s">
        <v>85</v>
      </c>
      <c r="BK240" s="149">
        <f>ROUND(L240*K240,2)</f>
        <v>0</v>
      </c>
      <c r="BL240" s="20" t="s">
        <v>164</v>
      </c>
      <c r="BM240" s="20" t="s">
        <v>497</v>
      </c>
    </row>
    <row r="241" spans="2:65" s="1" customFormat="1" ht="22.5" customHeight="1">
      <c r="B241" s="140"/>
      <c r="C241" s="141" t="s">
        <v>498</v>
      </c>
      <c r="D241" s="141" t="s">
        <v>160</v>
      </c>
      <c r="E241" s="142" t="s">
        <v>499</v>
      </c>
      <c r="F241" s="225" t="s">
        <v>500</v>
      </c>
      <c r="G241" s="225"/>
      <c r="H241" s="225"/>
      <c r="I241" s="225"/>
      <c r="J241" s="143" t="s">
        <v>258</v>
      </c>
      <c r="K241" s="144">
        <v>25</v>
      </c>
      <c r="L241" s="226"/>
      <c r="M241" s="226"/>
      <c r="N241" s="226">
        <f>ROUND(L241*K241,2)</f>
        <v>0</v>
      </c>
      <c r="O241" s="226"/>
      <c r="P241" s="226"/>
      <c r="Q241" s="226"/>
      <c r="R241" s="145"/>
      <c r="T241" s="146" t="s">
        <v>5</v>
      </c>
      <c r="U241" s="43" t="s">
        <v>42</v>
      </c>
      <c r="V241" s="147">
        <v>3.1E-2</v>
      </c>
      <c r="W241" s="147">
        <f>V241*K241</f>
        <v>0.77500000000000002</v>
      </c>
      <c r="X241" s="147">
        <v>0</v>
      </c>
      <c r="Y241" s="147">
        <f>X241*K241</f>
        <v>0</v>
      </c>
      <c r="Z241" s="147">
        <v>0</v>
      </c>
      <c r="AA241" s="148">
        <f>Z241*K241</f>
        <v>0</v>
      </c>
      <c r="AR241" s="20" t="s">
        <v>164</v>
      </c>
      <c r="AT241" s="20" t="s">
        <v>160</v>
      </c>
      <c r="AU241" s="20" t="s">
        <v>129</v>
      </c>
      <c r="AY241" s="20" t="s">
        <v>159</v>
      </c>
      <c r="BE241" s="149">
        <f>IF(U241="základní",N241,0)</f>
        <v>0</v>
      </c>
      <c r="BF241" s="149">
        <f>IF(U241="snížená",N241,0)</f>
        <v>0</v>
      </c>
      <c r="BG241" s="149">
        <f>IF(U241="zákl. přenesená",N241,0)</f>
        <v>0</v>
      </c>
      <c r="BH241" s="149">
        <f>IF(U241="sníž. přenesená",N241,0)</f>
        <v>0</v>
      </c>
      <c r="BI241" s="149">
        <f>IF(U241="nulová",N241,0)</f>
        <v>0</v>
      </c>
      <c r="BJ241" s="20" t="s">
        <v>85</v>
      </c>
      <c r="BK241" s="149">
        <f>ROUND(L241*K241,2)</f>
        <v>0</v>
      </c>
      <c r="BL241" s="20" t="s">
        <v>164</v>
      </c>
      <c r="BM241" s="20" t="s">
        <v>501</v>
      </c>
    </row>
    <row r="242" spans="2:65" s="1" customFormat="1" ht="31.5" customHeight="1">
      <c r="B242" s="140"/>
      <c r="C242" s="141" t="s">
        <v>502</v>
      </c>
      <c r="D242" s="141" t="s">
        <v>160</v>
      </c>
      <c r="E242" s="142" t="s">
        <v>503</v>
      </c>
      <c r="F242" s="225" t="s">
        <v>504</v>
      </c>
      <c r="G242" s="225"/>
      <c r="H242" s="225"/>
      <c r="I242" s="225"/>
      <c r="J242" s="143" t="s">
        <v>258</v>
      </c>
      <c r="K242" s="144">
        <v>25</v>
      </c>
      <c r="L242" s="226"/>
      <c r="M242" s="226"/>
      <c r="N242" s="226">
        <f>ROUND(L242*K242,2)</f>
        <v>0</v>
      </c>
      <c r="O242" s="226"/>
      <c r="P242" s="226"/>
      <c r="Q242" s="226"/>
      <c r="R242" s="145"/>
      <c r="T242" s="146" t="s">
        <v>5</v>
      </c>
      <c r="U242" s="43" t="s">
        <v>42</v>
      </c>
      <c r="V242" s="147">
        <v>0.77800000000000002</v>
      </c>
      <c r="W242" s="147">
        <f>V242*K242</f>
        <v>19.45</v>
      </c>
      <c r="X242" s="147">
        <v>8.4250000000000005E-2</v>
      </c>
      <c r="Y242" s="147">
        <f>X242*K242</f>
        <v>2.1062500000000002</v>
      </c>
      <c r="Z242" s="147">
        <v>0</v>
      </c>
      <c r="AA242" s="148">
        <f>Z242*K242</f>
        <v>0</v>
      </c>
      <c r="AR242" s="20" t="s">
        <v>164</v>
      </c>
      <c r="AT242" s="20" t="s">
        <v>160</v>
      </c>
      <c r="AU242" s="20" t="s">
        <v>129</v>
      </c>
      <c r="AY242" s="20" t="s">
        <v>159</v>
      </c>
      <c r="BE242" s="149">
        <f>IF(U242="základní",N242,0)</f>
        <v>0</v>
      </c>
      <c r="BF242" s="149">
        <f>IF(U242="snížená",N242,0)</f>
        <v>0</v>
      </c>
      <c r="BG242" s="149">
        <f>IF(U242="zákl. přenesená",N242,0)</f>
        <v>0</v>
      </c>
      <c r="BH242" s="149">
        <f>IF(U242="sníž. přenesená",N242,0)</f>
        <v>0</v>
      </c>
      <c r="BI242" s="149">
        <f>IF(U242="nulová",N242,0)</f>
        <v>0</v>
      </c>
      <c r="BJ242" s="20" t="s">
        <v>85</v>
      </c>
      <c r="BK242" s="149">
        <f>ROUND(L242*K242,2)</f>
        <v>0</v>
      </c>
      <c r="BL242" s="20" t="s">
        <v>164</v>
      </c>
      <c r="BM242" s="20" t="s">
        <v>505</v>
      </c>
    </row>
    <row r="243" spans="2:65" s="1" customFormat="1" ht="22.5" customHeight="1">
      <c r="B243" s="140"/>
      <c r="C243" s="166" t="s">
        <v>506</v>
      </c>
      <c r="D243" s="166" t="s">
        <v>180</v>
      </c>
      <c r="E243" s="167" t="s">
        <v>507</v>
      </c>
      <c r="F243" s="235" t="s">
        <v>508</v>
      </c>
      <c r="G243" s="235"/>
      <c r="H243" s="235"/>
      <c r="I243" s="235"/>
      <c r="J243" s="168" t="s">
        <v>258</v>
      </c>
      <c r="K243" s="169">
        <v>25</v>
      </c>
      <c r="L243" s="236"/>
      <c r="M243" s="236"/>
      <c r="N243" s="236">
        <f>ROUND(L243*K243,2)</f>
        <v>0</v>
      </c>
      <c r="O243" s="226"/>
      <c r="P243" s="226"/>
      <c r="Q243" s="226"/>
      <c r="R243" s="145"/>
      <c r="T243" s="146" t="s">
        <v>5</v>
      </c>
      <c r="U243" s="43" t="s">
        <v>42</v>
      </c>
      <c r="V243" s="147">
        <v>0</v>
      </c>
      <c r="W243" s="147">
        <f>V243*K243</f>
        <v>0</v>
      </c>
      <c r="X243" s="147">
        <v>0.09</v>
      </c>
      <c r="Y243" s="147">
        <f>X243*K243</f>
        <v>2.25</v>
      </c>
      <c r="Z243" s="147">
        <v>0</v>
      </c>
      <c r="AA243" s="148">
        <f>Z243*K243</f>
        <v>0</v>
      </c>
      <c r="AR243" s="20" t="s">
        <v>184</v>
      </c>
      <c r="AT243" s="20" t="s">
        <v>180</v>
      </c>
      <c r="AU243" s="20" t="s">
        <v>129</v>
      </c>
      <c r="AY243" s="20" t="s">
        <v>159</v>
      </c>
      <c r="BE243" s="149">
        <f>IF(U243="základní",N243,0)</f>
        <v>0</v>
      </c>
      <c r="BF243" s="149">
        <f>IF(U243="snížená",N243,0)</f>
        <v>0</v>
      </c>
      <c r="BG243" s="149">
        <f>IF(U243="zákl. přenesená",N243,0)</f>
        <v>0</v>
      </c>
      <c r="BH243" s="149">
        <f>IF(U243="sníž. přenesená",N243,0)</f>
        <v>0</v>
      </c>
      <c r="BI243" s="149">
        <f>IF(U243="nulová",N243,0)</f>
        <v>0</v>
      </c>
      <c r="BJ243" s="20" t="s">
        <v>85</v>
      </c>
      <c r="BK243" s="149">
        <f>ROUND(L243*K243,2)</f>
        <v>0</v>
      </c>
      <c r="BL243" s="20" t="s">
        <v>164</v>
      </c>
      <c r="BM243" s="20" t="s">
        <v>509</v>
      </c>
    </row>
    <row r="244" spans="2:65" s="1" customFormat="1" ht="22.5" customHeight="1">
      <c r="B244" s="34"/>
      <c r="C244" s="35"/>
      <c r="D244" s="35"/>
      <c r="E244" s="35"/>
      <c r="F244" s="237" t="s">
        <v>510</v>
      </c>
      <c r="G244" s="238"/>
      <c r="H244" s="238"/>
      <c r="I244" s="238"/>
      <c r="J244" s="35"/>
      <c r="K244" s="35"/>
      <c r="L244" s="35"/>
      <c r="M244" s="35"/>
      <c r="N244" s="35"/>
      <c r="O244" s="35"/>
      <c r="P244" s="35"/>
      <c r="Q244" s="35"/>
      <c r="R244" s="36"/>
      <c r="T244" s="170"/>
      <c r="U244" s="35"/>
      <c r="V244" s="35"/>
      <c r="W244" s="35"/>
      <c r="X244" s="35"/>
      <c r="Y244" s="35"/>
      <c r="Z244" s="35"/>
      <c r="AA244" s="73"/>
      <c r="AT244" s="20" t="s">
        <v>187</v>
      </c>
      <c r="AU244" s="20" t="s">
        <v>129</v>
      </c>
    </row>
    <row r="245" spans="2:65" s="9" customFormat="1" ht="29.85" customHeight="1">
      <c r="B245" s="129"/>
      <c r="C245" s="130"/>
      <c r="D245" s="139" t="s">
        <v>250</v>
      </c>
      <c r="E245" s="139"/>
      <c r="F245" s="139"/>
      <c r="G245" s="139"/>
      <c r="H245" s="139"/>
      <c r="I245" s="139"/>
      <c r="J245" s="139"/>
      <c r="K245" s="139"/>
      <c r="L245" s="139"/>
      <c r="M245" s="139"/>
      <c r="N245" s="233">
        <f>BK245</f>
        <v>0</v>
      </c>
      <c r="O245" s="234"/>
      <c r="P245" s="234"/>
      <c r="Q245" s="234"/>
      <c r="R245" s="132"/>
      <c r="T245" s="133"/>
      <c r="U245" s="130"/>
      <c r="V245" s="130"/>
      <c r="W245" s="134">
        <f>SUM(W246:W247)</f>
        <v>57.035000000000004</v>
      </c>
      <c r="X245" s="130"/>
      <c r="Y245" s="134">
        <f>SUM(Y246:Y247)</f>
        <v>17.681699999999999</v>
      </c>
      <c r="Z245" s="130"/>
      <c r="AA245" s="135">
        <f>SUM(AA246:AA247)</f>
        <v>0</v>
      </c>
      <c r="AR245" s="136" t="s">
        <v>85</v>
      </c>
      <c r="AT245" s="137" t="s">
        <v>76</v>
      </c>
      <c r="AU245" s="137" t="s">
        <v>85</v>
      </c>
      <c r="AY245" s="136" t="s">
        <v>159</v>
      </c>
      <c r="BK245" s="138">
        <f>SUM(BK246:BK247)</f>
        <v>0</v>
      </c>
    </row>
    <row r="246" spans="2:65" s="1" customFormat="1" ht="31.5" customHeight="1">
      <c r="B246" s="140"/>
      <c r="C246" s="141" t="s">
        <v>511</v>
      </c>
      <c r="D246" s="141" t="s">
        <v>160</v>
      </c>
      <c r="E246" s="142" t="s">
        <v>512</v>
      </c>
      <c r="F246" s="225" t="s">
        <v>513</v>
      </c>
      <c r="G246" s="225"/>
      <c r="H246" s="225"/>
      <c r="I246" s="225"/>
      <c r="J246" s="143" t="s">
        <v>258</v>
      </c>
      <c r="K246" s="144">
        <v>85</v>
      </c>
      <c r="L246" s="226"/>
      <c r="M246" s="226"/>
      <c r="N246" s="226">
        <f>ROUND(L246*K246,2)</f>
        <v>0</v>
      </c>
      <c r="O246" s="226"/>
      <c r="P246" s="226"/>
      <c r="Q246" s="226"/>
      <c r="R246" s="145"/>
      <c r="T246" s="146" t="s">
        <v>5</v>
      </c>
      <c r="U246" s="43" t="s">
        <v>42</v>
      </c>
      <c r="V246" s="147">
        <v>0.67100000000000004</v>
      </c>
      <c r="W246" s="147">
        <f>V246*K246</f>
        <v>57.035000000000004</v>
      </c>
      <c r="X246" s="147">
        <v>0.20802000000000001</v>
      </c>
      <c r="Y246" s="147">
        <f>X246*K246</f>
        <v>17.681699999999999</v>
      </c>
      <c r="Z246" s="147">
        <v>0</v>
      </c>
      <c r="AA246" s="148">
        <f>Z246*K246</f>
        <v>0</v>
      </c>
      <c r="AR246" s="20" t="s">
        <v>164</v>
      </c>
      <c r="AT246" s="20" t="s">
        <v>160</v>
      </c>
      <c r="AU246" s="20" t="s">
        <v>129</v>
      </c>
      <c r="AY246" s="20" t="s">
        <v>159</v>
      </c>
      <c r="BE246" s="149">
        <f>IF(U246="základní",N246,0)</f>
        <v>0</v>
      </c>
      <c r="BF246" s="149">
        <f>IF(U246="snížená",N246,0)</f>
        <v>0</v>
      </c>
      <c r="BG246" s="149">
        <f>IF(U246="zákl. přenesená",N246,0)</f>
        <v>0</v>
      </c>
      <c r="BH246" s="149">
        <f>IF(U246="sníž. přenesená",N246,0)</f>
        <v>0</v>
      </c>
      <c r="BI246" s="149">
        <f>IF(U246="nulová",N246,0)</f>
        <v>0</v>
      </c>
      <c r="BJ246" s="20" t="s">
        <v>85</v>
      </c>
      <c r="BK246" s="149">
        <f>ROUND(L246*K246,2)</f>
        <v>0</v>
      </c>
      <c r="BL246" s="20" t="s">
        <v>164</v>
      </c>
      <c r="BM246" s="20" t="s">
        <v>514</v>
      </c>
    </row>
    <row r="247" spans="2:65" s="10" customFormat="1" ht="22.5" customHeight="1">
      <c r="B247" s="150"/>
      <c r="C247" s="151"/>
      <c r="D247" s="151"/>
      <c r="E247" s="152" t="s">
        <v>5</v>
      </c>
      <c r="F247" s="227" t="s">
        <v>515</v>
      </c>
      <c r="G247" s="228"/>
      <c r="H247" s="228"/>
      <c r="I247" s="228"/>
      <c r="J247" s="151"/>
      <c r="K247" s="153">
        <v>85</v>
      </c>
      <c r="L247" s="151"/>
      <c r="M247" s="151"/>
      <c r="N247" s="151"/>
      <c r="O247" s="151"/>
      <c r="P247" s="151"/>
      <c r="Q247" s="151"/>
      <c r="R247" s="154"/>
      <c r="T247" s="155"/>
      <c r="U247" s="151"/>
      <c r="V247" s="151"/>
      <c r="W247" s="151"/>
      <c r="X247" s="151"/>
      <c r="Y247" s="151"/>
      <c r="Z247" s="151"/>
      <c r="AA247" s="156"/>
      <c r="AT247" s="157" t="s">
        <v>167</v>
      </c>
      <c r="AU247" s="157" t="s">
        <v>129</v>
      </c>
      <c r="AV247" s="10" t="s">
        <v>129</v>
      </c>
      <c r="AW247" s="10" t="s">
        <v>35</v>
      </c>
      <c r="AX247" s="10" t="s">
        <v>85</v>
      </c>
      <c r="AY247" s="157" t="s">
        <v>159</v>
      </c>
    </row>
    <row r="248" spans="2:65" s="9" customFormat="1" ht="29.85" customHeight="1">
      <c r="B248" s="129"/>
      <c r="C248" s="130"/>
      <c r="D248" s="139" t="s">
        <v>251</v>
      </c>
      <c r="E248" s="139"/>
      <c r="F248" s="139"/>
      <c r="G248" s="139"/>
      <c r="H248" s="139"/>
      <c r="I248" s="139"/>
      <c r="J248" s="139"/>
      <c r="K248" s="139"/>
      <c r="L248" s="139"/>
      <c r="M248" s="139"/>
      <c r="N248" s="233">
        <f>BK248</f>
        <v>0</v>
      </c>
      <c r="O248" s="234"/>
      <c r="P248" s="234"/>
      <c r="Q248" s="234"/>
      <c r="R248" s="132"/>
      <c r="T248" s="133"/>
      <c r="U248" s="130"/>
      <c r="V248" s="130"/>
      <c r="W248" s="134">
        <f>SUM(W249:W256)</f>
        <v>14.184000000000001</v>
      </c>
      <c r="X248" s="130"/>
      <c r="Y248" s="134">
        <f>SUM(Y249:Y256)</f>
        <v>0.85130000000000006</v>
      </c>
      <c r="Z248" s="130"/>
      <c r="AA248" s="135">
        <f>SUM(AA249:AA256)</f>
        <v>0</v>
      </c>
      <c r="AR248" s="136" t="s">
        <v>85</v>
      </c>
      <c r="AT248" s="137" t="s">
        <v>76</v>
      </c>
      <c r="AU248" s="137" t="s">
        <v>85</v>
      </c>
      <c r="AY248" s="136" t="s">
        <v>159</v>
      </c>
      <c r="BK248" s="138">
        <f>SUM(BK249:BK256)</f>
        <v>0</v>
      </c>
    </row>
    <row r="249" spans="2:65" s="1" customFormat="1" ht="31.5" customHeight="1">
      <c r="B249" s="140"/>
      <c r="C249" s="141" t="s">
        <v>516</v>
      </c>
      <c r="D249" s="141" t="s">
        <v>160</v>
      </c>
      <c r="E249" s="142" t="s">
        <v>517</v>
      </c>
      <c r="F249" s="225" t="s">
        <v>518</v>
      </c>
      <c r="G249" s="225"/>
      <c r="H249" s="225"/>
      <c r="I249" s="225"/>
      <c r="J249" s="143" t="s">
        <v>216</v>
      </c>
      <c r="K249" s="144">
        <v>8</v>
      </c>
      <c r="L249" s="226"/>
      <c r="M249" s="226"/>
      <c r="N249" s="226">
        <f>ROUND(L249*K249,2)</f>
        <v>0</v>
      </c>
      <c r="O249" s="226"/>
      <c r="P249" s="226"/>
      <c r="Q249" s="226"/>
      <c r="R249" s="145"/>
      <c r="T249" s="146" t="s">
        <v>5</v>
      </c>
      <c r="U249" s="43" t="s">
        <v>42</v>
      </c>
      <c r="V249" s="147">
        <v>0.249</v>
      </c>
      <c r="W249" s="147">
        <f>V249*K249</f>
        <v>1.992</v>
      </c>
      <c r="X249" s="147">
        <v>1.082E-2</v>
      </c>
      <c r="Y249" s="147">
        <f>X249*K249</f>
        <v>8.6559999999999998E-2</v>
      </c>
      <c r="Z249" s="147">
        <v>0</v>
      </c>
      <c r="AA249" s="148">
        <f>Z249*K249</f>
        <v>0</v>
      </c>
      <c r="AR249" s="20" t="s">
        <v>164</v>
      </c>
      <c r="AT249" s="20" t="s">
        <v>160</v>
      </c>
      <c r="AU249" s="20" t="s">
        <v>129</v>
      </c>
      <c r="AY249" s="20" t="s">
        <v>159</v>
      </c>
      <c r="BE249" s="149">
        <f>IF(U249="základní",N249,0)</f>
        <v>0</v>
      </c>
      <c r="BF249" s="149">
        <f>IF(U249="snížená",N249,0)</f>
        <v>0</v>
      </c>
      <c r="BG249" s="149">
        <f>IF(U249="zákl. přenesená",N249,0)</f>
        <v>0</v>
      </c>
      <c r="BH249" s="149">
        <f>IF(U249="sníž. přenesená",N249,0)</f>
        <v>0</v>
      </c>
      <c r="BI249" s="149">
        <f>IF(U249="nulová",N249,0)</f>
        <v>0</v>
      </c>
      <c r="BJ249" s="20" t="s">
        <v>85</v>
      </c>
      <c r="BK249" s="149">
        <f>ROUND(L249*K249,2)</f>
        <v>0</v>
      </c>
      <c r="BL249" s="20" t="s">
        <v>164</v>
      </c>
      <c r="BM249" s="20" t="s">
        <v>519</v>
      </c>
    </row>
    <row r="250" spans="2:65" s="10" customFormat="1" ht="22.5" customHeight="1">
      <c r="B250" s="150"/>
      <c r="C250" s="151"/>
      <c r="D250" s="151"/>
      <c r="E250" s="152" t="s">
        <v>5</v>
      </c>
      <c r="F250" s="227" t="s">
        <v>184</v>
      </c>
      <c r="G250" s="228"/>
      <c r="H250" s="228"/>
      <c r="I250" s="228"/>
      <c r="J250" s="151"/>
      <c r="K250" s="153">
        <v>8</v>
      </c>
      <c r="L250" s="151"/>
      <c r="M250" s="151"/>
      <c r="N250" s="151"/>
      <c r="O250" s="151"/>
      <c r="P250" s="151"/>
      <c r="Q250" s="151"/>
      <c r="R250" s="154"/>
      <c r="T250" s="155"/>
      <c r="U250" s="151"/>
      <c r="V250" s="151"/>
      <c r="W250" s="151"/>
      <c r="X250" s="151"/>
      <c r="Y250" s="151"/>
      <c r="Z250" s="151"/>
      <c r="AA250" s="156"/>
      <c r="AT250" s="157" t="s">
        <v>167</v>
      </c>
      <c r="AU250" s="157" t="s">
        <v>129</v>
      </c>
      <c r="AV250" s="10" t="s">
        <v>129</v>
      </c>
      <c r="AW250" s="10" t="s">
        <v>35</v>
      </c>
      <c r="AX250" s="10" t="s">
        <v>85</v>
      </c>
      <c r="AY250" s="157" t="s">
        <v>159</v>
      </c>
    </row>
    <row r="251" spans="2:65" s="1" customFormat="1" ht="31.5" customHeight="1">
      <c r="B251" s="140"/>
      <c r="C251" s="141" t="s">
        <v>409</v>
      </c>
      <c r="D251" s="141" t="s">
        <v>160</v>
      </c>
      <c r="E251" s="142" t="s">
        <v>520</v>
      </c>
      <c r="F251" s="225" t="s">
        <v>521</v>
      </c>
      <c r="G251" s="225"/>
      <c r="H251" s="225"/>
      <c r="I251" s="225"/>
      <c r="J251" s="143" t="s">
        <v>216</v>
      </c>
      <c r="K251" s="144">
        <v>16</v>
      </c>
      <c r="L251" s="226"/>
      <c r="M251" s="226"/>
      <c r="N251" s="226">
        <f>ROUND(L251*K251,2)</f>
        <v>0</v>
      </c>
      <c r="O251" s="226"/>
      <c r="P251" s="226"/>
      <c r="Q251" s="226"/>
      <c r="R251" s="145"/>
      <c r="T251" s="146" t="s">
        <v>5</v>
      </c>
      <c r="U251" s="43" t="s">
        <v>42</v>
      </c>
      <c r="V251" s="147">
        <v>0.23200000000000001</v>
      </c>
      <c r="W251" s="147">
        <f>V251*K251</f>
        <v>3.7120000000000002</v>
      </c>
      <c r="X251" s="147">
        <v>2.6460000000000001E-2</v>
      </c>
      <c r="Y251" s="147">
        <f>X251*K251</f>
        <v>0.42336000000000001</v>
      </c>
      <c r="Z251" s="147">
        <v>0</v>
      </c>
      <c r="AA251" s="148">
        <f>Z251*K251</f>
        <v>0</v>
      </c>
      <c r="AR251" s="20" t="s">
        <v>164</v>
      </c>
      <c r="AT251" s="20" t="s">
        <v>160</v>
      </c>
      <c r="AU251" s="20" t="s">
        <v>129</v>
      </c>
      <c r="AY251" s="20" t="s">
        <v>159</v>
      </c>
      <c r="BE251" s="149">
        <f>IF(U251="základní",N251,0)</f>
        <v>0</v>
      </c>
      <c r="BF251" s="149">
        <f>IF(U251="snížená",N251,0)</f>
        <v>0</v>
      </c>
      <c r="BG251" s="149">
        <f>IF(U251="zákl. přenesená",N251,0)</f>
        <v>0</v>
      </c>
      <c r="BH251" s="149">
        <f>IF(U251="sníž. přenesená",N251,0)</f>
        <v>0</v>
      </c>
      <c r="BI251" s="149">
        <f>IF(U251="nulová",N251,0)</f>
        <v>0</v>
      </c>
      <c r="BJ251" s="20" t="s">
        <v>85</v>
      </c>
      <c r="BK251" s="149">
        <f>ROUND(L251*K251,2)</f>
        <v>0</v>
      </c>
      <c r="BL251" s="20" t="s">
        <v>164</v>
      </c>
      <c r="BM251" s="20" t="s">
        <v>522</v>
      </c>
    </row>
    <row r="252" spans="2:65" s="10" customFormat="1" ht="22.5" customHeight="1">
      <c r="B252" s="150"/>
      <c r="C252" s="151"/>
      <c r="D252" s="151"/>
      <c r="E252" s="152" t="s">
        <v>5</v>
      </c>
      <c r="F252" s="227" t="s">
        <v>523</v>
      </c>
      <c r="G252" s="228"/>
      <c r="H252" s="228"/>
      <c r="I252" s="228"/>
      <c r="J252" s="151"/>
      <c r="K252" s="153">
        <v>16</v>
      </c>
      <c r="L252" s="151"/>
      <c r="M252" s="151"/>
      <c r="N252" s="151"/>
      <c r="O252" s="151"/>
      <c r="P252" s="151"/>
      <c r="Q252" s="151"/>
      <c r="R252" s="154"/>
      <c r="T252" s="155"/>
      <c r="U252" s="151"/>
      <c r="V252" s="151"/>
      <c r="W252" s="151"/>
      <c r="X252" s="151"/>
      <c r="Y252" s="151"/>
      <c r="Z252" s="151"/>
      <c r="AA252" s="156"/>
      <c r="AT252" s="157" t="s">
        <v>167</v>
      </c>
      <c r="AU252" s="157" t="s">
        <v>129</v>
      </c>
      <c r="AV252" s="10" t="s">
        <v>129</v>
      </c>
      <c r="AW252" s="10" t="s">
        <v>35</v>
      </c>
      <c r="AX252" s="10" t="s">
        <v>85</v>
      </c>
      <c r="AY252" s="157" t="s">
        <v>159</v>
      </c>
    </row>
    <row r="253" spans="2:65" s="1" customFormat="1" ht="31.5" customHeight="1">
      <c r="B253" s="140"/>
      <c r="C253" s="141" t="s">
        <v>524</v>
      </c>
      <c r="D253" s="141" t="s">
        <v>160</v>
      </c>
      <c r="E253" s="142" t="s">
        <v>525</v>
      </c>
      <c r="F253" s="225" t="s">
        <v>526</v>
      </c>
      <c r="G253" s="225"/>
      <c r="H253" s="225"/>
      <c r="I253" s="225"/>
      <c r="J253" s="143" t="s">
        <v>216</v>
      </c>
      <c r="K253" s="144">
        <v>8</v>
      </c>
      <c r="L253" s="226"/>
      <c r="M253" s="226"/>
      <c r="N253" s="226">
        <f>ROUND(L253*K253,2)</f>
        <v>0</v>
      </c>
      <c r="O253" s="226"/>
      <c r="P253" s="226"/>
      <c r="Q253" s="226"/>
      <c r="R253" s="145"/>
      <c r="T253" s="146" t="s">
        <v>5</v>
      </c>
      <c r="U253" s="43" t="s">
        <v>42</v>
      </c>
      <c r="V253" s="147">
        <v>0.25</v>
      </c>
      <c r="W253" s="147">
        <f>V253*K253</f>
        <v>2</v>
      </c>
      <c r="X253" s="147">
        <v>2.3529999999999999E-2</v>
      </c>
      <c r="Y253" s="147">
        <f>X253*K253</f>
        <v>0.18823999999999999</v>
      </c>
      <c r="Z253" s="147">
        <v>0</v>
      </c>
      <c r="AA253" s="148">
        <f>Z253*K253</f>
        <v>0</v>
      </c>
      <c r="AR253" s="20" t="s">
        <v>164</v>
      </c>
      <c r="AT253" s="20" t="s">
        <v>160</v>
      </c>
      <c r="AU253" s="20" t="s">
        <v>129</v>
      </c>
      <c r="AY253" s="20" t="s">
        <v>159</v>
      </c>
      <c r="BE253" s="149">
        <f>IF(U253="základní",N253,0)</f>
        <v>0</v>
      </c>
      <c r="BF253" s="149">
        <f>IF(U253="snížená",N253,0)</f>
        <v>0</v>
      </c>
      <c r="BG253" s="149">
        <f>IF(U253="zákl. přenesená",N253,0)</f>
        <v>0</v>
      </c>
      <c r="BH253" s="149">
        <f>IF(U253="sníž. přenesená",N253,0)</f>
        <v>0</v>
      </c>
      <c r="BI253" s="149">
        <f>IF(U253="nulová",N253,0)</f>
        <v>0</v>
      </c>
      <c r="BJ253" s="20" t="s">
        <v>85</v>
      </c>
      <c r="BK253" s="149">
        <f>ROUND(L253*K253,2)</f>
        <v>0</v>
      </c>
      <c r="BL253" s="20" t="s">
        <v>164</v>
      </c>
      <c r="BM253" s="20" t="s">
        <v>527</v>
      </c>
    </row>
    <row r="254" spans="2:65" s="1" customFormat="1" ht="31.5" customHeight="1">
      <c r="B254" s="140"/>
      <c r="C254" s="141" t="s">
        <v>528</v>
      </c>
      <c r="D254" s="141" t="s">
        <v>160</v>
      </c>
      <c r="E254" s="142" t="s">
        <v>529</v>
      </c>
      <c r="F254" s="225" t="s">
        <v>530</v>
      </c>
      <c r="G254" s="225"/>
      <c r="H254" s="225"/>
      <c r="I254" s="225"/>
      <c r="J254" s="143" t="s">
        <v>216</v>
      </c>
      <c r="K254" s="144">
        <v>8</v>
      </c>
      <c r="L254" s="226"/>
      <c r="M254" s="226"/>
      <c r="N254" s="226">
        <f>ROUND(L254*K254,2)</f>
        <v>0</v>
      </c>
      <c r="O254" s="226"/>
      <c r="P254" s="226"/>
      <c r="Q254" s="226"/>
      <c r="R254" s="145"/>
      <c r="T254" s="146" t="s">
        <v>5</v>
      </c>
      <c r="U254" s="43" t="s">
        <v>42</v>
      </c>
      <c r="V254" s="147">
        <v>0.33200000000000002</v>
      </c>
      <c r="W254" s="147">
        <f>V254*K254</f>
        <v>2.6560000000000001</v>
      </c>
      <c r="X254" s="147">
        <v>1.7680000000000001E-2</v>
      </c>
      <c r="Y254" s="147">
        <f>X254*K254</f>
        <v>0.14144000000000001</v>
      </c>
      <c r="Z254" s="147">
        <v>0</v>
      </c>
      <c r="AA254" s="148">
        <f>Z254*K254</f>
        <v>0</v>
      </c>
      <c r="AR254" s="20" t="s">
        <v>164</v>
      </c>
      <c r="AT254" s="20" t="s">
        <v>160</v>
      </c>
      <c r="AU254" s="20" t="s">
        <v>129</v>
      </c>
      <c r="AY254" s="20" t="s">
        <v>159</v>
      </c>
      <c r="BE254" s="149">
        <f>IF(U254="základní",N254,0)</f>
        <v>0</v>
      </c>
      <c r="BF254" s="149">
        <f>IF(U254="snížená",N254,0)</f>
        <v>0</v>
      </c>
      <c r="BG254" s="149">
        <f>IF(U254="zákl. přenesená",N254,0)</f>
        <v>0</v>
      </c>
      <c r="BH254" s="149">
        <f>IF(U254="sníž. přenesená",N254,0)</f>
        <v>0</v>
      </c>
      <c r="BI254" s="149">
        <f>IF(U254="nulová",N254,0)</f>
        <v>0</v>
      </c>
      <c r="BJ254" s="20" t="s">
        <v>85</v>
      </c>
      <c r="BK254" s="149">
        <f>ROUND(L254*K254,2)</f>
        <v>0</v>
      </c>
      <c r="BL254" s="20" t="s">
        <v>164</v>
      </c>
      <c r="BM254" s="20" t="s">
        <v>531</v>
      </c>
    </row>
    <row r="255" spans="2:65" s="1" customFormat="1" ht="31.5" customHeight="1">
      <c r="B255" s="140"/>
      <c r="C255" s="141" t="s">
        <v>532</v>
      </c>
      <c r="D255" s="141" t="s">
        <v>160</v>
      </c>
      <c r="E255" s="142" t="s">
        <v>533</v>
      </c>
      <c r="F255" s="225" t="s">
        <v>534</v>
      </c>
      <c r="G255" s="225"/>
      <c r="H255" s="225"/>
      <c r="I255" s="225"/>
      <c r="J255" s="143" t="s">
        <v>216</v>
      </c>
      <c r="K255" s="144">
        <v>8</v>
      </c>
      <c r="L255" s="226"/>
      <c r="M255" s="226"/>
      <c r="N255" s="226">
        <f>ROUND(L255*K255,2)</f>
        <v>0</v>
      </c>
      <c r="O255" s="226"/>
      <c r="P255" s="226"/>
      <c r="Q255" s="226"/>
      <c r="R255" s="145"/>
      <c r="T255" s="146" t="s">
        <v>5</v>
      </c>
      <c r="U255" s="43" t="s">
        <v>42</v>
      </c>
      <c r="V255" s="147">
        <v>0.22</v>
      </c>
      <c r="W255" s="147">
        <f>V255*K255</f>
        <v>1.76</v>
      </c>
      <c r="X255" s="147">
        <v>0</v>
      </c>
      <c r="Y255" s="147">
        <f>X255*K255</f>
        <v>0</v>
      </c>
      <c r="Z255" s="147">
        <v>0</v>
      </c>
      <c r="AA255" s="148">
        <f>Z255*K255</f>
        <v>0</v>
      </c>
      <c r="AR255" s="20" t="s">
        <v>164</v>
      </c>
      <c r="AT255" s="20" t="s">
        <v>160</v>
      </c>
      <c r="AU255" s="20" t="s">
        <v>129</v>
      </c>
      <c r="AY255" s="20" t="s">
        <v>159</v>
      </c>
      <c r="BE255" s="149">
        <f>IF(U255="základní",N255,0)</f>
        <v>0</v>
      </c>
      <c r="BF255" s="149">
        <f>IF(U255="snížená",N255,0)</f>
        <v>0</v>
      </c>
      <c r="BG255" s="149">
        <f>IF(U255="zákl. přenesená",N255,0)</f>
        <v>0</v>
      </c>
      <c r="BH255" s="149">
        <f>IF(U255="sníž. přenesená",N255,0)</f>
        <v>0</v>
      </c>
      <c r="BI255" s="149">
        <f>IF(U255="nulová",N255,0)</f>
        <v>0</v>
      </c>
      <c r="BJ255" s="20" t="s">
        <v>85</v>
      </c>
      <c r="BK255" s="149">
        <f>ROUND(L255*K255,2)</f>
        <v>0</v>
      </c>
      <c r="BL255" s="20" t="s">
        <v>164</v>
      </c>
      <c r="BM255" s="20" t="s">
        <v>535</v>
      </c>
    </row>
    <row r="256" spans="2:65" s="1" customFormat="1" ht="31.5" customHeight="1">
      <c r="B256" s="140"/>
      <c r="C256" s="141" t="s">
        <v>536</v>
      </c>
      <c r="D256" s="141" t="s">
        <v>160</v>
      </c>
      <c r="E256" s="142" t="s">
        <v>537</v>
      </c>
      <c r="F256" s="225" t="s">
        <v>538</v>
      </c>
      <c r="G256" s="225"/>
      <c r="H256" s="225"/>
      <c r="I256" s="225"/>
      <c r="J256" s="143" t="s">
        <v>216</v>
      </c>
      <c r="K256" s="144">
        <v>1</v>
      </c>
      <c r="L256" s="226"/>
      <c r="M256" s="226"/>
      <c r="N256" s="226">
        <f>ROUND(L256*K256,2)</f>
        <v>0</v>
      </c>
      <c r="O256" s="226"/>
      <c r="P256" s="226"/>
      <c r="Q256" s="226"/>
      <c r="R256" s="145"/>
      <c r="T256" s="146" t="s">
        <v>5</v>
      </c>
      <c r="U256" s="43" t="s">
        <v>42</v>
      </c>
      <c r="V256" s="147">
        <v>2.0640000000000001</v>
      </c>
      <c r="W256" s="147">
        <f>V256*K256</f>
        <v>2.0640000000000001</v>
      </c>
      <c r="X256" s="147">
        <v>1.17E-2</v>
      </c>
      <c r="Y256" s="147">
        <f>X256*K256</f>
        <v>1.17E-2</v>
      </c>
      <c r="Z256" s="147">
        <v>0</v>
      </c>
      <c r="AA256" s="148">
        <f>Z256*K256</f>
        <v>0</v>
      </c>
      <c r="AR256" s="20" t="s">
        <v>164</v>
      </c>
      <c r="AT256" s="20" t="s">
        <v>160</v>
      </c>
      <c r="AU256" s="20" t="s">
        <v>129</v>
      </c>
      <c r="AY256" s="20" t="s">
        <v>159</v>
      </c>
      <c r="BE256" s="149">
        <f>IF(U256="základní",N256,0)</f>
        <v>0</v>
      </c>
      <c r="BF256" s="149">
        <f>IF(U256="snížená",N256,0)</f>
        <v>0</v>
      </c>
      <c r="BG256" s="149">
        <f>IF(U256="zákl. přenesená",N256,0)</f>
        <v>0</v>
      </c>
      <c r="BH256" s="149">
        <f>IF(U256="sníž. přenesená",N256,0)</f>
        <v>0</v>
      </c>
      <c r="BI256" s="149">
        <f>IF(U256="nulová",N256,0)</f>
        <v>0</v>
      </c>
      <c r="BJ256" s="20" t="s">
        <v>85</v>
      </c>
      <c r="BK256" s="149">
        <f>ROUND(L256*K256,2)</f>
        <v>0</v>
      </c>
      <c r="BL256" s="20" t="s">
        <v>164</v>
      </c>
      <c r="BM256" s="20" t="s">
        <v>539</v>
      </c>
    </row>
    <row r="257" spans="2:65" s="9" customFormat="1" ht="29.85" customHeight="1">
      <c r="B257" s="129"/>
      <c r="C257" s="130"/>
      <c r="D257" s="139" t="s">
        <v>142</v>
      </c>
      <c r="E257" s="139"/>
      <c r="F257" s="139"/>
      <c r="G257" s="139"/>
      <c r="H257" s="139"/>
      <c r="I257" s="139"/>
      <c r="J257" s="139"/>
      <c r="K257" s="139"/>
      <c r="L257" s="139"/>
      <c r="M257" s="139"/>
      <c r="N257" s="259">
        <f>BK257</f>
        <v>0</v>
      </c>
      <c r="O257" s="260"/>
      <c r="P257" s="260"/>
      <c r="Q257" s="260"/>
      <c r="R257" s="132"/>
      <c r="T257" s="133"/>
      <c r="U257" s="130"/>
      <c r="V257" s="130"/>
      <c r="W257" s="134">
        <f>SUM(W258:W288)</f>
        <v>1374.1544999999999</v>
      </c>
      <c r="X257" s="130"/>
      <c r="Y257" s="134">
        <f>SUM(Y258:Y288)</f>
        <v>46.817185000000009</v>
      </c>
      <c r="Z257" s="130"/>
      <c r="AA257" s="135">
        <f>SUM(AA258:AA288)</f>
        <v>1.8528</v>
      </c>
      <c r="AR257" s="136" t="s">
        <v>85</v>
      </c>
      <c r="AT257" s="137" t="s">
        <v>76</v>
      </c>
      <c r="AU257" s="137" t="s">
        <v>85</v>
      </c>
      <c r="AY257" s="136" t="s">
        <v>159</v>
      </c>
      <c r="BK257" s="138">
        <f>SUM(BK258:BK288)</f>
        <v>0</v>
      </c>
    </row>
    <row r="258" spans="2:65" s="1" customFormat="1" ht="44.25" customHeight="1">
      <c r="B258" s="140"/>
      <c r="C258" s="141" t="s">
        <v>540</v>
      </c>
      <c r="D258" s="141" t="s">
        <v>160</v>
      </c>
      <c r="E258" s="142" t="s">
        <v>541</v>
      </c>
      <c r="F258" s="225" t="s">
        <v>542</v>
      </c>
      <c r="G258" s="225"/>
      <c r="H258" s="225"/>
      <c r="I258" s="225"/>
      <c r="J258" s="143" t="s">
        <v>163</v>
      </c>
      <c r="K258" s="144">
        <v>100</v>
      </c>
      <c r="L258" s="226"/>
      <c r="M258" s="226"/>
      <c r="N258" s="226">
        <f>ROUND(L258*K258,2)</f>
        <v>0</v>
      </c>
      <c r="O258" s="226"/>
      <c r="P258" s="226"/>
      <c r="Q258" s="226"/>
      <c r="R258" s="145"/>
      <c r="T258" s="146" t="s">
        <v>5</v>
      </c>
      <c r="U258" s="43" t="s">
        <v>42</v>
      </c>
      <c r="V258" s="147">
        <v>0.27100000000000002</v>
      </c>
      <c r="W258" s="147">
        <f>V258*K258</f>
        <v>27.1</v>
      </c>
      <c r="X258" s="147">
        <v>0.16849</v>
      </c>
      <c r="Y258" s="147">
        <f>X258*K258</f>
        <v>16.849</v>
      </c>
      <c r="Z258" s="147">
        <v>0</v>
      </c>
      <c r="AA258" s="148">
        <f>Z258*K258</f>
        <v>0</v>
      </c>
      <c r="AR258" s="20" t="s">
        <v>164</v>
      </c>
      <c r="AT258" s="20" t="s">
        <v>160</v>
      </c>
      <c r="AU258" s="20" t="s">
        <v>129</v>
      </c>
      <c r="AY258" s="20" t="s">
        <v>159</v>
      </c>
      <c r="BE258" s="149">
        <f>IF(U258="základní",N258,0)</f>
        <v>0</v>
      </c>
      <c r="BF258" s="149">
        <f>IF(U258="snížená",N258,0)</f>
        <v>0</v>
      </c>
      <c r="BG258" s="149">
        <f>IF(U258="zákl. přenesená",N258,0)</f>
        <v>0</v>
      </c>
      <c r="BH258" s="149">
        <f>IF(U258="sníž. přenesená",N258,0)</f>
        <v>0</v>
      </c>
      <c r="BI258" s="149">
        <f>IF(U258="nulová",N258,0)</f>
        <v>0</v>
      </c>
      <c r="BJ258" s="20" t="s">
        <v>85</v>
      </c>
      <c r="BK258" s="149">
        <f>ROUND(L258*K258,2)</f>
        <v>0</v>
      </c>
      <c r="BL258" s="20" t="s">
        <v>164</v>
      </c>
      <c r="BM258" s="20" t="s">
        <v>543</v>
      </c>
    </row>
    <row r="259" spans="2:65" s="10" customFormat="1" ht="22.5" customHeight="1">
      <c r="B259" s="150"/>
      <c r="C259" s="151"/>
      <c r="D259" s="151"/>
      <c r="E259" s="152" t="s">
        <v>5</v>
      </c>
      <c r="F259" s="227" t="s">
        <v>544</v>
      </c>
      <c r="G259" s="228"/>
      <c r="H259" s="228"/>
      <c r="I259" s="228"/>
      <c r="J259" s="151"/>
      <c r="K259" s="153">
        <v>100</v>
      </c>
      <c r="L259" s="151"/>
      <c r="M259" s="151"/>
      <c r="N259" s="151"/>
      <c r="O259" s="151"/>
      <c r="P259" s="151"/>
      <c r="Q259" s="151"/>
      <c r="R259" s="154"/>
      <c r="T259" s="155"/>
      <c r="U259" s="151"/>
      <c r="V259" s="151"/>
      <c r="W259" s="151"/>
      <c r="X259" s="151"/>
      <c r="Y259" s="151"/>
      <c r="Z259" s="151"/>
      <c r="AA259" s="156"/>
      <c r="AT259" s="157" t="s">
        <v>167</v>
      </c>
      <c r="AU259" s="157" t="s">
        <v>129</v>
      </c>
      <c r="AV259" s="10" t="s">
        <v>129</v>
      </c>
      <c r="AW259" s="10" t="s">
        <v>35</v>
      </c>
      <c r="AX259" s="10" t="s">
        <v>85</v>
      </c>
      <c r="AY259" s="157" t="s">
        <v>159</v>
      </c>
    </row>
    <row r="260" spans="2:65" s="1" customFormat="1" ht="31.5" customHeight="1">
      <c r="B260" s="140"/>
      <c r="C260" s="166" t="s">
        <v>545</v>
      </c>
      <c r="D260" s="166" t="s">
        <v>180</v>
      </c>
      <c r="E260" s="167" t="s">
        <v>546</v>
      </c>
      <c r="F260" s="235" t="s">
        <v>547</v>
      </c>
      <c r="G260" s="235"/>
      <c r="H260" s="235"/>
      <c r="I260" s="235"/>
      <c r="J260" s="168" t="s">
        <v>216</v>
      </c>
      <c r="K260" s="169">
        <v>100</v>
      </c>
      <c r="L260" s="236"/>
      <c r="M260" s="236"/>
      <c r="N260" s="236">
        <f>ROUND(L260*K260,2)</f>
        <v>0</v>
      </c>
      <c r="O260" s="226"/>
      <c r="P260" s="226"/>
      <c r="Q260" s="226"/>
      <c r="R260" s="145"/>
      <c r="T260" s="146" t="s">
        <v>5</v>
      </c>
      <c r="U260" s="43" t="s">
        <v>42</v>
      </c>
      <c r="V260" s="147">
        <v>0</v>
      </c>
      <c r="W260" s="147">
        <f>V260*K260</f>
        <v>0</v>
      </c>
      <c r="X260" s="147">
        <v>5.5E-2</v>
      </c>
      <c r="Y260" s="147">
        <f>X260*K260</f>
        <v>5.5</v>
      </c>
      <c r="Z260" s="147">
        <v>0</v>
      </c>
      <c r="AA260" s="148">
        <f>Z260*K260</f>
        <v>0</v>
      </c>
      <c r="AR260" s="20" t="s">
        <v>184</v>
      </c>
      <c r="AT260" s="20" t="s">
        <v>180</v>
      </c>
      <c r="AU260" s="20" t="s">
        <v>129</v>
      </c>
      <c r="AY260" s="20" t="s">
        <v>159</v>
      </c>
      <c r="BE260" s="149">
        <f>IF(U260="základní",N260,0)</f>
        <v>0</v>
      </c>
      <c r="BF260" s="149">
        <f>IF(U260="snížená",N260,0)</f>
        <v>0</v>
      </c>
      <c r="BG260" s="149">
        <f>IF(U260="zákl. přenesená",N260,0)</f>
        <v>0</v>
      </c>
      <c r="BH260" s="149">
        <f>IF(U260="sníž. přenesená",N260,0)</f>
        <v>0</v>
      </c>
      <c r="BI260" s="149">
        <f>IF(U260="nulová",N260,0)</f>
        <v>0</v>
      </c>
      <c r="BJ260" s="20" t="s">
        <v>85</v>
      </c>
      <c r="BK260" s="149">
        <f>ROUND(L260*K260,2)</f>
        <v>0</v>
      </c>
      <c r="BL260" s="20" t="s">
        <v>164</v>
      </c>
      <c r="BM260" s="20" t="s">
        <v>548</v>
      </c>
    </row>
    <row r="261" spans="2:65" s="1" customFormat="1" ht="31.5" customHeight="1">
      <c r="B261" s="140"/>
      <c r="C261" s="141" t="s">
        <v>549</v>
      </c>
      <c r="D261" s="141" t="s">
        <v>160</v>
      </c>
      <c r="E261" s="142" t="s">
        <v>550</v>
      </c>
      <c r="F261" s="225" t="s">
        <v>551</v>
      </c>
      <c r="G261" s="225"/>
      <c r="H261" s="225"/>
      <c r="I261" s="225"/>
      <c r="J261" s="143" t="s">
        <v>258</v>
      </c>
      <c r="K261" s="144">
        <v>1417.5</v>
      </c>
      <c r="L261" s="226"/>
      <c r="M261" s="226"/>
      <c r="N261" s="226">
        <f>ROUND(L261*K261,2)</f>
        <v>0</v>
      </c>
      <c r="O261" s="226"/>
      <c r="P261" s="226"/>
      <c r="Q261" s="226"/>
      <c r="R261" s="145"/>
      <c r="T261" s="146" t="s">
        <v>5</v>
      </c>
      <c r="U261" s="43" t="s">
        <v>42</v>
      </c>
      <c r="V261" s="147">
        <v>0.08</v>
      </c>
      <c r="W261" s="147">
        <f>V261*K261</f>
        <v>113.4</v>
      </c>
      <c r="X261" s="147">
        <v>4.6999999999999999E-4</v>
      </c>
      <c r="Y261" s="147">
        <f>X261*K261</f>
        <v>0.66622499999999996</v>
      </c>
      <c r="Z261" s="147">
        <v>0</v>
      </c>
      <c r="AA261" s="148">
        <f>Z261*K261</f>
        <v>0</v>
      </c>
      <c r="AR261" s="20" t="s">
        <v>164</v>
      </c>
      <c r="AT261" s="20" t="s">
        <v>160</v>
      </c>
      <c r="AU261" s="20" t="s">
        <v>129</v>
      </c>
      <c r="AY261" s="20" t="s">
        <v>159</v>
      </c>
      <c r="BE261" s="149">
        <f>IF(U261="základní",N261,0)</f>
        <v>0</v>
      </c>
      <c r="BF261" s="149">
        <f>IF(U261="snížená",N261,0)</f>
        <v>0</v>
      </c>
      <c r="BG261" s="149">
        <f>IF(U261="zákl. přenesená",N261,0)</f>
        <v>0</v>
      </c>
      <c r="BH261" s="149">
        <f>IF(U261="sníž. přenesená",N261,0)</f>
        <v>0</v>
      </c>
      <c r="BI261" s="149">
        <f>IF(U261="nulová",N261,0)</f>
        <v>0</v>
      </c>
      <c r="BJ261" s="20" t="s">
        <v>85</v>
      </c>
      <c r="BK261" s="149">
        <f>ROUND(L261*K261,2)</f>
        <v>0</v>
      </c>
      <c r="BL261" s="20" t="s">
        <v>164</v>
      </c>
      <c r="BM261" s="20" t="s">
        <v>552</v>
      </c>
    </row>
    <row r="262" spans="2:65" s="10" customFormat="1" ht="22.5" customHeight="1">
      <c r="B262" s="150"/>
      <c r="C262" s="151"/>
      <c r="D262" s="151"/>
      <c r="E262" s="152" t="s">
        <v>5</v>
      </c>
      <c r="F262" s="227" t="s">
        <v>553</v>
      </c>
      <c r="G262" s="228"/>
      <c r="H262" s="228"/>
      <c r="I262" s="228"/>
      <c r="J262" s="151"/>
      <c r="K262" s="153">
        <v>1417.5</v>
      </c>
      <c r="L262" s="151"/>
      <c r="M262" s="151"/>
      <c r="N262" s="151"/>
      <c r="O262" s="151"/>
      <c r="P262" s="151"/>
      <c r="Q262" s="151"/>
      <c r="R262" s="154"/>
      <c r="T262" s="155"/>
      <c r="U262" s="151"/>
      <c r="V262" s="151"/>
      <c r="W262" s="151"/>
      <c r="X262" s="151"/>
      <c r="Y262" s="151"/>
      <c r="Z262" s="151"/>
      <c r="AA262" s="156"/>
      <c r="AT262" s="157" t="s">
        <v>167</v>
      </c>
      <c r="AU262" s="157" t="s">
        <v>129</v>
      </c>
      <c r="AV262" s="10" t="s">
        <v>129</v>
      </c>
      <c r="AW262" s="10" t="s">
        <v>35</v>
      </c>
      <c r="AX262" s="10" t="s">
        <v>85</v>
      </c>
      <c r="AY262" s="157" t="s">
        <v>159</v>
      </c>
    </row>
    <row r="263" spans="2:65" s="1" customFormat="1" ht="31.5" customHeight="1">
      <c r="B263" s="140"/>
      <c r="C263" s="141" t="s">
        <v>554</v>
      </c>
      <c r="D263" s="141" t="s">
        <v>160</v>
      </c>
      <c r="E263" s="142" t="s">
        <v>555</v>
      </c>
      <c r="F263" s="225" t="s">
        <v>556</v>
      </c>
      <c r="G263" s="225"/>
      <c r="H263" s="225"/>
      <c r="I263" s="225"/>
      <c r="J263" s="143" t="s">
        <v>163</v>
      </c>
      <c r="K263" s="144">
        <v>85</v>
      </c>
      <c r="L263" s="226"/>
      <c r="M263" s="226"/>
      <c r="N263" s="226">
        <f>ROUND(L263*K263,2)</f>
        <v>0</v>
      </c>
      <c r="O263" s="226"/>
      <c r="P263" s="226"/>
      <c r="Q263" s="226"/>
      <c r="R263" s="145"/>
      <c r="T263" s="146" t="s">
        <v>5</v>
      </c>
      <c r="U263" s="43" t="s">
        <v>42</v>
      </c>
      <c r="V263" s="147">
        <v>0.186</v>
      </c>
      <c r="W263" s="147">
        <f>V263*K263</f>
        <v>15.81</v>
      </c>
      <c r="X263" s="147">
        <v>0.13095999999999999</v>
      </c>
      <c r="Y263" s="147">
        <f>X263*K263</f>
        <v>11.131599999999999</v>
      </c>
      <c r="Z263" s="147">
        <v>0</v>
      </c>
      <c r="AA263" s="148">
        <f>Z263*K263</f>
        <v>0</v>
      </c>
      <c r="AR263" s="20" t="s">
        <v>164</v>
      </c>
      <c r="AT263" s="20" t="s">
        <v>160</v>
      </c>
      <c r="AU263" s="20" t="s">
        <v>129</v>
      </c>
      <c r="AY263" s="20" t="s">
        <v>159</v>
      </c>
      <c r="BE263" s="149">
        <f>IF(U263="základní",N263,0)</f>
        <v>0</v>
      </c>
      <c r="BF263" s="149">
        <f>IF(U263="snížená",N263,0)</f>
        <v>0</v>
      </c>
      <c r="BG263" s="149">
        <f>IF(U263="zákl. přenesená",N263,0)</f>
        <v>0</v>
      </c>
      <c r="BH263" s="149">
        <f>IF(U263="sníž. přenesená",N263,0)</f>
        <v>0</v>
      </c>
      <c r="BI263" s="149">
        <f>IF(U263="nulová",N263,0)</f>
        <v>0</v>
      </c>
      <c r="BJ263" s="20" t="s">
        <v>85</v>
      </c>
      <c r="BK263" s="149">
        <f>ROUND(L263*K263,2)</f>
        <v>0</v>
      </c>
      <c r="BL263" s="20" t="s">
        <v>164</v>
      </c>
      <c r="BM263" s="20" t="s">
        <v>557</v>
      </c>
    </row>
    <row r="264" spans="2:65" s="10" customFormat="1" ht="22.5" customHeight="1">
      <c r="B264" s="150"/>
      <c r="C264" s="151"/>
      <c r="D264" s="151"/>
      <c r="E264" s="152" t="s">
        <v>5</v>
      </c>
      <c r="F264" s="227" t="s">
        <v>558</v>
      </c>
      <c r="G264" s="228"/>
      <c r="H264" s="228"/>
      <c r="I264" s="228"/>
      <c r="J264" s="151"/>
      <c r="K264" s="153">
        <v>85</v>
      </c>
      <c r="L264" s="151"/>
      <c r="M264" s="151"/>
      <c r="N264" s="151"/>
      <c r="O264" s="151"/>
      <c r="P264" s="151"/>
      <c r="Q264" s="151"/>
      <c r="R264" s="154"/>
      <c r="T264" s="155"/>
      <c r="U264" s="151"/>
      <c r="V264" s="151"/>
      <c r="W264" s="151"/>
      <c r="X264" s="151"/>
      <c r="Y264" s="151"/>
      <c r="Z264" s="151"/>
      <c r="AA264" s="156"/>
      <c r="AT264" s="157" t="s">
        <v>167</v>
      </c>
      <c r="AU264" s="157" t="s">
        <v>129</v>
      </c>
      <c r="AV264" s="10" t="s">
        <v>129</v>
      </c>
      <c r="AW264" s="10" t="s">
        <v>35</v>
      </c>
      <c r="AX264" s="10" t="s">
        <v>85</v>
      </c>
      <c r="AY264" s="157" t="s">
        <v>159</v>
      </c>
    </row>
    <row r="265" spans="2:65" s="1" customFormat="1" ht="22.5" customHeight="1">
      <c r="B265" s="140"/>
      <c r="C265" s="166" t="s">
        <v>559</v>
      </c>
      <c r="D265" s="166" t="s">
        <v>180</v>
      </c>
      <c r="E265" s="167" t="s">
        <v>560</v>
      </c>
      <c r="F265" s="235" t="s">
        <v>561</v>
      </c>
      <c r="G265" s="235"/>
      <c r="H265" s="235"/>
      <c r="I265" s="235"/>
      <c r="J265" s="168" t="s">
        <v>216</v>
      </c>
      <c r="K265" s="169">
        <v>284</v>
      </c>
      <c r="L265" s="236"/>
      <c r="M265" s="236"/>
      <c r="N265" s="236">
        <f>ROUND(L265*K265,2)</f>
        <v>0</v>
      </c>
      <c r="O265" s="226"/>
      <c r="P265" s="226"/>
      <c r="Q265" s="226"/>
      <c r="R265" s="145"/>
      <c r="T265" s="146" t="s">
        <v>5</v>
      </c>
      <c r="U265" s="43" t="s">
        <v>42</v>
      </c>
      <c r="V265" s="147">
        <v>0</v>
      </c>
      <c r="W265" s="147">
        <f>V265*K265</f>
        <v>0</v>
      </c>
      <c r="X265" s="147">
        <v>4.3999999999999997E-2</v>
      </c>
      <c r="Y265" s="147">
        <f>X265*K265</f>
        <v>12.495999999999999</v>
      </c>
      <c r="Z265" s="147">
        <v>0</v>
      </c>
      <c r="AA265" s="148">
        <f>Z265*K265</f>
        <v>0</v>
      </c>
      <c r="AR265" s="20" t="s">
        <v>184</v>
      </c>
      <c r="AT265" s="20" t="s">
        <v>180</v>
      </c>
      <c r="AU265" s="20" t="s">
        <v>129</v>
      </c>
      <c r="AY265" s="20" t="s">
        <v>159</v>
      </c>
      <c r="BE265" s="149">
        <f>IF(U265="základní",N265,0)</f>
        <v>0</v>
      </c>
      <c r="BF265" s="149">
        <f>IF(U265="snížená",N265,0)</f>
        <v>0</v>
      </c>
      <c r="BG265" s="149">
        <f>IF(U265="zákl. přenesená",N265,0)</f>
        <v>0</v>
      </c>
      <c r="BH265" s="149">
        <f>IF(U265="sníž. přenesená",N265,0)</f>
        <v>0</v>
      </c>
      <c r="BI265" s="149">
        <f>IF(U265="nulová",N265,0)</f>
        <v>0</v>
      </c>
      <c r="BJ265" s="20" t="s">
        <v>85</v>
      </c>
      <c r="BK265" s="149">
        <f>ROUND(L265*K265,2)</f>
        <v>0</v>
      </c>
      <c r="BL265" s="20" t="s">
        <v>164</v>
      </c>
      <c r="BM265" s="20" t="s">
        <v>562</v>
      </c>
    </row>
    <row r="266" spans="2:65" s="10" customFormat="1" ht="22.5" customHeight="1">
      <c r="B266" s="150"/>
      <c r="C266" s="151"/>
      <c r="D266" s="151"/>
      <c r="E266" s="152" t="s">
        <v>5</v>
      </c>
      <c r="F266" s="227" t="s">
        <v>563</v>
      </c>
      <c r="G266" s="228"/>
      <c r="H266" s="228"/>
      <c r="I266" s="228"/>
      <c r="J266" s="151"/>
      <c r="K266" s="153">
        <v>284</v>
      </c>
      <c r="L266" s="151"/>
      <c r="M266" s="151"/>
      <c r="N266" s="151"/>
      <c r="O266" s="151"/>
      <c r="P266" s="151"/>
      <c r="Q266" s="151"/>
      <c r="R266" s="154"/>
      <c r="T266" s="155"/>
      <c r="U266" s="151"/>
      <c r="V266" s="151"/>
      <c r="W266" s="151"/>
      <c r="X266" s="151"/>
      <c r="Y266" s="151"/>
      <c r="Z266" s="151"/>
      <c r="AA266" s="156"/>
      <c r="AT266" s="157" t="s">
        <v>167</v>
      </c>
      <c r="AU266" s="157" t="s">
        <v>129</v>
      </c>
      <c r="AV266" s="10" t="s">
        <v>129</v>
      </c>
      <c r="AW266" s="10" t="s">
        <v>35</v>
      </c>
      <c r="AX266" s="10" t="s">
        <v>85</v>
      </c>
      <c r="AY266" s="157" t="s">
        <v>159</v>
      </c>
    </row>
    <row r="267" spans="2:65" s="1" customFormat="1" ht="31.5" customHeight="1">
      <c r="B267" s="140"/>
      <c r="C267" s="141" t="s">
        <v>564</v>
      </c>
      <c r="D267" s="141" t="s">
        <v>160</v>
      </c>
      <c r="E267" s="142" t="s">
        <v>565</v>
      </c>
      <c r="F267" s="225" t="s">
        <v>566</v>
      </c>
      <c r="G267" s="225"/>
      <c r="H267" s="225"/>
      <c r="I267" s="225"/>
      <c r="J267" s="143" t="s">
        <v>163</v>
      </c>
      <c r="K267" s="144">
        <v>82.2</v>
      </c>
      <c r="L267" s="226"/>
      <c r="M267" s="226"/>
      <c r="N267" s="226">
        <f>ROUND(L267*K267,2)</f>
        <v>0</v>
      </c>
      <c r="O267" s="226"/>
      <c r="P267" s="226"/>
      <c r="Q267" s="226"/>
      <c r="R267" s="145"/>
      <c r="T267" s="146" t="s">
        <v>5</v>
      </c>
      <c r="U267" s="43" t="s">
        <v>42</v>
      </c>
      <c r="V267" s="147">
        <v>0.68</v>
      </c>
      <c r="W267" s="147">
        <f>V267*K267</f>
        <v>55.896000000000008</v>
      </c>
      <c r="X267" s="147">
        <v>8.0000000000000007E-5</v>
      </c>
      <c r="Y267" s="147">
        <f>X267*K267</f>
        <v>6.5760000000000011E-3</v>
      </c>
      <c r="Z267" s="147">
        <v>2E-3</v>
      </c>
      <c r="AA267" s="148">
        <f>Z267*K267</f>
        <v>0.16440000000000002</v>
      </c>
      <c r="AR267" s="20" t="s">
        <v>164</v>
      </c>
      <c r="AT267" s="20" t="s">
        <v>160</v>
      </c>
      <c r="AU267" s="20" t="s">
        <v>129</v>
      </c>
      <c r="AY267" s="20" t="s">
        <v>159</v>
      </c>
      <c r="BE267" s="149">
        <f>IF(U267="základní",N267,0)</f>
        <v>0</v>
      </c>
      <c r="BF267" s="149">
        <f>IF(U267="snížená",N267,0)</f>
        <v>0</v>
      </c>
      <c r="BG267" s="149">
        <f>IF(U267="zákl. přenesená",N267,0)</f>
        <v>0</v>
      </c>
      <c r="BH267" s="149">
        <f>IF(U267="sníž. přenesená",N267,0)</f>
        <v>0</v>
      </c>
      <c r="BI267" s="149">
        <f>IF(U267="nulová",N267,0)</f>
        <v>0</v>
      </c>
      <c r="BJ267" s="20" t="s">
        <v>85</v>
      </c>
      <c r="BK267" s="149">
        <f>ROUND(L267*K267,2)</f>
        <v>0</v>
      </c>
      <c r="BL267" s="20" t="s">
        <v>164</v>
      </c>
      <c r="BM267" s="20" t="s">
        <v>567</v>
      </c>
    </row>
    <row r="268" spans="2:65" s="1" customFormat="1" ht="31.5" customHeight="1">
      <c r="B268" s="140"/>
      <c r="C268" s="141" t="s">
        <v>568</v>
      </c>
      <c r="D268" s="141" t="s">
        <v>160</v>
      </c>
      <c r="E268" s="142" t="s">
        <v>569</v>
      </c>
      <c r="F268" s="225" t="s">
        <v>570</v>
      </c>
      <c r="G268" s="225"/>
      <c r="H268" s="225"/>
      <c r="I268" s="225"/>
      <c r="J268" s="143" t="s">
        <v>163</v>
      </c>
      <c r="K268" s="144">
        <v>97.8</v>
      </c>
      <c r="L268" s="226"/>
      <c r="M268" s="226"/>
      <c r="N268" s="226">
        <f>ROUND(L268*K268,2)</f>
        <v>0</v>
      </c>
      <c r="O268" s="226"/>
      <c r="P268" s="226"/>
      <c r="Q268" s="226"/>
      <c r="R268" s="145"/>
      <c r="T268" s="146" t="s">
        <v>5</v>
      </c>
      <c r="U268" s="43" t="s">
        <v>42</v>
      </c>
      <c r="V268" s="147">
        <v>0.76</v>
      </c>
      <c r="W268" s="147">
        <f>V268*K268</f>
        <v>74.328000000000003</v>
      </c>
      <c r="X268" s="147">
        <v>9.0000000000000006E-5</v>
      </c>
      <c r="Y268" s="147">
        <f>X268*K268</f>
        <v>8.8020000000000008E-3</v>
      </c>
      <c r="Z268" s="147">
        <v>3.0000000000000001E-3</v>
      </c>
      <c r="AA268" s="148">
        <f>Z268*K268</f>
        <v>0.29339999999999999</v>
      </c>
      <c r="AR268" s="20" t="s">
        <v>164</v>
      </c>
      <c r="AT268" s="20" t="s">
        <v>160</v>
      </c>
      <c r="AU268" s="20" t="s">
        <v>129</v>
      </c>
      <c r="AY268" s="20" t="s">
        <v>159</v>
      </c>
      <c r="BE268" s="149">
        <f>IF(U268="základní",N268,0)</f>
        <v>0</v>
      </c>
      <c r="BF268" s="149">
        <f>IF(U268="snížená",N268,0)</f>
        <v>0</v>
      </c>
      <c r="BG268" s="149">
        <f>IF(U268="zákl. přenesená",N268,0)</f>
        <v>0</v>
      </c>
      <c r="BH268" s="149">
        <f>IF(U268="sníž. přenesená",N268,0)</f>
        <v>0</v>
      </c>
      <c r="BI268" s="149">
        <f>IF(U268="nulová",N268,0)</f>
        <v>0</v>
      </c>
      <c r="BJ268" s="20" t="s">
        <v>85</v>
      </c>
      <c r="BK268" s="149">
        <f>ROUND(L268*K268,2)</f>
        <v>0</v>
      </c>
      <c r="BL268" s="20" t="s">
        <v>164</v>
      </c>
      <c r="BM268" s="20" t="s">
        <v>571</v>
      </c>
    </row>
    <row r="269" spans="2:65" s="1" customFormat="1" ht="31.5" customHeight="1">
      <c r="B269" s="140"/>
      <c r="C269" s="141" t="s">
        <v>572</v>
      </c>
      <c r="D269" s="141" t="s">
        <v>160</v>
      </c>
      <c r="E269" s="142" t="s">
        <v>573</v>
      </c>
      <c r="F269" s="225" t="s">
        <v>574</v>
      </c>
      <c r="G269" s="225"/>
      <c r="H269" s="225"/>
      <c r="I269" s="225"/>
      <c r="J269" s="143" t="s">
        <v>163</v>
      </c>
      <c r="K269" s="144">
        <v>180</v>
      </c>
      <c r="L269" s="226"/>
      <c r="M269" s="226"/>
      <c r="N269" s="226">
        <f>ROUND(L269*K269,2)</f>
        <v>0</v>
      </c>
      <c r="O269" s="226"/>
      <c r="P269" s="226"/>
      <c r="Q269" s="226"/>
      <c r="R269" s="145"/>
      <c r="T269" s="146" t="s">
        <v>5</v>
      </c>
      <c r="U269" s="43" t="s">
        <v>42</v>
      </c>
      <c r="V269" s="147">
        <v>0.3</v>
      </c>
      <c r="W269" s="147">
        <f>V269*K269</f>
        <v>54</v>
      </c>
      <c r="X269" s="147">
        <v>0</v>
      </c>
      <c r="Y269" s="147">
        <f>X269*K269</f>
        <v>0</v>
      </c>
      <c r="Z269" s="147">
        <v>0</v>
      </c>
      <c r="AA269" s="148">
        <f>Z269*K269</f>
        <v>0</v>
      </c>
      <c r="AR269" s="20" t="s">
        <v>164</v>
      </c>
      <c r="AT269" s="20" t="s">
        <v>160</v>
      </c>
      <c r="AU269" s="20" t="s">
        <v>129</v>
      </c>
      <c r="AY269" s="20" t="s">
        <v>159</v>
      </c>
      <c r="BE269" s="149">
        <f>IF(U269="základní",N269,0)</f>
        <v>0</v>
      </c>
      <c r="BF269" s="149">
        <f>IF(U269="snížená",N269,0)</f>
        <v>0</v>
      </c>
      <c r="BG269" s="149">
        <f>IF(U269="zákl. přenesená",N269,0)</f>
        <v>0</v>
      </c>
      <c r="BH269" s="149">
        <f>IF(U269="sníž. přenesená",N269,0)</f>
        <v>0</v>
      </c>
      <c r="BI269" s="149">
        <f>IF(U269="nulová",N269,0)</f>
        <v>0</v>
      </c>
      <c r="BJ269" s="20" t="s">
        <v>85</v>
      </c>
      <c r="BK269" s="149">
        <f>ROUND(L269*K269,2)</f>
        <v>0</v>
      </c>
      <c r="BL269" s="20" t="s">
        <v>164</v>
      </c>
      <c r="BM269" s="20" t="s">
        <v>575</v>
      </c>
    </row>
    <row r="270" spans="2:65" s="10" customFormat="1" ht="22.5" customHeight="1">
      <c r="B270" s="150"/>
      <c r="C270" s="151"/>
      <c r="D270" s="151"/>
      <c r="E270" s="152" t="s">
        <v>5</v>
      </c>
      <c r="F270" s="227" t="s">
        <v>576</v>
      </c>
      <c r="G270" s="228"/>
      <c r="H270" s="228"/>
      <c r="I270" s="228"/>
      <c r="J270" s="151"/>
      <c r="K270" s="153">
        <v>180</v>
      </c>
      <c r="L270" s="151"/>
      <c r="M270" s="151"/>
      <c r="N270" s="151"/>
      <c r="O270" s="151"/>
      <c r="P270" s="151"/>
      <c r="Q270" s="151"/>
      <c r="R270" s="154"/>
      <c r="T270" s="155"/>
      <c r="U270" s="151"/>
      <c r="V270" s="151"/>
      <c r="W270" s="151"/>
      <c r="X270" s="151"/>
      <c r="Y270" s="151"/>
      <c r="Z270" s="151"/>
      <c r="AA270" s="156"/>
      <c r="AT270" s="157" t="s">
        <v>167</v>
      </c>
      <c r="AU270" s="157" t="s">
        <v>129</v>
      </c>
      <c r="AV270" s="10" t="s">
        <v>129</v>
      </c>
      <c r="AW270" s="10" t="s">
        <v>35</v>
      </c>
      <c r="AX270" s="10" t="s">
        <v>85</v>
      </c>
      <c r="AY270" s="157" t="s">
        <v>159</v>
      </c>
    </row>
    <row r="271" spans="2:65" s="1" customFormat="1" ht="31.5" customHeight="1">
      <c r="B271" s="140"/>
      <c r="C271" s="141" t="s">
        <v>577</v>
      </c>
      <c r="D271" s="141" t="s">
        <v>160</v>
      </c>
      <c r="E271" s="142" t="s">
        <v>578</v>
      </c>
      <c r="F271" s="225" t="s">
        <v>579</v>
      </c>
      <c r="G271" s="225"/>
      <c r="H271" s="225"/>
      <c r="I271" s="225"/>
      <c r="J271" s="143" t="s">
        <v>258</v>
      </c>
      <c r="K271" s="144">
        <v>212.5</v>
      </c>
      <c r="L271" s="226"/>
      <c r="M271" s="226"/>
      <c r="N271" s="226">
        <f>ROUND(L271*K271,2)</f>
        <v>0</v>
      </c>
      <c r="O271" s="226"/>
      <c r="P271" s="226"/>
      <c r="Q271" s="226"/>
      <c r="R271" s="145"/>
      <c r="T271" s="146" t="s">
        <v>5</v>
      </c>
      <c r="U271" s="43" t="s">
        <v>42</v>
      </c>
      <c r="V271" s="147">
        <v>0.27300000000000002</v>
      </c>
      <c r="W271" s="147">
        <f>V271*K271</f>
        <v>58.012500000000003</v>
      </c>
      <c r="X271" s="147">
        <v>0</v>
      </c>
      <c r="Y271" s="147">
        <f>X271*K271</f>
        <v>0</v>
      </c>
      <c r="Z271" s="147">
        <v>0</v>
      </c>
      <c r="AA271" s="148">
        <f>Z271*K271</f>
        <v>0</v>
      </c>
      <c r="AR271" s="20" t="s">
        <v>164</v>
      </c>
      <c r="AT271" s="20" t="s">
        <v>160</v>
      </c>
      <c r="AU271" s="20" t="s">
        <v>129</v>
      </c>
      <c r="AY271" s="20" t="s">
        <v>159</v>
      </c>
      <c r="BE271" s="149">
        <f>IF(U271="základní",N271,0)</f>
        <v>0</v>
      </c>
      <c r="BF271" s="149">
        <f>IF(U271="snížená",N271,0)</f>
        <v>0</v>
      </c>
      <c r="BG271" s="149">
        <f>IF(U271="zákl. přenesená",N271,0)</f>
        <v>0</v>
      </c>
      <c r="BH271" s="149">
        <f>IF(U271="sníž. přenesená",N271,0)</f>
        <v>0</v>
      </c>
      <c r="BI271" s="149">
        <f>IF(U271="nulová",N271,0)</f>
        <v>0</v>
      </c>
      <c r="BJ271" s="20" t="s">
        <v>85</v>
      </c>
      <c r="BK271" s="149">
        <f>ROUND(L271*K271,2)</f>
        <v>0</v>
      </c>
      <c r="BL271" s="20" t="s">
        <v>164</v>
      </c>
      <c r="BM271" s="20" t="s">
        <v>580</v>
      </c>
    </row>
    <row r="272" spans="2:65" s="10" customFormat="1" ht="22.5" customHeight="1">
      <c r="B272" s="150"/>
      <c r="C272" s="151"/>
      <c r="D272" s="151"/>
      <c r="E272" s="152" t="s">
        <v>5</v>
      </c>
      <c r="F272" s="227" t="s">
        <v>581</v>
      </c>
      <c r="G272" s="228"/>
      <c r="H272" s="228"/>
      <c r="I272" s="228"/>
      <c r="J272" s="151"/>
      <c r="K272" s="153">
        <v>212.5</v>
      </c>
      <c r="L272" s="151"/>
      <c r="M272" s="151"/>
      <c r="N272" s="151"/>
      <c r="O272" s="151"/>
      <c r="P272" s="151"/>
      <c r="Q272" s="151"/>
      <c r="R272" s="154"/>
      <c r="T272" s="155"/>
      <c r="U272" s="151"/>
      <c r="V272" s="151"/>
      <c r="W272" s="151"/>
      <c r="X272" s="151"/>
      <c r="Y272" s="151"/>
      <c r="Z272" s="151"/>
      <c r="AA272" s="156"/>
      <c r="AT272" s="157" t="s">
        <v>167</v>
      </c>
      <c r="AU272" s="157" t="s">
        <v>129</v>
      </c>
      <c r="AV272" s="10" t="s">
        <v>129</v>
      </c>
      <c r="AW272" s="10" t="s">
        <v>35</v>
      </c>
      <c r="AX272" s="10" t="s">
        <v>85</v>
      </c>
      <c r="AY272" s="157" t="s">
        <v>159</v>
      </c>
    </row>
    <row r="273" spans="2:65" s="1" customFormat="1" ht="31.5" customHeight="1">
      <c r="B273" s="140"/>
      <c r="C273" s="141" t="s">
        <v>582</v>
      </c>
      <c r="D273" s="141" t="s">
        <v>160</v>
      </c>
      <c r="E273" s="142" t="s">
        <v>583</v>
      </c>
      <c r="F273" s="225" t="s">
        <v>584</v>
      </c>
      <c r="G273" s="225"/>
      <c r="H273" s="225"/>
      <c r="I273" s="225"/>
      <c r="J273" s="143" t="s">
        <v>258</v>
      </c>
      <c r="K273" s="144">
        <v>212.5</v>
      </c>
      <c r="L273" s="226"/>
      <c r="M273" s="226"/>
      <c r="N273" s="226">
        <f>ROUND(L273*K273,2)</f>
        <v>0</v>
      </c>
      <c r="O273" s="226"/>
      <c r="P273" s="226"/>
      <c r="Q273" s="226"/>
      <c r="R273" s="145"/>
      <c r="T273" s="146" t="s">
        <v>5</v>
      </c>
      <c r="U273" s="43" t="s">
        <v>42</v>
      </c>
      <c r="V273" s="147">
        <v>0.51</v>
      </c>
      <c r="W273" s="147">
        <f>V273*K273</f>
        <v>108.375</v>
      </c>
      <c r="X273" s="147">
        <v>0</v>
      </c>
      <c r="Y273" s="147">
        <f>X273*K273</f>
        <v>0</v>
      </c>
      <c r="Z273" s="147">
        <v>0</v>
      </c>
      <c r="AA273" s="148">
        <f>Z273*K273</f>
        <v>0</v>
      </c>
      <c r="AR273" s="20" t="s">
        <v>164</v>
      </c>
      <c r="AT273" s="20" t="s">
        <v>160</v>
      </c>
      <c r="AU273" s="20" t="s">
        <v>129</v>
      </c>
      <c r="AY273" s="20" t="s">
        <v>159</v>
      </c>
      <c r="BE273" s="149">
        <f>IF(U273="základní",N273,0)</f>
        <v>0</v>
      </c>
      <c r="BF273" s="149">
        <f>IF(U273="snížená",N273,0)</f>
        <v>0</v>
      </c>
      <c r="BG273" s="149">
        <f>IF(U273="zákl. přenesená",N273,0)</f>
        <v>0</v>
      </c>
      <c r="BH273" s="149">
        <f>IF(U273="sníž. přenesená",N273,0)</f>
        <v>0</v>
      </c>
      <c r="BI273" s="149">
        <f>IF(U273="nulová",N273,0)</f>
        <v>0</v>
      </c>
      <c r="BJ273" s="20" t="s">
        <v>85</v>
      </c>
      <c r="BK273" s="149">
        <f>ROUND(L273*K273,2)</f>
        <v>0</v>
      </c>
      <c r="BL273" s="20" t="s">
        <v>164</v>
      </c>
      <c r="BM273" s="20" t="s">
        <v>585</v>
      </c>
    </row>
    <row r="274" spans="2:65" s="10" customFormat="1" ht="22.5" customHeight="1">
      <c r="B274" s="150"/>
      <c r="C274" s="151"/>
      <c r="D274" s="151"/>
      <c r="E274" s="152" t="s">
        <v>5</v>
      </c>
      <c r="F274" s="227" t="s">
        <v>581</v>
      </c>
      <c r="G274" s="228"/>
      <c r="H274" s="228"/>
      <c r="I274" s="228"/>
      <c r="J274" s="151"/>
      <c r="K274" s="153">
        <v>212.5</v>
      </c>
      <c r="L274" s="151"/>
      <c r="M274" s="151"/>
      <c r="N274" s="151"/>
      <c r="O274" s="151"/>
      <c r="P274" s="151"/>
      <c r="Q274" s="151"/>
      <c r="R274" s="154"/>
      <c r="T274" s="155"/>
      <c r="U274" s="151"/>
      <c r="V274" s="151"/>
      <c r="W274" s="151"/>
      <c r="X274" s="151"/>
      <c r="Y274" s="151"/>
      <c r="Z274" s="151"/>
      <c r="AA274" s="156"/>
      <c r="AT274" s="157" t="s">
        <v>167</v>
      </c>
      <c r="AU274" s="157" t="s">
        <v>129</v>
      </c>
      <c r="AV274" s="10" t="s">
        <v>129</v>
      </c>
      <c r="AW274" s="10" t="s">
        <v>35</v>
      </c>
      <c r="AX274" s="10" t="s">
        <v>85</v>
      </c>
      <c r="AY274" s="157" t="s">
        <v>159</v>
      </c>
    </row>
    <row r="275" spans="2:65" s="1" customFormat="1" ht="31.5" customHeight="1">
      <c r="B275" s="140"/>
      <c r="C275" s="141" t="s">
        <v>586</v>
      </c>
      <c r="D275" s="141" t="s">
        <v>160</v>
      </c>
      <c r="E275" s="142" t="s">
        <v>587</v>
      </c>
      <c r="F275" s="225" t="s">
        <v>588</v>
      </c>
      <c r="G275" s="225"/>
      <c r="H275" s="225"/>
      <c r="I275" s="225"/>
      <c r="J275" s="143" t="s">
        <v>258</v>
      </c>
      <c r="K275" s="144">
        <v>212.5</v>
      </c>
      <c r="L275" s="226"/>
      <c r="M275" s="226"/>
      <c r="N275" s="226">
        <f>ROUND(L275*K275,2)</f>
        <v>0</v>
      </c>
      <c r="O275" s="226"/>
      <c r="P275" s="226"/>
      <c r="Q275" s="226"/>
      <c r="R275" s="145"/>
      <c r="T275" s="146" t="s">
        <v>5</v>
      </c>
      <c r="U275" s="43" t="s">
        <v>42</v>
      </c>
      <c r="V275" s="147">
        <v>0.40400000000000003</v>
      </c>
      <c r="W275" s="147">
        <f>V275*K275</f>
        <v>85.850000000000009</v>
      </c>
      <c r="X275" s="147">
        <v>0</v>
      </c>
      <c r="Y275" s="147">
        <f>X275*K275</f>
        <v>0</v>
      </c>
      <c r="Z275" s="147">
        <v>0</v>
      </c>
      <c r="AA275" s="148">
        <f>Z275*K275</f>
        <v>0</v>
      </c>
      <c r="AR275" s="20" t="s">
        <v>164</v>
      </c>
      <c r="AT275" s="20" t="s">
        <v>160</v>
      </c>
      <c r="AU275" s="20" t="s">
        <v>129</v>
      </c>
      <c r="AY275" s="20" t="s">
        <v>159</v>
      </c>
      <c r="BE275" s="149">
        <f>IF(U275="základní",N275,0)</f>
        <v>0</v>
      </c>
      <c r="BF275" s="149">
        <f>IF(U275="snížená",N275,0)</f>
        <v>0</v>
      </c>
      <c r="BG275" s="149">
        <f>IF(U275="zákl. přenesená",N275,0)</f>
        <v>0</v>
      </c>
      <c r="BH275" s="149">
        <f>IF(U275="sníž. přenesená",N275,0)</f>
        <v>0</v>
      </c>
      <c r="BI275" s="149">
        <f>IF(U275="nulová",N275,0)</f>
        <v>0</v>
      </c>
      <c r="BJ275" s="20" t="s">
        <v>85</v>
      </c>
      <c r="BK275" s="149">
        <f>ROUND(L275*K275,2)</f>
        <v>0</v>
      </c>
      <c r="BL275" s="20" t="s">
        <v>164</v>
      </c>
      <c r="BM275" s="20" t="s">
        <v>589</v>
      </c>
    </row>
    <row r="276" spans="2:65" s="10" customFormat="1" ht="22.5" customHeight="1">
      <c r="B276" s="150"/>
      <c r="C276" s="151"/>
      <c r="D276" s="151"/>
      <c r="E276" s="152" t="s">
        <v>5</v>
      </c>
      <c r="F276" s="227" t="s">
        <v>581</v>
      </c>
      <c r="G276" s="228"/>
      <c r="H276" s="228"/>
      <c r="I276" s="228"/>
      <c r="J276" s="151"/>
      <c r="K276" s="153">
        <v>212.5</v>
      </c>
      <c r="L276" s="151"/>
      <c r="M276" s="151"/>
      <c r="N276" s="151"/>
      <c r="O276" s="151"/>
      <c r="P276" s="151"/>
      <c r="Q276" s="151"/>
      <c r="R276" s="154"/>
      <c r="T276" s="155"/>
      <c r="U276" s="151"/>
      <c r="V276" s="151"/>
      <c r="W276" s="151"/>
      <c r="X276" s="151"/>
      <c r="Y276" s="151"/>
      <c r="Z276" s="151"/>
      <c r="AA276" s="156"/>
      <c r="AT276" s="157" t="s">
        <v>167</v>
      </c>
      <c r="AU276" s="157" t="s">
        <v>129</v>
      </c>
      <c r="AV276" s="10" t="s">
        <v>129</v>
      </c>
      <c r="AW276" s="10" t="s">
        <v>35</v>
      </c>
      <c r="AX276" s="10" t="s">
        <v>85</v>
      </c>
      <c r="AY276" s="157" t="s">
        <v>159</v>
      </c>
    </row>
    <row r="277" spans="2:65" s="1" customFormat="1" ht="31.5" customHeight="1">
      <c r="B277" s="140"/>
      <c r="C277" s="141" t="s">
        <v>590</v>
      </c>
      <c r="D277" s="141" t="s">
        <v>160</v>
      </c>
      <c r="E277" s="142" t="s">
        <v>591</v>
      </c>
      <c r="F277" s="225" t="s">
        <v>592</v>
      </c>
      <c r="G277" s="225"/>
      <c r="H277" s="225"/>
      <c r="I277" s="225"/>
      <c r="J277" s="143" t="s">
        <v>258</v>
      </c>
      <c r="K277" s="144">
        <v>212.5</v>
      </c>
      <c r="L277" s="226"/>
      <c r="M277" s="226"/>
      <c r="N277" s="226">
        <f>ROUND(L277*K277,2)</f>
        <v>0</v>
      </c>
      <c r="O277" s="226"/>
      <c r="P277" s="226"/>
      <c r="Q277" s="226"/>
      <c r="R277" s="145"/>
      <c r="T277" s="146" t="s">
        <v>5</v>
      </c>
      <c r="U277" s="43" t="s">
        <v>42</v>
      </c>
      <c r="V277" s="147">
        <v>0.42</v>
      </c>
      <c r="W277" s="147">
        <f>V277*K277</f>
        <v>89.25</v>
      </c>
      <c r="X277" s="147">
        <v>0</v>
      </c>
      <c r="Y277" s="147">
        <f>X277*K277</f>
        <v>0</v>
      </c>
      <c r="Z277" s="147">
        <v>0</v>
      </c>
      <c r="AA277" s="148">
        <f>Z277*K277</f>
        <v>0</v>
      </c>
      <c r="AR277" s="20" t="s">
        <v>164</v>
      </c>
      <c r="AT277" s="20" t="s">
        <v>160</v>
      </c>
      <c r="AU277" s="20" t="s">
        <v>129</v>
      </c>
      <c r="AY277" s="20" t="s">
        <v>159</v>
      </c>
      <c r="BE277" s="149">
        <f>IF(U277="základní",N277,0)</f>
        <v>0</v>
      </c>
      <c r="BF277" s="149">
        <f>IF(U277="snížená",N277,0)</f>
        <v>0</v>
      </c>
      <c r="BG277" s="149">
        <f>IF(U277="zákl. přenesená",N277,0)</f>
        <v>0</v>
      </c>
      <c r="BH277" s="149">
        <f>IF(U277="sníž. přenesená",N277,0)</f>
        <v>0</v>
      </c>
      <c r="BI277" s="149">
        <f>IF(U277="nulová",N277,0)</f>
        <v>0</v>
      </c>
      <c r="BJ277" s="20" t="s">
        <v>85</v>
      </c>
      <c r="BK277" s="149">
        <f>ROUND(L277*K277,2)</f>
        <v>0</v>
      </c>
      <c r="BL277" s="20" t="s">
        <v>164</v>
      </c>
      <c r="BM277" s="20" t="s">
        <v>593</v>
      </c>
    </row>
    <row r="278" spans="2:65" s="10" customFormat="1" ht="22.5" customHeight="1">
      <c r="B278" s="150"/>
      <c r="C278" s="151"/>
      <c r="D278" s="151"/>
      <c r="E278" s="152" t="s">
        <v>5</v>
      </c>
      <c r="F278" s="227" t="s">
        <v>581</v>
      </c>
      <c r="G278" s="228"/>
      <c r="H278" s="228"/>
      <c r="I278" s="228"/>
      <c r="J278" s="151"/>
      <c r="K278" s="153">
        <v>212.5</v>
      </c>
      <c r="L278" s="151"/>
      <c r="M278" s="151"/>
      <c r="N278" s="151"/>
      <c r="O278" s="151"/>
      <c r="P278" s="151"/>
      <c r="Q278" s="151"/>
      <c r="R278" s="154"/>
      <c r="T278" s="155"/>
      <c r="U278" s="151"/>
      <c r="V278" s="151"/>
      <c r="W278" s="151"/>
      <c r="X278" s="151"/>
      <c r="Y278" s="151"/>
      <c r="Z278" s="151"/>
      <c r="AA278" s="156"/>
      <c r="AT278" s="157" t="s">
        <v>167</v>
      </c>
      <c r="AU278" s="157" t="s">
        <v>129</v>
      </c>
      <c r="AV278" s="10" t="s">
        <v>129</v>
      </c>
      <c r="AW278" s="10" t="s">
        <v>35</v>
      </c>
      <c r="AX278" s="10" t="s">
        <v>85</v>
      </c>
      <c r="AY278" s="157" t="s">
        <v>159</v>
      </c>
    </row>
    <row r="279" spans="2:65" s="1" customFormat="1" ht="22.5" customHeight="1">
      <c r="B279" s="140"/>
      <c r="C279" s="141" t="s">
        <v>594</v>
      </c>
      <c r="D279" s="141" t="s">
        <v>160</v>
      </c>
      <c r="E279" s="142" t="s">
        <v>595</v>
      </c>
      <c r="F279" s="225" t="s">
        <v>596</v>
      </c>
      <c r="G279" s="225"/>
      <c r="H279" s="225"/>
      <c r="I279" s="225"/>
      <c r="J279" s="143" t="s">
        <v>258</v>
      </c>
      <c r="K279" s="144">
        <v>6</v>
      </c>
      <c r="L279" s="226"/>
      <c r="M279" s="226"/>
      <c r="N279" s="226">
        <f>ROUND(L279*K279,2)</f>
        <v>0</v>
      </c>
      <c r="O279" s="226"/>
      <c r="P279" s="226"/>
      <c r="Q279" s="226"/>
      <c r="R279" s="145"/>
      <c r="T279" s="146" t="s">
        <v>5</v>
      </c>
      <c r="U279" s="43" t="s">
        <v>42</v>
      </c>
      <c r="V279" s="147">
        <v>1.615</v>
      </c>
      <c r="W279" s="147">
        <f>V279*K279</f>
        <v>9.69</v>
      </c>
      <c r="X279" s="147">
        <v>0</v>
      </c>
      <c r="Y279" s="147">
        <f>X279*K279</f>
        <v>0</v>
      </c>
      <c r="Z279" s="147">
        <v>3.7499999999999999E-2</v>
      </c>
      <c r="AA279" s="148">
        <f>Z279*K279</f>
        <v>0.22499999999999998</v>
      </c>
      <c r="AR279" s="20" t="s">
        <v>164</v>
      </c>
      <c r="AT279" s="20" t="s">
        <v>160</v>
      </c>
      <c r="AU279" s="20" t="s">
        <v>129</v>
      </c>
      <c r="AY279" s="20" t="s">
        <v>159</v>
      </c>
      <c r="BE279" s="149">
        <f>IF(U279="základní",N279,0)</f>
        <v>0</v>
      </c>
      <c r="BF279" s="149">
        <f>IF(U279="snížená",N279,0)</f>
        <v>0</v>
      </c>
      <c r="BG279" s="149">
        <f>IF(U279="zákl. přenesená",N279,0)</f>
        <v>0</v>
      </c>
      <c r="BH279" s="149">
        <f>IF(U279="sníž. přenesená",N279,0)</f>
        <v>0</v>
      </c>
      <c r="BI279" s="149">
        <f>IF(U279="nulová",N279,0)</f>
        <v>0</v>
      </c>
      <c r="BJ279" s="20" t="s">
        <v>85</v>
      </c>
      <c r="BK279" s="149">
        <f>ROUND(L279*K279,2)</f>
        <v>0</v>
      </c>
      <c r="BL279" s="20" t="s">
        <v>164</v>
      </c>
      <c r="BM279" s="20" t="s">
        <v>597</v>
      </c>
    </row>
    <row r="280" spans="2:65" s="10" customFormat="1" ht="22.5" customHeight="1">
      <c r="B280" s="150"/>
      <c r="C280" s="151"/>
      <c r="D280" s="151"/>
      <c r="E280" s="152" t="s">
        <v>5</v>
      </c>
      <c r="F280" s="227" t="s">
        <v>598</v>
      </c>
      <c r="G280" s="228"/>
      <c r="H280" s="228"/>
      <c r="I280" s="228"/>
      <c r="J280" s="151"/>
      <c r="K280" s="153">
        <v>6</v>
      </c>
      <c r="L280" s="151"/>
      <c r="M280" s="151"/>
      <c r="N280" s="151"/>
      <c r="O280" s="151"/>
      <c r="P280" s="151"/>
      <c r="Q280" s="151"/>
      <c r="R280" s="154"/>
      <c r="T280" s="155"/>
      <c r="U280" s="151"/>
      <c r="V280" s="151"/>
      <c r="W280" s="151"/>
      <c r="X280" s="151"/>
      <c r="Y280" s="151"/>
      <c r="Z280" s="151"/>
      <c r="AA280" s="156"/>
      <c r="AT280" s="157" t="s">
        <v>167</v>
      </c>
      <c r="AU280" s="157" t="s">
        <v>129</v>
      </c>
      <c r="AV280" s="10" t="s">
        <v>129</v>
      </c>
      <c r="AW280" s="10" t="s">
        <v>35</v>
      </c>
      <c r="AX280" s="10" t="s">
        <v>85</v>
      </c>
      <c r="AY280" s="157" t="s">
        <v>159</v>
      </c>
    </row>
    <row r="281" spans="2:65" s="1" customFormat="1" ht="31.5" customHeight="1">
      <c r="B281" s="140"/>
      <c r="C281" s="141" t="s">
        <v>599</v>
      </c>
      <c r="D281" s="141" t="s">
        <v>160</v>
      </c>
      <c r="E281" s="142" t="s">
        <v>600</v>
      </c>
      <c r="F281" s="225" t="s">
        <v>601</v>
      </c>
      <c r="G281" s="225"/>
      <c r="H281" s="225"/>
      <c r="I281" s="225"/>
      <c r="J281" s="143" t="s">
        <v>163</v>
      </c>
      <c r="K281" s="144">
        <v>82.2</v>
      </c>
      <c r="L281" s="226"/>
      <c r="M281" s="226"/>
      <c r="N281" s="226">
        <f>ROUND(L281*K281,2)</f>
        <v>0</v>
      </c>
      <c r="O281" s="226"/>
      <c r="P281" s="226"/>
      <c r="Q281" s="226"/>
      <c r="R281" s="145"/>
      <c r="T281" s="146" t="s">
        <v>5</v>
      </c>
      <c r="U281" s="43" t="s">
        <v>42</v>
      </c>
      <c r="V281" s="147">
        <v>3.5680000000000001</v>
      </c>
      <c r="W281" s="147">
        <f>V281*K281</f>
        <v>293.28960000000001</v>
      </c>
      <c r="X281" s="147">
        <v>7.7999999999999999E-4</v>
      </c>
      <c r="Y281" s="147">
        <f>X281*K281</f>
        <v>6.4116000000000006E-2</v>
      </c>
      <c r="Z281" s="147">
        <v>1E-3</v>
      </c>
      <c r="AA281" s="148">
        <f>Z281*K281</f>
        <v>8.2200000000000009E-2</v>
      </c>
      <c r="AR281" s="20" t="s">
        <v>164</v>
      </c>
      <c r="AT281" s="20" t="s">
        <v>160</v>
      </c>
      <c r="AU281" s="20" t="s">
        <v>129</v>
      </c>
      <c r="AY281" s="20" t="s">
        <v>159</v>
      </c>
      <c r="BE281" s="149">
        <f>IF(U281="základní",N281,0)</f>
        <v>0</v>
      </c>
      <c r="BF281" s="149">
        <f>IF(U281="snížená",N281,0)</f>
        <v>0</v>
      </c>
      <c r="BG281" s="149">
        <f>IF(U281="zákl. přenesená",N281,0)</f>
        <v>0</v>
      </c>
      <c r="BH281" s="149">
        <f>IF(U281="sníž. přenesená",N281,0)</f>
        <v>0</v>
      </c>
      <c r="BI281" s="149">
        <f>IF(U281="nulová",N281,0)</f>
        <v>0</v>
      </c>
      <c r="BJ281" s="20" t="s">
        <v>85</v>
      </c>
      <c r="BK281" s="149">
        <f>ROUND(L281*K281,2)</f>
        <v>0</v>
      </c>
      <c r="BL281" s="20" t="s">
        <v>164</v>
      </c>
      <c r="BM281" s="20" t="s">
        <v>602</v>
      </c>
    </row>
    <row r="282" spans="2:65" s="10" customFormat="1" ht="22.5" customHeight="1">
      <c r="B282" s="150"/>
      <c r="C282" s="151"/>
      <c r="D282" s="151"/>
      <c r="E282" s="152" t="s">
        <v>5</v>
      </c>
      <c r="F282" s="227" t="s">
        <v>603</v>
      </c>
      <c r="G282" s="228"/>
      <c r="H282" s="228"/>
      <c r="I282" s="228"/>
      <c r="J282" s="151"/>
      <c r="K282" s="153">
        <v>82.2</v>
      </c>
      <c r="L282" s="151"/>
      <c r="M282" s="151"/>
      <c r="N282" s="151"/>
      <c r="O282" s="151"/>
      <c r="P282" s="151"/>
      <c r="Q282" s="151"/>
      <c r="R282" s="154"/>
      <c r="T282" s="155"/>
      <c r="U282" s="151"/>
      <c r="V282" s="151"/>
      <c r="W282" s="151"/>
      <c r="X282" s="151"/>
      <c r="Y282" s="151"/>
      <c r="Z282" s="151"/>
      <c r="AA282" s="156"/>
      <c r="AT282" s="157" t="s">
        <v>167</v>
      </c>
      <c r="AU282" s="157" t="s">
        <v>129</v>
      </c>
      <c r="AV282" s="10" t="s">
        <v>129</v>
      </c>
      <c r="AW282" s="10" t="s">
        <v>35</v>
      </c>
      <c r="AX282" s="10" t="s">
        <v>85</v>
      </c>
      <c r="AY282" s="157" t="s">
        <v>159</v>
      </c>
    </row>
    <row r="283" spans="2:65" s="1" customFormat="1" ht="44.25" customHeight="1">
      <c r="B283" s="140"/>
      <c r="C283" s="141" t="s">
        <v>604</v>
      </c>
      <c r="D283" s="141" t="s">
        <v>160</v>
      </c>
      <c r="E283" s="142" t="s">
        <v>605</v>
      </c>
      <c r="F283" s="225" t="s">
        <v>2309</v>
      </c>
      <c r="G283" s="225"/>
      <c r="H283" s="225"/>
      <c r="I283" s="225"/>
      <c r="J283" s="143" t="s">
        <v>163</v>
      </c>
      <c r="K283" s="144">
        <v>97.8</v>
      </c>
      <c r="L283" s="226"/>
      <c r="M283" s="226"/>
      <c r="N283" s="226">
        <f>ROUND(L283*K283,2)</f>
        <v>0</v>
      </c>
      <c r="O283" s="226"/>
      <c r="P283" s="226"/>
      <c r="Q283" s="226"/>
      <c r="R283" s="145"/>
      <c r="T283" s="146" t="s">
        <v>5</v>
      </c>
      <c r="U283" s="43" t="s">
        <v>42</v>
      </c>
      <c r="V283" s="147">
        <v>3.6429999999999998</v>
      </c>
      <c r="W283" s="147">
        <f>V283*K283</f>
        <v>356.28539999999998</v>
      </c>
      <c r="X283" s="147">
        <v>9.7000000000000005E-4</v>
      </c>
      <c r="Y283" s="147">
        <f>X283*K283</f>
        <v>9.4866000000000006E-2</v>
      </c>
      <c r="Z283" s="147">
        <v>1E-3</v>
      </c>
      <c r="AA283" s="148">
        <f>Z283*K283</f>
        <v>9.7799999999999998E-2</v>
      </c>
      <c r="AR283" s="20" t="s">
        <v>164</v>
      </c>
      <c r="AT283" s="20" t="s">
        <v>160</v>
      </c>
      <c r="AU283" s="20" t="s">
        <v>129</v>
      </c>
      <c r="AY283" s="20" t="s">
        <v>159</v>
      </c>
      <c r="BE283" s="149">
        <f>IF(U283="základní",N283,0)</f>
        <v>0</v>
      </c>
      <c r="BF283" s="149">
        <f>IF(U283="snížená",N283,0)</f>
        <v>0</v>
      </c>
      <c r="BG283" s="149">
        <f>IF(U283="zákl. přenesená",N283,0)</f>
        <v>0</v>
      </c>
      <c r="BH283" s="149">
        <f>IF(U283="sníž. přenesená",N283,0)</f>
        <v>0</v>
      </c>
      <c r="BI283" s="149">
        <f>IF(U283="nulová",N283,0)</f>
        <v>0</v>
      </c>
      <c r="BJ283" s="20" t="s">
        <v>85</v>
      </c>
      <c r="BK283" s="149">
        <f>ROUND(L283*K283,2)</f>
        <v>0</v>
      </c>
      <c r="BL283" s="20" t="s">
        <v>164</v>
      </c>
      <c r="BM283" s="20" t="s">
        <v>606</v>
      </c>
    </row>
    <row r="284" spans="2:65" s="10" customFormat="1" ht="22.5" customHeight="1">
      <c r="B284" s="150"/>
      <c r="C284" s="151"/>
      <c r="D284" s="151"/>
      <c r="E284" s="152" t="s">
        <v>5</v>
      </c>
      <c r="F284" s="227" t="s">
        <v>607</v>
      </c>
      <c r="G284" s="228"/>
      <c r="H284" s="228"/>
      <c r="I284" s="228"/>
      <c r="J284" s="151"/>
      <c r="K284" s="153">
        <v>97.8</v>
      </c>
      <c r="L284" s="151"/>
      <c r="M284" s="151"/>
      <c r="N284" s="151"/>
      <c r="O284" s="151"/>
      <c r="P284" s="151"/>
      <c r="Q284" s="151"/>
      <c r="R284" s="154"/>
      <c r="T284" s="155"/>
      <c r="U284" s="151"/>
      <c r="V284" s="151"/>
      <c r="W284" s="151"/>
      <c r="X284" s="151"/>
      <c r="Y284" s="151"/>
      <c r="Z284" s="151"/>
      <c r="AA284" s="156"/>
      <c r="AT284" s="157" t="s">
        <v>167</v>
      </c>
      <c r="AU284" s="157" t="s">
        <v>129</v>
      </c>
      <c r="AV284" s="10" t="s">
        <v>129</v>
      </c>
      <c r="AW284" s="10" t="s">
        <v>35</v>
      </c>
      <c r="AX284" s="10" t="s">
        <v>85</v>
      </c>
      <c r="AY284" s="157" t="s">
        <v>159</v>
      </c>
    </row>
    <row r="285" spans="2:65" s="1" customFormat="1" ht="31.5" customHeight="1">
      <c r="B285" s="140"/>
      <c r="C285" s="141" t="s">
        <v>608</v>
      </c>
      <c r="D285" s="141" t="s">
        <v>160</v>
      </c>
      <c r="E285" s="142" t="s">
        <v>609</v>
      </c>
      <c r="F285" s="225" t="s">
        <v>610</v>
      </c>
      <c r="G285" s="225"/>
      <c r="H285" s="225"/>
      <c r="I285" s="225"/>
      <c r="J285" s="143" t="s">
        <v>258</v>
      </c>
      <c r="K285" s="144">
        <v>44</v>
      </c>
      <c r="L285" s="226"/>
      <c r="M285" s="226"/>
      <c r="N285" s="226">
        <f>ROUND(L285*K285,2)</f>
        <v>0</v>
      </c>
      <c r="O285" s="226"/>
      <c r="P285" s="226"/>
      <c r="Q285" s="226"/>
      <c r="R285" s="145"/>
      <c r="T285" s="146" t="s">
        <v>5</v>
      </c>
      <c r="U285" s="43" t="s">
        <v>42</v>
      </c>
      <c r="V285" s="147">
        <v>0.747</v>
      </c>
      <c r="W285" s="147">
        <f>V285*K285</f>
        <v>32.868000000000002</v>
      </c>
      <c r="X285" s="147">
        <v>0</v>
      </c>
      <c r="Y285" s="147">
        <f>X285*K285</f>
        <v>0</v>
      </c>
      <c r="Z285" s="147">
        <v>2.2499999999999999E-2</v>
      </c>
      <c r="AA285" s="148">
        <f>Z285*K285</f>
        <v>0.99</v>
      </c>
      <c r="AR285" s="20" t="s">
        <v>164</v>
      </c>
      <c r="AT285" s="20" t="s">
        <v>160</v>
      </c>
      <c r="AU285" s="20" t="s">
        <v>129</v>
      </c>
      <c r="AY285" s="20" t="s">
        <v>159</v>
      </c>
      <c r="BE285" s="149">
        <f>IF(U285="základní",N285,0)</f>
        <v>0</v>
      </c>
      <c r="BF285" s="149">
        <f>IF(U285="snížená",N285,0)</f>
        <v>0</v>
      </c>
      <c r="BG285" s="149">
        <f>IF(U285="zákl. přenesená",N285,0)</f>
        <v>0</v>
      </c>
      <c r="BH285" s="149">
        <f>IF(U285="sníž. přenesená",N285,0)</f>
        <v>0</v>
      </c>
      <c r="BI285" s="149">
        <f>IF(U285="nulová",N285,0)</f>
        <v>0</v>
      </c>
      <c r="BJ285" s="20" t="s">
        <v>85</v>
      </c>
      <c r="BK285" s="149">
        <f>ROUND(L285*K285,2)</f>
        <v>0</v>
      </c>
      <c r="BL285" s="20" t="s">
        <v>164</v>
      </c>
      <c r="BM285" s="20" t="s">
        <v>611</v>
      </c>
    </row>
    <row r="286" spans="2:65" s="10" customFormat="1" ht="22.5" customHeight="1">
      <c r="B286" s="150"/>
      <c r="C286" s="151"/>
      <c r="D286" s="151"/>
      <c r="E286" s="152" t="s">
        <v>5</v>
      </c>
      <c r="F286" s="227" t="s">
        <v>612</v>
      </c>
      <c r="G286" s="228"/>
      <c r="H286" s="228"/>
      <c r="I286" s="228"/>
      <c r="J286" s="151"/>
      <c r="K286" s="153">
        <v>24</v>
      </c>
      <c r="L286" s="151"/>
      <c r="M286" s="151"/>
      <c r="N286" s="151"/>
      <c r="O286" s="151"/>
      <c r="P286" s="151"/>
      <c r="Q286" s="151"/>
      <c r="R286" s="154"/>
      <c r="T286" s="155"/>
      <c r="U286" s="151"/>
      <c r="V286" s="151"/>
      <c r="W286" s="151"/>
      <c r="X286" s="151"/>
      <c r="Y286" s="151"/>
      <c r="Z286" s="151"/>
      <c r="AA286" s="156"/>
      <c r="AT286" s="157" t="s">
        <v>167</v>
      </c>
      <c r="AU286" s="157" t="s">
        <v>129</v>
      </c>
      <c r="AV286" s="10" t="s">
        <v>129</v>
      </c>
      <c r="AW286" s="10" t="s">
        <v>35</v>
      </c>
      <c r="AX286" s="10" t="s">
        <v>77</v>
      </c>
      <c r="AY286" s="157" t="s">
        <v>159</v>
      </c>
    </row>
    <row r="287" spans="2:65" s="10" customFormat="1" ht="22.5" customHeight="1">
      <c r="B287" s="150"/>
      <c r="C287" s="151"/>
      <c r="D287" s="151"/>
      <c r="E287" s="152" t="s">
        <v>5</v>
      </c>
      <c r="F287" s="223" t="s">
        <v>613</v>
      </c>
      <c r="G287" s="224"/>
      <c r="H287" s="224"/>
      <c r="I287" s="224"/>
      <c r="J287" s="151"/>
      <c r="K287" s="153">
        <v>20</v>
      </c>
      <c r="L287" s="151"/>
      <c r="M287" s="151"/>
      <c r="N287" s="151"/>
      <c r="O287" s="151"/>
      <c r="P287" s="151"/>
      <c r="Q287" s="151"/>
      <c r="R287" s="154"/>
      <c r="T287" s="155"/>
      <c r="U287" s="151"/>
      <c r="V287" s="151"/>
      <c r="W287" s="151"/>
      <c r="X287" s="151"/>
      <c r="Y287" s="151"/>
      <c r="Z287" s="151"/>
      <c r="AA287" s="156"/>
      <c r="AT287" s="157" t="s">
        <v>167</v>
      </c>
      <c r="AU287" s="157" t="s">
        <v>129</v>
      </c>
      <c r="AV287" s="10" t="s">
        <v>129</v>
      </c>
      <c r="AW287" s="10" t="s">
        <v>35</v>
      </c>
      <c r="AX287" s="10" t="s">
        <v>77</v>
      </c>
      <c r="AY287" s="157" t="s">
        <v>159</v>
      </c>
    </row>
    <row r="288" spans="2:65" s="11" customFormat="1" ht="22.5" customHeight="1">
      <c r="B288" s="158"/>
      <c r="C288" s="159"/>
      <c r="D288" s="159"/>
      <c r="E288" s="160" t="s">
        <v>5</v>
      </c>
      <c r="F288" s="239" t="s">
        <v>174</v>
      </c>
      <c r="G288" s="240"/>
      <c r="H288" s="240"/>
      <c r="I288" s="240"/>
      <c r="J288" s="159"/>
      <c r="K288" s="161">
        <v>44</v>
      </c>
      <c r="L288" s="159"/>
      <c r="M288" s="159"/>
      <c r="N288" s="159"/>
      <c r="O288" s="159"/>
      <c r="P288" s="159"/>
      <c r="Q288" s="159"/>
      <c r="R288" s="162"/>
      <c r="T288" s="163"/>
      <c r="U288" s="159"/>
      <c r="V288" s="159"/>
      <c r="W288" s="159"/>
      <c r="X288" s="159"/>
      <c r="Y288" s="159"/>
      <c r="Z288" s="159"/>
      <c r="AA288" s="164"/>
      <c r="AT288" s="165" t="s">
        <v>167</v>
      </c>
      <c r="AU288" s="165" t="s">
        <v>129</v>
      </c>
      <c r="AV288" s="11" t="s">
        <v>164</v>
      </c>
      <c r="AW288" s="11" t="s">
        <v>35</v>
      </c>
      <c r="AX288" s="11" t="s">
        <v>85</v>
      </c>
      <c r="AY288" s="165" t="s">
        <v>159</v>
      </c>
    </row>
    <row r="289" spans="2:65" s="9" customFormat="1" ht="29.85" customHeight="1">
      <c r="B289" s="129"/>
      <c r="C289" s="130"/>
      <c r="D289" s="139" t="s">
        <v>252</v>
      </c>
      <c r="E289" s="139"/>
      <c r="F289" s="139"/>
      <c r="G289" s="139"/>
      <c r="H289" s="139"/>
      <c r="I289" s="139"/>
      <c r="J289" s="139"/>
      <c r="K289" s="139"/>
      <c r="L289" s="139"/>
      <c r="M289" s="139"/>
      <c r="N289" s="233">
        <f>BK289</f>
        <v>0</v>
      </c>
      <c r="O289" s="234"/>
      <c r="P289" s="234"/>
      <c r="Q289" s="234"/>
      <c r="R289" s="132"/>
      <c r="T289" s="133"/>
      <c r="U289" s="130"/>
      <c r="V289" s="130"/>
      <c r="W289" s="134">
        <f>SUM(W290:W294)</f>
        <v>1534.9017250000002</v>
      </c>
      <c r="X289" s="130"/>
      <c r="Y289" s="134">
        <f>SUM(Y290:Y294)</f>
        <v>0</v>
      </c>
      <c r="Z289" s="130"/>
      <c r="AA289" s="135">
        <f>SUM(AA290:AA294)</f>
        <v>0</v>
      </c>
      <c r="AR289" s="136" t="s">
        <v>85</v>
      </c>
      <c r="AT289" s="137" t="s">
        <v>76</v>
      </c>
      <c r="AU289" s="137" t="s">
        <v>85</v>
      </c>
      <c r="AY289" s="136" t="s">
        <v>159</v>
      </c>
      <c r="BK289" s="138">
        <f>SUM(BK290:BK294)</f>
        <v>0</v>
      </c>
    </row>
    <row r="290" spans="2:65" s="1" customFormat="1" ht="31.5" customHeight="1">
      <c r="B290" s="140"/>
      <c r="C290" s="141" t="s">
        <v>614</v>
      </c>
      <c r="D290" s="141" t="s">
        <v>160</v>
      </c>
      <c r="E290" s="142" t="s">
        <v>615</v>
      </c>
      <c r="F290" s="225" t="s">
        <v>616</v>
      </c>
      <c r="G290" s="225"/>
      <c r="H290" s="225"/>
      <c r="I290" s="225"/>
      <c r="J290" s="143" t="s">
        <v>183</v>
      </c>
      <c r="K290" s="144">
        <v>376.66300000000001</v>
      </c>
      <c r="L290" s="226"/>
      <c r="M290" s="226"/>
      <c r="N290" s="226">
        <f>ROUND(L290*K290,2)</f>
        <v>0</v>
      </c>
      <c r="O290" s="226"/>
      <c r="P290" s="226"/>
      <c r="Q290" s="226"/>
      <c r="R290" s="145"/>
      <c r="T290" s="146" t="s">
        <v>5</v>
      </c>
      <c r="U290" s="43" t="s">
        <v>42</v>
      </c>
      <c r="V290" s="147">
        <v>3.89</v>
      </c>
      <c r="W290" s="147">
        <f>V290*K290</f>
        <v>1465.2190700000001</v>
      </c>
      <c r="X290" s="147">
        <v>0</v>
      </c>
      <c r="Y290" s="147">
        <f>X290*K290</f>
        <v>0</v>
      </c>
      <c r="Z290" s="147">
        <v>0</v>
      </c>
      <c r="AA290" s="148">
        <f>Z290*K290</f>
        <v>0</v>
      </c>
      <c r="AR290" s="20" t="s">
        <v>164</v>
      </c>
      <c r="AT290" s="20" t="s">
        <v>160</v>
      </c>
      <c r="AU290" s="20" t="s">
        <v>129</v>
      </c>
      <c r="AY290" s="20" t="s">
        <v>159</v>
      </c>
      <c r="BE290" s="149">
        <f>IF(U290="základní",N290,0)</f>
        <v>0</v>
      </c>
      <c r="BF290" s="149">
        <f>IF(U290="snížená",N290,0)</f>
        <v>0</v>
      </c>
      <c r="BG290" s="149">
        <f>IF(U290="zákl. přenesená",N290,0)</f>
        <v>0</v>
      </c>
      <c r="BH290" s="149">
        <f>IF(U290="sníž. přenesená",N290,0)</f>
        <v>0</v>
      </c>
      <c r="BI290" s="149">
        <f>IF(U290="nulová",N290,0)</f>
        <v>0</v>
      </c>
      <c r="BJ290" s="20" t="s">
        <v>85</v>
      </c>
      <c r="BK290" s="149">
        <f>ROUND(L290*K290,2)</f>
        <v>0</v>
      </c>
      <c r="BL290" s="20" t="s">
        <v>164</v>
      </c>
      <c r="BM290" s="20" t="s">
        <v>617</v>
      </c>
    </row>
    <row r="291" spans="2:65" s="10" customFormat="1" ht="31.5" customHeight="1">
      <c r="B291" s="150"/>
      <c r="C291" s="151"/>
      <c r="D291" s="151"/>
      <c r="E291" s="152" t="s">
        <v>5</v>
      </c>
      <c r="F291" s="227" t="s">
        <v>618</v>
      </c>
      <c r="G291" s="228"/>
      <c r="H291" s="228"/>
      <c r="I291" s="228"/>
      <c r="J291" s="151"/>
      <c r="K291" s="153">
        <v>376.66300000000001</v>
      </c>
      <c r="L291" s="151"/>
      <c r="M291" s="151"/>
      <c r="N291" s="151"/>
      <c r="O291" s="151"/>
      <c r="P291" s="151"/>
      <c r="Q291" s="151"/>
      <c r="R291" s="154"/>
      <c r="T291" s="155"/>
      <c r="U291" s="151"/>
      <c r="V291" s="151"/>
      <c r="W291" s="151"/>
      <c r="X291" s="151"/>
      <c r="Y291" s="151"/>
      <c r="Z291" s="151"/>
      <c r="AA291" s="156"/>
      <c r="AT291" s="157" t="s">
        <v>167</v>
      </c>
      <c r="AU291" s="157" t="s">
        <v>129</v>
      </c>
      <c r="AV291" s="10" t="s">
        <v>129</v>
      </c>
      <c r="AW291" s="10" t="s">
        <v>35</v>
      </c>
      <c r="AX291" s="10" t="s">
        <v>85</v>
      </c>
      <c r="AY291" s="157" t="s">
        <v>159</v>
      </c>
    </row>
    <row r="292" spans="2:65" s="1" customFormat="1" ht="31.5" customHeight="1">
      <c r="B292" s="140"/>
      <c r="C292" s="141" t="s">
        <v>619</v>
      </c>
      <c r="D292" s="141" t="s">
        <v>160</v>
      </c>
      <c r="E292" s="142" t="s">
        <v>620</v>
      </c>
      <c r="F292" s="225" t="s">
        <v>621</v>
      </c>
      <c r="G292" s="225"/>
      <c r="H292" s="225"/>
      <c r="I292" s="225"/>
      <c r="J292" s="143" t="s">
        <v>183</v>
      </c>
      <c r="K292" s="144">
        <v>376.66300000000001</v>
      </c>
      <c r="L292" s="226"/>
      <c r="M292" s="226"/>
      <c r="N292" s="226">
        <f>ROUND(L292*K292,2)</f>
        <v>0</v>
      </c>
      <c r="O292" s="226"/>
      <c r="P292" s="226"/>
      <c r="Q292" s="226"/>
      <c r="R292" s="145"/>
      <c r="T292" s="146" t="s">
        <v>5</v>
      </c>
      <c r="U292" s="43" t="s">
        <v>42</v>
      </c>
      <c r="V292" s="147">
        <v>0.125</v>
      </c>
      <c r="W292" s="147">
        <f>V292*K292</f>
        <v>47.082875000000001</v>
      </c>
      <c r="X292" s="147">
        <v>0</v>
      </c>
      <c r="Y292" s="147">
        <f>X292*K292</f>
        <v>0</v>
      </c>
      <c r="Z292" s="147">
        <v>0</v>
      </c>
      <c r="AA292" s="148">
        <f>Z292*K292</f>
        <v>0</v>
      </c>
      <c r="AR292" s="20" t="s">
        <v>164</v>
      </c>
      <c r="AT292" s="20" t="s">
        <v>160</v>
      </c>
      <c r="AU292" s="20" t="s">
        <v>129</v>
      </c>
      <c r="AY292" s="20" t="s">
        <v>159</v>
      </c>
      <c r="BE292" s="149">
        <f>IF(U292="základní",N292,0)</f>
        <v>0</v>
      </c>
      <c r="BF292" s="149">
        <f>IF(U292="snížená",N292,0)</f>
        <v>0</v>
      </c>
      <c r="BG292" s="149">
        <f>IF(U292="zákl. přenesená",N292,0)</f>
        <v>0</v>
      </c>
      <c r="BH292" s="149">
        <f>IF(U292="sníž. přenesená",N292,0)</f>
        <v>0</v>
      </c>
      <c r="BI292" s="149">
        <f>IF(U292="nulová",N292,0)</f>
        <v>0</v>
      </c>
      <c r="BJ292" s="20" t="s">
        <v>85</v>
      </c>
      <c r="BK292" s="149">
        <f>ROUND(L292*K292,2)</f>
        <v>0</v>
      </c>
      <c r="BL292" s="20" t="s">
        <v>164</v>
      </c>
      <c r="BM292" s="20" t="s">
        <v>622</v>
      </c>
    </row>
    <row r="293" spans="2:65" s="1" customFormat="1" ht="31.5" customHeight="1">
      <c r="B293" s="140"/>
      <c r="C293" s="141" t="s">
        <v>623</v>
      </c>
      <c r="D293" s="141" t="s">
        <v>160</v>
      </c>
      <c r="E293" s="142" t="s">
        <v>624</v>
      </c>
      <c r="F293" s="225" t="s">
        <v>625</v>
      </c>
      <c r="G293" s="225"/>
      <c r="H293" s="225"/>
      <c r="I293" s="225"/>
      <c r="J293" s="143" t="s">
        <v>183</v>
      </c>
      <c r="K293" s="144">
        <v>3766.63</v>
      </c>
      <c r="L293" s="226"/>
      <c r="M293" s="226"/>
      <c r="N293" s="226">
        <f>ROUND(L293*K293,2)</f>
        <v>0</v>
      </c>
      <c r="O293" s="226"/>
      <c r="P293" s="226"/>
      <c r="Q293" s="226"/>
      <c r="R293" s="145"/>
      <c r="T293" s="146" t="s">
        <v>5</v>
      </c>
      <c r="U293" s="43" t="s">
        <v>42</v>
      </c>
      <c r="V293" s="147">
        <v>6.0000000000000001E-3</v>
      </c>
      <c r="W293" s="147">
        <f>V293*K293</f>
        <v>22.599780000000003</v>
      </c>
      <c r="X293" s="147">
        <v>0</v>
      </c>
      <c r="Y293" s="147">
        <f>X293*K293</f>
        <v>0</v>
      </c>
      <c r="Z293" s="147">
        <v>0</v>
      </c>
      <c r="AA293" s="148">
        <f>Z293*K293</f>
        <v>0</v>
      </c>
      <c r="AR293" s="20" t="s">
        <v>164</v>
      </c>
      <c r="AT293" s="20" t="s">
        <v>160</v>
      </c>
      <c r="AU293" s="20" t="s">
        <v>129</v>
      </c>
      <c r="AY293" s="20" t="s">
        <v>159</v>
      </c>
      <c r="BE293" s="149">
        <f>IF(U293="základní",N293,0)</f>
        <v>0</v>
      </c>
      <c r="BF293" s="149">
        <f>IF(U293="snížená",N293,0)</f>
        <v>0</v>
      </c>
      <c r="BG293" s="149">
        <f>IF(U293="zákl. přenesená",N293,0)</f>
        <v>0</v>
      </c>
      <c r="BH293" s="149">
        <f>IF(U293="sníž. přenesená",N293,0)</f>
        <v>0</v>
      </c>
      <c r="BI293" s="149">
        <f>IF(U293="nulová",N293,0)</f>
        <v>0</v>
      </c>
      <c r="BJ293" s="20" t="s">
        <v>85</v>
      </c>
      <c r="BK293" s="149">
        <f>ROUND(L293*K293,2)</f>
        <v>0</v>
      </c>
      <c r="BL293" s="20" t="s">
        <v>164</v>
      </c>
      <c r="BM293" s="20" t="s">
        <v>626</v>
      </c>
    </row>
    <row r="294" spans="2:65" s="1" customFormat="1" ht="31.5" customHeight="1">
      <c r="B294" s="140"/>
      <c r="C294" s="141" t="s">
        <v>627</v>
      </c>
      <c r="D294" s="141" t="s">
        <v>160</v>
      </c>
      <c r="E294" s="142" t="s">
        <v>628</v>
      </c>
      <c r="F294" s="225" t="s">
        <v>629</v>
      </c>
      <c r="G294" s="225"/>
      <c r="H294" s="225"/>
      <c r="I294" s="225"/>
      <c r="J294" s="143" t="s">
        <v>183</v>
      </c>
      <c r="K294" s="144">
        <v>376.66300000000001</v>
      </c>
      <c r="L294" s="226"/>
      <c r="M294" s="226"/>
      <c r="N294" s="226">
        <f>ROUND(L294*K294,2)</f>
        <v>0</v>
      </c>
      <c r="O294" s="226"/>
      <c r="P294" s="226"/>
      <c r="Q294" s="226"/>
      <c r="R294" s="145"/>
      <c r="T294" s="146" t="s">
        <v>5</v>
      </c>
      <c r="U294" s="43" t="s">
        <v>42</v>
      </c>
      <c r="V294" s="147">
        <v>0</v>
      </c>
      <c r="W294" s="147">
        <f>V294*K294</f>
        <v>0</v>
      </c>
      <c r="X294" s="147">
        <v>0</v>
      </c>
      <c r="Y294" s="147">
        <f>X294*K294</f>
        <v>0</v>
      </c>
      <c r="Z294" s="147">
        <v>0</v>
      </c>
      <c r="AA294" s="148">
        <f>Z294*K294</f>
        <v>0</v>
      </c>
      <c r="AR294" s="20" t="s">
        <v>164</v>
      </c>
      <c r="AT294" s="20" t="s">
        <v>160</v>
      </c>
      <c r="AU294" s="20" t="s">
        <v>129</v>
      </c>
      <c r="AY294" s="20" t="s">
        <v>159</v>
      </c>
      <c r="BE294" s="149">
        <f>IF(U294="základní",N294,0)</f>
        <v>0</v>
      </c>
      <c r="BF294" s="149">
        <f>IF(U294="snížená",N294,0)</f>
        <v>0</v>
      </c>
      <c r="BG294" s="149">
        <f>IF(U294="zákl. přenesená",N294,0)</f>
        <v>0</v>
      </c>
      <c r="BH294" s="149">
        <f>IF(U294="sníž. přenesená",N294,0)</f>
        <v>0</v>
      </c>
      <c r="BI294" s="149">
        <f>IF(U294="nulová",N294,0)</f>
        <v>0</v>
      </c>
      <c r="BJ294" s="20" t="s">
        <v>85</v>
      </c>
      <c r="BK294" s="149">
        <f>ROUND(L294*K294,2)</f>
        <v>0</v>
      </c>
      <c r="BL294" s="20" t="s">
        <v>164</v>
      </c>
      <c r="BM294" s="20" t="s">
        <v>630</v>
      </c>
    </row>
    <row r="295" spans="2:65" s="9" customFormat="1" ht="29.85" customHeight="1">
      <c r="B295" s="129"/>
      <c r="C295" s="130"/>
      <c r="D295" s="139" t="s">
        <v>143</v>
      </c>
      <c r="E295" s="139"/>
      <c r="F295" s="139"/>
      <c r="G295" s="139"/>
      <c r="H295" s="139"/>
      <c r="I295" s="139"/>
      <c r="J295" s="139"/>
      <c r="K295" s="139"/>
      <c r="L295" s="139"/>
      <c r="M295" s="139"/>
      <c r="N295" s="259">
        <f>BK295</f>
        <v>0</v>
      </c>
      <c r="O295" s="260"/>
      <c r="P295" s="260"/>
      <c r="Q295" s="260"/>
      <c r="R295" s="132"/>
      <c r="T295" s="133"/>
      <c r="U295" s="130"/>
      <c r="V295" s="130"/>
      <c r="W295" s="134">
        <f>W296</f>
        <v>658.59583300000008</v>
      </c>
      <c r="X295" s="130"/>
      <c r="Y295" s="134">
        <f>Y296</f>
        <v>0</v>
      </c>
      <c r="Z295" s="130"/>
      <c r="AA295" s="135">
        <f>AA296</f>
        <v>0</v>
      </c>
      <c r="AR295" s="136" t="s">
        <v>85</v>
      </c>
      <c r="AT295" s="137" t="s">
        <v>76</v>
      </c>
      <c r="AU295" s="137" t="s">
        <v>85</v>
      </c>
      <c r="AY295" s="136" t="s">
        <v>159</v>
      </c>
      <c r="BK295" s="138">
        <f>BK296</f>
        <v>0</v>
      </c>
    </row>
    <row r="296" spans="2:65" s="1" customFormat="1" ht="31.5" customHeight="1">
      <c r="B296" s="140"/>
      <c r="C296" s="141" t="s">
        <v>558</v>
      </c>
      <c r="D296" s="141" t="s">
        <v>160</v>
      </c>
      <c r="E296" s="142" t="s">
        <v>631</v>
      </c>
      <c r="F296" s="225" t="s">
        <v>632</v>
      </c>
      <c r="G296" s="225"/>
      <c r="H296" s="225"/>
      <c r="I296" s="225"/>
      <c r="J296" s="143" t="s">
        <v>183</v>
      </c>
      <c r="K296" s="144">
        <v>263.33300000000003</v>
      </c>
      <c r="L296" s="226"/>
      <c r="M296" s="226"/>
      <c r="N296" s="226">
        <f>ROUND(L296*K296,2)</f>
        <v>0</v>
      </c>
      <c r="O296" s="226"/>
      <c r="P296" s="226"/>
      <c r="Q296" s="226"/>
      <c r="R296" s="145"/>
      <c r="T296" s="146" t="s">
        <v>5</v>
      </c>
      <c r="U296" s="43" t="s">
        <v>42</v>
      </c>
      <c r="V296" s="147">
        <v>2.5009999999999999</v>
      </c>
      <c r="W296" s="147">
        <f>V296*K296</f>
        <v>658.59583300000008</v>
      </c>
      <c r="X296" s="147">
        <v>0</v>
      </c>
      <c r="Y296" s="147">
        <f>X296*K296</f>
        <v>0</v>
      </c>
      <c r="Z296" s="147">
        <v>0</v>
      </c>
      <c r="AA296" s="148">
        <f>Z296*K296</f>
        <v>0</v>
      </c>
      <c r="AR296" s="20" t="s">
        <v>164</v>
      </c>
      <c r="AT296" s="20" t="s">
        <v>160</v>
      </c>
      <c r="AU296" s="20" t="s">
        <v>129</v>
      </c>
      <c r="AY296" s="20" t="s">
        <v>159</v>
      </c>
      <c r="BE296" s="149">
        <f>IF(U296="základní",N296,0)</f>
        <v>0</v>
      </c>
      <c r="BF296" s="149">
        <f>IF(U296="snížená",N296,0)</f>
        <v>0</v>
      </c>
      <c r="BG296" s="149">
        <f>IF(U296="zákl. přenesená",N296,0)</f>
        <v>0</v>
      </c>
      <c r="BH296" s="149">
        <f>IF(U296="sníž. přenesená",N296,0)</f>
        <v>0</v>
      </c>
      <c r="BI296" s="149">
        <f>IF(U296="nulová",N296,0)</f>
        <v>0</v>
      </c>
      <c r="BJ296" s="20" t="s">
        <v>85</v>
      </c>
      <c r="BK296" s="149">
        <f>ROUND(L296*K296,2)</f>
        <v>0</v>
      </c>
      <c r="BL296" s="20" t="s">
        <v>164</v>
      </c>
      <c r="BM296" s="20" t="s">
        <v>633</v>
      </c>
    </row>
    <row r="297" spans="2:65" s="9" customFormat="1" ht="37.35" customHeight="1">
      <c r="B297" s="129"/>
      <c r="C297" s="130"/>
      <c r="D297" s="131" t="s">
        <v>253</v>
      </c>
      <c r="E297" s="131"/>
      <c r="F297" s="131"/>
      <c r="G297" s="131"/>
      <c r="H297" s="131"/>
      <c r="I297" s="131"/>
      <c r="J297" s="131"/>
      <c r="K297" s="131"/>
      <c r="L297" s="131"/>
      <c r="M297" s="131"/>
      <c r="N297" s="261">
        <f>BK297</f>
        <v>0</v>
      </c>
      <c r="O297" s="262"/>
      <c r="P297" s="262"/>
      <c r="Q297" s="262"/>
      <c r="R297" s="132"/>
      <c r="T297" s="133"/>
      <c r="U297" s="130"/>
      <c r="V297" s="130"/>
      <c r="W297" s="134">
        <f>W298+W312</f>
        <v>192.93884800000004</v>
      </c>
      <c r="X297" s="130"/>
      <c r="Y297" s="134">
        <f>Y298+Y312</f>
        <v>3.3764500000000006</v>
      </c>
      <c r="Z297" s="130"/>
      <c r="AA297" s="135">
        <f>AA298+AA312</f>
        <v>0.432</v>
      </c>
      <c r="AR297" s="136" t="s">
        <v>129</v>
      </c>
      <c r="AT297" s="137" t="s">
        <v>76</v>
      </c>
      <c r="AU297" s="137" t="s">
        <v>77</v>
      </c>
      <c r="AY297" s="136" t="s">
        <v>159</v>
      </c>
      <c r="BK297" s="138">
        <f>BK298+BK312</f>
        <v>0</v>
      </c>
    </row>
    <row r="298" spans="2:65" s="9" customFormat="1" ht="19.899999999999999" customHeight="1">
      <c r="B298" s="129"/>
      <c r="C298" s="130"/>
      <c r="D298" s="139" t="s">
        <v>254</v>
      </c>
      <c r="E298" s="139"/>
      <c r="F298" s="139"/>
      <c r="G298" s="139"/>
      <c r="H298" s="139"/>
      <c r="I298" s="139"/>
      <c r="J298" s="139"/>
      <c r="K298" s="139"/>
      <c r="L298" s="139"/>
      <c r="M298" s="139"/>
      <c r="N298" s="233">
        <f>BK298</f>
        <v>0</v>
      </c>
      <c r="O298" s="234"/>
      <c r="P298" s="234"/>
      <c r="Q298" s="234"/>
      <c r="R298" s="132"/>
      <c r="T298" s="133"/>
      <c r="U298" s="130"/>
      <c r="V298" s="130"/>
      <c r="W298" s="134">
        <f>SUM(W299:W311)</f>
        <v>183.29984800000003</v>
      </c>
      <c r="X298" s="130"/>
      <c r="Y298" s="134">
        <f>SUM(Y299:Y311)</f>
        <v>3.3764500000000006</v>
      </c>
      <c r="Z298" s="130"/>
      <c r="AA298" s="135">
        <f>SUM(AA299:AA311)</f>
        <v>0</v>
      </c>
      <c r="AR298" s="136" t="s">
        <v>129</v>
      </c>
      <c r="AT298" s="137" t="s">
        <v>76</v>
      </c>
      <c r="AU298" s="137" t="s">
        <v>85</v>
      </c>
      <c r="AY298" s="136" t="s">
        <v>159</v>
      </c>
      <c r="BK298" s="138">
        <f>SUM(BK299:BK311)</f>
        <v>0</v>
      </c>
    </row>
    <row r="299" spans="2:65" s="1" customFormat="1" ht="31.5" customHeight="1">
      <c r="B299" s="140"/>
      <c r="C299" s="141" t="s">
        <v>634</v>
      </c>
      <c r="D299" s="141" t="s">
        <v>160</v>
      </c>
      <c r="E299" s="142" t="s">
        <v>635</v>
      </c>
      <c r="F299" s="225" t="s">
        <v>636</v>
      </c>
      <c r="G299" s="225"/>
      <c r="H299" s="225"/>
      <c r="I299" s="225"/>
      <c r="J299" s="143" t="s">
        <v>258</v>
      </c>
      <c r="K299" s="144">
        <v>297.5</v>
      </c>
      <c r="L299" s="226"/>
      <c r="M299" s="226"/>
      <c r="N299" s="226">
        <f>ROUND(L299*K299,2)</f>
        <v>0</v>
      </c>
      <c r="O299" s="226"/>
      <c r="P299" s="226"/>
      <c r="Q299" s="226"/>
      <c r="R299" s="145"/>
      <c r="T299" s="146" t="s">
        <v>5</v>
      </c>
      <c r="U299" s="43" t="s">
        <v>42</v>
      </c>
      <c r="V299" s="147">
        <v>0.03</v>
      </c>
      <c r="W299" s="147">
        <f>V299*K299</f>
        <v>8.9249999999999989</v>
      </c>
      <c r="X299" s="147">
        <v>0</v>
      </c>
      <c r="Y299" s="147">
        <f>X299*K299</f>
        <v>0</v>
      </c>
      <c r="Z299" s="147">
        <v>0</v>
      </c>
      <c r="AA299" s="148">
        <f>Z299*K299</f>
        <v>0</v>
      </c>
      <c r="AR299" s="20" t="s">
        <v>168</v>
      </c>
      <c r="AT299" s="20" t="s">
        <v>160</v>
      </c>
      <c r="AU299" s="20" t="s">
        <v>129</v>
      </c>
      <c r="AY299" s="20" t="s">
        <v>159</v>
      </c>
      <c r="BE299" s="149">
        <f>IF(U299="základní",N299,0)</f>
        <v>0</v>
      </c>
      <c r="BF299" s="149">
        <f>IF(U299="snížená",N299,0)</f>
        <v>0</v>
      </c>
      <c r="BG299" s="149">
        <f>IF(U299="zákl. přenesená",N299,0)</f>
        <v>0</v>
      </c>
      <c r="BH299" s="149">
        <f>IF(U299="sníž. přenesená",N299,0)</f>
        <v>0</v>
      </c>
      <c r="BI299" s="149">
        <f>IF(U299="nulová",N299,0)</f>
        <v>0</v>
      </c>
      <c r="BJ299" s="20" t="s">
        <v>85</v>
      </c>
      <c r="BK299" s="149">
        <f>ROUND(L299*K299,2)</f>
        <v>0</v>
      </c>
      <c r="BL299" s="20" t="s">
        <v>168</v>
      </c>
      <c r="BM299" s="20" t="s">
        <v>637</v>
      </c>
    </row>
    <row r="300" spans="2:65" s="10" customFormat="1" ht="22.5" customHeight="1">
      <c r="B300" s="150"/>
      <c r="C300" s="151"/>
      <c r="D300" s="151"/>
      <c r="E300" s="152" t="s">
        <v>5</v>
      </c>
      <c r="F300" s="227" t="s">
        <v>638</v>
      </c>
      <c r="G300" s="228"/>
      <c r="H300" s="228"/>
      <c r="I300" s="228"/>
      <c r="J300" s="151"/>
      <c r="K300" s="153">
        <v>297.5</v>
      </c>
      <c r="L300" s="151"/>
      <c r="M300" s="151"/>
      <c r="N300" s="151"/>
      <c r="O300" s="151"/>
      <c r="P300" s="151"/>
      <c r="Q300" s="151"/>
      <c r="R300" s="154"/>
      <c r="T300" s="155"/>
      <c r="U300" s="151"/>
      <c r="V300" s="151"/>
      <c r="W300" s="151"/>
      <c r="X300" s="151"/>
      <c r="Y300" s="151"/>
      <c r="Z300" s="151"/>
      <c r="AA300" s="156"/>
      <c r="AT300" s="157" t="s">
        <v>167</v>
      </c>
      <c r="AU300" s="157" t="s">
        <v>129</v>
      </c>
      <c r="AV300" s="10" t="s">
        <v>129</v>
      </c>
      <c r="AW300" s="10" t="s">
        <v>35</v>
      </c>
      <c r="AX300" s="10" t="s">
        <v>85</v>
      </c>
      <c r="AY300" s="157" t="s">
        <v>159</v>
      </c>
    </row>
    <row r="301" spans="2:65" s="1" customFormat="1" ht="22.5" customHeight="1">
      <c r="B301" s="140"/>
      <c r="C301" s="166" t="s">
        <v>639</v>
      </c>
      <c r="D301" s="166" t="s">
        <v>180</v>
      </c>
      <c r="E301" s="167" t="s">
        <v>640</v>
      </c>
      <c r="F301" s="235" t="s">
        <v>641</v>
      </c>
      <c r="G301" s="235"/>
      <c r="H301" s="235"/>
      <c r="I301" s="235"/>
      <c r="J301" s="168" t="s">
        <v>183</v>
      </c>
      <c r="K301" s="169">
        <v>0.03</v>
      </c>
      <c r="L301" s="236"/>
      <c r="M301" s="236"/>
      <c r="N301" s="236">
        <f>ROUND(L301*K301,2)</f>
        <v>0</v>
      </c>
      <c r="O301" s="226"/>
      <c r="P301" s="226"/>
      <c r="Q301" s="226"/>
      <c r="R301" s="145"/>
      <c r="T301" s="146" t="s">
        <v>5</v>
      </c>
      <c r="U301" s="43" t="s">
        <v>42</v>
      </c>
      <c r="V301" s="147">
        <v>0</v>
      </c>
      <c r="W301" s="147">
        <f>V301*K301</f>
        <v>0</v>
      </c>
      <c r="X301" s="147">
        <v>1</v>
      </c>
      <c r="Y301" s="147">
        <f>X301*K301</f>
        <v>0.03</v>
      </c>
      <c r="Z301" s="147">
        <v>0</v>
      </c>
      <c r="AA301" s="148">
        <f>Z301*K301</f>
        <v>0</v>
      </c>
      <c r="AR301" s="20" t="s">
        <v>384</v>
      </c>
      <c r="AT301" s="20" t="s">
        <v>180</v>
      </c>
      <c r="AU301" s="20" t="s">
        <v>129</v>
      </c>
      <c r="AY301" s="20" t="s">
        <v>159</v>
      </c>
      <c r="BE301" s="149">
        <f>IF(U301="základní",N301,0)</f>
        <v>0</v>
      </c>
      <c r="BF301" s="149">
        <f>IF(U301="snížená",N301,0)</f>
        <v>0</v>
      </c>
      <c r="BG301" s="149">
        <f>IF(U301="zákl. přenesená",N301,0)</f>
        <v>0</v>
      </c>
      <c r="BH301" s="149">
        <f>IF(U301="sníž. přenesená",N301,0)</f>
        <v>0</v>
      </c>
      <c r="BI301" s="149">
        <f>IF(U301="nulová",N301,0)</f>
        <v>0</v>
      </c>
      <c r="BJ301" s="20" t="s">
        <v>85</v>
      </c>
      <c r="BK301" s="149">
        <f>ROUND(L301*K301,2)</f>
        <v>0</v>
      </c>
      <c r="BL301" s="20" t="s">
        <v>168</v>
      </c>
      <c r="BM301" s="20" t="s">
        <v>642</v>
      </c>
    </row>
    <row r="302" spans="2:65" s="1" customFormat="1" ht="30" customHeight="1">
      <c r="B302" s="34"/>
      <c r="C302" s="35"/>
      <c r="D302" s="35"/>
      <c r="E302" s="35"/>
      <c r="F302" s="237" t="s">
        <v>643</v>
      </c>
      <c r="G302" s="238"/>
      <c r="H302" s="238"/>
      <c r="I302" s="238"/>
      <c r="J302" s="35"/>
      <c r="K302" s="35"/>
      <c r="L302" s="35"/>
      <c r="M302" s="35"/>
      <c r="N302" s="35"/>
      <c r="O302" s="35"/>
      <c r="P302" s="35"/>
      <c r="Q302" s="35"/>
      <c r="R302" s="36"/>
      <c r="T302" s="170"/>
      <c r="U302" s="35"/>
      <c r="V302" s="35"/>
      <c r="W302" s="35"/>
      <c r="X302" s="35"/>
      <c r="Y302" s="35"/>
      <c r="Z302" s="35"/>
      <c r="AA302" s="73"/>
      <c r="AT302" s="20" t="s">
        <v>187</v>
      </c>
      <c r="AU302" s="20" t="s">
        <v>129</v>
      </c>
    </row>
    <row r="303" spans="2:65" s="10" customFormat="1" ht="22.5" customHeight="1">
      <c r="B303" s="150"/>
      <c r="C303" s="151"/>
      <c r="D303" s="151"/>
      <c r="E303" s="152" t="s">
        <v>5</v>
      </c>
      <c r="F303" s="223" t="s">
        <v>644</v>
      </c>
      <c r="G303" s="224"/>
      <c r="H303" s="224"/>
      <c r="I303" s="224"/>
      <c r="J303" s="151"/>
      <c r="K303" s="153">
        <v>0.03</v>
      </c>
      <c r="L303" s="151"/>
      <c r="M303" s="151"/>
      <c r="N303" s="151"/>
      <c r="O303" s="151"/>
      <c r="P303" s="151"/>
      <c r="Q303" s="151"/>
      <c r="R303" s="154"/>
      <c r="T303" s="155"/>
      <c r="U303" s="151"/>
      <c r="V303" s="151"/>
      <c r="W303" s="151"/>
      <c r="X303" s="151"/>
      <c r="Y303" s="151"/>
      <c r="Z303" s="151"/>
      <c r="AA303" s="156"/>
      <c r="AT303" s="157" t="s">
        <v>167</v>
      </c>
      <c r="AU303" s="157" t="s">
        <v>129</v>
      </c>
      <c r="AV303" s="10" t="s">
        <v>129</v>
      </c>
      <c r="AW303" s="10" t="s">
        <v>35</v>
      </c>
      <c r="AX303" s="10" t="s">
        <v>85</v>
      </c>
      <c r="AY303" s="157" t="s">
        <v>159</v>
      </c>
    </row>
    <row r="304" spans="2:65" s="1" customFormat="1" ht="31.5" customHeight="1">
      <c r="B304" s="140"/>
      <c r="C304" s="141" t="s">
        <v>645</v>
      </c>
      <c r="D304" s="141" t="s">
        <v>160</v>
      </c>
      <c r="E304" s="142" t="s">
        <v>646</v>
      </c>
      <c r="F304" s="225" t="s">
        <v>647</v>
      </c>
      <c r="G304" s="225"/>
      <c r="H304" s="225"/>
      <c r="I304" s="225"/>
      <c r="J304" s="143" t="s">
        <v>258</v>
      </c>
      <c r="K304" s="144">
        <v>595</v>
      </c>
      <c r="L304" s="226"/>
      <c r="M304" s="226"/>
      <c r="N304" s="226">
        <f>ROUND(L304*K304,2)</f>
        <v>0</v>
      </c>
      <c r="O304" s="226"/>
      <c r="P304" s="226"/>
      <c r="Q304" s="226"/>
      <c r="R304" s="145"/>
      <c r="T304" s="146" t="s">
        <v>5</v>
      </c>
      <c r="U304" s="43" t="s">
        <v>42</v>
      </c>
      <c r="V304" s="147">
        <v>0.222</v>
      </c>
      <c r="W304" s="147">
        <f>V304*K304</f>
        <v>132.09</v>
      </c>
      <c r="X304" s="147">
        <v>4.0000000000000002E-4</v>
      </c>
      <c r="Y304" s="147">
        <f>X304*K304</f>
        <v>0.23800000000000002</v>
      </c>
      <c r="Z304" s="147">
        <v>0</v>
      </c>
      <c r="AA304" s="148">
        <f>Z304*K304</f>
        <v>0</v>
      </c>
      <c r="AR304" s="20" t="s">
        <v>168</v>
      </c>
      <c r="AT304" s="20" t="s">
        <v>160</v>
      </c>
      <c r="AU304" s="20" t="s">
        <v>129</v>
      </c>
      <c r="AY304" s="20" t="s">
        <v>159</v>
      </c>
      <c r="BE304" s="149">
        <f>IF(U304="základní",N304,0)</f>
        <v>0</v>
      </c>
      <c r="BF304" s="149">
        <f>IF(U304="snížená",N304,0)</f>
        <v>0</v>
      </c>
      <c r="BG304" s="149">
        <f>IF(U304="zákl. přenesená",N304,0)</f>
        <v>0</v>
      </c>
      <c r="BH304" s="149">
        <f>IF(U304="sníž. přenesená",N304,0)</f>
        <v>0</v>
      </c>
      <c r="BI304" s="149">
        <f>IF(U304="nulová",N304,0)</f>
        <v>0</v>
      </c>
      <c r="BJ304" s="20" t="s">
        <v>85</v>
      </c>
      <c r="BK304" s="149">
        <f>ROUND(L304*K304,2)</f>
        <v>0</v>
      </c>
      <c r="BL304" s="20" t="s">
        <v>168</v>
      </c>
      <c r="BM304" s="20" t="s">
        <v>648</v>
      </c>
    </row>
    <row r="305" spans="2:65" s="10" customFormat="1" ht="22.5" customHeight="1">
      <c r="B305" s="150"/>
      <c r="C305" s="151"/>
      <c r="D305" s="151"/>
      <c r="E305" s="152" t="s">
        <v>5</v>
      </c>
      <c r="F305" s="227" t="s">
        <v>649</v>
      </c>
      <c r="G305" s="228"/>
      <c r="H305" s="228"/>
      <c r="I305" s="228"/>
      <c r="J305" s="151"/>
      <c r="K305" s="153">
        <v>595</v>
      </c>
      <c r="L305" s="151"/>
      <c r="M305" s="151"/>
      <c r="N305" s="151"/>
      <c r="O305" s="151"/>
      <c r="P305" s="151"/>
      <c r="Q305" s="151"/>
      <c r="R305" s="154"/>
      <c r="T305" s="155"/>
      <c r="U305" s="151"/>
      <c r="V305" s="151"/>
      <c r="W305" s="151"/>
      <c r="X305" s="151"/>
      <c r="Y305" s="151"/>
      <c r="Z305" s="151"/>
      <c r="AA305" s="156"/>
      <c r="AT305" s="157" t="s">
        <v>167</v>
      </c>
      <c r="AU305" s="157" t="s">
        <v>129</v>
      </c>
      <c r="AV305" s="10" t="s">
        <v>129</v>
      </c>
      <c r="AW305" s="10" t="s">
        <v>35</v>
      </c>
      <c r="AX305" s="10" t="s">
        <v>85</v>
      </c>
      <c r="AY305" s="157" t="s">
        <v>159</v>
      </c>
    </row>
    <row r="306" spans="2:65" s="1" customFormat="1" ht="31.5" customHeight="1">
      <c r="B306" s="140"/>
      <c r="C306" s="166" t="s">
        <v>650</v>
      </c>
      <c r="D306" s="166" t="s">
        <v>180</v>
      </c>
      <c r="E306" s="167" t="s">
        <v>651</v>
      </c>
      <c r="F306" s="235" t="s">
        <v>652</v>
      </c>
      <c r="G306" s="235"/>
      <c r="H306" s="235"/>
      <c r="I306" s="235"/>
      <c r="J306" s="168" t="s">
        <v>258</v>
      </c>
      <c r="K306" s="169">
        <v>743.75</v>
      </c>
      <c r="L306" s="236"/>
      <c r="M306" s="236"/>
      <c r="N306" s="236">
        <f>ROUND(L306*K306,2)</f>
        <v>0</v>
      </c>
      <c r="O306" s="226"/>
      <c r="P306" s="226"/>
      <c r="Q306" s="226"/>
      <c r="R306" s="145"/>
      <c r="T306" s="146" t="s">
        <v>5</v>
      </c>
      <c r="U306" s="43" t="s">
        <v>42</v>
      </c>
      <c r="V306" s="147">
        <v>0</v>
      </c>
      <c r="W306" s="147">
        <f>V306*K306</f>
        <v>0</v>
      </c>
      <c r="X306" s="147">
        <v>3.8800000000000002E-3</v>
      </c>
      <c r="Y306" s="147">
        <f>X306*K306</f>
        <v>2.8857500000000003</v>
      </c>
      <c r="Z306" s="147">
        <v>0</v>
      </c>
      <c r="AA306" s="148">
        <f>Z306*K306</f>
        <v>0</v>
      </c>
      <c r="AR306" s="20" t="s">
        <v>384</v>
      </c>
      <c r="AT306" s="20" t="s">
        <v>180</v>
      </c>
      <c r="AU306" s="20" t="s">
        <v>129</v>
      </c>
      <c r="AY306" s="20" t="s">
        <v>159</v>
      </c>
      <c r="BE306" s="149">
        <f>IF(U306="základní",N306,0)</f>
        <v>0</v>
      </c>
      <c r="BF306" s="149">
        <f>IF(U306="snížená",N306,0)</f>
        <v>0</v>
      </c>
      <c r="BG306" s="149">
        <f>IF(U306="zákl. přenesená",N306,0)</f>
        <v>0</v>
      </c>
      <c r="BH306" s="149">
        <f>IF(U306="sníž. přenesená",N306,0)</f>
        <v>0</v>
      </c>
      <c r="BI306" s="149">
        <f>IF(U306="nulová",N306,0)</f>
        <v>0</v>
      </c>
      <c r="BJ306" s="20" t="s">
        <v>85</v>
      </c>
      <c r="BK306" s="149">
        <f>ROUND(L306*K306,2)</f>
        <v>0</v>
      </c>
      <c r="BL306" s="20" t="s">
        <v>168</v>
      </c>
      <c r="BM306" s="20" t="s">
        <v>653</v>
      </c>
    </row>
    <row r="307" spans="2:65" s="10" customFormat="1" ht="22.5" customHeight="1">
      <c r="B307" s="150"/>
      <c r="C307" s="151"/>
      <c r="D307" s="151"/>
      <c r="E307" s="152" t="s">
        <v>5</v>
      </c>
      <c r="F307" s="227" t="s">
        <v>654</v>
      </c>
      <c r="G307" s="228"/>
      <c r="H307" s="228"/>
      <c r="I307" s="228"/>
      <c r="J307" s="151"/>
      <c r="K307" s="153">
        <v>743.75</v>
      </c>
      <c r="L307" s="151"/>
      <c r="M307" s="151"/>
      <c r="N307" s="151"/>
      <c r="O307" s="151"/>
      <c r="P307" s="151"/>
      <c r="Q307" s="151"/>
      <c r="R307" s="154"/>
      <c r="T307" s="155"/>
      <c r="U307" s="151"/>
      <c r="V307" s="151"/>
      <c r="W307" s="151"/>
      <c r="X307" s="151"/>
      <c r="Y307" s="151"/>
      <c r="Z307" s="151"/>
      <c r="AA307" s="156"/>
      <c r="AT307" s="157" t="s">
        <v>167</v>
      </c>
      <c r="AU307" s="157" t="s">
        <v>129</v>
      </c>
      <c r="AV307" s="10" t="s">
        <v>129</v>
      </c>
      <c r="AW307" s="10" t="s">
        <v>35</v>
      </c>
      <c r="AX307" s="10" t="s">
        <v>85</v>
      </c>
      <c r="AY307" s="157" t="s">
        <v>159</v>
      </c>
    </row>
    <row r="308" spans="2:65" s="1" customFormat="1" ht="31.5" customHeight="1">
      <c r="B308" s="140"/>
      <c r="C308" s="141" t="s">
        <v>655</v>
      </c>
      <c r="D308" s="141" t="s">
        <v>160</v>
      </c>
      <c r="E308" s="142" t="s">
        <v>656</v>
      </c>
      <c r="F308" s="225" t="s">
        <v>657</v>
      </c>
      <c r="G308" s="225"/>
      <c r="H308" s="225"/>
      <c r="I308" s="225"/>
      <c r="J308" s="143" t="s">
        <v>258</v>
      </c>
      <c r="K308" s="144">
        <v>297.5</v>
      </c>
      <c r="L308" s="226"/>
      <c r="M308" s="226"/>
      <c r="N308" s="226">
        <f>ROUND(L308*K308,2)</f>
        <v>0</v>
      </c>
      <c r="O308" s="226"/>
      <c r="P308" s="226"/>
      <c r="Q308" s="226"/>
      <c r="R308" s="145"/>
      <c r="T308" s="146" t="s">
        <v>5</v>
      </c>
      <c r="U308" s="43" t="s">
        <v>42</v>
      </c>
      <c r="V308" s="147">
        <v>0.1</v>
      </c>
      <c r="W308" s="147">
        <f>V308*K308</f>
        <v>29.75</v>
      </c>
      <c r="X308" s="147">
        <v>7.2000000000000005E-4</v>
      </c>
      <c r="Y308" s="147">
        <f>X308*K308</f>
        <v>0.2142</v>
      </c>
      <c r="Z308" s="147">
        <v>0</v>
      </c>
      <c r="AA308" s="148">
        <f>Z308*K308</f>
        <v>0</v>
      </c>
      <c r="AR308" s="20" t="s">
        <v>168</v>
      </c>
      <c r="AT308" s="20" t="s">
        <v>160</v>
      </c>
      <c r="AU308" s="20" t="s">
        <v>129</v>
      </c>
      <c r="AY308" s="20" t="s">
        <v>159</v>
      </c>
      <c r="BE308" s="149">
        <f>IF(U308="základní",N308,0)</f>
        <v>0</v>
      </c>
      <c r="BF308" s="149">
        <f>IF(U308="snížená",N308,0)</f>
        <v>0</v>
      </c>
      <c r="BG308" s="149">
        <f>IF(U308="zákl. přenesená",N308,0)</f>
        <v>0</v>
      </c>
      <c r="BH308" s="149">
        <f>IF(U308="sníž. přenesená",N308,0)</f>
        <v>0</v>
      </c>
      <c r="BI308" s="149">
        <f>IF(U308="nulová",N308,0)</f>
        <v>0</v>
      </c>
      <c r="BJ308" s="20" t="s">
        <v>85</v>
      </c>
      <c r="BK308" s="149">
        <f>ROUND(L308*K308,2)</f>
        <v>0</v>
      </c>
      <c r="BL308" s="20" t="s">
        <v>168</v>
      </c>
      <c r="BM308" s="20" t="s">
        <v>658</v>
      </c>
    </row>
    <row r="309" spans="2:65" s="10" customFormat="1" ht="22.5" customHeight="1">
      <c r="B309" s="150"/>
      <c r="C309" s="151"/>
      <c r="D309" s="151"/>
      <c r="E309" s="152" t="s">
        <v>5</v>
      </c>
      <c r="F309" s="227" t="s">
        <v>638</v>
      </c>
      <c r="G309" s="228"/>
      <c r="H309" s="228"/>
      <c r="I309" s="228"/>
      <c r="J309" s="151"/>
      <c r="K309" s="153">
        <v>297.5</v>
      </c>
      <c r="L309" s="151"/>
      <c r="M309" s="151"/>
      <c r="N309" s="151"/>
      <c r="O309" s="151"/>
      <c r="P309" s="151"/>
      <c r="Q309" s="151"/>
      <c r="R309" s="154"/>
      <c r="T309" s="155"/>
      <c r="U309" s="151"/>
      <c r="V309" s="151"/>
      <c r="W309" s="151"/>
      <c r="X309" s="151"/>
      <c r="Y309" s="151"/>
      <c r="Z309" s="151"/>
      <c r="AA309" s="156"/>
      <c r="AT309" s="157" t="s">
        <v>167</v>
      </c>
      <c r="AU309" s="157" t="s">
        <v>129</v>
      </c>
      <c r="AV309" s="10" t="s">
        <v>129</v>
      </c>
      <c r="AW309" s="10" t="s">
        <v>35</v>
      </c>
      <c r="AX309" s="10" t="s">
        <v>85</v>
      </c>
      <c r="AY309" s="157" t="s">
        <v>159</v>
      </c>
    </row>
    <row r="310" spans="2:65" s="1" customFormat="1" ht="22.5" customHeight="1">
      <c r="B310" s="140"/>
      <c r="C310" s="141" t="s">
        <v>659</v>
      </c>
      <c r="D310" s="141" t="s">
        <v>160</v>
      </c>
      <c r="E310" s="142" t="s">
        <v>660</v>
      </c>
      <c r="F310" s="225" t="s">
        <v>661</v>
      </c>
      <c r="G310" s="225"/>
      <c r="H310" s="225"/>
      <c r="I310" s="225"/>
      <c r="J310" s="143" t="s">
        <v>163</v>
      </c>
      <c r="K310" s="144">
        <v>85</v>
      </c>
      <c r="L310" s="226"/>
      <c r="M310" s="226"/>
      <c r="N310" s="226">
        <f>ROUND(L310*K310,2)</f>
        <v>0</v>
      </c>
      <c r="O310" s="226"/>
      <c r="P310" s="226"/>
      <c r="Q310" s="226"/>
      <c r="R310" s="145"/>
      <c r="T310" s="146" t="s">
        <v>5</v>
      </c>
      <c r="U310" s="43" t="s">
        <v>42</v>
      </c>
      <c r="V310" s="147">
        <v>8.4000000000000005E-2</v>
      </c>
      <c r="W310" s="147">
        <f>V310*K310</f>
        <v>7.1400000000000006</v>
      </c>
      <c r="X310" s="147">
        <v>1E-4</v>
      </c>
      <c r="Y310" s="147">
        <f>X310*K310</f>
        <v>8.5000000000000006E-3</v>
      </c>
      <c r="Z310" s="147">
        <v>0</v>
      </c>
      <c r="AA310" s="148">
        <f>Z310*K310</f>
        <v>0</v>
      </c>
      <c r="AR310" s="20" t="s">
        <v>168</v>
      </c>
      <c r="AT310" s="20" t="s">
        <v>160</v>
      </c>
      <c r="AU310" s="20" t="s">
        <v>129</v>
      </c>
      <c r="AY310" s="20" t="s">
        <v>159</v>
      </c>
      <c r="BE310" s="149">
        <f>IF(U310="základní",N310,0)</f>
        <v>0</v>
      </c>
      <c r="BF310" s="149">
        <f>IF(U310="snížená",N310,0)</f>
        <v>0</v>
      </c>
      <c r="BG310" s="149">
        <f>IF(U310="zákl. přenesená",N310,0)</f>
        <v>0</v>
      </c>
      <c r="BH310" s="149">
        <f>IF(U310="sníž. přenesená",N310,0)</f>
        <v>0</v>
      </c>
      <c r="BI310" s="149">
        <f>IF(U310="nulová",N310,0)</f>
        <v>0</v>
      </c>
      <c r="BJ310" s="20" t="s">
        <v>85</v>
      </c>
      <c r="BK310" s="149">
        <f>ROUND(L310*K310,2)</f>
        <v>0</v>
      </c>
      <c r="BL310" s="20" t="s">
        <v>168</v>
      </c>
      <c r="BM310" s="20" t="s">
        <v>662</v>
      </c>
    </row>
    <row r="311" spans="2:65" s="1" customFormat="1" ht="31.5" customHeight="1">
      <c r="B311" s="140"/>
      <c r="C311" s="141" t="s">
        <v>663</v>
      </c>
      <c r="D311" s="141" t="s">
        <v>160</v>
      </c>
      <c r="E311" s="142" t="s">
        <v>664</v>
      </c>
      <c r="F311" s="225" t="s">
        <v>665</v>
      </c>
      <c r="G311" s="225"/>
      <c r="H311" s="225"/>
      <c r="I311" s="225"/>
      <c r="J311" s="143" t="s">
        <v>183</v>
      </c>
      <c r="K311" s="144">
        <v>3.3759999999999999</v>
      </c>
      <c r="L311" s="226"/>
      <c r="M311" s="226"/>
      <c r="N311" s="226">
        <f>ROUND(L311*K311,2)</f>
        <v>0</v>
      </c>
      <c r="O311" s="226"/>
      <c r="P311" s="226"/>
      <c r="Q311" s="226"/>
      <c r="R311" s="145"/>
      <c r="T311" s="146" t="s">
        <v>5</v>
      </c>
      <c r="U311" s="43" t="s">
        <v>42</v>
      </c>
      <c r="V311" s="147">
        <v>1.5980000000000001</v>
      </c>
      <c r="W311" s="147">
        <f>V311*K311</f>
        <v>5.3948480000000005</v>
      </c>
      <c r="X311" s="147">
        <v>0</v>
      </c>
      <c r="Y311" s="147">
        <f>X311*K311</f>
        <v>0</v>
      </c>
      <c r="Z311" s="147">
        <v>0</v>
      </c>
      <c r="AA311" s="148">
        <f>Z311*K311</f>
        <v>0</v>
      </c>
      <c r="AR311" s="20" t="s">
        <v>168</v>
      </c>
      <c r="AT311" s="20" t="s">
        <v>160</v>
      </c>
      <c r="AU311" s="20" t="s">
        <v>129</v>
      </c>
      <c r="AY311" s="20" t="s">
        <v>159</v>
      </c>
      <c r="BE311" s="149">
        <f>IF(U311="základní",N311,0)</f>
        <v>0</v>
      </c>
      <c r="BF311" s="149">
        <f>IF(U311="snížená",N311,0)</f>
        <v>0</v>
      </c>
      <c r="BG311" s="149">
        <f>IF(U311="zákl. přenesená",N311,0)</f>
        <v>0</v>
      </c>
      <c r="BH311" s="149">
        <f>IF(U311="sníž. přenesená",N311,0)</f>
        <v>0</v>
      </c>
      <c r="BI311" s="149">
        <f>IF(U311="nulová",N311,0)</f>
        <v>0</v>
      </c>
      <c r="BJ311" s="20" t="s">
        <v>85</v>
      </c>
      <c r="BK311" s="149">
        <f>ROUND(L311*K311,2)</f>
        <v>0</v>
      </c>
      <c r="BL311" s="20" t="s">
        <v>168</v>
      </c>
      <c r="BM311" s="20" t="s">
        <v>666</v>
      </c>
    </row>
    <row r="312" spans="2:65" s="9" customFormat="1" ht="29.85" customHeight="1">
      <c r="B312" s="129"/>
      <c r="C312" s="130"/>
      <c r="D312" s="139" t="s">
        <v>255</v>
      </c>
      <c r="E312" s="139"/>
      <c r="F312" s="139"/>
      <c r="G312" s="139"/>
      <c r="H312" s="139"/>
      <c r="I312" s="139"/>
      <c r="J312" s="139"/>
      <c r="K312" s="139"/>
      <c r="L312" s="139"/>
      <c r="M312" s="139"/>
      <c r="N312" s="259">
        <f>BK312</f>
        <v>0</v>
      </c>
      <c r="O312" s="260"/>
      <c r="P312" s="260"/>
      <c r="Q312" s="260"/>
      <c r="R312" s="132"/>
      <c r="T312" s="133"/>
      <c r="U312" s="130"/>
      <c r="V312" s="130"/>
      <c r="W312" s="134">
        <f>W313</f>
        <v>9.6389999999999993</v>
      </c>
      <c r="X312" s="130"/>
      <c r="Y312" s="134">
        <f>Y313</f>
        <v>0</v>
      </c>
      <c r="Z312" s="130"/>
      <c r="AA312" s="135">
        <f>AA313</f>
        <v>0.432</v>
      </c>
      <c r="AR312" s="136" t="s">
        <v>129</v>
      </c>
      <c r="AT312" s="137" t="s">
        <v>76</v>
      </c>
      <c r="AU312" s="137" t="s">
        <v>85</v>
      </c>
      <c r="AY312" s="136" t="s">
        <v>159</v>
      </c>
      <c r="BK312" s="138">
        <f>BK313</f>
        <v>0</v>
      </c>
    </row>
    <row r="313" spans="2:65" s="1" customFormat="1" ht="22.5" customHeight="1">
      <c r="B313" s="140"/>
      <c r="C313" s="141" t="s">
        <v>667</v>
      </c>
      <c r="D313" s="141" t="s">
        <v>160</v>
      </c>
      <c r="E313" s="142" t="s">
        <v>668</v>
      </c>
      <c r="F313" s="225" t="s">
        <v>669</v>
      </c>
      <c r="G313" s="225"/>
      <c r="H313" s="225"/>
      <c r="I313" s="225"/>
      <c r="J313" s="143" t="s">
        <v>407</v>
      </c>
      <c r="K313" s="144">
        <v>27</v>
      </c>
      <c r="L313" s="226"/>
      <c r="M313" s="226"/>
      <c r="N313" s="226">
        <f>ROUND(L313*K313,2)</f>
        <v>0</v>
      </c>
      <c r="O313" s="226"/>
      <c r="P313" s="226"/>
      <c r="Q313" s="226"/>
      <c r="R313" s="145"/>
      <c r="T313" s="146" t="s">
        <v>5</v>
      </c>
      <c r="U313" s="171" t="s">
        <v>42</v>
      </c>
      <c r="V313" s="172">
        <v>0.35699999999999998</v>
      </c>
      <c r="W313" s="172">
        <f>V313*K313</f>
        <v>9.6389999999999993</v>
      </c>
      <c r="X313" s="172">
        <v>0</v>
      </c>
      <c r="Y313" s="172">
        <f>X313*K313</f>
        <v>0</v>
      </c>
      <c r="Z313" s="172">
        <v>1.6E-2</v>
      </c>
      <c r="AA313" s="173">
        <f>Z313*K313</f>
        <v>0.432</v>
      </c>
      <c r="AR313" s="20" t="s">
        <v>168</v>
      </c>
      <c r="AT313" s="20" t="s">
        <v>160</v>
      </c>
      <c r="AU313" s="20" t="s">
        <v>129</v>
      </c>
      <c r="AY313" s="20" t="s">
        <v>159</v>
      </c>
      <c r="BE313" s="149">
        <f>IF(U313="základní",N313,0)</f>
        <v>0</v>
      </c>
      <c r="BF313" s="149">
        <f>IF(U313="snížená",N313,0)</f>
        <v>0</v>
      </c>
      <c r="BG313" s="149">
        <f>IF(U313="zákl. přenesená",N313,0)</f>
        <v>0</v>
      </c>
      <c r="BH313" s="149">
        <f>IF(U313="sníž. přenesená",N313,0)</f>
        <v>0</v>
      </c>
      <c r="BI313" s="149">
        <f>IF(U313="nulová",N313,0)</f>
        <v>0</v>
      </c>
      <c r="BJ313" s="20" t="s">
        <v>85</v>
      </c>
      <c r="BK313" s="149">
        <f>ROUND(L313*K313,2)</f>
        <v>0</v>
      </c>
      <c r="BL313" s="20" t="s">
        <v>168</v>
      </c>
      <c r="BM313" s="20" t="s">
        <v>670</v>
      </c>
    </row>
    <row r="314" spans="2:65" s="1" customFormat="1" ht="6.95" customHeight="1">
      <c r="B314" s="58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60"/>
    </row>
  </sheetData>
  <mergeCells count="44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F246:I246"/>
    <mergeCell ref="L246:M246"/>
    <mergeCell ref="N246:Q246"/>
    <mergeCell ref="F247:I247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87:I287"/>
    <mergeCell ref="F288:I288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6:I296"/>
    <mergeCell ref="L296:M296"/>
    <mergeCell ref="N296:Q296"/>
    <mergeCell ref="F299:I299"/>
    <mergeCell ref="L299:M299"/>
    <mergeCell ref="N299:Q299"/>
    <mergeCell ref="F300:I300"/>
    <mergeCell ref="F301:I301"/>
    <mergeCell ref="L301:M301"/>
    <mergeCell ref="N301:Q301"/>
    <mergeCell ref="F310:I310"/>
    <mergeCell ref="L310:M310"/>
    <mergeCell ref="N310:Q310"/>
    <mergeCell ref="F311:I311"/>
    <mergeCell ref="L311:M311"/>
    <mergeCell ref="N311:Q311"/>
    <mergeCell ref="F302:I302"/>
    <mergeCell ref="F303:I303"/>
    <mergeCell ref="F304:I304"/>
    <mergeCell ref="L304:M304"/>
    <mergeCell ref="N304:Q304"/>
    <mergeCell ref="F305:I305"/>
    <mergeCell ref="F306:I306"/>
    <mergeCell ref="L306:M306"/>
    <mergeCell ref="N306:Q306"/>
    <mergeCell ref="H1:K1"/>
    <mergeCell ref="S2:AC2"/>
    <mergeCell ref="F313:I313"/>
    <mergeCell ref="L313:M313"/>
    <mergeCell ref="N313:Q313"/>
    <mergeCell ref="N122:Q122"/>
    <mergeCell ref="N123:Q123"/>
    <mergeCell ref="N124:Q124"/>
    <mergeCell ref="N179:Q179"/>
    <mergeCell ref="N237:Q237"/>
    <mergeCell ref="N239:Q239"/>
    <mergeCell ref="N245:Q245"/>
    <mergeCell ref="N248:Q248"/>
    <mergeCell ref="N257:Q257"/>
    <mergeCell ref="N289:Q289"/>
    <mergeCell ref="N295:Q295"/>
    <mergeCell ref="N297:Q297"/>
    <mergeCell ref="N298:Q298"/>
    <mergeCell ref="N312:Q312"/>
    <mergeCell ref="F307:I307"/>
    <mergeCell ref="F308:I308"/>
    <mergeCell ref="L308:M308"/>
    <mergeCell ref="N308:Q308"/>
    <mergeCell ref="F309:I309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9055118110236227" right="0.59055118110236227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>
      <pane ySplit="1" topLeftCell="A67" activePane="bottomLeft" state="frozen"/>
      <selection pane="bottomLeft" activeCell="F78" sqref="F78:P7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92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671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N98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ROUND((SUM(BE98:BE99)+SUM(BE117:BE188)), 2)</f>
        <v>0</v>
      </c>
      <c r="I32" s="250"/>
      <c r="J32" s="250"/>
      <c r="K32" s="35"/>
      <c r="L32" s="35"/>
      <c r="M32" s="255">
        <f>ROUND(ROUND((SUM(BE98:BE99)+SUM(BE117:BE188)),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ROUND((SUM(BF98:BF99)+SUM(BF117:BF188)), 2)</f>
        <v>0</v>
      </c>
      <c r="I33" s="250"/>
      <c r="J33" s="250"/>
      <c r="K33" s="35"/>
      <c r="L33" s="35"/>
      <c r="M33" s="255">
        <f>ROUND(ROUND((SUM(BF98:BF99)+SUM(BF117:BF188)),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ROUND((SUM(BG98:BG99)+SUM(BG117:BG188)),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ROUND((SUM(BH98:BH99)+SUM(BH117:BH188)),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ROUND((SUM(BI98:BI99)+SUM(BI117:BI188)),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03 - Sanace trhlin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N117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140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N118</f>
        <v>0</v>
      </c>
      <c r="O89" s="245"/>
      <c r="P89" s="245"/>
      <c r="Q89" s="245"/>
      <c r="R89" s="115"/>
    </row>
    <row r="90" spans="2:47" s="7" customFormat="1" ht="19.899999999999999" customHeight="1">
      <c r="B90" s="116"/>
      <c r="C90" s="117"/>
      <c r="D90" s="118" t="s">
        <v>247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N119</f>
        <v>0</v>
      </c>
      <c r="O90" s="247"/>
      <c r="P90" s="247"/>
      <c r="Q90" s="247"/>
      <c r="R90" s="119"/>
    </row>
    <row r="91" spans="2:47" s="7" customFormat="1" ht="19.899999999999999" customHeight="1">
      <c r="B91" s="116"/>
      <c r="C91" s="117"/>
      <c r="D91" s="118" t="s">
        <v>141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N124</f>
        <v>0</v>
      </c>
      <c r="O91" s="247"/>
      <c r="P91" s="247"/>
      <c r="Q91" s="247"/>
      <c r="R91" s="119"/>
    </row>
    <row r="92" spans="2:47" s="7" customFormat="1" ht="19.899999999999999" customHeight="1">
      <c r="B92" s="116"/>
      <c r="C92" s="117"/>
      <c r="D92" s="118" t="s">
        <v>250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N131</f>
        <v>0</v>
      </c>
      <c r="O92" s="247"/>
      <c r="P92" s="247"/>
      <c r="Q92" s="247"/>
      <c r="R92" s="119"/>
    </row>
    <row r="93" spans="2:47" s="7" customFormat="1" ht="19.899999999999999" customHeight="1">
      <c r="B93" s="116"/>
      <c r="C93" s="117"/>
      <c r="D93" s="118" t="s">
        <v>142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6">
        <f>N138</f>
        <v>0</v>
      </c>
      <c r="O93" s="247"/>
      <c r="P93" s="247"/>
      <c r="Q93" s="247"/>
      <c r="R93" s="119"/>
    </row>
    <row r="94" spans="2:47" s="7" customFormat="1" ht="19.899999999999999" customHeight="1">
      <c r="B94" s="116"/>
      <c r="C94" s="117"/>
      <c r="D94" s="118" t="s">
        <v>252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6">
        <f>N174</f>
        <v>0</v>
      </c>
      <c r="O94" s="247"/>
      <c r="P94" s="247"/>
      <c r="Q94" s="247"/>
      <c r="R94" s="119"/>
    </row>
    <row r="95" spans="2:47" s="6" customFormat="1" ht="24.95" customHeight="1">
      <c r="B95" s="112"/>
      <c r="C95" s="113"/>
      <c r="D95" s="114" t="s">
        <v>253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N184</f>
        <v>0</v>
      </c>
      <c r="O95" s="245"/>
      <c r="P95" s="245"/>
      <c r="Q95" s="245"/>
      <c r="R95" s="115"/>
    </row>
    <row r="96" spans="2:47" s="7" customFormat="1" ht="19.899999999999999" customHeight="1">
      <c r="B96" s="116"/>
      <c r="C96" s="117"/>
      <c r="D96" s="118" t="s">
        <v>672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46">
        <f>N185</f>
        <v>0</v>
      </c>
      <c r="O96" s="247"/>
      <c r="P96" s="247"/>
      <c r="Q96" s="247"/>
      <c r="R96" s="119"/>
    </row>
    <row r="97" spans="2:21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21" s="1" customFormat="1" ht="29.25" customHeight="1">
      <c r="B98" s="34"/>
      <c r="C98" s="111" t="s">
        <v>144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48">
        <v>0</v>
      </c>
      <c r="O98" s="249"/>
      <c r="P98" s="249"/>
      <c r="Q98" s="249"/>
      <c r="R98" s="36"/>
      <c r="T98" s="120"/>
      <c r="U98" s="121" t="s">
        <v>41</v>
      </c>
    </row>
    <row r="99" spans="2:21" s="1" customFormat="1" ht="18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02" t="s">
        <v>123</v>
      </c>
      <c r="D100" s="103"/>
      <c r="E100" s="103"/>
      <c r="F100" s="103"/>
      <c r="G100" s="103"/>
      <c r="H100" s="103"/>
      <c r="I100" s="103"/>
      <c r="J100" s="103"/>
      <c r="K100" s="103"/>
      <c r="L100" s="195">
        <f>ROUND(SUM(N88+N98),2)</f>
        <v>0</v>
      </c>
      <c r="M100" s="195"/>
      <c r="N100" s="195"/>
      <c r="O100" s="195"/>
      <c r="P100" s="195"/>
      <c r="Q100" s="195"/>
      <c r="R100" s="36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5" spans="2:21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21" s="1" customFormat="1" ht="36.950000000000003" customHeight="1">
      <c r="B106" s="34"/>
      <c r="C106" s="206" t="s">
        <v>145</v>
      </c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36"/>
    </row>
    <row r="107" spans="2:21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21" s="1" customFormat="1" ht="30" customHeight="1">
      <c r="B108" s="34"/>
      <c r="C108" s="31" t="s">
        <v>16</v>
      </c>
      <c r="D108" s="35"/>
      <c r="E108" s="35"/>
      <c r="F108" s="251" t="str">
        <f>F6</f>
        <v xml:space="preserve">FN Brno - PDM, objekt L – Zajištění základové spáry                                  Etapa 1 - Posílení základové soustavy </v>
      </c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35"/>
      <c r="R108" s="36"/>
    </row>
    <row r="109" spans="2:21" s="1" customFormat="1" ht="36.950000000000003" customHeight="1">
      <c r="B109" s="34"/>
      <c r="C109" s="68" t="s">
        <v>131</v>
      </c>
      <c r="D109" s="35"/>
      <c r="E109" s="35"/>
      <c r="F109" s="208" t="str">
        <f>F7</f>
        <v>03 - Sanace trhlin</v>
      </c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35"/>
      <c r="R109" s="36"/>
    </row>
    <row r="110" spans="2:21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18" customHeight="1">
      <c r="B111" s="34"/>
      <c r="C111" s="31" t="s">
        <v>19</v>
      </c>
      <c r="D111" s="35"/>
      <c r="E111" s="35"/>
      <c r="F111" s="29" t="str">
        <f>F9</f>
        <v>Brno, Černopolní 9, pavilon L</v>
      </c>
      <c r="G111" s="35"/>
      <c r="H111" s="35"/>
      <c r="I111" s="35"/>
      <c r="J111" s="35"/>
      <c r="K111" s="31" t="s">
        <v>21</v>
      </c>
      <c r="L111" s="35"/>
      <c r="M111" s="241" t="str">
        <f>IF(O9="","",O9)</f>
        <v>21.11.2018</v>
      </c>
      <c r="N111" s="241"/>
      <c r="O111" s="241"/>
      <c r="P111" s="241"/>
      <c r="Q111" s="35"/>
      <c r="R111" s="36"/>
    </row>
    <row r="112" spans="2:21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5">
      <c r="B113" s="34"/>
      <c r="C113" s="31" t="s">
        <v>23</v>
      </c>
      <c r="D113" s="35"/>
      <c r="E113" s="35"/>
      <c r="F113" s="29" t="str">
        <f>E12</f>
        <v>Fakultní nemocnice Brno</v>
      </c>
      <c r="G113" s="35"/>
      <c r="H113" s="35"/>
      <c r="I113" s="35"/>
      <c r="J113" s="35"/>
      <c r="K113" s="31" t="s">
        <v>31</v>
      </c>
      <c r="L113" s="35"/>
      <c r="M113" s="219" t="str">
        <f>E18</f>
        <v>PROXIMA projekt s.r.o.</v>
      </c>
      <c r="N113" s="219"/>
      <c r="O113" s="219"/>
      <c r="P113" s="219"/>
      <c r="Q113" s="219"/>
      <c r="R113" s="36"/>
    </row>
    <row r="114" spans="2:65" s="1" customFormat="1" ht="14.45" customHeight="1">
      <c r="B114" s="34"/>
      <c r="C114" s="31" t="s">
        <v>29</v>
      </c>
      <c r="D114" s="35"/>
      <c r="E114" s="35"/>
      <c r="F114" s="29" t="str">
        <f>IF(E15="","",E15)</f>
        <v xml:space="preserve"> </v>
      </c>
      <c r="G114" s="35"/>
      <c r="H114" s="35"/>
      <c r="I114" s="35"/>
      <c r="J114" s="35"/>
      <c r="K114" s="31" t="s">
        <v>36</v>
      </c>
      <c r="L114" s="35"/>
      <c r="M114" s="219" t="str">
        <f>E21</f>
        <v>PROXIMA projekt s.r.o.</v>
      </c>
      <c r="N114" s="219"/>
      <c r="O114" s="219"/>
      <c r="P114" s="219"/>
      <c r="Q114" s="219"/>
      <c r="R114" s="36"/>
    </row>
    <row r="115" spans="2:65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8" customFormat="1" ht="29.25" customHeight="1">
      <c r="B116" s="122"/>
      <c r="C116" s="123" t="s">
        <v>146</v>
      </c>
      <c r="D116" s="124" t="s">
        <v>147</v>
      </c>
      <c r="E116" s="124" t="s">
        <v>59</v>
      </c>
      <c r="F116" s="242" t="s">
        <v>148</v>
      </c>
      <c r="G116" s="242"/>
      <c r="H116" s="242"/>
      <c r="I116" s="242"/>
      <c r="J116" s="124" t="s">
        <v>149</v>
      </c>
      <c r="K116" s="124" t="s">
        <v>150</v>
      </c>
      <c r="L116" s="243" t="s">
        <v>151</v>
      </c>
      <c r="M116" s="243"/>
      <c r="N116" s="242" t="s">
        <v>137</v>
      </c>
      <c r="O116" s="242"/>
      <c r="P116" s="242"/>
      <c r="Q116" s="244"/>
      <c r="R116" s="125"/>
      <c r="T116" s="75" t="s">
        <v>152</v>
      </c>
      <c r="U116" s="76" t="s">
        <v>41</v>
      </c>
      <c r="V116" s="76" t="s">
        <v>153</v>
      </c>
      <c r="W116" s="76" t="s">
        <v>154</v>
      </c>
      <c r="X116" s="76" t="s">
        <v>155</v>
      </c>
      <c r="Y116" s="76" t="s">
        <v>156</v>
      </c>
      <c r="Z116" s="76" t="s">
        <v>157</v>
      </c>
      <c r="AA116" s="77" t="s">
        <v>158</v>
      </c>
    </row>
    <row r="117" spans="2:65" s="1" customFormat="1" ht="29.25" customHeight="1">
      <c r="B117" s="34"/>
      <c r="C117" s="79" t="s">
        <v>133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29">
        <f>BK117</f>
        <v>0</v>
      </c>
      <c r="O117" s="230"/>
      <c r="P117" s="230"/>
      <c r="Q117" s="230"/>
      <c r="R117" s="36"/>
      <c r="T117" s="78"/>
      <c r="U117" s="50"/>
      <c r="V117" s="50"/>
      <c r="W117" s="126">
        <f>W118+W184</f>
        <v>731.772469</v>
      </c>
      <c r="X117" s="50"/>
      <c r="Y117" s="126">
        <f>Y118+Y184</f>
        <v>13.6068696</v>
      </c>
      <c r="Z117" s="50"/>
      <c r="AA117" s="127">
        <f>AA118+AA184</f>
        <v>4.1610860000000001</v>
      </c>
      <c r="AT117" s="20" t="s">
        <v>76</v>
      </c>
      <c r="AU117" s="20" t="s">
        <v>139</v>
      </c>
      <c r="BK117" s="128">
        <f>BK118+BK184</f>
        <v>0</v>
      </c>
    </row>
    <row r="118" spans="2:65" s="9" customFormat="1" ht="37.35" customHeight="1">
      <c r="B118" s="129"/>
      <c r="C118" s="130"/>
      <c r="D118" s="131" t="s">
        <v>140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231">
        <f>BK118</f>
        <v>0</v>
      </c>
      <c r="O118" s="232"/>
      <c r="P118" s="232"/>
      <c r="Q118" s="232"/>
      <c r="R118" s="132"/>
      <c r="T118" s="133"/>
      <c r="U118" s="130"/>
      <c r="V118" s="130"/>
      <c r="W118" s="134">
        <f>W119+W124+W131+W138+W174</f>
        <v>710.07814900000005</v>
      </c>
      <c r="X118" s="130"/>
      <c r="Y118" s="134">
        <f>Y119+Y124+Y131+Y138+Y174</f>
        <v>13.339605599999999</v>
      </c>
      <c r="Z118" s="130"/>
      <c r="AA118" s="135">
        <f>AA119+AA124+AA131+AA138+AA174</f>
        <v>4.1610860000000001</v>
      </c>
      <c r="AR118" s="136" t="s">
        <v>85</v>
      </c>
      <c r="AT118" s="137" t="s">
        <v>76</v>
      </c>
      <c r="AU118" s="137" t="s">
        <v>77</v>
      </c>
      <c r="AY118" s="136" t="s">
        <v>159</v>
      </c>
      <c r="BK118" s="138">
        <f>BK119+BK124+BK131+BK138+BK174</f>
        <v>0</v>
      </c>
    </row>
    <row r="119" spans="2:65" s="9" customFormat="1" ht="19.899999999999999" customHeight="1">
      <c r="B119" s="129"/>
      <c r="C119" s="130"/>
      <c r="D119" s="139" t="s">
        <v>247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233">
        <f>BK119</f>
        <v>0</v>
      </c>
      <c r="O119" s="234"/>
      <c r="P119" s="234"/>
      <c r="Q119" s="234"/>
      <c r="R119" s="132"/>
      <c r="T119" s="133"/>
      <c r="U119" s="130"/>
      <c r="V119" s="130"/>
      <c r="W119" s="134">
        <f>SUM(W120:W123)</f>
        <v>0.676512</v>
      </c>
      <c r="X119" s="130"/>
      <c r="Y119" s="134">
        <f>SUM(Y120:Y123)</f>
        <v>0</v>
      </c>
      <c r="Z119" s="130"/>
      <c r="AA119" s="135">
        <f>SUM(AA120:AA123)</f>
        <v>0</v>
      </c>
      <c r="AR119" s="136" t="s">
        <v>85</v>
      </c>
      <c r="AT119" s="137" t="s">
        <v>76</v>
      </c>
      <c r="AU119" s="137" t="s">
        <v>85</v>
      </c>
      <c r="AY119" s="136" t="s">
        <v>159</v>
      </c>
      <c r="BK119" s="138">
        <f>SUM(BK120:BK123)</f>
        <v>0</v>
      </c>
    </row>
    <row r="120" spans="2:65" s="1" customFormat="1" ht="22.5" customHeight="1">
      <c r="B120" s="140"/>
      <c r="C120" s="141" t="s">
        <v>85</v>
      </c>
      <c r="D120" s="141" t="s">
        <v>160</v>
      </c>
      <c r="E120" s="142" t="s">
        <v>673</v>
      </c>
      <c r="F120" s="225" t="s">
        <v>674</v>
      </c>
      <c r="G120" s="225"/>
      <c r="H120" s="225"/>
      <c r="I120" s="225"/>
      <c r="J120" s="143" t="s">
        <v>284</v>
      </c>
      <c r="K120" s="144">
        <v>1.5660000000000001</v>
      </c>
      <c r="L120" s="226"/>
      <c r="M120" s="226"/>
      <c r="N120" s="226">
        <f>ROUND(L120*K120,2)</f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0.34499999999999997</v>
      </c>
      <c r="W120" s="147">
        <f>V120*K120</f>
        <v>0.54027000000000003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0" t="s">
        <v>164</v>
      </c>
      <c r="AT120" s="20" t="s">
        <v>160</v>
      </c>
      <c r="AU120" s="20" t="s">
        <v>129</v>
      </c>
      <c r="AY120" s="20" t="s">
        <v>159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0" t="s">
        <v>85</v>
      </c>
      <c r="BK120" s="149">
        <f>ROUND(L120*K120,2)</f>
        <v>0</v>
      </c>
      <c r="BL120" s="20" t="s">
        <v>164</v>
      </c>
      <c r="BM120" s="20" t="s">
        <v>675</v>
      </c>
    </row>
    <row r="121" spans="2:65" s="10" customFormat="1" ht="22.5" customHeight="1">
      <c r="B121" s="150"/>
      <c r="C121" s="151"/>
      <c r="D121" s="151"/>
      <c r="E121" s="152" t="s">
        <v>5</v>
      </c>
      <c r="F121" s="227" t="s">
        <v>676</v>
      </c>
      <c r="G121" s="228"/>
      <c r="H121" s="228"/>
      <c r="I121" s="228"/>
      <c r="J121" s="151"/>
      <c r="K121" s="153">
        <v>1.5660000000000001</v>
      </c>
      <c r="L121" s="151"/>
      <c r="M121" s="151"/>
      <c r="N121" s="151"/>
      <c r="O121" s="151"/>
      <c r="P121" s="151"/>
      <c r="Q121" s="151"/>
      <c r="R121" s="154"/>
      <c r="T121" s="155"/>
      <c r="U121" s="151"/>
      <c r="V121" s="151"/>
      <c r="W121" s="151"/>
      <c r="X121" s="151"/>
      <c r="Y121" s="151"/>
      <c r="Z121" s="151"/>
      <c r="AA121" s="156"/>
      <c r="AT121" s="157" t="s">
        <v>167</v>
      </c>
      <c r="AU121" s="157" t="s">
        <v>129</v>
      </c>
      <c r="AV121" s="10" t="s">
        <v>129</v>
      </c>
      <c r="AW121" s="10" t="s">
        <v>35</v>
      </c>
      <c r="AX121" s="10" t="s">
        <v>85</v>
      </c>
      <c r="AY121" s="157" t="s">
        <v>159</v>
      </c>
    </row>
    <row r="122" spans="2:65" s="1" customFormat="1" ht="31.5" customHeight="1">
      <c r="B122" s="140"/>
      <c r="C122" s="141" t="s">
        <v>129</v>
      </c>
      <c r="D122" s="141" t="s">
        <v>160</v>
      </c>
      <c r="E122" s="142" t="s">
        <v>677</v>
      </c>
      <c r="F122" s="225" t="s">
        <v>678</v>
      </c>
      <c r="G122" s="225"/>
      <c r="H122" s="225"/>
      <c r="I122" s="225"/>
      <c r="J122" s="143" t="s">
        <v>284</v>
      </c>
      <c r="K122" s="144">
        <v>1.5660000000000001</v>
      </c>
      <c r="L122" s="226"/>
      <c r="M122" s="226"/>
      <c r="N122" s="226">
        <f>ROUND(L122*K122,2)</f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8.6999999999999994E-2</v>
      </c>
      <c r="W122" s="147">
        <f>V122*K122</f>
        <v>0.136242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0" t="s">
        <v>164</v>
      </c>
      <c r="AT122" s="20" t="s">
        <v>160</v>
      </c>
      <c r="AU122" s="20" t="s">
        <v>129</v>
      </c>
      <c r="AY122" s="20" t="s">
        <v>159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0" t="s">
        <v>85</v>
      </c>
      <c r="BK122" s="149">
        <f>ROUND(L122*K122,2)</f>
        <v>0</v>
      </c>
      <c r="BL122" s="20" t="s">
        <v>164</v>
      </c>
      <c r="BM122" s="20" t="s">
        <v>679</v>
      </c>
    </row>
    <row r="123" spans="2:65" s="10" customFormat="1" ht="22.5" customHeight="1">
      <c r="B123" s="150"/>
      <c r="C123" s="151"/>
      <c r="D123" s="151"/>
      <c r="E123" s="152" t="s">
        <v>5</v>
      </c>
      <c r="F123" s="227" t="s">
        <v>676</v>
      </c>
      <c r="G123" s="228"/>
      <c r="H123" s="228"/>
      <c r="I123" s="228"/>
      <c r="J123" s="151"/>
      <c r="K123" s="153">
        <v>1.5660000000000001</v>
      </c>
      <c r="L123" s="151"/>
      <c r="M123" s="151"/>
      <c r="N123" s="151"/>
      <c r="O123" s="151"/>
      <c r="P123" s="151"/>
      <c r="Q123" s="151"/>
      <c r="R123" s="154"/>
      <c r="T123" s="155"/>
      <c r="U123" s="151"/>
      <c r="V123" s="151"/>
      <c r="W123" s="151"/>
      <c r="X123" s="151"/>
      <c r="Y123" s="151"/>
      <c r="Z123" s="151"/>
      <c r="AA123" s="156"/>
      <c r="AT123" s="157" t="s">
        <v>167</v>
      </c>
      <c r="AU123" s="157" t="s">
        <v>129</v>
      </c>
      <c r="AV123" s="10" t="s">
        <v>129</v>
      </c>
      <c r="AW123" s="10" t="s">
        <v>35</v>
      </c>
      <c r="AX123" s="10" t="s">
        <v>85</v>
      </c>
      <c r="AY123" s="157" t="s">
        <v>159</v>
      </c>
    </row>
    <row r="124" spans="2:65" s="9" customFormat="1" ht="29.85" customHeight="1">
      <c r="B124" s="129"/>
      <c r="C124" s="130"/>
      <c r="D124" s="139" t="s">
        <v>141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233">
        <f>BK124</f>
        <v>0</v>
      </c>
      <c r="O124" s="234"/>
      <c r="P124" s="234"/>
      <c r="Q124" s="234"/>
      <c r="R124" s="132"/>
      <c r="T124" s="133"/>
      <c r="U124" s="130"/>
      <c r="V124" s="130"/>
      <c r="W124" s="134">
        <f>SUM(W125:W130)</f>
        <v>4.8618500000000004</v>
      </c>
      <c r="X124" s="130"/>
      <c r="Y124" s="134">
        <f>SUM(Y125:Y130)</f>
        <v>0.35308699999999998</v>
      </c>
      <c r="Z124" s="130"/>
      <c r="AA124" s="135">
        <f>SUM(AA125:AA130)</f>
        <v>0</v>
      </c>
      <c r="AR124" s="136" t="s">
        <v>85</v>
      </c>
      <c r="AT124" s="137" t="s">
        <v>76</v>
      </c>
      <c r="AU124" s="137" t="s">
        <v>85</v>
      </c>
      <c r="AY124" s="136" t="s">
        <v>159</v>
      </c>
      <c r="BK124" s="138">
        <f>SUM(BK125:BK130)</f>
        <v>0</v>
      </c>
    </row>
    <row r="125" spans="2:65" s="1" customFormat="1" ht="31.5" customHeight="1">
      <c r="B125" s="140"/>
      <c r="C125" s="141" t="s">
        <v>164</v>
      </c>
      <c r="D125" s="141" t="s">
        <v>160</v>
      </c>
      <c r="E125" s="142" t="s">
        <v>680</v>
      </c>
      <c r="F125" s="225" t="s">
        <v>681</v>
      </c>
      <c r="G125" s="225"/>
      <c r="H125" s="225"/>
      <c r="I125" s="225"/>
      <c r="J125" s="143" t="s">
        <v>177</v>
      </c>
      <c r="K125" s="144">
        <v>1.45</v>
      </c>
      <c r="L125" s="226"/>
      <c r="M125" s="226"/>
      <c r="N125" s="226">
        <f>ROUND(L125*K125,2)</f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3.3530000000000002</v>
      </c>
      <c r="W125" s="147">
        <f>V125*K125</f>
        <v>4.8618500000000004</v>
      </c>
      <c r="X125" s="147">
        <v>6.0000000000000002E-5</v>
      </c>
      <c r="Y125" s="147">
        <f>X125*K125</f>
        <v>8.7000000000000001E-5</v>
      </c>
      <c r="Z125" s="147">
        <v>0</v>
      </c>
      <c r="AA125" s="148">
        <f>Z125*K125</f>
        <v>0</v>
      </c>
      <c r="AR125" s="20" t="s">
        <v>164</v>
      </c>
      <c r="AT125" s="20" t="s">
        <v>160</v>
      </c>
      <c r="AU125" s="20" t="s">
        <v>129</v>
      </c>
      <c r="AY125" s="20" t="s">
        <v>159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85</v>
      </c>
      <c r="BK125" s="149">
        <f>ROUND(L125*K125,2)</f>
        <v>0</v>
      </c>
      <c r="BL125" s="20" t="s">
        <v>164</v>
      </c>
      <c r="BM125" s="20" t="s">
        <v>682</v>
      </c>
    </row>
    <row r="126" spans="2:65" s="10" customFormat="1" ht="22.5" customHeight="1">
      <c r="B126" s="150"/>
      <c r="C126" s="151"/>
      <c r="D126" s="151"/>
      <c r="E126" s="152" t="s">
        <v>5</v>
      </c>
      <c r="F126" s="227" t="s">
        <v>683</v>
      </c>
      <c r="G126" s="228"/>
      <c r="H126" s="228"/>
      <c r="I126" s="228"/>
      <c r="J126" s="151"/>
      <c r="K126" s="153">
        <v>1.45</v>
      </c>
      <c r="L126" s="151"/>
      <c r="M126" s="151"/>
      <c r="N126" s="151"/>
      <c r="O126" s="151"/>
      <c r="P126" s="151"/>
      <c r="Q126" s="151"/>
      <c r="R126" s="154"/>
      <c r="T126" s="155"/>
      <c r="U126" s="151"/>
      <c r="V126" s="151"/>
      <c r="W126" s="151"/>
      <c r="X126" s="151"/>
      <c r="Y126" s="151"/>
      <c r="Z126" s="151"/>
      <c r="AA126" s="156"/>
      <c r="AT126" s="157" t="s">
        <v>167</v>
      </c>
      <c r="AU126" s="157" t="s">
        <v>129</v>
      </c>
      <c r="AV126" s="10" t="s">
        <v>129</v>
      </c>
      <c r="AW126" s="10" t="s">
        <v>35</v>
      </c>
      <c r="AX126" s="10" t="s">
        <v>85</v>
      </c>
      <c r="AY126" s="157" t="s">
        <v>159</v>
      </c>
    </row>
    <row r="127" spans="2:65" s="1" customFormat="1" ht="22.5" customHeight="1">
      <c r="B127" s="140"/>
      <c r="C127" s="166" t="s">
        <v>271</v>
      </c>
      <c r="D127" s="166" t="s">
        <v>180</v>
      </c>
      <c r="E127" s="167" t="s">
        <v>684</v>
      </c>
      <c r="F127" s="235" t="s">
        <v>685</v>
      </c>
      <c r="G127" s="235"/>
      <c r="H127" s="235"/>
      <c r="I127" s="235"/>
      <c r="J127" s="168" t="s">
        <v>183</v>
      </c>
      <c r="K127" s="169">
        <v>0.35299999999999998</v>
      </c>
      <c r="L127" s="236"/>
      <c r="M127" s="236"/>
      <c r="N127" s="23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>V127*K127</f>
        <v>0</v>
      </c>
      <c r="X127" s="147">
        <v>1</v>
      </c>
      <c r="Y127" s="147">
        <f>X127*K127</f>
        <v>0.35299999999999998</v>
      </c>
      <c r="Z127" s="147">
        <v>0</v>
      </c>
      <c r="AA127" s="148">
        <f>Z127*K127</f>
        <v>0</v>
      </c>
      <c r="AR127" s="20" t="s">
        <v>184</v>
      </c>
      <c r="AT127" s="20" t="s">
        <v>180</v>
      </c>
      <c r="AU127" s="20" t="s">
        <v>129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164</v>
      </c>
      <c r="BM127" s="20" t="s">
        <v>686</v>
      </c>
    </row>
    <row r="128" spans="2:65" s="1" customFormat="1" ht="22.5" customHeight="1">
      <c r="B128" s="34"/>
      <c r="C128" s="35"/>
      <c r="D128" s="35"/>
      <c r="E128" s="35"/>
      <c r="F128" s="237" t="s">
        <v>687</v>
      </c>
      <c r="G128" s="238"/>
      <c r="H128" s="238"/>
      <c r="I128" s="238"/>
      <c r="J128" s="35"/>
      <c r="K128" s="35"/>
      <c r="L128" s="35"/>
      <c r="M128" s="35"/>
      <c r="N128" s="35"/>
      <c r="O128" s="35"/>
      <c r="P128" s="35"/>
      <c r="Q128" s="35"/>
      <c r="R128" s="36"/>
      <c r="T128" s="170"/>
      <c r="U128" s="35"/>
      <c r="V128" s="35"/>
      <c r="W128" s="35"/>
      <c r="X128" s="35"/>
      <c r="Y128" s="35"/>
      <c r="Z128" s="35"/>
      <c r="AA128" s="73"/>
      <c r="AT128" s="20" t="s">
        <v>187</v>
      </c>
      <c r="AU128" s="20" t="s">
        <v>129</v>
      </c>
    </row>
    <row r="129" spans="2:65" s="10" customFormat="1" ht="22.5" customHeight="1">
      <c r="B129" s="150"/>
      <c r="C129" s="151"/>
      <c r="D129" s="151"/>
      <c r="E129" s="152" t="s">
        <v>5</v>
      </c>
      <c r="F129" s="223" t="s">
        <v>688</v>
      </c>
      <c r="G129" s="224"/>
      <c r="H129" s="224"/>
      <c r="I129" s="224"/>
      <c r="J129" s="151"/>
      <c r="K129" s="153">
        <v>0.19600000000000001</v>
      </c>
      <c r="L129" s="151"/>
      <c r="M129" s="151"/>
      <c r="N129" s="151"/>
      <c r="O129" s="151"/>
      <c r="P129" s="151"/>
      <c r="Q129" s="151"/>
      <c r="R129" s="154"/>
      <c r="T129" s="155"/>
      <c r="U129" s="151"/>
      <c r="V129" s="151"/>
      <c r="W129" s="151"/>
      <c r="X129" s="151"/>
      <c r="Y129" s="151"/>
      <c r="Z129" s="151"/>
      <c r="AA129" s="156"/>
      <c r="AT129" s="157" t="s">
        <v>167</v>
      </c>
      <c r="AU129" s="157" t="s">
        <v>129</v>
      </c>
      <c r="AV129" s="10" t="s">
        <v>129</v>
      </c>
      <c r="AW129" s="10" t="s">
        <v>35</v>
      </c>
      <c r="AX129" s="10" t="s">
        <v>77</v>
      </c>
      <c r="AY129" s="157" t="s">
        <v>159</v>
      </c>
    </row>
    <row r="130" spans="2:65" s="10" customFormat="1" ht="22.5" customHeight="1">
      <c r="B130" s="150"/>
      <c r="C130" s="151"/>
      <c r="D130" s="151"/>
      <c r="E130" s="152" t="s">
        <v>5</v>
      </c>
      <c r="F130" s="223" t="s">
        <v>689</v>
      </c>
      <c r="G130" s="224"/>
      <c r="H130" s="224"/>
      <c r="I130" s="224"/>
      <c r="J130" s="151"/>
      <c r="K130" s="153">
        <v>0.35299999999999998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167</v>
      </c>
      <c r="AU130" s="157" t="s">
        <v>129</v>
      </c>
      <c r="AV130" s="10" t="s">
        <v>129</v>
      </c>
      <c r="AW130" s="10" t="s">
        <v>35</v>
      </c>
      <c r="AX130" s="10" t="s">
        <v>85</v>
      </c>
      <c r="AY130" s="157" t="s">
        <v>159</v>
      </c>
    </row>
    <row r="131" spans="2:65" s="9" customFormat="1" ht="29.85" customHeight="1">
      <c r="B131" s="129"/>
      <c r="C131" s="130"/>
      <c r="D131" s="139" t="s">
        <v>250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233">
        <f>BK131</f>
        <v>0</v>
      </c>
      <c r="O131" s="234"/>
      <c r="P131" s="234"/>
      <c r="Q131" s="234"/>
      <c r="R131" s="132"/>
      <c r="T131" s="133"/>
      <c r="U131" s="130"/>
      <c r="V131" s="130"/>
      <c r="W131" s="134">
        <f>SUM(W132:W137)</f>
        <v>73.08</v>
      </c>
      <c r="X131" s="130"/>
      <c r="Y131" s="134">
        <f>SUM(Y132:Y137)</f>
        <v>3.5683920000000002</v>
      </c>
      <c r="Z131" s="130"/>
      <c r="AA131" s="135">
        <f>SUM(AA132:AA137)</f>
        <v>0</v>
      </c>
      <c r="AR131" s="136" t="s">
        <v>85</v>
      </c>
      <c r="AT131" s="137" t="s">
        <v>76</v>
      </c>
      <c r="AU131" s="137" t="s">
        <v>85</v>
      </c>
      <c r="AY131" s="136" t="s">
        <v>159</v>
      </c>
      <c r="BK131" s="138">
        <f>SUM(BK132:BK137)</f>
        <v>0</v>
      </c>
    </row>
    <row r="132" spans="2:65" s="1" customFormat="1" ht="22.5" customHeight="1">
      <c r="B132" s="140"/>
      <c r="C132" s="141" t="s">
        <v>184</v>
      </c>
      <c r="D132" s="141" t="s">
        <v>160</v>
      </c>
      <c r="E132" s="142" t="s">
        <v>690</v>
      </c>
      <c r="F132" s="225" t="s">
        <v>691</v>
      </c>
      <c r="G132" s="225"/>
      <c r="H132" s="225"/>
      <c r="I132" s="225"/>
      <c r="J132" s="143" t="s">
        <v>258</v>
      </c>
      <c r="K132" s="144">
        <v>52.2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0.47</v>
      </c>
      <c r="W132" s="147">
        <f>V132*K132</f>
        <v>24.533999999999999</v>
      </c>
      <c r="X132" s="147">
        <v>2.1000000000000001E-2</v>
      </c>
      <c r="Y132" s="147">
        <f>X132*K132</f>
        <v>1.0962000000000001</v>
      </c>
      <c r="Z132" s="147">
        <v>0</v>
      </c>
      <c r="AA132" s="148">
        <f>Z132*K132</f>
        <v>0</v>
      </c>
      <c r="AR132" s="20" t="s">
        <v>164</v>
      </c>
      <c r="AT132" s="20" t="s">
        <v>160</v>
      </c>
      <c r="AU132" s="20" t="s">
        <v>129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164</v>
      </c>
      <c r="BM132" s="20" t="s">
        <v>692</v>
      </c>
    </row>
    <row r="133" spans="2:65" s="12" customFormat="1" ht="22.5" customHeight="1">
      <c r="B133" s="174"/>
      <c r="C133" s="175"/>
      <c r="D133" s="175"/>
      <c r="E133" s="176" t="s">
        <v>5</v>
      </c>
      <c r="F133" s="263" t="s">
        <v>693</v>
      </c>
      <c r="G133" s="264"/>
      <c r="H133" s="264"/>
      <c r="I133" s="264"/>
      <c r="J133" s="175"/>
      <c r="K133" s="177" t="s">
        <v>5</v>
      </c>
      <c r="L133" s="175"/>
      <c r="M133" s="175"/>
      <c r="N133" s="175"/>
      <c r="O133" s="175"/>
      <c r="P133" s="175"/>
      <c r="Q133" s="175"/>
      <c r="R133" s="178"/>
      <c r="T133" s="179"/>
      <c r="U133" s="175"/>
      <c r="V133" s="175"/>
      <c r="W133" s="175"/>
      <c r="X133" s="175"/>
      <c r="Y133" s="175"/>
      <c r="Z133" s="175"/>
      <c r="AA133" s="180"/>
      <c r="AT133" s="181" t="s">
        <v>167</v>
      </c>
      <c r="AU133" s="181" t="s">
        <v>129</v>
      </c>
      <c r="AV133" s="12" t="s">
        <v>85</v>
      </c>
      <c r="AW133" s="12" t="s">
        <v>35</v>
      </c>
      <c r="AX133" s="12" t="s">
        <v>77</v>
      </c>
      <c r="AY133" s="181" t="s">
        <v>159</v>
      </c>
    </row>
    <row r="134" spans="2:65" s="10" customFormat="1" ht="22.5" customHeight="1">
      <c r="B134" s="150"/>
      <c r="C134" s="151"/>
      <c r="D134" s="151"/>
      <c r="E134" s="152" t="s">
        <v>5</v>
      </c>
      <c r="F134" s="223" t="s">
        <v>694</v>
      </c>
      <c r="G134" s="224"/>
      <c r="H134" s="224"/>
      <c r="I134" s="224"/>
      <c r="J134" s="151"/>
      <c r="K134" s="153">
        <v>52.2</v>
      </c>
      <c r="L134" s="151"/>
      <c r="M134" s="151"/>
      <c r="N134" s="151"/>
      <c r="O134" s="151"/>
      <c r="P134" s="151"/>
      <c r="Q134" s="151"/>
      <c r="R134" s="154"/>
      <c r="T134" s="155"/>
      <c r="U134" s="151"/>
      <c r="V134" s="151"/>
      <c r="W134" s="151"/>
      <c r="X134" s="151"/>
      <c r="Y134" s="151"/>
      <c r="Z134" s="151"/>
      <c r="AA134" s="156"/>
      <c r="AT134" s="157" t="s">
        <v>167</v>
      </c>
      <c r="AU134" s="157" t="s">
        <v>129</v>
      </c>
      <c r="AV134" s="10" t="s">
        <v>129</v>
      </c>
      <c r="AW134" s="10" t="s">
        <v>35</v>
      </c>
      <c r="AX134" s="10" t="s">
        <v>85</v>
      </c>
      <c r="AY134" s="157" t="s">
        <v>159</v>
      </c>
    </row>
    <row r="135" spans="2:65" s="1" customFormat="1" ht="31.5" customHeight="1">
      <c r="B135" s="140"/>
      <c r="C135" s="141" t="s">
        <v>203</v>
      </c>
      <c r="D135" s="141" t="s">
        <v>160</v>
      </c>
      <c r="E135" s="142" t="s">
        <v>695</v>
      </c>
      <c r="F135" s="225" t="s">
        <v>696</v>
      </c>
      <c r="G135" s="225"/>
      <c r="H135" s="225"/>
      <c r="I135" s="225"/>
      <c r="J135" s="143" t="s">
        <v>258</v>
      </c>
      <c r="K135" s="144">
        <v>52.2</v>
      </c>
      <c r="L135" s="226"/>
      <c r="M135" s="226"/>
      <c r="N135" s="226">
        <f>ROUND(L135*K135,2)</f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0.47</v>
      </c>
      <c r="W135" s="147">
        <f>V135*K135</f>
        <v>24.533999999999999</v>
      </c>
      <c r="X135" s="147">
        <v>2.1000000000000001E-2</v>
      </c>
      <c r="Y135" s="147">
        <f>X135*K135</f>
        <v>1.0962000000000001</v>
      </c>
      <c r="Z135" s="147">
        <v>0</v>
      </c>
      <c r="AA135" s="148">
        <f>Z135*K135</f>
        <v>0</v>
      </c>
      <c r="AR135" s="20" t="s">
        <v>164</v>
      </c>
      <c r="AT135" s="20" t="s">
        <v>160</v>
      </c>
      <c r="AU135" s="20" t="s">
        <v>129</v>
      </c>
      <c r="AY135" s="20" t="s">
        <v>159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0" t="s">
        <v>85</v>
      </c>
      <c r="BK135" s="149">
        <f>ROUND(L135*K135,2)</f>
        <v>0</v>
      </c>
      <c r="BL135" s="20" t="s">
        <v>164</v>
      </c>
      <c r="BM135" s="20" t="s">
        <v>697</v>
      </c>
    </row>
    <row r="136" spans="2:65" s="10" customFormat="1" ht="22.5" customHeight="1">
      <c r="B136" s="150"/>
      <c r="C136" s="151"/>
      <c r="D136" s="151"/>
      <c r="E136" s="152" t="s">
        <v>5</v>
      </c>
      <c r="F136" s="227" t="s">
        <v>694</v>
      </c>
      <c r="G136" s="228"/>
      <c r="H136" s="228"/>
      <c r="I136" s="228"/>
      <c r="J136" s="151"/>
      <c r="K136" s="153">
        <v>52.2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167</v>
      </c>
      <c r="AU136" s="157" t="s">
        <v>129</v>
      </c>
      <c r="AV136" s="10" t="s">
        <v>129</v>
      </c>
      <c r="AW136" s="10" t="s">
        <v>35</v>
      </c>
      <c r="AX136" s="10" t="s">
        <v>85</v>
      </c>
      <c r="AY136" s="157" t="s">
        <v>159</v>
      </c>
    </row>
    <row r="137" spans="2:65" s="1" customFormat="1" ht="22.5" customHeight="1">
      <c r="B137" s="140"/>
      <c r="C137" s="141" t="s">
        <v>213</v>
      </c>
      <c r="D137" s="141" t="s">
        <v>160</v>
      </c>
      <c r="E137" s="142" t="s">
        <v>698</v>
      </c>
      <c r="F137" s="225" t="s">
        <v>699</v>
      </c>
      <c r="G137" s="225"/>
      <c r="H137" s="225"/>
      <c r="I137" s="225"/>
      <c r="J137" s="143" t="s">
        <v>258</v>
      </c>
      <c r="K137" s="144">
        <v>52.2</v>
      </c>
      <c r="L137" s="226"/>
      <c r="M137" s="226"/>
      <c r="N137" s="226">
        <f>ROUND(L137*K137,2)</f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0.46</v>
      </c>
      <c r="W137" s="147">
        <f>V137*K137</f>
        <v>24.012000000000004</v>
      </c>
      <c r="X137" s="147">
        <v>2.6360000000000001E-2</v>
      </c>
      <c r="Y137" s="147">
        <f>X137*K137</f>
        <v>1.3759920000000001</v>
      </c>
      <c r="Z137" s="147">
        <v>0</v>
      </c>
      <c r="AA137" s="148">
        <f>Z137*K137</f>
        <v>0</v>
      </c>
      <c r="AR137" s="20" t="s">
        <v>164</v>
      </c>
      <c r="AT137" s="20" t="s">
        <v>160</v>
      </c>
      <c r="AU137" s="20" t="s">
        <v>129</v>
      </c>
      <c r="AY137" s="20" t="s">
        <v>159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85</v>
      </c>
      <c r="BK137" s="149">
        <f>ROUND(L137*K137,2)</f>
        <v>0</v>
      </c>
      <c r="BL137" s="20" t="s">
        <v>164</v>
      </c>
      <c r="BM137" s="20" t="s">
        <v>700</v>
      </c>
    </row>
    <row r="138" spans="2:65" s="9" customFormat="1" ht="29.85" customHeight="1">
      <c r="B138" s="129"/>
      <c r="C138" s="130"/>
      <c r="D138" s="139" t="s">
        <v>142</v>
      </c>
      <c r="E138" s="139"/>
      <c r="F138" s="139"/>
      <c r="G138" s="139"/>
      <c r="H138" s="139"/>
      <c r="I138" s="139"/>
      <c r="J138" s="139"/>
      <c r="K138" s="139"/>
      <c r="L138" s="139"/>
      <c r="M138" s="139"/>
      <c r="N138" s="259">
        <f>BK138</f>
        <v>0</v>
      </c>
      <c r="O138" s="260"/>
      <c r="P138" s="260"/>
      <c r="Q138" s="260"/>
      <c r="R138" s="132"/>
      <c r="T138" s="133"/>
      <c r="U138" s="130"/>
      <c r="V138" s="130"/>
      <c r="W138" s="134">
        <f>SUM(W139:W173)</f>
        <v>630.65258800000004</v>
      </c>
      <c r="X138" s="130"/>
      <c r="Y138" s="134">
        <f>SUM(Y139:Y173)</f>
        <v>9.418126599999999</v>
      </c>
      <c r="Z138" s="130"/>
      <c r="AA138" s="135">
        <f>SUM(AA139:AA173)</f>
        <v>4.1610860000000001</v>
      </c>
      <c r="AR138" s="136" t="s">
        <v>85</v>
      </c>
      <c r="AT138" s="137" t="s">
        <v>76</v>
      </c>
      <c r="AU138" s="137" t="s">
        <v>85</v>
      </c>
      <c r="AY138" s="136" t="s">
        <v>159</v>
      </c>
      <c r="BK138" s="138">
        <f>SUM(BK139:BK173)</f>
        <v>0</v>
      </c>
    </row>
    <row r="139" spans="2:65" s="1" customFormat="1" ht="31.5" customHeight="1">
      <c r="B139" s="140"/>
      <c r="C139" s="141" t="s">
        <v>226</v>
      </c>
      <c r="D139" s="141" t="s">
        <v>160</v>
      </c>
      <c r="E139" s="142" t="s">
        <v>701</v>
      </c>
      <c r="F139" s="225" t="s">
        <v>702</v>
      </c>
      <c r="G139" s="225"/>
      <c r="H139" s="225"/>
      <c r="I139" s="225"/>
      <c r="J139" s="143" t="s">
        <v>258</v>
      </c>
      <c r="K139" s="144">
        <v>150</v>
      </c>
      <c r="L139" s="226"/>
      <c r="M139" s="226"/>
      <c r="N139" s="226">
        <f>ROUND(L139*K139,2)</f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0.11</v>
      </c>
      <c r="W139" s="147">
        <f>V139*K139</f>
        <v>16.5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164</v>
      </c>
      <c r="AT139" s="20" t="s">
        <v>160</v>
      </c>
      <c r="AU139" s="20" t="s">
        <v>129</v>
      </c>
      <c r="AY139" s="20" t="s">
        <v>159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0" t="s">
        <v>85</v>
      </c>
      <c r="BK139" s="149">
        <f>ROUND(L139*K139,2)</f>
        <v>0</v>
      </c>
      <c r="BL139" s="20" t="s">
        <v>164</v>
      </c>
      <c r="BM139" s="20" t="s">
        <v>703</v>
      </c>
    </row>
    <row r="140" spans="2:65" s="10" customFormat="1" ht="22.5" customHeight="1">
      <c r="B140" s="150"/>
      <c r="C140" s="151"/>
      <c r="D140" s="151"/>
      <c r="E140" s="152" t="s">
        <v>5</v>
      </c>
      <c r="F140" s="227" t="s">
        <v>704</v>
      </c>
      <c r="G140" s="228"/>
      <c r="H140" s="228"/>
      <c r="I140" s="228"/>
      <c r="J140" s="151"/>
      <c r="K140" s="153">
        <v>150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167</v>
      </c>
      <c r="AU140" s="157" t="s">
        <v>129</v>
      </c>
      <c r="AV140" s="10" t="s">
        <v>129</v>
      </c>
      <c r="AW140" s="10" t="s">
        <v>35</v>
      </c>
      <c r="AX140" s="10" t="s">
        <v>85</v>
      </c>
      <c r="AY140" s="157" t="s">
        <v>159</v>
      </c>
    </row>
    <row r="141" spans="2:65" s="1" customFormat="1" ht="31.5" customHeight="1">
      <c r="B141" s="140"/>
      <c r="C141" s="141" t="s">
        <v>232</v>
      </c>
      <c r="D141" s="141" t="s">
        <v>160</v>
      </c>
      <c r="E141" s="142" t="s">
        <v>705</v>
      </c>
      <c r="F141" s="225" t="s">
        <v>706</v>
      </c>
      <c r="G141" s="225"/>
      <c r="H141" s="225"/>
      <c r="I141" s="225"/>
      <c r="J141" s="143" t="s">
        <v>258</v>
      </c>
      <c r="K141" s="144">
        <v>4500</v>
      </c>
      <c r="L141" s="226"/>
      <c r="M141" s="226"/>
      <c r="N141" s="226">
        <f>ROUND(L141*K141,2)</f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>V141*K141</f>
        <v>0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0" t="s">
        <v>164</v>
      </c>
      <c r="AT141" s="20" t="s">
        <v>160</v>
      </c>
      <c r="AU141" s="20" t="s">
        <v>129</v>
      </c>
      <c r="AY141" s="20" t="s">
        <v>159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0" t="s">
        <v>85</v>
      </c>
      <c r="BK141" s="149">
        <f>ROUND(L141*K141,2)</f>
        <v>0</v>
      </c>
      <c r="BL141" s="20" t="s">
        <v>164</v>
      </c>
      <c r="BM141" s="20" t="s">
        <v>707</v>
      </c>
    </row>
    <row r="142" spans="2:65" s="10" customFormat="1" ht="22.5" customHeight="1">
      <c r="B142" s="150"/>
      <c r="C142" s="151"/>
      <c r="D142" s="151"/>
      <c r="E142" s="152" t="s">
        <v>5</v>
      </c>
      <c r="F142" s="227" t="s">
        <v>708</v>
      </c>
      <c r="G142" s="228"/>
      <c r="H142" s="228"/>
      <c r="I142" s="228"/>
      <c r="J142" s="151"/>
      <c r="K142" s="153">
        <v>4500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167</v>
      </c>
      <c r="AU142" s="157" t="s">
        <v>129</v>
      </c>
      <c r="AV142" s="10" t="s">
        <v>129</v>
      </c>
      <c r="AW142" s="10" t="s">
        <v>35</v>
      </c>
      <c r="AX142" s="10" t="s">
        <v>85</v>
      </c>
      <c r="AY142" s="157" t="s">
        <v>159</v>
      </c>
    </row>
    <row r="143" spans="2:65" s="1" customFormat="1" ht="31.5" customHeight="1">
      <c r="B143" s="140"/>
      <c r="C143" s="141" t="s">
        <v>11</v>
      </c>
      <c r="D143" s="141" t="s">
        <v>160</v>
      </c>
      <c r="E143" s="142" t="s">
        <v>709</v>
      </c>
      <c r="F143" s="225" t="s">
        <v>710</v>
      </c>
      <c r="G143" s="225"/>
      <c r="H143" s="225"/>
      <c r="I143" s="225"/>
      <c r="J143" s="143" t="s">
        <v>258</v>
      </c>
      <c r="K143" s="144">
        <v>150</v>
      </c>
      <c r="L143" s="226"/>
      <c r="M143" s="226"/>
      <c r="N143" s="226">
        <f>ROUND(L143*K143,2)</f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6.9000000000000006E-2</v>
      </c>
      <c r="W143" s="147">
        <f>V143*K143</f>
        <v>10.350000000000001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164</v>
      </c>
      <c r="AT143" s="20" t="s">
        <v>160</v>
      </c>
      <c r="AU143" s="20" t="s">
        <v>129</v>
      </c>
      <c r="AY143" s="20" t="s">
        <v>159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85</v>
      </c>
      <c r="BK143" s="149">
        <f>ROUND(L143*K143,2)</f>
        <v>0</v>
      </c>
      <c r="BL143" s="20" t="s">
        <v>164</v>
      </c>
      <c r="BM143" s="20" t="s">
        <v>711</v>
      </c>
    </row>
    <row r="144" spans="2:65" s="10" customFormat="1" ht="22.5" customHeight="1">
      <c r="B144" s="150"/>
      <c r="C144" s="151"/>
      <c r="D144" s="151"/>
      <c r="E144" s="152" t="s">
        <v>5</v>
      </c>
      <c r="F144" s="227" t="s">
        <v>704</v>
      </c>
      <c r="G144" s="228"/>
      <c r="H144" s="228"/>
      <c r="I144" s="228"/>
      <c r="J144" s="151"/>
      <c r="K144" s="153">
        <v>150</v>
      </c>
      <c r="L144" s="151"/>
      <c r="M144" s="151"/>
      <c r="N144" s="151"/>
      <c r="O144" s="151"/>
      <c r="P144" s="151"/>
      <c r="Q144" s="151"/>
      <c r="R144" s="154"/>
      <c r="T144" s="155"/>
      <c r="U144" s="151"/>
      <c r="V144" s="151"/>
      <c r="W144" s="151"/>
      <c r="X144" s="151"/>
      <c r="Y144" s="151"/>
      <c r="Z144" s="151"/>
      <c r="AA144" s="156"/>
      <c r="AT144" s="157" t="s">
        <v>167</v>
      </c>
      <c r="AU144" s="157" t="s">
        <v>129</v>
      </c>
      <c r="AV144" s="10" t="s">
        <v>129</v>
      </c>
      <c r="AW144" s="10" t="s">
        <v>35</v>
      </c>
      <c r="AX144" s="10" t="s">
        <v>85</v>
      </c>
      <c r="AY144" s="157" t="s">
        <v>159</v>
      </c>
    </row>
    <row r="145" spans="2:65" s="1" customFormat="1" ht="31.5" customHeight="1">
      <c r="B145" s="140"/>
      <c r="C145" s="141" t="s">
        <v>168</v>
      </c>
      <c r="D145" s="141" t="s">
        <v>160</v>
      </c>
      <c r="E145" s="142" t="s">
        <v>712</v>
      </c>
      <c r="F145" s="225" t="s">
        <v>713</v>
      </c>
      <c r="G145" s="225"/>
      <c r="H145" s="225"/>
      <c r="I145" s="225"/>
      <c r="J145" s="143" t="s">
        <v>163</v>
      </c>
      <c r="K145" s="144">
        <v>17.399999999999999</v>
      </c>
      <c r="L145" s="226"/>
      <c r="M145" s="226"/>
      <c r="N145" s="226">
        <f>ROUND(L145*K145,2)</f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0.36</v>
      </c>
      <c r="W145" s="147">
        <f>V145*K145</f>
        <v>6.2639999999999993</v>
      </c>
      <c r="X145" s="147">
        <v>2.0000000000000002E-5</v>
      </c>
      <c r="Y145" s="147">
        <f>X145*K145</f>
        <v>3.48E-4</v>
      </c>
      <c r="Z145" s="147">
        <v>1E-3</v>
      </c>
      <c r="AA145" s="148">
        <f>Z145*K145</f>
        <v>1.7399999999999999E-2</v>
      </c>
      <c r="AR145" s="20" t="s">
        <v>164</v>
      </c>
      <c r="AT145" s="20" t="s">
        <v>160</v>
      </c>
      <c r="AU145" s="20" t="s">
        <v>129</v>
      </c>
      <c r="AY145" s="20" t="s">
        <v>159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85</v>
      </c>
      <c r="BK145" s="149">
        <f>ROUND(L145*K145,2)</f>
        <v>0</v>
      </c>
      <c r="BL145" s="20" t="s">
        <v>164</v>
      </c>
      <c r="BM145" s="20" t="s">
        <v>714</v>
      </c>
    </row>
    <row r="146" spans="2:65" s="12" customFormat="1" ht="22.5" customHeight="1">
      <c r="B146" s="174"/>
      <c r="C146" s="175"/>
      <c r="D146" s="175"/>
      <c r="E146" s="176" t="s">
        <v>5</v>
      </c>
      <c r="F146" s="263" t="s">
        <v>715</v>
      </c>
      <c r="G146" s="264"/>
      <c r="H146" s="264"/>
      <c r="I146" s="264"/>
      <c r="J146" s="175"/>
      <c r="K146" s="177" t="s">
        <v>5</v>
      </c>
      <c r="L146" s="175"/>
      <c r="M146" s="175"/>
      <c r="N146" s="175"/>
      <c r="O146" s="175"/>
      <c r="P146" s="175"/>
      <c r="Q146" s="175"/>
      <c r="R146" s="178"/>
      <c r="T146" s="179"/>
      <c r="U146" s="175"/>
      <c r="V146" s="175"/>
      <c r="W146" s="175"/>
      <c r="X146" s="175"/>
      <c r="Y146" s="175"/>
      <c r="Z146" s="175"/>
      <c r="AA146" s="180"/>
      <c r="AT146" s="181" t="s">
        <v>167</v>
      </c>
      <c r="AU146" s="181" t="s">
        <v>129</v>
      </c>
      <c r="AV146" s="12" t="s">
        <v>85</v>
      </c>
      <c r="AW146" s="12" t="s">
        <v>35</v>
      </c>
      <c r="AX146" s="12" t="s">
        <v>77</v>
      </c>
      <c r="AY146" s="181" t="s">
        <v>159</v>
      </c>
    </row>
    <row r="147" spans="2:65" s="10" customFormat="1" ht="22.5" customHeight="1">
      <c r="B147" s="150"/>
      <c r="C147" s="151"/>
      <c r="D147" s="151"/>
      <c r="E147" s="152" t="s">
        <v>5</v>
      </c>
      <c r="F147" s="223" t="s">
        <v>716</v>
      </c>
      <c r="G147" s="224"/>
      <c r="H147" s="224"/>
      <c r="I147" s="224"/>
      <c r="J147" s="151"/>
      <c r="K147" s="153">
        <v>87</v>
      </c>
      <c r="L147" s="151"/>
      <c r="M147" s="151"/>
      <c r="N147" s="151"/>
      <c r="O147" s="151"/>
      <c r="P147" s="151"/>
      <c r="Q147" s="151"/>
      <c r="R147" s="154"/>
      <c r="T147" s="155"/>
      <c r="U147" s="151"/>
      <c r="V147" s="151"/>
      <c r="W147" s="151"/>
      <c r="X147" s="151"/>
      <c r="Y147" s="151"/>
      <c r="Z147" s="151"/>
      <c r="AA147" s="156"/>
      <c r="AT147" s="157" t="s">
        <v>167</v>
      </c>
      <c r="AU147" s="157" t="s">
        <v>129</v>
      </c>
      <c r="AV147" s="10" t="s">
        <v>129</v>
      </c>
      <c r="AW147" s="10" t="s">
        <v>35</v>
      </c>
      <c r="AX147" s="10" t="s">
        <v>77</v>
      </c>
      <c r="AY147" s="157" t="s">
        <v>159</v>
      </c>
    </row>
    <row r="148" spans="2:65" s="10" customFormat="1" ht="22.5" customHeight="1">
      <c r="B148" s="150"/>
      <c r="C148" s="151"/>
      <c r="D148" s="151"/>
      <c r="E148" s="152" t="s">
        <v>5</v>
      </c>
      <c r="F148" s="223" t="s">
        <v>717</v>
      </c>
      <c r="G148" s="224"/>
      <c r="H148" s="224"/>
      <c r="I148" s="224"/>
      <c r="J148" s="151"/>
      <c r="K148" s="153">
        <v>17.399999999999999</v>
      </c>
      <c r="L148" s="151"/>
      <c r="M148" s="151"/>
      <c r="N148" s="151"/>
      <c r="O148" s="151"/>
      <c r="P148" s="151"/>
      <c r="Q148" s="151"/>
      <c r="R148" s="154"/>
      <c r="T148" s="155"/>
      <c r="U148" s="151"/>
      <c r="V148" s="151"/>
      <c r="W148" s="151"/>
      <c r="X148" s="151"/>
      <c r="Y148" s="151"/>
      <c r="Z148" s="151"/>
      <c r="AA148" s="156"/>
      <c r="AT148" s="157" t="s">
        <v>167</v>
      </c>
      <c r="AU148" s="157" t="s">
        <v>129</v>
      </c>
      <c r="AV148" s="10" t="s">
        <v>129</v>
      </c>
      <c r="AW148" s="10" t="s">
        <v>35</v>
      </c>
      <c r="AX148" s="10" t="s">
        <v>85</v>
      </c>
      <c r="AY148" s="157" t="s">
        <v>159</v>
      </c>
    </row>
    <row r="149" spans="2:65" s="1" customFormat="1" ht="22.5" customHeight="1">
      <c r="B149" s="140"/>
      <c r="C149" s="141" t="s">
        <v>238</v>
      </c>
      <c r="D149" s="141" t="s">
        <v>160</v>
      </c>
      <c r="E149" s="142" t="s">
        <v>718</v>
      </c>
      <c r="F149" s="225" t="s">
        <v>719</v>
      </c>
      <c r="G149" s="225"/>
      <c r="H149" s="225"/>
      <c r="I149" s="225"/>
      <c r="J149" s="143" t="s">
        <v>407</v>
      </c>
      <c r="K149" s="144">
        <v>87</v>
      </c>
      <c r="L149" s="226"/>
      <c r="M149" s="226"/>
      <c r="N149" s="226">
        <f>ROUND(L149*K149,2)</f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0.3</v>
      </c>
      <c r="W149" s="147">
        <f>V149*K149</f>
        <v>26.099999999999998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0" t="s">
        <v>164</v>
      </c>
      <c r="AT149" s="20" t="s">
        <v>160</v>
      </c>
      <c r="AU149" s="20" t="s">
        <v>129</v>
      </c>
      <c r="AY149" s="20" t="s">
        <v>159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0" t="s">
        <v>85</v>
      </c>
      <c r="BK149" s="149">
        <f>ROUND(L149*K149,2)</f>
        <v>0</v>
      </c>
      <c r="BL149" s="20" t="s">
        <v>164</v>
      </c>
      <c r="BM149" s="20" t="s">
        <v>720</v>
      </c>
    </row>
    <row r="150" spans="2:65" s="10" customFormat="1" ht="22.5" customHeight="1">
      <c r="B150" s="150"/>
      <c r="C150" s="151"/>
      <c r="D150" s="151"/>
      <c r="E150" s="152" t="s">
        <v>5</v>
      </c>
      <c r="F150" s="227" t="s">
        <v>639</v>
      </c>
      <c r="G150" s="228"/>
      <c r="H150" s="228"/>
      <c r="I150" s="228"/>
      <c r="J150" s="151"/>
      <c r="K150" s="153">
        <v>87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167</v>
      </c>
      <c r="AU150" s="157" t="s">
        <v>129</v>
      </c>
      <c r="AV150" s="10" t="s">
        <v>129</v>
      </c>
      <c r="AW150" s="10" t="s">
        <v>35</v>
      </c>
      <c r="AX150" s="10" t="s">
        <v>85</v>
      </c>
      <c r="AY150" s="157" t="s">
        <v>159</v>
      </c>
    </row>
    <row r="151" spans="2:65" s="1" customFormat="1" ht="22.5" customHeight="1">
      <c r="B151" s="140"/>
      <c r="C151" s="141" t="s">
        <v>322</v>
      </c>
      <c r="D151" s="141" t="s">
        <v>160</v>
      </c>
      <c r="E151" s="142" t="s">
        <v>721</v>
      </c>
      <c r="F151" s="225" t="s">
        <v>722</v>
      </c>
      <c r="G151" s="225"/>
      <c r="H151" s="225"/>
      <c r="I151" s="225"/>
      <c r="J151" s="143" t="s">
        <v>258</v>
      </c>
      <c r="K151" s="144">
        <v>52.2</v>
      </c>
      <c r="L151" s="226"/>
      <c r="M151" s="226"/>
      <c r="N151" s="226">
        <f>ROUND(L151*K151,2)</f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0.22</v>
      </c>
      <c r="W151" s="147">
        <f>V151*K151</f>
        <v>11.484</v>
      </c>
      <c r="X151" s="147">
        <v>0</v>
      </c>
      <c r="Y151" s="147">
        <f>X151*K151</f>
        <v>0</v>
      </c>
      <c r="Z151" s="147">
        <v>1.4E-2</v>
      </c>
      <c r="AA151" s="148">
        <f>Z151*K151</f>
        <v>0.73080000000000001</v>
      </c>
      <c r="AR151" s="20" t="s">
        <v>164</v>
      </c>
      <c r="AT151" s="20" t="s">
        <v>160</v>
      </c>
      <c r="AU151" s="20" t="s">
        <v>129</v>
      </c>
      <c r="AY151" s="20" t="s">
        <v>159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0" t="s">
        <v>85</v>
      </c>
      <c r="BK151" s="149">
        <f>ROUND(L151*K151,2)</f>
        <v>0</v>
      </c>
      <c r="BL151" s="20" t="s">
        <v>164</v>
      </c>
      <c r="BM151" s="20" t="s">
        <v>723</v>
      </c>
    </row>
    <row r="152" spans="2:65" s="10" customFormat="1" ht="22.5" customHeight="1">
      <c r="B152" s="150"/>
      <c r="C152" s="151"/>
      <c r="D152" s="151"/>
      <c r="E152" s="152" t="s">
        <v>5</v>
      </c>
      <c r="F152" s="227" t="s">
        <v>724</v>
      </c>
      <c r="G152" s="228"/>
      <c r="H152" s="228"/>
      <c r="I152" s="228"/>
      <c r="J152" s="151"/>
      <c r="K152" s="153">
        <v>52.2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167</v>
      </c>
      <c r="AU152" s="157" t="s">
        <v>129</v>
      </c>
      <c r="AV152" s="10" t="s">
        <v>129</v>
      </c>
      <c r="AW152" s="10" t="s">
        <v>35</v>
      </c>
      <c r="AX152" s="10" t="s">
        <v>85</v>
      </c>
      <c r="AY152" s="157" t="s">
        <v>159</v>
      </c>
    </row>
    <row r="153" spans="2:65" s="1" customFormat="1" ht="22.5" customHeight="1">
      <c r="B153" s="140"/>
      <c r="C153" s="141" t="s">
        <v>330</v>
      </c>
      <c r="D153" s="141" t="s">
        <v>160</v>
      </c>
      <c r="E153" s="142" t="s">
        <v>725</v>
      </c>
      <c r="F153" s="225" t="s">
        <v>726</v>
      </c>
      <c r="G153" s="225"/>
      <c r="H153" s="225"/>
      <c r="I153" s="225"/>
      <c r="J153" s="143" t="s">
        <v>258</v>
      </c>
      <c r="K153" s="144">
        <v>52.2</v>
      </c>
      <c r="L153" s="226"/>
      <c r="M153" s="226"/>
      <c r="N153" s="226">
        <f>ROUND(L153*K153,2)</f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0.68899999999999995</v>
      </c>
      <c r="W153" s="147">
        <f>V153*K153</f>
        <v>35.965800000000002</v>
      </c>
      <c r="X153" s="147">
        <v>0</v>
      </c>
      <c r="Y153" s="147">
        <f>X153*K153</f>
        <v>0</v>
      </c>
      <c r="Z153" s="147">
        <v>6.3E-2</v>
      </c>
      <c r="AA153" s="148">
        <f>Z153*K153</f>
        <v>3.2886000000000002</v>
      </c>
      <c r="AR153" s="20" t="s">
        <v>164</v>
      </c>
      <c r="AT153" s="20" t="s">
        <v>160</v>
      </c>
      <c r="AU153" s="20" t="s">
        <v>129</v>
      </c>
      <c r="AY153" s="20" t="s">
        <v>159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0" t="s">
        <v>85</v>
      </c>
      <c r="BK153" s="149">
        <f>ROUND(L153*K153,2)</f>
        <v>0</v>
      </c>
      <c r="BL153" s="20" t="s">
        <v>164</v>
      </c>
      <c r="BM153" s="20" t="s">
        <v>727</v>
      </c>
    </row>
    <row r="154" spans="2:65" s="10" customFormat="1" ht="22.5" customHeight="1">
      <c r="B154" s="150"/>
      <c r="C154" s="151"/>
      <c r="D154" s="151"/>
      <c r="E154" s="152" t="s">
        <v>5</v>
      </c>
      <c r="F154" s="227" t="s">
        <v>728</v>
      </c>
      <c r="G154" s="228"/>
      <c r="H154" s="228"/>
      <c r="I154" s="228"/>
      <c r="J154" s="151"/>
      <c r="K154" s="153">
        <v>52.2</v>
      </c>
      <c r="L154" s="151"/>
      <c r="M154" s="151"/>
      <c r="N154" s="151"/>
      <c r="O154" s="151"/>
      <c r="P154" s="151"/>
      <c r="Q154" s="151"/>
      <c r="R154" s="154"/>
      <c r="T154" s="155"/>
      <c r="U154" s="151"/>
      <c r="V154" s="151"/>
      <c r="W154" s="151"/>
      <c r="X154" s="151"/>
      <c r="Y154" s="151"/>
      <c r="Z154" s="151"/>
      <c r="AA154" s="156"/>
      <c r="AT154" s="157" t="s">
        <v>167</v>
      </c>
      <c r="AU154" s="157" t="s">
        <v>129</v>
      </c>
      <c r="AV154" s="10" t="s">
        <v>129</v>
      </c>
      <c r="AW154" s="10" t="s">
        <v>35</v>
      </c>
      <c r="AX154" s="10" t="s">
        <v>77</v>
      </c>
      <c r="AY154" s="157" t="s">
        <v>159</v>
      </c>
    </row>
    <row r="155" spans="2:65" s="11" customFormat="1" ht="22.5" customHeight="1">
      <c r="B155" s="158"/>
      <c r="C155" s="159"/>
      <c r="D155" s="159"/>
      <c r="E155" s="160" t="s">
        <v>5</v>
      </c>
      <c r="F155" s="239" t="s">
        <v>174</v>
      </c>
      <c r="G155" s="240"/>
      <c r="H155" s="240"/>
      <c r="I155" s="240"/>
      <c r="J155" s="159"/>
      <c r="K155" s="161">
        <v>52.2</v>
      </c>
      <c r="L155" s="159"/>
      <c r="M155" s="159"/>
      <c r="N155" s="159"/>
      <c r="O155" s="159"/>
      <c r="P155" s="159"/>
      <c r="Q155" s="159"/>
      <c r="R155" s="162"/>
      <c r="T155" s="163"/>
      <c r="U155" s="159"/>
      <c r="V155" s="159"/>
      <c r="W155" s="159"/>
      <c r="X155" s="159"/>
      <c r="Y155" s="159"/>
      <c r="Z155" s="159"/>
      <c r="AA155" s="164"/>
      <c r="AT155" s="165" t="s">
        <v>167</v>
      </c>
      <c r="AU155" s="165" t="s">
        <v>129</v>
      </c>
      <c r="AV155" s="11" t="s">
        <v>164</v>
      </c>
      <c r="AW155" s="11" t="s">
        <v>35</v>
      </c>
      <c r="AX155" s="11" t="s">
        <v>85</v>
      </c>
      <c r="AY155" s="165" t="s">
        <v>159</v>
      </c>
    </row>
    <row r="156" spans="2:65" s="1" customFormat="1" ht="31.5" customHeight="1">
      <c r="B156" s="140"/>
      <c r="C156" s="141" t="s">
        <v>10</v>
      </c>
      <c r="D156" s="141" t="s">
        <v>160</v>
      </c>
      <c r="E156" s="142" t="s">
        <v>578</v>
      </c>
      <c r="F156" s="225" t="s">
        <v>729</v>
      </c>
      <c r="G156" s="225"/>
      <c r="H156" s="225"/>
      <c r="I156" s="225"/>
      <c r="J156" s="143" t="s">
        <v>258</v>
      </c>
      <c r="K156" s="144">
        <v>52.2</v>
      </c>
      <c r="L156" s="226"/>
      <c r="M156" s="226"/>
      <c r="N156" s="226">
        <f>ROUND(L156*K156,2)</f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0.27300000000000002</v>
      </c>
      <c r="W156" s="147">
        <f>V156*K156</f>
        <v>14.250600000000002</v>
      </c>
      <c r="X156" s="147">
        <v>0</v>
      </c>
      <c r="Y156" s="147">
        <f>X156*K156</f>
        <v>0</v>
      </c>
      <c r="Z156" s="147">
        <v>0</v>
      </c>
      <c r="AA156" s="148">
        <f>Z156*K156</f>
        <v>0</v>
      </c>
      <c r="AR156" s="20" t="s">
        <v>164</v>
      </c>
      <c r="AT156" s="20" t="s">
        <v>160</v>
      </c>
      <c r="AU156" s="20" t="s">
        <v>129</v>
      </c>
      <c r="AY156" s="20" t="s">
        <v>159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0" t="s">
        <v>85</v>
      </c>
      <c r="BK156" s="149">
        <f>ROUND(L156*K156,2)</f>
        <v>0</v>
      </c>
      <c r="BL156" s="20" t="s">
        <v>164</v>
      </c>
      <c r="BM156" s="20" t="s">
        <v>730</v>
      </c>
    </row>
    <row r="157" spans="2:65" s="1" customFormat="1" ht="31.5" customHeight="1">
      <c r="B157" s="140"/>
      <c r="C157" s="141" t="s">
        <v>339</v>
      </c>
      <c r="D157" s="141" t="s">
        <v>160</v>
      </c>
      <c r="E157" s="142" t="s">
        <v>583</v>
      </c>
      <c r="F157" s="225" t="s">
        <v>584</v>
      </c>
      <c r="G157" s="225"/>
      <c r="H157" s="225"/>
      <c r="I157" s="225"/>
      <c r="J157" s="143" t="s">
        <v>258</v>
      </c>
      <c r="K157" s="144">
        <v>52.2</v>
      </c>
      <c r="L157" s="226"/>
      <c r="M157" s="226"/>
      <c r="N157" s="226">
        <f>ROUND(L157*K157,2)</f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0.51</v>
      </c>
      <c r="W157" s="147">
        <f>V157*K157</f>
        <v>26.622000000000003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0" t="s">
        <v>164</v>
      </c>
      <c r="AT157" s="20" t="s">
        <v>160</v>
      </c>
      <c r="AU157" s="20" t="s">
        <v>129</v>
      </c>
      <c r="AY157" s="20" t="s">
        <v>159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0" t="s">
        <v>85</v>
      </c>
      <c r="BK157" s="149">
        <f>ROUND(L157*K157,2)</f>
        <v>0</v>
      </c>
      <c r="BL157" s="20" t="s">
        <v>164</v>
      </c>
      <c r="BM157" s="20" t="s">
        <v>731</v>
      </c>
    </row>
    <row r="158" spans="2:65" s="1" customFormat="1" ht="31.5" customHeight="1">
      <c r="B158" s="140"/>
      <c r="C158" s="141" t="s">
        <v>344</v>
      </c>
      <c r="D158" s="141" t="s">
        <v>160</v>
      </c>
      <c r="E158" s="142" t="s">
        <v>587</v>
      </c>
      <c r="F158" s="225" t="s">
        <v>732</v>
      </c>
      <c r="G158" s="225"/>
      <c r="H158" s="225"/>
      <c r="I158" s="225"/>
      <c r="J158" s="143" t="s">
        <v>258</v>
      </c>
      <c r="K158" s="144">
        <v>52.2</v>
      </c>
      <c r="L158" s="226"/>
      <c r="M158" s="226"/>
      <c r="N158" s="226">
        <f>ROUND(L158*K158,2)</f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0.40400000000000003</v>
      </c>
      <c r="W158" s="147">
        <f>V158*K158</f>
        <v>21.088800000000003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0" t="s">
        <v>164</v>
      </c>
      <c r="AT158" s="20" t="s">
        <v>160</v>
      </c>
      <c r="AU158" s="20" t="s">
        <v>129</v>
      </c>
      <c r="AY158" s="20" t="s">
        <v>159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0" t="s">
        <v>85</v>
      </c>
      <c r="BK158" s="149">
        <f>ROUND(L158*K158,2)</f>
        <v>0</v>
      </c>
      <c r="BL158" s="20" t="s">
        <v>164</v>
      </c>
      <c r="BM158" s="20" t="s">
        <v>733</v>
      </c>
    </row>
    <row r="159" spans="2:65" s="1" customFormat="1" ht="31.5" customHeight="1">
      <c r="B159" s="140"/>
      <c r="C159" s="141" t="s">
        <v>348</v>
      </c>
      <c r="D159" s="141" t="s">
        <v>160</v>
      </c>
      <c r="E159" s="142" t="s">
        <v>734</v>
      </c>
      <c r="F159" s="225" t="s">
        <v>735</v>
      </c>
      <c r="G159" s="225"/>
      <c r="H159" s="225"/>
      <c r="I159" s="225"/>
      <c r="J159" s="143" t="s">
        <v>163</v>
      </c>
      <c r="K159" s="144">
        <v>93.9</v>
      </c>
      <c r="L159" s="226"/>
      <c r="M159" s="226"/>
      <c r="N159" s="226">
        <f>ROUND(L159*K159,2)</f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0.23</v>
      </c>
      <c r="W159" s="147">
        <f>V159*K159</f>
        <v>21.597000000000001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0" t="s">
        <v>164</v>
      </c>
      <c r="AT159" s="20" t="s">
        <v>160</v>
      </c>
      <c r="AU159" s="20" t="s">
        <v>129</v>
      </c>
      <c r="AY159" s="20" t="s">
        <v>159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0" t="s">
        <v>85</v>
      </c>
      <c r="BK159" s="149">
        <f>ROUND(L159*K159,2)</f>
        <v>0</v>
      </c>
      <c r="BL159" s="20" t="s">
        <v>164</v>
      </c>
      <c r="BM159" s="20" t="s">
        <v>736</v>
      </c>
    </row>
    <row r="160" spans="2:65" s="10" customFormat="1" ht="22.5" customHeight="1">
      <c r="B160" s="150"/>
      <c r="C160" s="151"/>
      <c r="D160" s="151"/>
      <c r="E160" s="152" t="s">
        <v>5</v>
      </c>
      <c r="F160" s="227" t="s">
        <v>737</v>
      </c>
      <c r="G160" s="228"/>
      <c r="H160" s="228"/>
      <c r="I160" s="228"/>
      <c r="J160" s="151"/>
      <c r="K160" s="153">
        <v>93.9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167</v>
      </c>
      <c r="AU160" s="157" t="s">
        <v>129</v>
      </c>
      <c r="AV160" s="10" t="s">
        <v>129</v>
      </c>
      <c r="AW160" s="10" t="s">
        <v>35</v>
      </c>
      <c r="AX160" s="10" t="s">
        <v>85</v>
      </c>
      <c r="AY160" s="157" t="s">
        <v>159</v>
      </c>
    </row>
    <row r="161" spans="2:65" s="1" customFormat="1" ht="22.5" customHeight="1">
      <c r="B161" s="140"/>
      <c r="C161" s="141" t="s">
        <v>352</v>
      </c>
      <c r="D161" s="141" t="s">
        <v>160</v>
      </c>
      <c r="E161" s="142" t="s">
        <v>738</v>
      </c>
      <c r="F161" s="225" t="s">
        <v>739</v>
      </c>
      <c r="G161" s="225"/>
      <c r="H161" s="225"/>
      <c r="I161" s="225"/>
      <c r="J161" s="143" t="s">
        <v>163</v>
      </c>
      <c r="K161" s="144">
        <v>43.5</v>
      </c>
      <c r="L161" s="226"/>
      <c r="M161" s="226"/>
      <c r="N161" s="226">
        <f>ROUND(L161*K161,2)</f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0.23</v>
      </c>
      <c r="W161" s="147">
        <f>V161*K161</f>
        <v>10.005000000000001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0" t="s">
        <v>164</v>
      </c>
      <c r="AT161" s="20" t="s">
        <v>160</v>
      </c>
      <c r="AU161" s="20" t="s">
        <v>129</v>
      </c>
      <c r="AY161" s="20" t="s">
        <v>159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0" t="s">
        <v>85</v>
      </c>
      <c r="BK161" s="149">
        <f>ROUND(L161*K161,2)</f>
        <v>0</v>
      </c>
      <c r="BL161" s="20" t="s">
        <v>164</v>
      </c>
      <c r="BM161" s="20" t="s">
        <v>740</v>
      </c>
    </row>
    <row r="162" spans="2:65" s="10" customFormat="1" ht="22.5" customHeight="1">
      <c r="B162" s="150"/>
      <c r="C162" s="151"/>
      <c r="D162" s="151"/>
      <c r="E162" s="152" t="s">
        <v>5</v>
      </c>
      <c r="F162" s="227" t="s">
        <v>741</v>
      </c>
      <c r="G162" s="228"/>
      <c r="H162" s="228"/>
      <c r="I162" s="228"/>
      <c r="J162" s="151"/>
      <c r="K162" s="153">
        <v>43.5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167</v>
      </c>
      <c r="AU162" s="157" t="s">
        <v>129</v>
      </c>
      <c r="AV162" s="10" t="s">
        <v>129</v>
      </c>
      <c r="AW162" s="10" t="s">
        <v>35</v>
      </c>
      <c r="AX162" s="10" t="s">
        <v>85</v>
      </c>
      <c r="AY162" s="157" t="s">
        <v>159</v>
      </c>
    </row>
    <row r="163" spans="2:65" s="1" customFormat="1" ht="31.5" customHeight="1">
      <c r="B163" s="140"/>
      <c r="C163" s="141" t="s">
        <v>357</v>
      </c>
      <c r="D163" s="141" t="s">
        <v>160</v>
      </c>
      <c r="E163" s="142" t="s">
        <v>742</v>
      </c>
      <c r="F163" s="225" t="s">
        <v>743</v>
      </c>
      <c r="G163" s="225"/>
      <c r="H163" s="225"/>
      <c r="I163" s="225"/>
      <c r="J163" s="143" t="s">
        <v>258</v>
      </c>
      <c r="K163" s="144">
        <v>52.2</v>
      </c>
      <c r="L163" s="226"/>
      <c r="M163" s="226"/>
      <c r="N163" s="226">
        <f>ROUND(L163*K163,2)</f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1.3640000000000001</v>
      </c>
      <c r="W163" s="147">
        <f>V163*K163</f>
        <v>71.200800000000015</v>
      </c>
      <c r="X163" s="147">
        <v>3.7199999999999997E-2</v>
      </c>
      <c r="Y163" s="147">
        <f>X163*K163</f>
        <v>1.94184</v>
      </c>
      <c r="Z163" s="147">
        <v>0</v>
      </c>
      <c r="AA163" s="148">
        <f>Z163*K163</f>
        <v>0</v>
      </c>
      <c r="AR163" s="20" t="s">
        <v>164</v>
      </c>
      <c r="AT163" s="20" t="s">
        <v>160</v>
      </c>
      <c r="AU163" s="20" t="s">
        <v>129</v>
      </c>
      <c r="AY163" s="20" t="s">
        <v>159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0" t="s">
        <v>85</v>
      </c>
      <c r="BK163" s="149">
        <f>ROUND(L163*K163,2)</f>
        <v>0</v>
      </c>
      <c r="BL163" s="20" t="s">
        <v>164</v>
      </c>
      <c r="BM163" s="20" t="s">
        <v>744</v>
      </c>
    </row>
    <row r="164" spans="2:65" s="10" customFormat="1" ht="22.5" customHeight="1">
      <c r="B164" s="150"/>
      <c r="C164" s="151"/>
      <c r="D164" s="151"/>
      <c r="E164" s="152" t="s">
        <v>5</v>
      </c>
      <c r="F164" s="227" t="s">
        <v>745</v>
      </c>
      <c r="G164" s="228"/>
      <c r="H164" s="228"/>
      <c r="I164" s="228"/>
      <c r="J164" s="151"/>
      <c r="K164" s="153">
        <v>52.2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167</v>
      </c>
      <c r="AU164" s="157" t="s">
        <v>129</v>
      </c>
      <c r="AV164" s="10" t="s">
        <v>129</v>
      </c>
      <c r="AW164" s="10" t="s">
        <v>35</v>
      </c>
      <c r="AX164" s="10" t="s">
        <v>85</v>
      </c>
      <c r="AY164" s="157" t="s">
        <v>159</v>
      </c>
    </row>
    <row r="165" spans="2:65" s="1" customFormat="1" ht="22.5" customHeight="1">
      <c r="B165" s="140"/>
      <c r="C165" s="166" t="s">
        <v>410</v>
      </c>
      <c r="D165" s="166" t="s">
        <v>180</v>
      </c>
      <c r="E165" s="167" t="s">
        <v>746</v>
      </c>
      <c r="F165" s="235" t="s">
        <v>747</v>
      </c>
      <c r="G165" s="235"/>
      <c r="H165" s="235"/>
      <c r="I165" s="235"/>
      <c r="J165" s="168" t="s">
        <v>216</v>
      </c>
      <c r="K165" s="169">
        <v>87</v>
      </c>
      <c r="L165" s="236"/>
      <c r="M165" s="236"/>
      <c r="N165" s="236">
        <f>ROUND(L165*K165,2)</f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>V165*K165</f>
        <v>0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0" t="s">
        <v>184</v>
      </c>
      <c r="AT165" s="20" t="s">
        <v>180</v>
      </c>
      <c r="AU165" s="20" t="s">
        <v>129</v>
      </c>
      <c r="AY165" s="20" t="s">
        <v>159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0" t="s">
        <v>85</v>
      </c>
      <c r="BK165" s="149">
        <f>ROUND(L165*K165,2)</f>
        <v>0</v>
      </c>
      <c r="BL165" s="20" t="s">
        <v>164</v>
      </c>
      <c r="BM165" s="20" t="s">
        <v>748</v>
      </c>
    </row>
    <row r="166" spans="2:65" s="10" customFormat="1" ht="22.5" customHeight="1">
      <c r="B166" s="150"/>
      <c r="C166" s="151"/>
      <c r="D166" s="151"/>
      <c r="E166" s="152" t="s">
        <v>5</v>
      </c>
      <c r="F166" s="227" t="s">
        <v>749</v>
      </c>
      <c r="G166" s="228"/>
      <c r="H166" s="228"/>
      <c r="I166" s="228"/>
      <c r="J166" s="151"/>
      <c r="K166" s="153">
        <v>87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167</v>
      </c>
      <c r="AU166" s="157" t="s">
        <v>129</v>
      </c>
      <c r="AV166" s="10" t="s">
        <v>129</v>
      </c>
      <c r="AW166" s="10" t="s">
        <v>35</v>
      </c>
      <c r="AX166" s="10" t="s">
        <v>85</v>
      </c>
      <c r="AY166" s="157" t="s">
        <v>159</v>
      </c>
    </row>
    <row r="167" spans="2:65" s="1" customFormat="1" ht="31.5" customHeight="1">
      <c r="B167" s="140"/>
      <c r="C167" s="141" t="s">
        <v>414</v>
      </c>
      <c r="D167" s="141" t="s">
        <v>160</v>
      </c>
      <c r="E167" s="142" t="s">
        <v>750</v>
      </c>
      <c r="F167" s="225" t="s">
        <v>751</v>
      </c>
      <c r="G167" s="225"/>
      <c r="H167" s="225"/>
      <c r="I167" s="225"/>
      <c r="J167" s="143" t="s">
        <v>163</v>
      </c>
      <c r="K167" s="144">
        <v>93.9</v>
      </c>
      <c r="L167" s="226"/>
      <c r="M167" s="226"/>
      <c r="N167" s="226">
        <f>ROUND(L167*K167,2)</f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1.234</v>
      </c>
      <c r="W167" s="147">
        <f>V167*K167</f>
        <v>115.87260000000001</v>
      </c>
      <c r="X167" s="147">
        <v>7.8159999999999993E-2</v>
      </c>
      <c r="Y167" s="147">
        <f>X167*K167</f>
        <v>7.3392239999999997</v>
      </c>
      <c r="Z167" s="147">
        <v>0</v>
      </c>
      <c r="AA167" s="148">
        <f>Z167*K167</f>
        <v>0</v>
      </c>
      <c r="AR167" s="20" t="s">
        <v>164</v>
      </c>
      <c r="AT167" s="20" t="s">
        <v>160</v>
      </c>
      <c r="AU167" s="20" t="s">
        <v>129</v>
      </c>
      <c r="AY167" s="20" t="s">
        <v>159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0" t="s">
        <v>85</v>
      </c>
      <c r="BK167" s="149">
        <f>ROUND(L167*K167,2)</f>
        <v>0</v>
      </c>
      <c r="BL167" s="20" t="s">
        <v>164</v>
      </c>
      <c r="BM167" s="20" t="s">
        <v>752</v>
      </c>
    </row>
    <row r="168" spans="2:65" s="10" customFormat="1" ht="22.5" customHeight="1">
      <c r="B168" s="150"/>
      <c r="C168" s="151"/>
      <c r="D168" s="151"/>
      <c r="E168" s="152" t="s">
        <v>5</v>
      </c>
      <c r="F168" s="227" t="s">
        <v>737</v>
      </c>
      <c r="G168" s="228"/>
      <c r="H168" s="228"/>
      <c r="I168" s="228"/>
      <c r="J168" s="151"/>
      <c r="K168" s="153">
        <v>93.9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167</v>
      </c>
      <c r="AU168" s="157" t="s">
        <v>129</v>
      </c>
      <c r="AV168" s="10" t="s">
        <v>129</v>
      </c>
      <c r="AW168" s="10" t="s">
        <v>35</v>
      </c>
      <c r="AX168" s="10" t="s">
        <v>85</v>
      </c>
      <c r="AY168" s="157" t="s">
        <v>159</v>
      </c>
    </row>
    <row r="169" spans="2:65" s="1" customFormat="1" ht="31.5" customHeight="1">
      <c r="B169" s="140"/>
      <c r="C169" s="141" t="s">
        <v>361</v>
      </c>
      <c r="D169" s="141" t="s">
        <v>160</v>
      </c>
      <c r="E169" s="142" t="s">
        <v>753</v>
      </c>
      <c r="F169" s="225" t="s">
        <v>754</v>
      </c>
      <c r="G169" s="225"/>
      <c r="H169" s="225"/>
      <c r="I169" s="225"/>
      <c r="J169" s="143" t="s">
        <v>163</v>
      </c>
      <c r="K169" s="144">
        <v>124.286</v>
      </c>
      <c r="L169" s="226"/>
      <c r="M169" s="226"/>
      <c r="N169" s="226">
        <f>ROUND(L169*K169,2)</f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1.958</v>
      </c>
      <c r="W169" s="147">
        <f>V169*K169</f>
        <v>243.35198800000001</v>
      </c>
      <c r="X169" s="147">
        <v>1.1000000000000001E-3</v>
      </c>
      <c r="Y169" s="147">
        <f>X169*K169</f>
        <v>0.13671460000000002</v>
      </c>
      <c r="Z169" s="147">
        <v>1E-3</v>
      </c>
      <c r="AA169" s="148">
        <f>Z169*K169</f>
        <v>0.12428600000000001</v>
      </c>
      <c r="AR169" s="20" t="s">
        <v>164</v>
      </c>
      <c r="AT169" s="20" t="s">
        <v>160</v>
      </c>
      <c r="AU169" s="20" t="s">
        <v>129</v>
      </c>
      <c r="AY169" s="20" t="s">
        <v>159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85</v>
      </c>
      <c r="BK169" s="149">
        <f>ROUND(L169*K169,2)</f>
        <v>0</v>
      </c>
      <c r="BL169" s="20" t="s">
        <v>164</v>
      </c>
      <c r="BM169" s="20" t="s">
        <v>755</v>
      </c>
    </row>
    <row r="170" spans="2:65" s="10" customFormat="1" ht="22.5" customHeight="1">
      <c r="B170" s="150"/>
      <c r="C170" s="151"/>
      <c r="D170" s="151"/>
      <c r="E170" s="152" t="s">
        <v>5</v>
      </c>
      <c r="F170" s="227" t="s">
        <v>756</v>
      </c>
      <c r="G170" s="228"/>
      <c r="H170" s="228"/>
      <c r="I170" s="228"/>
      <c r="J170" s="151"/>
      <c r="K170" s="153">
        <v>124.286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167</v>
      </c>
      <c r="AU170" s="157" t="s">
        <v>129</v>
      </c>
      <c r="AV170" s="10" t="s">
        <v>129</v>
      </c>
      <c r="AW170" s="10" t="s">
        <v>35</v>
      </c>
      <c r="AX170" s="10" t="s">
        <v>85</v>
      </c>
      <c r="AY170" s="157" t="s">
        <v>159</v>
      </c>
    </row>
    <row r="171" spans="2:65" s="1" customFormat="1" ht="22.5" customHeight="1">
      <c r="B171" s="140"/>
      <c r="C171" s="141" t="s">
        <v>365</v>
      </c>
      <c r="D171" s="141" t="s">
        <v>160</v>
      </c>
      <c r="E171" s="142" t="s">
        <v>757</v>
      </c>
      <c r="F171" s="225" t="s">
        <v>758</v>
      </c>
      <c r="G171" s="225"/>
      <c r="H171" s="225"/>
      <c r="I171" s="225"/>
      <c r="J171" s="143" t="s">
        <v>163</v>
      </c>
      <c r="K171" s="144">
        <v>124.286</v>
      </c>
      <c r="L171" s="226"/>
      <c r="M171" s="226"/>
      <c r="N171" s="226">
        <f>ROUND(L171*K171,2)</f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>V171*K171</f>
        <v>0</v>
      </c>
      <c r="X171" s="147">
        <v>0</v>
      </c>
      <c r="Y171" s="147">
        <f>X171*K171</f>
        <v>0</v>
      </c>
      <c r="Z171" s="147">
        <v>0</v>
      </c>
      <c r="AA171" s="148">
        <f>Z171*K171</f>
        <v>0</v>
      </c>
      <c r="AR171" s="20" t="s">
        <v>164</v>
      </c>
      <c r="AT171" s="20" t="s">
        <v>160</v>
      </c>
      <c r="AU171" s="20" t="s">
        <v>129</v>
      </c>
      <c r="AY171" s="20" t="s">
        <v>159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0" t="s">
        <v>85</v>
      </c>
      <c r="BK171" s="149">
        <f>ROUND(L171*K171,2)</f>
        <v>0</v>
      </c>
      <c r="BL171" s="20" t="s">
        <v>164</v>
      </c>
      <c r="BM171" s="20" t="s">
        <v>759</v>
      </c>
    </row>
    <row r="172" spans="2:65" s="10" customFormat="1" ht="22.5" customHeight="1">
      <c r="B172" s="150"/>
      <c r="C172" s="151"/>
      <c r="D172" s="151"/>
      <c r="E172" s="152" t="s">
        <v>5</v>
      </c>
      <c r="F172" s="227" t="s">
        <v>760</v>
      </c>
      <c r="G172" s="228"/>
      <c r="H172" s="228"/>
      <c r="I172" s="228"/>
      <c r="J172" s="151"/>
      <c r="K172" s="153">
        <v>124.286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167</v>
      </c>
      <c r="AU172" s="157" t="s">
        <v>129</v>
      </c>
      <c r="AV172" s="10" t="s">
        <v>129</v>
      </c>
      <c r="AW172" s="10" t="s">
        <v>35</v>
      </c>
      <c r="AX172" s="10" t="s">
        <v>85</v>
      </c>
      <c r="AY172" s="157" t="s">
        <v>159</v>
      </c>
    </row>
    <row r="173" spans="2:65" s="1" customFormat="1" ht="22.5" customHeight="1">
      <c r="B173" s="140"/>
      <c r="C173" s="141" t="s">
        <v>369</v>
      </c>
      <c r="D173" s="141" t="s">
        <v>160</v>
      </c>
      <c r="E173" s="142" t="s">
        <v>761</v>
      </c>
      <c r="F173" s="225" t="s">
        <v>762</v>
      </c>
      <c r="G173" s="225"/>
      <c r="H173" s="225"/>
      <c r="I173" s="225"/>
      <c r="J173" s="143" t="s">
        <v>163</v>
      </c>
      <c r="K173" s="144">
        <v>124.286</v>
      </c>
      <c r="L173" s="226"/>
      <c r="M173" s="226"/>
      <c r="N173" s="226">
        <f>ROUND(L173*K173,2)</f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>V173*K173</f>
        <v>0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0" t="s">
        <v>164</v>
      </c>
      <c r="AT173" s="20" t="s">
        <v>160</v>
      </c>
      <c r="AU173" s="20" t="s">
        <v>129</v>
      </c>
      <c r="AY173" s="20" t="s">
        <v>159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0" t="s">
        <v>85</v>
      </c>
      <c r="BK173" s="149">
        <f>ROUND(L173*K173,2)</f>
        <v>0</v>
      </c>
      <c r="BL173" s="20" t="s">
        <v>164</v>
      </c>
      <c r="BM173" s="20" t="s">
        <v>763</v>
      </c>
    </row>
    <row r="174" spans="2:65" s="9" customFormat="1" ht="29.85" customHeight="1">
      <c r="B174" s="129"/>
      <c r="C174" s="130"/>
      <c r="D174" s="139" t="s">
        <v>252</v>
      </c>
      <c r="E174" s="139"/>
      <c r="F174" s="139"/>
      <c r="G174" s="139"/>
      <c r="H174" s="139"/>
      <c r="I174" s="139"/>
      <c r="J174" s="139"/>
      <c r="K174" s="139"/>
      <c r="L174" s="139"/>
      <c r="M174" s="139"/>
      <c r="N174" s="259">
        <f>BK174</f>
        <v>0</v>
      </c>
      <c r="O174" s="260"/>
      <c r="P174" s="260"/>
      <c r="Q174" s="260"/>
      <c r="R174" s="132"/>
      <c r="T174" s="133"/>
      <c r="U174" s="130"/>
      <c r="V174" s="130"/>
      <c r="W174" s="134">
        <f>SUM(W175:W183)</f>
        <v>0.807199</v>
      </c>
      <c r="X174" s="130"/>
      <c r="Y174" s="134">
        <f>SUM(Y175:Y183)</f>
        <v>0</v>
      </c>
      <c r="Z174" s="130"/>
      <c r="AA174" s="135">
        <f>SUM(AA175:AA183)</f>
        <v>0</v>
      </c>
      <c r="AR174" s="136" t="s">
        <v>85</v>
      </c>
      <c r="AT174" s="137" t="s">
        <v>76</v>
      </c>
      <c r="AU174" s="137" t="s">
        <v>85</v>
      </c>
      <c r="AY174" s="136" t="s">
        <v>159</v>
      </c>
      <c r="BK174" s="138">
        <f>SUM(BK175:BK183)</f>
        <v>0</v>
      </c>
    </row>
    <row r="175" spans="2:65" s="1" customFormat="1" ht="31.5" customHeight="1">
      <c r="B175" s="140"/>
      <c r="C175" s="141" t="s">
        <v>374</v>
      </c>
      <c r="D175" s="141" t="s">
        <v>160</v>
      </c>
      <c r="E175" s="142" t="s">
        <v>620</v>
      </c>
      <c r="F175" s="225" t="s">
        <v>621</v>
      </c>
      <c r="G175" s="225"/>
      <c r="H175" s="225"/>
      <c r="I175" s="225"/>
      <c r="J175" s="143" t="s">
        <v>183</v>
      </c>
      <c r="K175" s="144">
        <v>2.9750000000000001</v>
      </c>
      <c r="L175" s="226"/>
      <c r="M175" s="226"/>
      <c r="N175" s="226">
        <f>ROUND(L175*K175,2)</f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0.125</v>
      </c>
      <c r="W175" s="147">
        <f>V175*K175</f>
        <v>0.37187500000000001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0" t="s">
        <v>164</v>
      </c>
      <c r="AT175" s="20" t="s">
        <v>160</v>
      </c>
      <c r="AU175" s="20" t="s">
        <v>129</v>
      </c>
      <c r="AY175" s="20" t="s">
        <v>159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0" t="s">
        <v>85</v>
      </c>
      <c r="BK175" s="149">
        <f>ROUND(L175*K175,2)</f>
        <v>0</v>
      </c>
      <c r="BL175" s="20" t="s">
        <v>164</v>
      </c>
      <c r="BM175" s="20" t="s">
        <v>764</v>
      </c>
    </row>
    <row r="176" spans="2:65" s="10" customFormat="1" ht="22.5" customHeight="1">
      <c r="B176" s="150"/>
      <c r="C176" s="151"/>
      <c r="D176" s="151"/>
      <c r="E176" s="152" t="s">
        <v>5</v>
      </c>
      <c r="F176" s="227" t="s">
        <v>765</v>
      </c>
      <c r="G176" s="228"/>
      <c r="H176" s="228"/>
      <c r="I176" s="228"/>
      <c r="J176" s="151"/>
      <c r="K176" s="153">
        <v>2.9750000000000001</v>
      </c>
      <c r="L176" s="151"/>
      <c r="M176" s="151"/>
      <c r="N176" s="151"/>
      <c r="O176" s="151"/>
      <c r="P176" s="151"/>
      <c r="Q176" s="151"/>
      <c r="R176" s="154"/>
      <c r="T176" s="155"/>
      <c r="U176" s="151"/>
      <c r="V176" s="151"/>
      <c r="W176" s="151"/>
      <c r="X176" s="151"/>
      <c r="Y176" s="151"/>
      <c r="Z176" s="151"/>
      <c r="AA176" s="156"/>
      <c r="AT176" s="157" t="s">
        <v>167</v>
      </c>
      <c r="AU176" s="157" t="s">
        <v>129</v>
      </c>
      <c r="AV176" s="10" t="s">
        <v>129</v>
      </c>
      <c r="AW176" s="10" t="s">
        <v>35</v>
      </c>
      <c r="AX176" s="10" t="s">
        <v>85</v>
      </c>
      <c r="AY176" s="157" t="s">
        <v>159</v>
      </c>
    </row>
    <row r="177" spans="2:65" s="1" customFormat="1" ht="31.5" customHeight="1">
      <c r="B177" s="140"/>
      <c r="C177" s="141" t="s">
        <v>379</v>
      </c>
      <c r="D177" s="141" t="s">
        <v>160</v>
      </c>
      <c r="E177" s="142" t="s">
        <v>624</v>
      </c>
      <c r="F177" s="225" t="s">
        <v>625</v>
      </c>
      <c r="G177" s="225"/>
      <c r="H177" s="225"/>
      <c r="I177" s="225"/>
      <c r="J177" s="143" t="s">
        <v>183</v>
      </c>
      <c r="K177" s="144">
        <v>29.75</v>
      </c>
      <c r="L177" s="226"/>
      <c r="M177" s="226"/>
      <c r="N177" s="226">
        <f>ROUND(L177*K177,2)</f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6.0000000000000001E-3</v>
      </c>
      <c r="W177" s="147">
        <f>V177*K177</f>
        <v>0.17849999999999999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0" t="s">
        <v>164</v>
      </c>
      <c r="AT177" s="20" t="s">
        <v>160</v>
      </c>
      <c r="AU177" s="20" t="s">
        <v>129</v>
      </c>
      <c r="AY177" s="20" t="s">
        <v>159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0" t="s">
        <v>85</v>
      </c>
      <c r="BK177" s="149">
        <f>ROUND(L177*K177,2)</f>
        <v>0</v>
      </c>
      <c r="BL177" s="20" t="s">
        <v>164</v>
      </c>
      <c r="BM177" s="20" t="s">
        <v>766</v>
      </c>
    </row>
    <row r="178" spans="2:65" s="10" customFormat="1" ht="22.5" customHeight="1">
      <c r="B178" s="150"/>
      <c r="C178" s="151"/>
      <c r="D178" s="151"/>
      <c r="E178" s="152" t="s">
        <v>5</v>
      </c>
      <c r="F178" s="227" t="s">
        <v>767</v>
      </c>
      <c r="G178" s="228"/>
      <c r="H178" s="228"/>
      <c r="I178" s="228"/>
      <c r="J178" s="151"/>
      <c r="K178" s="153">
        <v>29.75</v>
      </c>
      <c r="L178" s="151"/>
      <c r="M178" s="151"/>
      <c r="N178" s="151"/>
      <c r="O178" s="151"/>
      <c r="P178" s="151"/>
      <c r="Q178" s="151"/>
      <c r="R178" s="154"/>
      <c r="T178" s="155"/>
      <c r="U178" s="151"/>
      <c r="V178" s="151"/>
      <c r="W178" s="151"/>
      <c r="X178" s="151"/>
      <c r="Y178" s="151"/>
      <c r="Z178" s="151"/>
      <c r="AA178" s="156"/>
      <c r="AT178" s="157" t="s">
        <v>167</v>
      </c>
      <c r="AU178" s="157" t="s">
        <v>129</v>
      </c>
      <c r="AV178" s="10" t="s">
        <v>129</v>
      </c>
      <c r="AW178" s="10" t="s">
        <v>35</v>
      </c>
      <c r="AX178" s="10" t="s">
        <v>85</v>
      </c>
      <c r="AY178" s="157" t="s">
        <v>159</v>
      </c>
    </row>
    <row r="179" spans="2:65" s="1" customFormat="1" ht="22.5" customHeight="1">
      <c r="B179" s="140"/>
      <c r="C179" s="141" t="s">
        <v>384</v>
      </c>
      <c r="D179" s="141" t="s">
        <v>160</v>
      </c>
      <c r="E179" s="142" t="s">
        <v>768</v>
      </c>
      <c r="F179" s="225" t="s">
        <v>769</v>
      </c>
      <c r="G179" s="225"/>
      <c r="H179" s="225"/>
      <c r="I179" s="225"/>
      <c r="J179" s="143" t="s">
        <v>183</v>
      </c>
      <c r="K179" s="144">
        <v>2.9750000000000001</v>
      </c>
      <c r="L179" s="226"/>
      <c r="M179" s="226"/>
      <c r="N179" s="226">
        <f>ROUND(L179*K179,2)</f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>V179*K179</f>
        <v>0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0" t="s">
        <v>164</v>
      </c>
      <c r="AT179" s="20" t="s">
        <v>160</v>
      </c>
      <c r="AU179" s="20" t="s">
        <v>129</v>
      </c>
      <c r="AY179" s="20" t="s">
        <v>159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0" t="s">
        <v>85</v>
      </c>
      <c r="BK179" s="149">
        <f>ROUND(L179*K179,2)</f>
        <v>0</v>
      </c>
      <c r="BL179" s="20" t="s">
        <v>164</v>
      </c>
      <c r="BM179" s="20" t="s">
        <v>770</v>
      </c>
    </row>
    <row r="180" spans="2:65" s="10" customFormat="1" ht="22.5" customHeight="1">
      <c r="B180" s="150"/>
      <c r="C180" s="151"/>
      <c r="D180" s="151"/>
      <c r="E180" s="152" t="s">
        <v>5</v>
      </c>
      <c r="F180" s="227" t="s">
        <v>771</v>
      </c>
      <c r="G180" s="228"/>
      <c r="H180" s="228"/>
      <c r="I180" s="228"/>
      <c r="J180" s="151"/>
      <c r="K180" s="153">
        <v>2.9750000000000001</v>
      </c>
      <c r="L180" s="151"/>
      <c r="M180" s="151"/>
      <c r="N180" s="151"/>
      <c r="O180" s="151"/>
      <c r="P180" s="151"/>
      <c r="Q180" s="151"/>
      <c r="R180" s="154"/>
      <c r="T180" s="155"/>
      <c r="U180" s="151"/>
      <c r="V180" s="151"/>
      <c r="W180" s="151"/>
      <c r="X180" s="151"/>
      <c r="Y180" s="151"/>
      <c r="Z180" s="151"/>
      <c r="AA180" s="156"/>
      <c r="AT180" s="157" t="s">
        <v>167</v>
      </c>
      <c r="AU180" s="157" t="s">
        <v>129</v>
      </c>
      <c r="AV180" s="10" t="s">
        <v>129</v>
      </c>
      <c r="AW180" s="10" t="s">
        <v>35</v>
      </c>
      <c r="AX180" s="10" t="s">
        <v>85</v>
      </c>
      <c r="AY180" s="157" t="s">
        <v>159</v>
      </c>
    </row>
    <row r="181" spans="2:65" s="1" customFormat="1" ht="31.5" customHeight="1">
      <c r="B181" s="140"/>
      <c r="C181" s="141" t="s">
        <v>388</v>
      </c>
      <c r="D181" s="141" t="s">
        <v>160</v>
      </c>
      <c r="E181" s="142" t="s">
        <v>772</v>
      </c>
      <c r="F181" s="225" t="s">
        <v>773</v>
      </c>
      <c r="G181" s="225"/>
      <c r="H181" s="225"/>
      <c r="I181" s="225"/>
      <c r="J181" s="143" t="s">
        <v>183</v>
      </c>
      <c r="K181" s="144">
        <v>2.9750000000000001</v>
      </c>
      <c r="L181" s="226"/>
      <c r="M181" s="226"/>
      <c r="N181" s="226">
        <f>ROUND(L181*K181,2)</f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>V181*K181</f>
        <v>0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0" t="s">
        <v>164</v>
      </c>
      <c r="AT181" s="20" t="s">
        <v>160</v>
      </c>
      <c r="AU181" s="20" t="s">
        <v>129</v>
      </c>
      <c r="AY181" s="20" t="s">
        <v>159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0" t="s">
        <v>85</v>
      </c>
      <c r="BK181" s="149">
        <f>ROUND(L181*K181,2)</f>
        <v>0</v>
      </c>
      <c r="BL181" s="20" t="s">
        <v>164</v>
      </c>
      <c r="BM181" s="20" t="s">
        <v>774</v>
      </c>
    </row>
    <row r="182" spans="2:65" s="1" customFormat="1" ht="31.5" customHeight="1">
      <c r="B182" s="140"/>
      <c r="C182" s="141" t="s">
        <v>393</v>
      </c>
      <c r="D182" s="141" t="s">
        <v>160</v>
      </c>
      <c r="E182" s="142" t="s">
        <v>775</v>
      </c>
      <c r="F182" s="225" t="s">
        <v>776</v>
      </c>
      <c r="G182" s="225"/>
      <c r="H182" s="225"/>
      <c r="I182" s="225"/>
      <c r="J182" s="143" t="s">
        <v>284</v>
      </c>
      <c r="K182" s="144">
        <v>1.5660000000000001</v>
      </c>
      <c r="L182" s="226"/>
      <c r="M182" s="226"/>
      <c r="N182" s="226">
        <f>ROUND(L182*K182,2)</f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0.16400000000000001</v>
      </c>
      <c r="W182" s="147">
        <f>V182*K182</f>
        <v>0.256824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0" t="s">
        <v>164</v>
      </c>
      <c r="AT182" s="20" t="s">
        <v>160</v>
      </c>
      <c r="AU182" s="20" t="s">
        <v>129</v>
      </c>
      <c r="AY182" s="20" t="s">
        <v>159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0" t="s">
        <v>85</v>
      </c>
      <c r="BK182" s="149">
        <f>ROUND(L182*K182,2)</f>
        <v>0</v>
      </c>
      <c r="BL182" s="20" t="s">
        <v>164</v>
      </c>
      <c r="BM182" s="20" t="s">
        <v>777</v>
      </c>
    </row>
    <row r="183" spans="2:65" s="10" customFormat="1" ht="22.5" customHeight="1">
      <c r="B183" s="150"/>
      <c r="C183" s="151"/>
      <c r="D183" s="151"/>
      <c r="E183" s="152" t="s">
        <v>5</v>
      </c>
      <c r="F183" s="227" t="s">
        <v>676</v>
      </c>
      <c r="G183" s="228"/>
      <c r="H183" s="228"/>
      <c r="I183" s="228"/>
      <c r="J183" s="151"/>
      <c r="K183" s="153">
        <v>1.5660000000000001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167</v>
      </c>
      <c r="AU183" s="157" t="s">
        <v>129</v>
      </c>
      <c r="AV183" s="10" t="s">
        <v>129</v>
      </c>
      <c r="AW183" s="10" t="s">
        <v>35</v>
      </c>
      <c r="AX183" s="10" t="s">
        <v>85</v>
      </c>
      <c r="AY183" s="157" t="s">
        <v>159</v>
      </c>
    </row>
    <row r="184" spans="2:65" s="9" customFormat="1" ht="37.35" customHeight="1">
      <c r="B184" s="129"/>
      <c r="C184" s="130"/>
      <c r="D184" s="131" t="s">
        <v>253</v>
      </c>
      <c r="E184" s="131"/>
      <c r="F184" s="131"/>
      <c r="G184" s="131"/>
      <c r="H184" s="131"/>
      <c r="I184" s="131"/>
      <c r="J184" s="131"/>
      <c r="K184" s="131"/>
      <c r="L184" s="131"/>
      <c r="M184" s="131"/>
      <c r="N184" s="231">
        <f>BK184</f>
        <v>0</v>
      </c>
      <c r="O184" s="232"/>
      <c r="P184" s="232"/>
      <c r="Q184" s="232"/>
      <c r="R184" s="132"/>
      <c r="T184" s="133"/>
      <c r="U184" s="130"/>
      <c r="V184" s="130"/>
      <c r="W184" s="134">
        <f>W185</f>
        <v>21.694320000000001</v>
      </c>
      <c r="X184" s="130"/>
      <c r="Y184" s="134">
        <f>Y185</f>
        <v>0.267264</v>
      </c>
      <c r="Z184" s="130"/>
      <c r="AA184" s="135">
        <f>AA185</f>
        <v>0</v>
      </c>
      <c r="AR184" s="136" t="s">
        <v>129</v>
      </c>
      <c r="AT184" s="137" t="s">
        <v>76</v>
      </c>
      <c r="AU184" s="137" t="s">
        <v>77</v>
      </c>
      <c r="AY184" s="136" t="s">
        <v>159</v>
      </c>
      <c r="BK184" s="138">
        <f>BK185</f>
        <v>0</v>
      </c>
    </row>
    <row r="185" spans="2:65" s="9" customFormat="1" ht="19.899999999999999" customHeight="1">
      <c r="B185" s="129"/>
      <c r="C185" s="130"/>
      <c r="D185" s="139" t="s">
        <v>672</v>
      </c>
      <c r="E185" s="139"/>
      <c r="F185" s="139"/>
      <c r="G185" s="139"/>
      <c r="H185" s="139"/>
      <c r="I185" s="139"/>
      <c r="J185" s="139"/>
      <c r="K185" s="139"/>
      <c r="L185" s="139"/>
      <c r="M185" s="139"/>
      <c r="N185" s="233">
        <f>BK185</f>
        <v>0</v>
      </c>
      <c r="O185" s="234"/>
      <c r="P185" s="234"/>
      <c r="Q185" s="234"/>
      <c r="R185" s="132"/>
      <c r="T185" s="133"/>
      <c r="U185" s="130"/>
      <c r="V185" s="130"/>
      <c r="W185" s="134">
        <f>SUM(W186:W188)</f>
        <v>21.694320000000001</v>
      </c>
      <c r="X185" s="130"/>
      <c r="Y185" s="134">
        <f>SUM(Y186:Y188)</f>
        <v>0.267264</v>
      </c>
      <c r="Z185" s="130"/>
      <c r="AA185" s="135">
        <f>SUM(AA186:AA188)</f>
        <v>0</v>
      </c>
      <c r="AR185" s="136" t="s">
        <v>129</v>
      </c>
      <c r="AT185" s="137" t="s">
        <v>76</v>
      </c>
      <c r="AU185" s="137" t="s">
        <v>85</v>
      </c>
      <c r="AY185" s="136" t="s">
        <v>159</v>
      </c>
      <c r="BK185" s="138">
        <f>SUM(BK186:BK188)</f>
        <v>0</v>
      </c>
    </row>
    <row r="186" spans="2:65" s="1" customFormat="1" ht="22.5" customHeight="1">
      <c r="B186" s="140"/>
      <c r="C186" s="141" t="s">
        <v>398</v>
      </c>
      <c r="D186" s="141" t="s">
        <v>160</v>
      </c>
      <c r="E186" s="142" t="s">
        <v>778</v>
      </c>
      <c r="F186" s="225" t="s">
        <v>2310</v>
      </c>
      <c r="G186" s="225"/>
      <c r="H186" s="225"/>
      <c r="I186" s="225"/>
      <c r="J186" s="143" t="s">
        <v>258</v>
      </c>
      <c r="K186" s="144">
        <v>62.64</v>
      </c>
      <c r="L186" s="226"/>
      <c r="M186" s="226"/>
      <c r="N186" s="226">
        <f>ROUND(L186*K186,2)</f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0.248</v>
      </c>
      <c r="W186" s="147">
        <f>V186*K186</f>
        <v>15.53472</v>
      </c>
      <c r="X186" s="147">
        <v>1E-4</v>
      </c>
      <c r="Y186" s="147">
        <f>X186*K186</f>
        <v>6.2640000000000005E-3</v>
      </c>
      <c r="Z186" s="147">
        <v>0</v>
      </c>
      <c r="AA186" s="148">
        <f>Z186*K186</f>
        <v>0</v>
      </c>
      <c r="AR186" s="20" t="s">
        <v>168</v>
      </c>
      <c r="AT186" s="20" t="s">
        <v>160</v>
      </c>
      <c r="AU186" s="20" t="s">
        <v>129</v>
      </c>
      <c r="AY186" s="20" t="s">
        <v>159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0" t="s">
        <v>85</v>
      </c>
      <c r="BK186" s="149">
        <f>ROUND(L186*K186,2)</f>
        <v>0</v>
      </c>
      <c r="BL186" s="20" t="s">
        <v>168</v>
      </c>
      <c r="BM186" s="20" t="s">
        <v>779</v>
      </c>
    </row>
    <row r="187" spans="2:65" s="10" customFormat="1" ht="22.5" customHeight="1">
      <c r="B187" s="150"/>
      <c r="C187" s="151"/>
      <c r="D187" s="151"/>
      <c r="E187" s="152" t="s">
        <v>5</v>
      </c>
      <c r="F187" s="227" t="s">
        <v>780</v>
      </c>
      <c r="G187" s="228"/>
      <c r="H187" s="228"/>
      <c r="I187" s="228"/>
      <c r="J187" s="151"/>
      <c r="K187" s="153">
        <v>62.64</v>
      </c>
      <c r="L187" s="151"/>
      <c r="M187" s="151"/>
      <c r="N187" s="151"/>
      <c r="O187" s="151"/>
      <c r="P187" s="151"/>
      <c r="Q187" s="151"/>
      <c r="R187" s="154"/>
      <c r="T187" s="155"/>
      <c r="U187" s="151"/>
      <c r="V187" s="151"/>
      <c r="W187" s="151"/>
      <c r="X187" s="151"/>
      <c r="Y187" s="151"/>
      <c r="Z187" s="151"/>
      <c r="AA187" s="156"/>
      <c r="AT187" s="157" t="s">
        <v>167</v>
      </c>
      <c r="AU187" s="157" t="s">
        <v>129</v>
      </c>
      <c r="AV187" s="10" t="s">
        <v>129</v>
      </c>
      <c r="AW187" s="10" t="s">
        <v>35</v>
      </c>
      <c r="AX187" s="10" t="s">
        <v>85</v>
      </c>
      <c r="AY187" s="157" t="s">
        <v>159</v>
      </c>
    </row>
    <row r="188" spans="2:65" s="1" customFormat="1" ht="31.5" customHeight="1">
      <c r="B188" s="140"/>
      <c r="C188" s="141" t="s">
        <v>404</v>
      </c>
      <c r="D188" s="141" t="s">
        <v>160</v>
      </c>
      <c r="E188" s="142" t="s">
        <v>781</v>
      </c>
      <c r="F188" s="225" t="s">
        <v>782</v>
      </c>
      <c r="G188" s="225"/>
      <c r="H188" s="225"/>
      <c r="I188" s="225"/>
      <c r="J188" s="143" t="s">
        <v>258</v>
      </c>
      <c r="K188" s="144">
        <v>52.2</v>
      </c>
      <c r="L188" s="226"/>
      <c r="M188" s="226"/>
      <c r="N188" s="226">
        <f>ROUND(L188*K188,2)</f>
        <v>0</v>
      </c>
      <c r="O188" s="226"/>
      <c r="P188" s="226"/>
      <c r="Q188" s="226"/>
      <c r="R188" s="145"/>
      <c r="T188" s="146" t="s">
        <v>5</v>
      </c>
      <c r="U188" s="171" t="s">
        <v>42</v>
      </c>
      <c r="V188" s="172">
        <v>0.11799999999999999</v>
      </c>
      <c r="W188" s="172">
        <f>V188*K188</f>
        <v>6.1596000000000002</v>
      </c>
      <c r="X188" s="172">
        <v>5.0000000000000001E-3</v>
      </c>
      <c r="Y188" s="172">
        <f>X188*K188</f>
        <v>0.26100000000000001</v>
      </c>
      <c r="Z188" s="172">
        <v>0</v>
      </c>
      <c r="AA188" s="173">
        <f>Z188*K188</f>
        <v>0</v>
      </c>
      <c r="AR188" s="20" t="s">
        <v>168</v>
      </c>
      <c r="AT188" s="20" t="s">
        <v>160</v>
      </c>
      <c r="AU188" s="20" t="s">
        <v>129</v>
      </c>
      <c r="AY188" s="20" t="s">
        <v>159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0" t="s">
        <v>85</v>
      </c>
      <c r="BK188" s="149">
        <f>ROUND(L188*K188,2)</f>
        <v>0</v>
      </c>
      <c r="BL188" s="20" t="s">
        <v>168</v>
      </c>
      <c r="BM188" s="20" t="s">
        <v>783</v>
      </c>
    </row>
    <row r="189" spans="2:65" s="1" customFormat="1" ht="6.95" customHeight="1">
      <c r="B189" s="58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60"/>
    </row>
  </sheetData>
  <mergeCells count="19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F130:I130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L186:M186"/>
    <mergeCell ref="N186:Q186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H1:K1"/>
    <mergeCell ref="S2:AC2"/>
    <mergeCell ref="F187:I187"/>
    <mergeCell ref="F188:I188"/>
    <mergeCell ref="L188:M188"/>
    <mergeCell ref="N188:Q188"/>
    <mergeCell ref="N117:Q117"/>
    <mergeCell ref="N118:Q118"/>
    <mergeCell ref="N119:Q119"/>
    <mergeCell ref="N124:Q124"/>
    <mergeCell ref="N131:Q131"/>
    <mergeCell ref="N138:Q138"/>
    <mergeCell ref="N174:Q174"/>
    <mergeCell ref="N184:Q184"/>
    <mergeCell ref="N185:Q185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F186:I18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9055118110236227" right="0.59055118110236227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2"/>
  <sheetViews>
    <sheetView showGridLines="0" workbookViewId="0">
      <pane ySplit="1" topLeftCell="A94" activePane="bottomLeft" state="frozen"/>
      <selection pane="bottomLeft" activeCell="K100" sqref="K10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95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784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N118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ROUND((SUM(BE118:BE119)+SUM(BE137:BE421)), 2)</f>
        <v>0</v>
      </c>
      <c r="I32" s="250"/>
      <c r="J32" s="250"/>
      <c r="K32" s="35"/>
      <c r="L32" s="35"/>
      <c r="M32" s="255">
        <f>ROUND(ROUND((SUM(BE118:BE119)+SUM(BE137:BE421)),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ROUND((SUM(BF118:BF119)+SUM(BF137:BF421)), 2)</f>
        <v>0</v>
      </c>
      <c r="I33" s="250"/>
      <c r="J33" s="250"/>
      <c r="K33" s="35"/>
      <c r="L33" s="35"/>
      <c r="M33" s="255">
        <f>ROUND(ROUND((SUM(BF118:BF119)+SUM(BF137:BF421)),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ROUND((SUM(BG118:BG119)+SUM(BG137:BG421)),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ROUND((SUM(BH118:BH119)+SUM(BH137:BH421)),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ROUND((SUM(BI118:BI119)+SUM(BI137:BI421)),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04 - Stavební úpravy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N137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785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N138</f>
        <v>0</v>
      </c>
      <c r="O89" s="245"/>
      <c r="P89" s="245"/>
      <c r="Q89" s="245"/>
      <c r="R89" s="115"/>
    </row>
    <row r="90" spans="2:47" s="6" customFormat="1" ht="24.95" customHeight="1">
      <c r="B90" s="112"/>
      <c r="C90" s="113"/>
      <c r="D90" s="114" t="s">
        <v>786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N153</f>
        <v>0</v>
      </c>
      <c r="O90" s="245"/>
      <c r="P90" s="245"/>
      <c r="Q90" s="245"/>
      <c r="R90" s="115"/>
    </row>
    <row r="91" spans="2:47" s="6" customFormat="1" ht="24.95" customHeight="1">
      <c r="B91" s="112"/>
      <c r="C91" s="113"/>
      <c r="D91" s="114" t="s">
        <v>787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N158</f>
        <v>0</v>
      </c>
      <c r="O91" s="245"/>
      <c r="P91" s="245"/>
      <c r="Q91" s="245"/>
      <c r="R91" s="115"/>
    </row>
    <row r="92" spans="2:47" s="6" customFormat="1" ht="24.95" customHeight="1">
      <c r="B92" s="112"/>
      <c r="C92" s="113"/>
      <c r="D92" s="114" t="s">
        <v>788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N178</f>
        <v>0</v>
      </c>
      <c r="O92" s="245"/>
      <c r="P92" s="245"/>
      <c r="Q92" s="245"/>
      <c r="R92" s="115"/>
    </row>
    <row r="93" spans="2:47" s="6" customFormat="1" ht="24.95" customHeight="1">
      <c r="B93" s="112"/>
      <c r="C93" s="113"/>
      <c r="D93" s="114" t="s">
        <v>789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N182</f>
        <v>0</v>
      </c>
      <c r="O93" s="245"/>
      <c r="P93" s="245"/>
      <c r="Q93" s="245"/>
      <c r="R93" s="115"/>
    </row>
    <row r="94" spans="2:47" s="6" customFormat="1" ht="24.95" customHeight="1">
      <c r="B94" s="112"/>
      <c r="C94" s="113"/>
      <c r="D94" s="114" t="s">
        <v>790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2">
        <f>N198</f>
        <v>0</v>
      </c>
      <c r="O94" s="245"/>
      <c r="P94" s="245"/>
      <c r="Q94" s="245"/>
      <c r="R94" s="115"/>
    </row>
    <row r="95" spans="2:47" s="6" customFormat="1" ht="24.95" customHeight="1">
      <c r="B95" s="112"/>
      <c r="C95" s="113"/>
      <c r="D95" s="114" t="s">
        <v>791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N201</f>
        <v>0</v>
      </c>
      <c r="O95" s="245"/>
      <c r="P95" s="245"/>
      <c r="Q95" s="245"/>
      <c r="R95" s="115"/>
    </row>
    <row r="96" spans="2:47" s="6" customFormat="1" ht="24.95" customHeight="1">
      <c r="B96" s="112"/>
      <c r="C96" s="113"/>
      <c r="D96" s="114" t="s">
        <v>792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2">
        <f>N214</f>
        <v>0</v>
      </c>
      <c r="O96" s="245"/>
      <c r="P96" s="245"/>
      <c r="Q96" s="245"/>
      <c r="R96" s="115"/>
    </row>
    <row r="97" spans="2:18" s="6" customFormat="1" ht="24.95" customHeight="1">
      <c r="B97" s="112"/>
      <c r="C97" s="113"/>
      <c r="D97" s="114" t="s">
        <v>793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2">
        <f>N223</f>
        <v>0</v>
      </c>
      <c r="O97" s="245"/>
      <c r="P97" s="245"/>
      <c r="Q97" s="245"/>
      <c r="R97" s="115"/>
    </row>
    <row r="98" spans="2:18" s="6" customFormat="1" ht="24.95" customHeight="1">
      <c r="B98" s="112"/>
      <c r="C98" s="113"/>
      <c r="D98" s="114" t="s">
        <v>794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2">
        <f>N225</f>
        <v>0</v>
      </c>
      <c r="O98" s="245"/>
      <c r="P98" s="245"/>
      <c r="Q98" s="245"/>
      <c r="R98" s="115"/>
    </row>
    <row r="99" spans="2:18" s="6" customFormat="1" ht="24.95" customHeight="1">
      <c r="B99" s="112"/>
      <c r="C99" s="113"/>
      <c r="D99" s="114" t="s">
        <v>795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32">
        <f>N237</f>
        <v>0</v>
      </c>
      <c r="O99" s="245"/>
      <c r="P99" s="245"/>
      <c r="Q99" s="245"/>
      <c r="R99" s="115"/>
    </row>
    <row r="100" spans="2:18" s="6" customFormat="1" ht="24.95" customHeight="1">
      <c r="B100" s="112"/>
      <c r="C100" s="113"/>
      <c r="D100" s="114" t="s">
        <v>796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32">
        <f>N287</f>
        <v>0</v>
      </c>
      <c r="O100" s="245"/>
      <c r="P100" s="245"/>
      <c r="Q100" s="245"/>
      <c r="R100" s="115"/>
    </row>
    <row r="101" spans="2:18" s="6" customFormat="1" ht="24.95" customHeight="1">
      <c r="B101" s="112"/>
      <c r="C101" s="113"/>
      <c r="D101" s="114" t="s">
        <v>797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32">
        <f>N289</f>
        <v>0</v>
      </c>
      <c r="O101" s="245"/>
      <c r="P101" s="245"/>
      <c r="Q101" s="245"/>
      <c r="R101" s="115"/>
    </row>
    <row r="102" spans="2:18" s="6" customFormat="1" ht="24.95" customHeight="1">
      <c r="B102" s="112"/>
      <c r="C102" s="113"/>
      <c r="D102" s="114" t="s">
        <v>798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32">
        <f>N291</f>
        <v>0</v>
      </c>
      <c r="O102" s="245"/>
      <c r="P102" s="245"/>
      <c r="Q102" s="245"/>
      <c r="R102" s="115"/>
    </row>
    <row r="103" spans="2:18" s="6" customFormat="1" ht="24.95" customHeight="1">
      <c r="B103" s="112"/>
      <c r="C103" s="113"/>
      <c r="D103" s="114" t="s">
        <v>799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232">
        <f>N297</f>
        <v>0</v>
      </c>
      <c r="O103" s="245"/>
      <c r="P103" s="245"/>
      <c r="Q103" s="245"/>
      <c r="R103" s="115"/>
    </row>
    <row r="104" spans="2:18" s="6" customFormat="1" ht="24.95" customHeight="1">
      <c r="B104" s="112"/>
      <c r="C104" s="113"/>
      <c r="D104" s="114" t="s">
        <v>800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232">
        <f>N308</f>
        <v>0</v>
      </c>
      <c r="O104" s="245"/>
      <c r="P104" s="245"/>
      <c r="Q104" s="245"/>
      <c r="R104" s="115"/>
    </row>
    <row r="105" spans="2:18" s="6" customFormat="1" ht="24.95" customHeight="1">
      <c r="B105" s="112"/>
      <c r="C105" s="113"/>
      <c r="D105" s="114" t="s">
        <v>801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232">
        <f>N314</f>
        <v>0</v>
      </c>
      <c r="O105" s="245"/>
      <c r="P105" s="245"/>
      <c r="Q105" s="245"/>
      <c r="R105" s="115"/>
    </row>
    <row r="106" spans="2:18" s="6" customFormat="1" ht="24.95" customHeight="1">
      <c r="B106" s="112"/>
      <c r="C106" s="113"/>
      <c r="D106" s="114" t="s">
        <v>802</v>
      </c>
      <c r="E106" s="113"/>
      <c r="F106" s="113"/>
      <c r="G106" s="113"/>
      <c r="H106" s="113"/>
      <c r="I106" s="113"/>
      <c r="J106" s="113"/>
      <c r="K106" s="113"/>
      <c r="L106" s="113"/>
      <c r="M106" s="113"/>
      <c r="N106" s="232">
        <f>N324</f>
        <v>0</v>
      </c>
      <c r="O106" s="245"/>
      <c r="P106" s="245"/>
      <c r="Q106" s="245"/>
      <c r="R106" s="115"/>
    </row>
    <row r="107" spans="2:18" s="6" customFormat="1" ht="24.95" customHeight="1">
      <c r="B107" s="112"/>
      <c r="C107" s="113"/>
      <c r="D107" s="114" t="s">
        <v>803</v>
      </c>
      <c r="E107" s="113"/>
      <c r="F107" s="113"/>
      <c r="G107" s="113"/>
      <c r="H107" s="113"/>
      <c r="I107" s="113"/>
      <c r="J107" s="113"/>
      <c r="K107" s="113"/>
      <c r="L107" s="113"/>
      <c r="M107" s="113"/>
      <c r="N107" s="232">
        <f>N336</f>
        <v>0</v>
      </c>
      <c r="O107" s="245"/>
      <c r="P107" s="245"/>
      <c r="Q107" s="245"/>
      <c r="R107" s="115"/>
    </row>
    <row r="108" spans="2:18" s="6" customFormat="1" ht="24.95" customHeight="1">
      <c r="B108" s="112"/>
      <c r="C108" s="113"/>
      <c r="D108" s="114" t="s">
        <v>804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232">
        <f>N355</f>
        <v>0</v>
      </c>
      <c r="O108" s="245"/>
      <c r="P108" s="245"/>
      <c r="Q108" s="245"/>
      <c r="R108" s="115"/>
    </row>
    <row r="109" spans="2:18" s="6" customFormat="1" ht="24.95" customHeight="1">
      <c r="B109" s="112"/>
      <c r="C109" s="113"/>
      <c r="D109" s="114" t="s">
        <v>805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232">
        <f>N369</f>
        <v>0</v>
      </c>
      <c r="O109" s="245"/>
      <c r="P109" s="245"/>
      <c r="Q109" s="245"/>
      <c r="R109" s="115"/>
    </row>
    <row r="110" spans="2:18" s="6" customFormat="1" ht="24.95" customHeight="1">
      <c r="B110" s="112"/>
      <c r="C110" s="113"/>
      <c r="D110" s="114" t="s">
        <v>806</v>
      </c>
      <c r="E110" s="113"/>
      <c r="F110" s="113"/>
      <c r="G110" s="113"/>
      <c r="H110" s="113"/>
      <c r="I110" s="113"/>
      <c r="J110" s="113"/>
      <c r="K110" s="113"/>
      <c r="L110" s="113"/>
      <c r="M110" s="113"/>
      <c r="N110" s="232">
        <f>N380</f>
        <v>0</v>
      </c>
      <c r="O110" s="245"/>
      <c r="P110" s="245"/>
      <c r="Q110" s="245"/>
      <c r="R110" s="115"/>
    </row>
    <row r="111" spans="2:18" s="6" customFormat="1" ht="24.95" customHeight="1">
      <c r="B111" s="112"/>
      <c r="C111" s="113"/>
      <c r="D111" s="114" t="s">
        <v>807</v>
      </c>
      <c r="E111" s="113"/>
      <c r="F111" s="113"/>
      <c r="G111" s="113"/>
      <c r="H111" s="113"/>
      <c r="I111" s="113"/>
      <c r="J111" s="113"/>
      <c r="K111" s="113"/>
      <c r="L111" s="113"/>
      <c r="M111" s="113"/>
      <c r="N111" s="232">
        <f>N391</f>
        <v>0</v>
      </c>
      <c r="O111" s="245"/>
      <c r="P111" s="245"/>
      <c r="Q111" s="245"/>
      <c r="R111" s="115"/>
    </row>
    <row r="112" spans="2:18" s="6" customFormat="1" ht="24.95" customHeight="1">
      <c r="B112" s="112"/>
      <c r="C112" s="113"/>
      <c r="D112" s="114" t="s">
        <v>808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232">
        <f>N397</f>
        <v>0</v>
      </c>
      <c r="O112" s="245"/>
      <c r="P112" s="245"/>
      <c r="Q112" s="245"/>
      <c r="R112" s="115"/>
    </row>
    <row r="113" spans="2:21" s="6" customFormat="1" ht="24.95" customHeight="1">
      <c r="B113" s="112"/>
      <c r="C113" s="113"/>
      <c r="D113" s="114" t="s">
        <v>809</v>
      </c>
      <c r="E113" s="113"/>
      <c r="F113" s="113"/>
      <c r="G113" s="113"/>
      <c r="H113" s="113"/>
      <c r="I113" s="113"/>
      <c r="J113" s="113"/>
      <c r="K113" s="113"/>
      <c r="L113" s="113"/>
      <c r="M113" s="113"/>
      <c r="N113" s="232">
        <f>N400</f>
        <v>0</v>
      </c>
      <c r="O113" s="245"/>
      <c r="P113" s="245"/>
      <c r="Q113" s="245"/>
      <c r="R113" s="115"/>
    </row>
    <row r="114" spans="2:21" s="6" customFormat="1" ht="24.95" customHeight="1">
      <c r="B114" s="112"/>
      <c r="C114" s="113"/>
      <c r="D114" s="114" t="s">
        <v>810</v>
      </c>
      <c r="E114" s="113"/>
      <c r="F114" s="113"/>
      <c r="G114" s="113"/>
      <c r="H114" s="113"/>
      <c r="I114" s="113"/>
      <c r="J114" s="113"/>
      <c r="K114" s="113"/>
      <c r="L114" s="113"/>
      <c r="M114" s="113"/>
      <c r="N114" s="232">
        <f>N403</f>
        <v>0</v>
      </c>
      <c r="O114" s="245"/>
      <c r="P114" s="245"/>
      <c r="Q114" s="245"/>
      <c r="R114" s="115"/>
    </row>
    <row r="115" spans="2:21" s="6" customFormat="1" ht="24.95" customHeight="1">
      <c r="B115" s="112"/>
      <c r="C115" s="113"/>
      <c r="D115" s="114" t="s">
        <v>253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232">
        <f>N412</f>
        <v>0</v>
      </c>
      <c r="O115" s="245"/>
      <c r="P115" s="245"/>
      <c r="Q115" s="245"/>
      <c r="R115" s="115"/>
    </row>
    <row r="116" spans="2:21" s="7" customFormat="1" ht="19.899999999999999" customHeight="1">
      <c r="B116" s="116"/>
      <c r="C116" s="117"/>
      <c r="D116" s="118" t="s">
        <v>811</v>
      </c>
      <c r="E116" s="117"/>
      <c r="F116" s="117"/>
      <c r="G116" s="117"/>
      <c r="H116" s="117"/>
      <c r="I116" s="117"/>
      <c r="J116" s="117"/>
      <c r="K116" s="117"/>
      <c r="L116" s="117"/>
      <c r="M116" s="117"/>
      <c r="N116" s="246">
        <f>N413</f>
        <v>0</v>
      </c>
      <c r="O116" s="247"/>
      <c r="P116" s="247"/>
      <c r="Q116" s="247"/>
      <c r="R116" s="119"/>
    </row>
    <row r="117" spans="2:21" s="1" customFormat="1" ht="21.7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1" s="1" customFormat="1" ht="29.25" customHeight="1">
      <c r="B118" s="34"/>
      <c r="C118" s="111" t="s">
        <v>144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48">
        <v>0</v>
      </c>
      <c r="O118" s="249"/>
      <c r="P118" s="249"/>
      <c r="Q118" s="249"/>
      <c r="R118" s="36"/>
      <c r="T118" s="120"/>
      <c r="U118" s="121" t="s">
        <v>41</v>
      </c>
    </row>
    <row r="119" spans="2:21" s="1" customFormat="1" ht="18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21" s="1" customFormat="1" ht="29.25" customHeight="1">
      <c r="B120" s="34"/>
      <c r="C120" s="102" t="s">
        <v>123</v>
      </c>
      <c r="D120" s="103"/>
      <c r="E120" s="103"/>
      <c r="F120" s="103"/>
      <c r="G120" s="103"/>
      <c r="H120" s="103"/>
      <c r="I120" s="103"/>
      <c r="J120" s="103"/>
      <c r="K120" s="103"/>
      <c r="L120" s="195">
        <f>ROUND(SUM(N88+N118),2)</f>
        <v>0</v>
      </c>
      <c r="M120" s="195"/>
      <c r="N120" s="195"/>
      <c r="O120" s="195"/>
      <c r="P120" s="195"/>
      <c r="Q120" s="195"/>
      <c r="R120" s="36"/>
    </row>
    <row r="121" spans="2:21" s="1" customFormat="1" ht="6.95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</row>
    <row r="125" spans="2:21" s="1" customFormat="1" ht="6.95" customHeight="1"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3"/>
    </row>
    <row r="126" spans="2:21" s="1" customFormat="1" ht="36.950000000000003" customHeight="1">
      <c r="B126" s="34"/>
      <c r="C126" s="206" t="s">
        <v>145</v>
      </c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36"/>
    </row>
    <row r="127" spans="2:21" s="1" customFormat="1" ht="6.9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21" s="1" customFormat="1" ht="30" customHeight="1">
      <c r="B128" s="34"/>
      <c r="C128" s="31" t="s">
        <v>16</v>
      </c>
      <c r="D128" s="35"/>
      <c r="E128" s="35"/>
      <c r="F128" s="251" t="str">
        <f>F6</f>
        <v xml:space="preserve">FN Brno - PDM, objekt L – Zajištění základové spáry                                  Etapa 1 - Posílení základové soustavy </v>
      </c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35"/>
      <c r="R128" s="36"/>
    </row>
    <row r="129" spans="2:65" s="1" customFormat="1" ht="36.950000000000003" customHeight="1">
      <c r="B129" s="34"/>
      <c r="C129" s="68" t="s">
        <v>131</v>
      </c>
      <c r="D129" s="35"/>
      <c r="E129" s="35"/>
      <c r="F129" s="208" t="str">
        <f>F7</f>
        <v>04 - Stavební úpravy</v>
      </c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35"/>
      <c r="R129" s="36"/>
    </row>
    <row r="130" spans="2:65" s="1" customFormat="1" ht="6.9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65" s="1" customFormat="1" ht="18" customHeight="1">
      <c r="B131" s="34"/>
      <c r="C131" s="31" t="s">
        <v>19</v>
      </c>
      <c r="D131" s="35"/>
      <c r="E131" s="35"/>
      <c r="F131" s="29" t="str">
        <f>F9</f>
        <v>Brno, Černopolní 9, pavilon L</v>
      </c>
      <c r="G131" s="35"/>
      <c r="H131" s="35"/>
      <c r="I131" s="35"/>
      <c r="J131" s="35"/>
      <c r="K131" s="31" t="s">
        <v>21</v>
      </c>
      <c r="L131" s="35"/>
      <c r="M131" s="241" t="str">
        <f>IF(O9="","",O9)</f>
        <v>21.11.2018</v>
      </c>
      <c r="N131" s="241"/>
      <c r="O131" s="241"/>
      <c r="P131" s="241"/>
      <c r="Q131" s="35"/>
      <c r="R131" s="36"/>
    </row>
    <row r="132" spans="2:65" s="1" customFormat="1" ht="6.95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65" s="1" customFormat="1" ht="15">
      <c r="B133" s="34"/>
      <c r="C133" s="31" t="s">
        <v>23</v>
      </c>
      <c r="D133" s="35"/>
      <c r="E133" s="35"/>
      <c r="F133" s="29" t="str">
        <f>E12</f>
        <v>Fakultní nemocnice Brno</v>
      </c>
      <c r="G133" s="35"/>
      <c r="H133" s="35"/>
      <c r="I133" s="35"/>
      <c r="J133" s="35"/>
      <c r="K133" s="31" t="s">
        <v>31</v>
      </c>
      <c r="L133" s="35"/>
      <c r="M133" s="219" t="str">
        <f>E18</f>
        <v>PROXIMA projekt s.r.o.</v>
      </c>
      <c r="N133" s="219"/>
      <c r="O133" s="219"/>
      <c r="P133" s="219"/>
      <c r="Q133" s="219"/>
      <c r="R133" s="36"/>
    </row>
    <row r="134" spans="2:65" s="1" customFormat="1" ht="14.45" customHeight="1">
      <c r="B134" s="34"/>
      <c r="C134" s="31" t="s">
        <v>29</v>
      </c>
      <c r="D134" s="35"/>
      <c r="E134" s="35"/>
      <c r="F134" s="29" t="str">
        <f>IF(E15="","",E15)</f>
        <v xml:space="preserve"> </v>
      </c>
      <c r="G134" s="35"/>
      <c r="H134" s="35"/>
      <c r="I134" s="35"/>
      <c r="J134" s="35"/>
      <c r="K134" s="31" t="s">
        <v>36</v>
      </c>
      <c r="L134" s="35"/>
      <c r="M134" s="219" t="str">
        <f>E21</f>
        <v>PROXIMA projekt s.r.o.</v>
      </c>
      <c r="N134" s="219"/>
      <c r="O134" s="219"/>
      <c r="P134" s="219"/>
      <c r="Q134" s="219"/>
      <c r="R134" s="36"/>
    </row>
    <row r="135" spans="2:65" s="1" customFormat="1" ht="10.35" customHeight="1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6"/>
    </row>
    <row r="136" spans="2:65" s="8" customFormat="1" ht="29.25" customHeight="1">
      <c r="B136" s="122"/>
      <c r="C136" s="123" t="s">
        <v>146</v>
      </c>
      <c r="D136" s="124" t="s">
        <v>147</v>
      </c>
      <c r="E136" s="124" t="s">
        <v>59</v>
      </c>
      <c r="F136" s="242" t="s">
        <v>148</v>
      </c>
      <c r="G136" s="242"/>
      <c r="H136" s="242"/>
      <c r="I136" s="242"/>
      <c r="J136" s="124" t="s">
        <v>149</v>
      </c>
      <c r="K136" s="124" t="s">
        <v>150</v>
      </c>
      <c r="L136" s="243" t="s">
        <v>151</v>
      </c>
      <c r="M136" s="243"/>
      <c r="N136" s="242" t="s">
        <v>137</v>
      </c>
      <c r="O136" s="242"/>
      <c r="P136" s="242"/>
      <c r="Q136" s="244"/>
      <c r="R136" s="125"/>
      <c r="T136" s="75" t="s">
        <v>152</v>
      </c>
      <c r="U136" s="76" t="s">
        <v>41</v>
      </c>
      <c r="V136" s="76" t="s">
        <v>153</v>
      </c>
      <c r="W136" s="76" t="s">
        <v>154</v>
      </c>
      <c r="X136" s="76" t="s">
        <v>155</v>
      </c>
      <c r="Y136" s="76" t="s">
        <v>156</v>
      </c>
      <c r="Z136" s="76" t="s">
        <v>157</v>
      </c>
      <c r="AA136" s="77" t="s">
        <v>158</v>
      </c>
    </row>
    <row r="137" spans="2:65" s="1" customFormat="1" ht="29.25" customHeight="1">
      <c r="B137" s="34"/>
      <c r="C137" s="79" t="s">
        <v>133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229">
        <f>BK137</f>
        <v>0</v>
      </c>
      <c r="O137" s="230"/>
      <c r="P137" s="230"/>
      <c r="Q137" s="230"/>
      <c r="R137" s="36"/>
      <c r="T137" s="78"/>
      <c r="U137" s="50"/>
      <c r="V137" s="50"/>
      <c r="W137" s="126">
        <f>W138+W153+W158+W178+W182+W198+W201+W214+W223+W225+W237+W287+W289+W291+W297+W308+W314+W324+W336+W355+W369+W380+W391+W397+W400+W403+W412</f>
        <v>90.564800000000005</v>
      </c>
      <c r="X137" s="50"/>
      <c r="Y137" s="126">
        <f>Y138+Y153+Y158+Y178+Y182+Y198+Y201+Y214+Y223+Y225+Y237+Y287+Y289+Y291+Y297+Y308+Y314+Y324+Y336+Y355+Y369+Y380+Y391+Y397+Y400+Y403+Y412</f>
        <v>1.8363339999999999</v>
      </c>
      <c r="Z137" s="50"/>
      <c r="AA137" s="127">
        <f>AA138+AA153+AA158+AA178+AA182+AA198+AA201+AA214+AA223+AA225+AA237+AA287+AA289+AA291+AA297+AA308+AA314+AA324+AA336+AA355+AA369+AA380+AA391+AA397+AA400+AA403+AA412</f>
        <v>0</v>
      </c>
      <c r="AT137" s="20" t="s">
        <v>76</v>
      </c>
      <c r="AU137" s="20" t="s">
        <v>139</v>
      </c>
      <c r="BK137" s="128">
        <f>BK138+BK153+BK158+BK178+BK182+BK198+BK201+BK214+BK223+BK225+BK237+BK287+BK289+BK291+BK297+BK308+BK314+BK324+BK336+BK355+BK369+BK380+BK391+BK397+BK400+BK403+BK412</f>
        <v>0</v>
      </c>
    </row>
    <row r="138" spans="2:65" s="9" customFormat="1" ht="37.35" customHeight="1">
      <c r="B138" s="129"/>
      <c r="C138" s="130"/>
      <c r="D138" s="131" t="s">
        <v>785</v>
      </c>
      <c r="E138" s="131"/>
      <c r="F138" s="131"/>
      <c r="G138" s="131"/>
      <c r="H138" s="131"/>
      <c r="I138" s="131"/>
      <c r="J138" s="131"/>
      <c r="K138" s="131"/>
      <c r="L138" s="131"/>
      <c r="M138" s="131"/>
      <c r="N138" s="267">
        <f>BK138</f>
        <v>0</v>
      </c>
      <c r="O138" s="268"/>
      <c r="P138" s="268"/>
      <c r="Q138" s="268"/>
      <c r="R138" s="132"/>
      <c r="T138" s="133"/>
      <c r="U138" s="130"/>
      <c r="V138" s="130"/>
      <c r="W138" s="134">
        <f>SUM(W139:W152)</f>
        <v>0</v>
      </c>
      <c r="X138" s="130"/>
      <c r="Y138" s="134">
        <f>SUM(Y139:Y152)</f>
        <v>0</v>
      </c>
      <c r="Z138" s="130"/>
      <c r="AA138" s="135">
        <f>SUM(AA139:AA152)</f>
        <v>0</v>
      </c>
      <c r="AR138" s="136" t="s">
        <v>85</v>
      </c>
      <c r="AT138" s="137" t="s">
        <v>76</v>
      </c>
      <c r="AU138" s="137" t="s">
        <v>77</v>
      </c>
      <c r="AY138" s="136" t="s">
        <v>159</v>
      </c>
      <c r="BK138" s="138">
        <f>SUM(BK139:BK152)</f>
        <v>0</v>
      </c>
    </row>
    <row r="139" spans="2:65" s="1" customFormat="1" ht="22.5" customHeight="1">
      <c r="B139" s="140"/>
      <c r="C139" s="141" t="s">
        <v>85</v>
      </c>
      <c r="D139" s="141" t="s">
        <v>160</v>
      </c>
      <c r="E139" s="142" t="s">
        <v>812</v>
      </c>
      <c r="F139" s="225" t="s">
        <v>813</v>
      </c>
      <c r="G139" s="225"/>
      <c r="H139" s="225"/>
      <c r="I139" s="225"/>
      <c r="J139" s="143" t="s">
        <v>284</v>
      </c>
      <c r="K139" s="144">
        <v>26.11</v>
      </c>
      <c r="L139" s="226"/>
      <c r="M139" s="226"/>
      <c r="N139" s="226">
        <f>ROUND(L139*K139,2)</f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</v>
      </c>
      <c r="W139" s="147">
        <f>V139*K139</f>
        <v>0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164</v>
      </c>
      <c r="AT139" s="20" t="s">
        <v>160</v>
      </c>
      <c r="AU139" s="20" t="s">
        <v>85</v>
      </c>
      <c r="AY139" s="20" t="s">
        <v>159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0" t="s">
        <v>85</v>
      </c>
      <c r="BK139" s="149">
        <f>ROUND(L139*K139,2)</f>
        <v>0</v>
      </c>
      <c r="BL139" s="20" t="s">
        <v>164</v>
      </c>
      <c r="BM139" s="20" t="s">
        <v>129</v>
      </c>
    </row>
    <row r="140" spans="2:65" s="12" customFormat="1" ht="22.5" customHeight="1">
      <c r="B140" s="174"/>
      <c r="C140" s="175"/>
      <c r="D140" s="175"/>
      <c r="E140" s="176" t="s">
        <v>5</v>
      </c>
      <c r="F140" s="263" t="s">
        <v>814</v>
      </c>
      <c r="G140" s="264"/>
      <c r="H140" s="264"/>
      <c r="I140" s="264"/>
      <c r="J140" s="175"/>
      <c r="K140" s="177" t="s">
        <v>5</v>
      </c>
      <c r="L140" s="175"/>
      <c r="M140" s="175"/>
      <c r="N140" s="175"/>
      <c r="O140" s="175"/>
      <c r="P140" s="175"/>
      <c r="Q140" s="175"/>
      <c r="R140" s="178"/>
      <c r="T140" s="179"/>
      <c r="U140" s="175"/>
      <c r="V140" s="175"/>
      <c r="W140" s="175"/>
      <c r="X140" s="175"/>
      <c r="Y140" s="175"/>
      <c r="Z140" s="175"/>
      <c r="AA140" s="180"/>
      <c r="AT140" s="181" t="s">
        <v>167</v>
      </c>
      <c r="AU140" s="181" t="s">
        <v>85</v>
      </c>
      <c r="AV140" s="12" t="s">
        <v>85</v>
      </c>
      <c r="AW140" s="12" t="s">
        <v>35</v>
      </c>
      <c r="AX140" s="12" t="s">
        <v>77</v>
      </c>
      <c r="AY140" s="181" t="s">
        <v>159</v>
      </c>
    </row>
    <row r="141" spans="2:65" s="10" customFormat="1" ht="22.5" customHeight="1">
      <c r="B141" s="150"/>
      <c r="C141" s="151"/>
      <c r="D141" s="151"/>
      <c r="E141" s="152" t="s">
        <v>5</v>
      </c>
      <c r="F141" s="223" t="s">
        <v>815</v>
      </c>
      <c r="G141" s="224"/>
      <c r="H141" s="224"/>
      <c r="I141" s="224"/>
      <c r="J141" s="151"/>
      <c r="K141" s="153">
        <v>19.420000000000002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167</v>
      </c>
      <c r="AU141" s="157" t="s">
        <v>85</v>
      </c>
      <c r="AV141" s="10" t="s">
        <v>129</v>
      </c>
      <c r="AW141" s="10" t="s">
        <v>35</v>
      </c>
      <c r="AX141" s="10" t="s">
        <v>77</v>
      </c>
      <c r="AY141" s="157" t="s">
        <v>159</v>
      </c>
    </row>
    <row r="142" spans="2:65" s="12" customFormat="1" ht="22.5" customHeight="1">
      <c r="B142" s="174"/>
      <c r="C142" s="175"/>
      <c r="D142" s="175"/>
      <c r="E142" s="176" t="s">
        <v>5</v>
      </c>
      <c r="F142" s="269" t="s">
        <v>816</v>
      </c>
      <c r="G142" s="270"/>
      <c r="H142" s="270"/>
      <c r="I142" s="270"/>
      <c r="J142" s="175"/>
      <c r="K142" s="177" t="s">
        <v>5</v>
      </c>
      <c r="L142" s="175"/>
      <c r="M142" s="175"/>
      <c r="N142" s="175"/>
      <c r="O142" s="175"/>
      <c r="P142" s="175"/>
      <c r="Q142" s="175"/>
      <c r="R142" s="178"/>
      <c r="T142" s="179"/>
      <c r="U142" s="175"/>
      <c r="V142" s="175"/>
      <c r="W142" s="175"/>
      <c r="X142" s="175"/>
      <c r="Y142" s="175"/>
      <c r="Z142" s="175"/>
      <c r="AA142" s="180"/>
      <c r="AT142" s="181" t="s">
        <v>167</v>
      </c>
      <c r="AU142" s="181" t="s">
        <v>85</v>
      </c>
      <c r="AV142" s="12" t="s">
        <v>85</v>
      </c>
      <c r="AW142" s="12" t="s">
        <v>35</v>
      </c>
      <c r="AX142" s="12" t="s">
        <v>77</v>
      </c>
      <c r="AY142" s="181" t="s">
        <v>159</v>
      </c>
    </row>
    <row r="143" spans="2:65" s="10" customFormat="1" ht="31.5" customHeight="1">
      <c r="B143" s="150"/>
      <c r="C143" s="151"/>
      <c r="D143" s="151"/>
      <c r="E143" s="152" t="s">
        <v>5</v>
      </c>
      <c r="F143" s="223" t="s">
        <v>817</v>
      </c>
      <c r="G143" s="224"/>
      <c r="H143" s="224"/>
      <c r="I143" s="224"/>
      <c r="J143" s="151"/>
      <c r="K143" s="153">
        <v>6.69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167</v>
      </c>
      <c r="AU143" s="157" t="s">
        <v>85</v>
      </c>
      <c r="AV143" s="10" t="s">
        <v>129</v>
      </c>
      <c r="AW143" s="10" t="s">
        <v>35</v>
      </c>
      <c r="AX143" s="10" t="s">
        <v>77</v>
      </c>
      <c r="AY143" s="157" t="s">
        <v>159</v>
      </c>
    </row>
    <row r="144" spans="2:65" s="11" customFormat="1" ht="22.5" customHeight="1">
      <c r="B144" s="158"/>
      <c r="C144" s="159"/>
      <c r="D144" s="159"/>
      <c r="E144" s="160" t="s">
        <v>5</v>
      </c>
      <c r="F144" s="239" t="s">
        <v>174</v>
      </c>
      <c r="G144" s="240"/>
      <c r="H144" s="240"/>
      <c r="I144" s="240"/>
      <c r="J144" s="159"/>
      <c r="K144" s="161">
        <v>26.11</v>
      </c>
      <c r="L144" s="159"/>
      <c r="M144" s="159"/>
      <c r="N144" s="159"/>
      <c r="O144" s="159"/>
      <c r="P144" s="159"/>
      <c r="Q144" s="159"/>
      <c r="R144" s="162"/>
      <c r="T144" s="163"/>
      <c r="U144" s="159"/>
      <c r="V144" s="159"/>
      <c r="W144" s="159"/>
      <c r="X144" s="159"/>
      <c r="Y144" s="159"/>
      <c r="Z144" s="159"/>
      <c r="AA144" s="164"/>
      <c r="AT144" s="165" t="s">
        <v>167</v>
      </c>
      <c r="AU144" s="165" t="s">
        <v>85</v>
      </c>
      <c r="AV144" s="11" t="s">
        <v>164</v>
      </c>
      <c r="AW144" s="11" t="s">
        <v>35</v>
      </c>
      <c r="AX144" s="11" t="s">
        <v>85</v>
      </c>
      <c r="AY144" s="165" t="s">
        <v>159</v>
      </c>
    </row>
    <row r="145" spans="2:65" s="1" customFormat="1" ht="31.5" customHeight="1">
      <c r="B145" s="140"/>
      <c r="C145" s="141" t="s">
        <v>129</v>
      </c>
      <c r="D145" s="141" t="s">
        <v>160</v>
      </c>
      <c r="E145" s="142" t="s">
        <v>818</v>
      </c>
      <c r="F145" s="225" t="s">
        <v>819</v>
      </c>
      <c r="G145" s="225"/>
      <c r="H145" s="225"/>
      <c r="I145" s="225"/>
      <c r="J145" s="143" t="s">
        <v>284</v>
      </c>
      <c r="K145" s="144">
        <v>26.11</v>
      </c>
      <c r="L145" s="226"/>
      <c r="M145" s="226"/>
      <c r="N145" s="226">
        <f>ROUND(L145*K145,2)</f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>V145*K145</f>
        <v>0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0" t="s">
        <v>164</v>
      </c>
      <c r="AT145" s="20" t="s">
        <v>160</v>
      </c>
      <c r="AU145" s="20" t="s">
        <v>85</v>
      </c>
      <c r="AY145" s="20" t="s">
        <v>159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85</v>
      </c>
      <c r="BK145" s="149">
        <f>ROUND(L145*K145,2)</f>
        <v>0</v>
      </c>
      <c r="BL145" s="20" t="s">
        <v>164</v>
      </c>
      <c r="BM145" s="20" t="s">
        <v>164</v>
      </c>
    </row>
    <row r="146" spans="2:65" s="1" customFormat="1" ht="31.5" customHeight="1">
      <c r="B146" s="140"/>
      <c r="C146" s="141" t="s">
        <v>189</v>
      </c>
      <c r="D146" s="141" t="s">
        <v>160</v>
      </c>
      <c r="E146" s="142" t="s">
        <v>820</v>
      </c>
      <c r="F146" s="225" t="s">
        <v>821</v>
      </c>
      <c r="G146" s="225"/>
      <c r="H146" s="225"/>
      <c r="I146" s="225"/>
      <c r="J146" s="143" t="s">
        <v>284</v>
      </c>
      <c r="K146" s="144">
        <v>52.22</v>
      </c>
      <c r="L146" s="226"/>
      <c r="M146" s="226"/>
      <c r="N146" s="226">
        <f>ROUND(L146*K146,2)</f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>V146*K146</f>
        <v>0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0" t="s">
        <v>164</v>
      </c>
      <c r="AT146" s="20" t="s">
        <v>160</v>
      </c>
      <c r="AU146" s="20" t="s">
        <v>85</v>
      </c>
      <c r="AY146" s="20" t="s">
        <v>159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0" t="s">
        <v>85</v>
      </c>
      <c r="BK146" s="149">
        <f>ROUND(L146*K146,2)</f>
        <v>0</v>
      </c>
      <c r="BL146" s="20" t="s">
        <v>164</v>
      </c>
      <c r="BM146" s="20" t="s">
        <v>196</v>
      </c>
    </row>
    <row r="147" spans="2:65" s="1" customFormat="1" ht="31.5" customHeight="1">
      <c r="B147" s="140"/>
      <c r="C147" s="141" t="s">
        <v>164</v>
      </c>
      <c r="D147" s="141" t="s">
        <v>160</v>
      </c>
      <c r="E147" s="142" t="s">
        <v>822</v>
      </c>
      <c r="F147" s="225" t="s">
        <v>823</v>
      </c>
      <c r="G147" s="225"/>
      <c r="H147" s="225"/>
      <c r="I147" s="225"/>
      <c r="J147" s="143" t="s">
        <v>284</v>
      </c>
      <c r="K147" s="144">
        <v>26.11</v>
      </c>
      <c r="L147" s="226"/>
      <c r="M147" s="226"/>
      <c r="N147" s="226">
        <f>ROUND(L147*K147,2)</f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>V147*K147</f>
        <v>0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0" t="s">
        <v>164</v>
      </c>
      <c r="AT147" s="20" t="s">
        <v>160</v>
      </c>
      <c r="AU147" s="20" t="s">
        <v>85</v>
      </c>
      <c r="AY147" s="20" t="s">
        <v>159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0" t="s">
        <v>85</v>
      </c>
      <c r="BK147" s="149">
        <f>ROUND(L147*K147,2)</f>
        <v>0</v>
      </c>
      <c r="BL147" s="20" t="s">
        <v>164</v>
      </c>
      <c r="BM147" s="20" t="s">
        <v>184</v>
      </c>
    </row>
    <row r="148" spans="2:65" s="1" customFormat="1" ht="22.5" customHeight="1">
      <c r="B148" s="140"/>
      <c r="C148" s="141" t="s">
        <v>271</v>
      </c>
      <c r="D148" s="141" t="s">
        <v>160</v>
      </c>
      <c r="E148" s="142" t="s">
        <v>824</v>
      </c>
      <c r="F148" s="225" t="s">
        <v>825</v>
      </c>
      <c r="G148" s="225"/>
      <c r="H148" s="225"/>
      <c r="I148" s="225"/>
      <c r="J148" s="143" t="s">
        <v>284</v>
      </c>
      <c r="K148" s="144">
        <v>261.10000000000002</v>
      </c>
      <c r="L148" s="226"/>
      <c r="M148" s="226"/>
      <c r="N148" s="226">
        <f>ROUND(L148*K148,2)</f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>V148*K148</f>
        <v>0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0" t="s">
        <v>164</v>
      </c>
      <c r="AT148" s="20" t="s">
        <v>160</v>
      </c>
      <c r="AU148" s="20" t="s">
        <v>85</v>
      </c>
      <c r="AY148" s="20" t="s">
        <v>159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0" t="s">
        <v>85</v>
      </c>
      <c r="BK148" s="149">
        <f>ROUND(L148*K148,2)</f>
        <v>0</v>
      </c>
      <c r="BL148" s="20" t="s">
        <v>164</v>
      </c>
      <c r="BM148" s="20" t="s">
        <v>111</v>
      </c>
    </row>
    <row r="149" spans="2:65" s="10" customFormat="1" ht="22.5" customHeight="1">
      <c r="B149" s="150"/>
      <c r="C149" s="151"/>
      <c r="D149" s="151"/>
      <c r="E149" s="152" t="s">
        <v>5</v>
      </c>
      <c r="F149" s="227" t="s">
        <v>826</v>
      </c>
      <c r="G149" s="228"/>
      <c r="H149" s="228"/>
      <c r="I149" s="228"/>
      <c r="J149" s="151"/>
      <c r="K149" s="153">
        <v>261.10000000000002</v>
      </c>
      <c r="L149" s="151"/>
      <c r="M149" s="151"/>
      <c r="N149" s="151"/>
      <c r="O149" s="151"/>
      <c r="P149" s="151"/>
      <c r="Q149" s="151"/>
      <c r="R149" s="154"/>
      <c r="T149" s="155"/>
      <c r="U149" s="151"/>
      <c r="V149" s="151"/>
      <c r="W149" s="151"/>
      <c r="X149" s="151"/>
      <c r="Y149" s="151"/>
      <c r="Z149" s="151"/>
      <c r="AA149" s="156"/>
      <c r="AT149" s="157" t="s">
        <v>167</v>
      </c>
      <c r="AU149" s="157" t="s">
        <v>85</v>
      </c>
      <c r="AV149" s="10" t="s">
        <v>129</v>
      </c>
      <c r="AW149" s="10" t="s">
        <v>35</v>
      </c>
      <c r="AX149" s="10" t="s">
        <v>77</v>
      </c>
      <c r="AY149" s="157" t="s">
        <v>159</v>
      </c>
    </row>
    <row r="150" spans="2:65" s="11" customFormat="1" ht="22.5" customHeight="1">
      <c r="B150" s="158"/>
      <c r="C150" s="159"/>
      <c r="D150" s="159"/>
      <c r="E150" s="160" t="s">
        <v>5</v>
      </c>
      <c r="F150" s="239" t="s">
        <v>174</v>
      </c>
      <c r="G150" s="240"/>
      <c r="H150" s="240"/>
      <c r="I150" s="240"/>
      <c r="J150" s="159"/>
      <c r="K150" s="161">
        <v>261.10000000000002</v>
      </c>
      <c r="L150" s="159"/>
      <c r="M150" s="159"/>
      <c r="N150" s="159"/>
      <c r="O150" s="159"/>
      <c r="P150" s="159"/>
      <c r="Q150" s="159"/>
      <c r="R150" s="162"/>
      <c r="T150" s="163"/>
      <c r="U150" s="159"/>
      <c r="V150" s="159"/>
      <c r="W150" s="159"/>
      <c r="X150" s="159"/>
      <c r="Y150" s="159"/>
      <c r="Z150" s="159"/>
      <c r="AA150" s="164"/>
      <c r="AT150" s="165" t="s">
        <v>167</v>
      </c>
      <c r="AU150" s="165" t="s">
        <v>85</v>
      </c>
      <c r="AV150" s="11" t="s">
        <v>164</v>
      </c>
      <c r="AW150" s="11" t="s">
        <v>35</v>
      </c>
      <c r="AX150" s="11" t="s">
        <v>85</v>
      </c>
      <c r="AY150" s="165" t="s">
        <v>159</v>
      </c>
    </row>
    <row r="151" spans="2:65" s="1" customFormat="1" ht="31.5" customHeight="1">
      <c r="B151" s="140"/>
      <c r="C151" s="141" t="s">
        <v>196</v>
      </c>
      <c r="D151" s="141" t="s">
        <v>160</v>
      </c>
      <c r="E151" s="142" t="s">
        <v>827</v>
      </c>
      <c r="F151" s="225" t="s">
        <v>828</v>
      </c>
      <c r="G151" s="225"/>
      <c r="H151" s="225"/>
      <c r="I151" s="225"/>
      <c r="J151" s="143" t="s">
        <v>284</v>
      </c>
      <c r="K151" s="144">
        <v>26.11</v>
      </c>
      <c r="L151" s="226"/>
      <c r="M151" s="226"/>
      <c r="N151" s="226">
        <f>ROUND(L151*K151,2)</f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>V151*K151</f>
        <v>0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0" t="s">
        <v>164</v>
      </c>
      <c r="AT151" s="20" t="s">
        <v>160</v>
      </c>
      <c r="AU151" s="20" t="s">
        <v>85</v>
      </c>
      <c r="AY151" s="20" t="s">
        <v>159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0" t="s">
        <v>85</v>
      </c>
      <c r="BK151" s="149">
        <f>ROUND(L151*K151,2)</f>
        <v>0</v>
      </c>
      <c r="BL151" s="20" t="s">
        <v>164</v>
      </c>
      <c r="BM151" s="20" t="s">
        <v>117</v>
      </c>
    </row>
    <row r="152" spans="2:65" s="1" customFormat="1" ht="22.5" customHeight="1">
      <c r="B152" s="140"/>
      <c r="C152" s="141" t="s">
        <v>203</v>
      </c>
      <c r="D152" s="141" t="s">
        <v>160</v>
      </c>
      <c r="E152" s="142" t="s">
        <v>829</v>
      </c>
      <c r="F152" s="225" t="s">
        <v>830</v>
      </c>
      <c r="G152" s="225"/>
      <c r="H152" s="225"/>
      <c r="I152" s="225"/>
      <c r="J152" s="143" t="s">
        <v>258</v>
      </c>
      <c r="K152" s="144">
        <v>215.7</v>
      </c>
      <c r="L152" s="226"/>
      <c r="M152" s="226"/>
      <c r="N152" s="226">
        <f>ROUND(L152*K152,2)</f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>V152*K152</f>
        <v>0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0" t="s">
        <v>164</v>
      </c>
      <c r="AT152" s="20" t="s">
        <v>160</v>
      </c>
      <c r="AU152" s="20" t="s">
        <v>85</v>
      </c>
      <c r="AY152" s="20" t="s">
        <v>159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0" t="s">
        <v>85</v>
      </c>
      <c r="BK152" s="149">
        <f>ROUND(L152*K152,2)</f>
        <v>0</v>
      </c>
      <c r="BL152" s="20" t="s">
        <v>164</v>
      </c>
      <c r="BM152" s="20" t="s">
        <v>232</v>
      </c>
    </row>
    <row r="153" spans="2:65" s="9" customFormat="1" ht="37.35" customHeight="1">
      <c r="B153" s="129"/>
      <c r="C153" s="130"/>
      <c r="D153" s="131" t="s">
        <v>786</v>
      </c>
      <c r="E153" s="131"/>
      <c r="F153" s="131"/>
      <c r="G153" s="131"/>
      <c r="H153" s="131"/>
      <c r="I153" s="131"/>
      <c r="J153" s="131"/>
      <c r="K153" s="131"/>
      <c r="L153" s="131"/>
      <c r="M153" s="131"/>
      <c r="N153" s="265">
        <f>BK153</f>
        <v>0</v>
      </c>
      <c r="O153" s="266"/>
      <c r="P153" s="266"/>
      <c r="Q153" s="266"/>
      <c r="R153" s="132"/>
      <c r="T153" s="133"/>
      <c r="U153" s="130"/>
      <c r="V153" s="130"/>
      <c r="W153" s="134">
        <f>SUM(W154:W157)</f>
        <v>0</v>
      </c>
      <c r="X153" s="130"/>
      <c r="Y153" s="134">
        <f>SUM(Y154:Y157)</f>
        <v>0</v>
      </c>
      <c r="Z153" s="130"/>
      <c r="AA153" s="135">
        <f>SUM(AA154:AA157)</f>
        <v>0</v>
      </c>
      <c r="AR153" s="136" t="s">
        <v>85</v>
      </c>
      <c r="AT153" s="137" t="s">
        <v>76</v>
      </c>
      <c r="AU153" s="137" t="s">
        <v>77</v>
      </c>
      <c r="AY153" s="136" t="s">
        <v>159</v>
      </c>
      <c r="BK153" s="138">
        <f>SUM(BK154:BK157)</f>
        <v>0</v>
      </c>
    </row>
    <row r="154" spans="2:65" s="1" customFormat="1" ht="22.5" customHeight="1">
      <c r="B154" s="140"/>
      <c r="C154" s="141" t="s">
        <v>184</v>
      </c>
      <c r="D154" s="141" t="s">
        <v>160</v>
      </c>
      <c r="E154" s="142" t="s">
        <v>831</v>
      </c>
      <c r="F154" s="225" t="s">
        <v>832</v>
      </c>
      <c r="G154" s="225"/>
      <c r="H154" s="225"/>
      <c r="I154" s="225"/>
      <c r="J154" s="143" t="s">
        <v>284</v>
      </c>
      <c r="K154" s="144">
        <v>6.0209999999999999</v>
      </c>
      <c r="L154" s="226"/>
      <c r="M154" s="226"/>
      <c r="N154" s="226">
        <f>ROUND(L154*K154,2)</f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>V154*K154</f>
        <v>0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0" t="s">
        <v>164</v>
      </c>
      <c r="AT154" s="20" t="s">
        <v>160</v>
      </c>
      <c r="AU154" s="20" t="s">
        <v>85</v>
      </c>
      <c r="AY154" s="20" t="s">
        <v>159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0" t="s">
        <v>85</v>
      </c>
      <c r="BK154" s="149">
        <f>ROUND(L154*K154,2)</f>
        <v>0</v>
      </c>
      <c r="BL154" s="20" t="s">
        <v>164</v>
      </c>
      <c r="BM154" s="20" t="s">
        <v>168</v>
      </c>
    </row>
    <row r="155" spans="2:65" s="1" customFormat="1" ht="22.5" customHeight="1">
      <c r="B155" s="34"/>
      <c r="C155" s="35"/>
      <c r="D155" s="35"/>
      <c r="E155" s="35"/>
      <c r="F155" s="237" t="s">
        <v>833</v>
      </c>
      <c r="G155" s="238"/>
      <c r="H155" s="238"/>
      <c r="I155" s="238"/>
      <c r="J155" s="35"/>
      <c r="K155" s="35"/>
      <c r="L155" s="35"/>
      <c r="M155" s="35"/>
      <c r="N155" s="35"/>
      <c r="O155" s="35"/>
      <c r="P155" s="35"/>
      <c r="Q155" s="35"/>
      <c r="R155" s="36"/>
      <c r="T155" s="170"/>
      <c r="U155" s="35"/>
      <c r="V155" s="35"/>
      <c r="W155" s="35"/>
      <c r="X155" s="35"/>
      <c r="Y155" s="35"/>
      <c r="Z155" s="35"/>
      <c r="AA155" s="73"/>
      <c r="AT155" s="20" t="s">
        <v>187</v>
      </c>
      <c r="AU155" s="20" t="s">
        <v>85</v>
      </c>
    </row>
    <row r="156" spans="2:65" s="10" customFormat="1" ht="31.5" customHeight="1">
      <c r="B156" s="150"/>
      <c r="C156" s="151"/>
      <c r="D156" s="151"/>
      <c r="E156" s="152" t="s">
        <v>5</v>
      </c>
      <c r="F156" s="223" t="s">
        <v>834</v>
      </c>
      <c r="G156" s="224"/>
      <c r="H156" s="224"/>
      <c r="I156" s="224"/>
      <c r="J156" s="151"/>
      <c r="K156" s="153">
        <v>6.0209999999999999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167</v>
      </c>
      <c r="AU156" s="157" t="s">
        <v>85</v>
      </c>
      <c r="AV156" s="10" t="s">
        <v>129</v>
      </c>
      <c r="AW156" s="10" t="s">
        <v>35</v>
      </c>
      <c r="AX156" s="10" t="s">
        <v>77</v>
      </c>
      <c r="AY156" s="157" t="s">
        <v>159</v>
      </c>
    </row>
    <row r="157" spans="2:65" s="11" customFormat="1" ht="22.5" customHeight="1">
      <c r="B157" s="158"/>
      <c r="C157" s="159"/>
      <c r="D157" s="159"/>
      <c r="E157" s="160" t="s">
        <v>5</v>
      </c>
      <c r="F157" s="239" t="s">
        <v>174</v>
      </c>
      <c r="G157" s="240"/>
      <c r="H157" s="240"/>
      <c r="I157" s="240"/>
      <c r="J157" s="159"/>
      <c r="K157" s="161">
        <v>6.0209999999999999</v>
      </c>
      <c r="L157" s="159"/>
      <c r="M157" s="159"/>
      <c r="N157" s="159"/>
      <c r="O157" s="159"/>
      <c r="P157" s="159"/>
      <c r="Q157" s="159"/>
      <c r="R157" s="162"/>
      <c r="T157" s="163"/>
      <c r="U157" s="159"/>
      <c r="V157" s="159"/>
      <c r="W157" s="159"/>
      <c r="X157" s="159"/>
      <c r="Y157" s="159"/>
      <c r="Z157" s="159"/>
      <c r="AA157" s="164"/>
      <c r="AT157" s="165" t="s">
        <v>167</v>
      </c>
      <c r="AU157" s="165" t="s">
        <v>85</v>
      </c>
      <c r="AV157" s="11" t="s">
        <v>164</v>
      </c>
      <c r="AW157" s="11" t="s">
        <v>35</v>
      </c>
      <c r="AX157" s="11" t="s">
        <v>85</v>
      </c>
      <c r="AY157" s="165" t="s">
        <v>159</v>
      </c>
    </row>
    <row r="158" spans="2:65" s="9" customFormat="1" ht="37.35" customHeight="1">
      <c r="B158" s="129"/>
      <c r="C158" s="130"/>
      <c r="D158" s="131" t="s">
        <v>787</v>
      </c>
      <c r="E158" s="131"/>
      <c r="F158" s="131"/>
      <c r="G158" s="131"/>
      <c r="H158" s="131"/>
      <c r="I158" s="131"/>
      <c r="J158" s="131"/>
      <c r="K158" s="131"/>
      <c r="L158" s="131"/>
      <c r="M158" s="131"/>
      <c r="N158" s="267">
        <f>BK158</f>
        <v>0</v>
      </c>
      <c r="O158" s="268"/>
      <c r="P158" s="268"/>
      <c r="Q158" s="268"/>
      <c r="R158" s="132"/>
      <c r="T158" s="133"/>
      <c r="U158" s="130"/>
      <c r="V158" s="130"/>
      <c r="W158" s="134">
        <f>SUM(W159:W177)</f>
        <v>0</v>
      </c>
      <c r="X158" s="130"/>
      <c r="Y158" s="134">
        <f>SUM(Y159:Y177)</f>
        <v>0</v>
      </c>
      <c r="Z158" s="130"/>
      <c r="AA158" s="135">
        <f>SUM(AA159:AA177)</f>
        <v>0</v>
      </c>
      <c r="AR158" s="136" t="s">
        <v>85</v>
      </c>
      <c r="AT158" s="137" t="s">
        <v>76</v>
      </c>
      <c r="AU158" s="137" t="s">
        <v>77</v>
      </c>
      <c r="AY158" s="136" t="s">
        <v>159</v>
      </c>
      <c r="BK158" s="138">
        <f>SUM(BK159:BK177)</f>
        <v>0</v>
      </c>
    </row>
    <row r="159" spans="2:65" s="1" customFormat="1" ht="31.5" customHeight="1">
      <c r="B159" s="140"/>
      <c r="C159" s="141" t="s">
        <v>213</v>
      </c>
      <c r="D159" s="141" t="s">
        <v>160</v>
      </c>
      <c r="E159" s="142" t="s">
        <v>835</v>
      </c>
      <c r="F159" s="225" t="s">
        <v>836</v>
      </c>
      <c r="G159" s="225"/>
      <c r="H159" s="225"/>
      <c r="I159" s="225"/>
      <c r="J159" s="143" t="s">
        <v>216</v>
      </c>
      <c r="K159" s="144">
        <v>3</v>
      </c>
      <c r="L159" s="226"/>
      <c r="M159" s="226"/>
      <c r="N159" s="226">
        <f t="shared" ref="N159:N169" si="0">ROUND(L159*K159,2)</f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t="shared" ref="W159:W169" si="1">V159*K159</f>
        <v>0</v>
      </c>
      <c r="X159" s="147">
        <v>0</v>
      </c>
      <c r="Y159" s="147">
        <f t="shared" ref="Y159:Y169" si="2">X159*K159</f>
        <v>0</v>
      </c>
      <c r="Z159" s="147">
        <v>0</v>
      </c>
      <c r="AA159" s="148">
        <f t="shared" ref="AA159:AA169" si="3">Z159*K159</f>
        <v>0</v>
      </c>
      <c r="AR159" s="20" t="s">
        <v>164</v>
      </c>
      <c r="AT159" s="20" t="s">
        <v>160</v>
      </c>
      <c r="AU159" s="20" t="s">
        <v>85</v>
      </c>
      <c r="AY159" s="20" t="s">
        <v>159</v>
      </c>
      <c r="BE159" s="149">
        <f t="shared" ref="BE159:BE169" si="4">IF(U159="základní",N159,0)</f>
        <v>0</v>
      </c>
      <c r="BF159" s="149">
        <f t="shared" ref="BF159:BF169" si="5">IF(U159="snížená",N159,0)</f>
        <v>0</v>
      </c>
      <c r="BG159" s="149">
        <f t="shared" ref="BG159:BG169" si="6">IF(U159="zákl. přenesená",N159,0)</f>
        <v>0</v>
      </c>
      <c r="BH159" s="149">
        <f t="shared" ref="BH159:BH169" si="7">IF(U159="sníž. přenesená",N159,0)</f>
        <v>0</v>
      </c>
      <c r="BI159" s="149">
        <f t="shared" ref="BI159:BI169" si="8">IF(U159="nulová",N159,0)</f>
        <v>0</v>
      </c>
      <c r="BJ159" s="20" t="s">
        <v>85</v>
      </c>
      <c r="BK159" s="149">
        <f t="shared" ref="BK159:BK169" si="9">ROUND(L159*K159,2)</f>
        <v>0</v>
      </c>
      <c r="BL159" s="20" t="s">
        <v>164</v>
      </c>
      <c r="BM159" s="20" t="s">
        <v>322</v>
      </c>
    </row>
    <row r="160" spans="2:65" s="1" customFormat="1" ht="31.5" customHeight="1">
      <c r="B160" s="140"/>
      <c r="C160" s="141" t="s">
        <v>111</v>
      </c>
      <c r="D160" s="141" t="s">
        <v>160</v>
      </c>
      <c r="E160" s="142" t="s">
        <v>837</v>
      </c>
      <c r="F160" s="225" t="s">
        <v>838</v>
      </c>
      <c r="G160" s="225"/>
      <c r="H160" s="225"/>
      <c r="I160" s="225"/>
      <c r="J160" s="143" t="s">
        <v>216</v>
      </c>
      <c r="K160" s="144">
        <v>3</v>
      </c>
      <c r="L160" s="226"/>
      <c r="M160" s="226"/>
      <c r="N160" s="226">
        <f t="shared" si="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1"/>
        <v>0</v>
      </c>
      <c r="X160" s="147">
        <v>0</v>
      </c>
      <c r="Y160" s="147">
        <f t="shared" si="2"/>
        <v>0</v>
      </c>
      <c r="Z160" s="147">
        <v>0</v>
      </c>
      <c r="AA160" s="148">
        <f t="shared" si="3"/>
        <v>0</v>
      </c>
      <c r="AR160" s="20" t="s">
        <v>164</v>
      </c>
      <c r="AT160" s="20" t="s">
        <v>160</v>
      </c>
      <c r="AU160" s="20" t="s">
        <v>85</v>
      </c>
      <c r="AY160" s="20" t="s">
        <v>159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20" t="s">
        <v>85</v>
      </c>
      <c r="BK160" s="149">
        <f t="shared" si="9"/>
        <v>0</v>
      </c>
      <c r="BL160" s="20" t="s">
        <v>164</v>
      </c>
      <c r="BM160" s="20" t="s">
        <v>330</v>
      </c>
    </row>
    <row r="161" spans="2:65" s="1" customFormat="1" ht="31.5" customHeight="1">
      <c r="B161" s="140"/>
      <c r="C161" s="141" t="s">
        <v>114</v>
      </c>
      <c r="D161" s="141" t="s">
        <v>160</v>
      </c>
      <c r="E161" s="142" t="s">
        <v>839</v>
      </c>
      <c r="F161" s="225" t="s">
        <v>840</v>
      </c>
      <c r="G161" s="225"/>
      <c r="H161" s="225"/>
      <c r="I161" s="225"/>
      <c r="J161" s="143" t="s">
        <v>216</v>
      </c>
      <c r="K161" s="144">
        <v>2</v>
      </c>
      <c r="L161" s="226"/>
      <c r="M161" s="226"/>
      <c r="N161" s="226">
        <f t="shared" si="0"/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 t="shared" si="1"/>
        <v>0</v>
      </c>
      <c r="X161" s="147">
        <v>0</v>
      </c>
      <c r="Y161" s="147">
        <f t="shared" si="2"/>
        <v>0</v>
      </c>
      <c r="Z161" s="147">
        <v>0</v>
      </c>
      <c r="AA161" s="148">
        <f t="shared" si="3"/>
        <v>0</v>
      </c>
      <c r="AR161" s="20" t="s">
        <v>164</v>
      </c>
      <c r="AT161" s="20" t="s">
        <v>160</v>
      </c>
      <c r="AU161" s="20" t="s">
        <v>85</v>
      </c>
      <c r="AY161" s="20" t="s">
        <v>159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20" t="s">
        <v>85</v>
      </c>
      <c r="BK161" s="149">
        <f t="shared" si="9"/>
        <v>0</v>
      </c>
      <c r="BL161" s="20" t="s">
        <v>164</v>
      </c>
      <c r="BM161" s="20" t="s">
        <v>339</v>
      </c>
    </row>
    <row r="162" spans="2:65" s="1" customFormat="1" ht="31.5" customHeight="1">
      <c r="B162" s="140"/>
      <c r="C162" s="141" t="s">
        <v>117</v>
      </c>
      <c r="D162" s="141" t="s">
        <v>160</v>
      </c>
      <c r="E162" s="142" t="s">
        <v>841</v>
      </c>
      <c r="F162" s="225" t="s">
        <v>842</v>
      </c>
      <c r="G162" s="225"/>
      <c r="H162" s="225"/>
      <c r="I162" s="225"/>
      <c r="J162" s="143" t="s">
        <v>284</v>
      </c>
      <c r="K162" s="144">
        <v>0.69299999999999995</v>
      </c>
      <c r="L162" s="226"/>
      <c r="M162" s="226"/>
      <c r="N162" s="226">
        <f t="shared" si="0"/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 t="shared" si="1"/>
        <v>0</v>
      </c>
      <c r="X162" s="147">
        <v>0</v>
      </c>
      <c r="Y162" s="147">
        <f t="shared" si="2"/>
        <v>0</v>
      </c>
      <c r="Z162" s="147">
        <v>0</v>
      </c>
      <c r="AA162" s="148">
        <f t="shared" si="3"/>
        <v>0</v>
      </c>
      <c r="AR162" s="20" t="s">
        <v>164</v>
      </c>
      <c r="AT162" s="20" t="s">
        <v>160</v>
      </c>
      <c r="AU162" s="20" t="s">
        <v>85</v>
      </c>
      <c r="AY162" s="20" t="s">
        <v>159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20" t="s">
        <v>85</v>
      </c>
      <c r="BK162" s="149">
        <f t="shared" si="9"/>
        <v>0</v>
      </c>
      <c r="BL162" s="20" t="s">
        <v>164</v>
      </c>
      <c r="BM162" s="20" t="s">
        <v>348</v>
      </c>
    </row>
    <row r="163" spans="2:65" s="1" customFormat="1" ht="22.5" customHeight="1">
      <c r="B163" s="140"/>
      <c r="C163" s="141" t="s">
        <v>226</v>
      </c>
      <c r="D163" s="141" t="s">
        <v>160</v>
      </c>
      <c r="E163" s="142" t="s">
        <v>843</v>
      </c>
      <c r="F163" s="225" t="s">
        <v>844</v>
      </c>
      <c r="G163" s="225"/>
      <c r="H163" s="225"/>
      <c r="I163" s="225"/>
      <c r="J163" s="143" t="s">
        <v>216</v>
      </c>
      <c r="K163" s="144">
        <v>8</v>
      </c>
      <c r="L163" s="226"/>
      <c r="M163" s="226"/>
      <c r="N163" s="226">
        <f t="shared" si="0"/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 t="shared" si="1"/>
        <v>0</v>
      </c>
      <c r="X163" s="147">
        <v>0</v>
      </c>
      <c r="Y163" s="147">
        <f t="shared" si="2"/>
        <v>0</v>
      </c>
      <c r="Z163" s="147">
        <v>0</v>
      </c>
      <c r="AA163" s="148">
        <f t="shared" si="3"/>
        <v>0</v>
      </c>
      <c r="AR163" s="20" t="s">
        <v>164</v>
      </c>
      <c r="AT163" s="20" t="s">
        <v>160</v>
      </c>
      <c r="AU163" s="20" t="s">
        <v>85</v>
      </c>
      <c r="AY163" s="20" t="s">
        <v>159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20" t="s">
        <v>85</v>
      </c>
      <c r="BK163" s="149">
        <f t="shared" si="9"/>
        <v>0</v>
      </c>
      <c r="BL163" s="20" t="s">
        <v>164</v>
      </c>
      <c r="BM163" s="20" t="s">
        <v>357</v>
      </c>
    </row>
    <row r="164" spans="2:65" s="1" customFormat="1" ht="22.5" customHeight="1">
      <c r="B164" s="140"/>
      <c r="C164" s="141" t="s">
        <v>232</v>
      </c>
      <c r="D164" s="141" t="s">
        <v>160</v>
      </c>
      <c r="E164" s="142" t="s">
        <v>845</v>
      </c>
      <c r="F164" s="225" t="s">
        <v>846</v>
      </c>
      <c r="G164" s="225"/>
      <c r="H164" s="225"/>
      <c r="I164" s="225"/>
      <c r="J164" s="143" t="s">
        <v>216</v>
      </c>
      <c r="K164" s="144">
        <v>20</v>
      </c>
      <c r="L164" s="226"/>
      <c r="M164" s="226"/>
      <c r="N164" s="226">
        <f t="shared" si="0"/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 t="shared" si="1"/>
        <v>0</v>
      </c>
      <c r="X164" s="147">
        <v>0</v>
      </c>
      <c r="Y164" s="147">
        <f t="shared" si="2"/>
        <v>0</v>
      </c>
      <c r="Z164" s="147">
        <v>0</v>
      </c>
      <c r="AA164" s="148">
        <f t="shared" si="3"/>
        <v>0</v>
      </c>
      <c r="AR164" s="20" t="s">
        <v>164</v>
      </c>
      <c r="AT164" s="20" t="s">
        <v>160</v>
      </c>
      <c r="AU164" s="20" t="s">
        <v>85</v>
      </c>
      <c r="AY164" s="20" t="s">
        <v>159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20" t="s">
        <v>85</v>
      </c>
      <c r="BK164" s="149">
        <f t="shared" si="9"/>
        <v>0</v>
      </c>
      <c r="BL164" s="20" t="s">
        <v>164</v>
      </c>
      <c r="BM164" s="20" t="s">
        <v>365</v>
      </c>
    </row>
    <row r="165" spans="2:65" s="1" customFormat="1" ht="22.5" customHeight="1">
      <c r="B165" s="140"/>
      <c r="C165" s="141" t="s">
        <v>11</v>
      </c>
      <c r="D165" s="141" t="s">
        <v>160</v>
      </c>
      <c r="E165" s="142" t="s">
        <v>847</v>
      </c>
      <c r="F165" s="225" t="s">
        <v>848</v>
      </c>
      <c r="G165" s="225"/>
      <c r="H165" s="225"/>
      <c r="I165" s="225"/>
      <c r="J165" s="143" t="s">
        <v>216</v>
      </c>
      <c r="K165" s="144">
        <v>2</v>
      </c>
      <c r="L165" s="226"/>
      <c r="M165" s="226"/>
      <c r="N165" s="226">
        <f t="shared" si="0"/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 t="shared" si="1"/>
        <v>0</v>
      </c>
      <c r="X165" s="147">
        <v>0</v>
      </c>
      <c r="Y165" s="147">
        <f t="shared" si="2"/>
        <v>0</v>
      </c>
      <c r="Z165" s="147">
        <v>0</v>
      </c>
      <c r="AA165" s="148">
        <f t="shared" si="3"/>
        <v>0</v>
      </c>
      <c r="AR165" s="20" t="s">
        <v>164</v>
      </c>
      <c r="AT165" s="20" t="s">
        <v>160</v>
      </c>
      <c r="AU165" s="20" t="s">
        <v>85</v>
      </c>
      <c r="AY165" s="20" t="s">
        <v>159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20" t="s">
        <v>85</v>
      </c>
      <c r="BK165" s="149">
        <f t="shared" si="9"/>
        <v>0</v>
      </c>
      <c r="BL165" s="20" t="s">
        <v>164</v>
      </c>
      <c r="BM165" s="20" t="s">
        <v>374</v>
      </c>
    </row>
    <row r="166" spans="2:65" s="1" customFormat="1" ht="31.5" customHeight="1">
      <c r="B166" s="140"/>
      <c r="C166" s="141" t="s">
        <v>168</v>
      </c>
      <c r="D166" s="141" t="s">
        <v>160</v>
      </c>
      <c r="E166" s="142" t="s">
        <v>849</v>
      </c>
      <c r="F166" s="225" t="s">
        <v>850</v>
      </c>
      <c r="G166" s="225"/>
      <c r="H166" s="225"/>
      <c r="I166" s="225"/>
      <c r="J166" s="143" t="s">
        <v>216</v>
      </c>
      <c r="K166" s="144">
        <v>2</v>
      </c>
      <c r="L166" s="226"/>
      <c r="M166" s="226"/>
      <c r="N166" s="226">
        <f t="shared" si="0"/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 t="shared" si="1"/>
        <v>0</v>
      </c>
      <c r="X166" s="147">
        <v>0</v>
      </c>
      <c r="Y166" s="147">
        <f t="shared" si="2"/>
        <v>0</v>
      </c>
      <c r="Z166" s="147">
        <v>0</v>
      </c>
      <c r="AA166" s="148">
        <f t="shared" si="3"/>
        <v>0</v>
      </c>
      <c r="AR166" s="20" t="s">
        <v>164</v>
      </c>
      <c r="AT166" s="20" t="s">
        <v>160</v>
      </c>
      <c r="AU166" s="20" t="s">
        <v>85</v>
      </c>
      <c r="AY166" s="20" t="s">
        <v>159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20" t="s">
        <v>85</v>
      </c>
      <c r="BK166" s="149">
        <f t="shared" si="9"/>
        <v>0</v>
      </c>
      <c r="BL166" s="20" t="s">
        <v>164</v>
      </c>
      <c r="BM166" s="20" t="s">
        <v>384</v>
      </c>
    </row>
    <row r="167" spans="2:65" s="1" customFormat="1" ht="31.5" customHeight="1">
      <c r="B167" s="140"/>
      <c r="C167" s="141" t="s">
        <v>238</v>
      </c>
      <c r="D167" s="141" t="s">
        <v>160</v>
      </c>
      <c r="E167" s="142" t="s">
        <v>851</v>
      </c>
      <c r="F167" s="225" t="s">
        <v>852</v>
      </c>
      <c r="G167" s="225"/>
      <c r="H167" s="225"/>
      <c r="I167" s="225"/>
      <c r="J167" s="143" t="s">
        <v>216</v>
      </c>
      <c r="K167" s="144">
        <v>4</v>
      </c>
      <c r="L167" s="226"/>
      <c r="M167" s="226"/>
      <c r="N167" s="226">
        <f t="shared" si="0"/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 t="shared" si="1"/>
        <v>0</v>
      </c>
      <c r="X167" s="147">
        <v>0</v>
      </c>
      <c r="Y167" s="147">
        <f t="shared" si="2"/>
        <v>0</v>
      </c>
      <c r="Z167" s="147">
        <v>0</v>
      </c>
      <c r="AA167" s="148">
        <f t="shared" si="3"/>
        <v>0</v>
      </c>
      <c r="AR167" s="20" t="s">
        <v>164</v>
      </c>
      <c r="AT167" s="20" t="s">
        <v>160</v>
      </c>
      <c r="AU167" s="20" t="s">
        <v>85</v>
      </c>
      <c r="AY167" s="20" t="s">
        <v>159</v>
      </c>
      <c r="BE167" s="149">
        <f t="shared" si="4"/>
        <v>0</v>
      </c>
      <c r="BF167" s="149">
        <f t="shared" si="5"/>
        <v>0</v>
      </c>
      <c r="BG167" s="149">
        <f t="shared" si="6"/>
        <v>0</v>
      </c>
      <c r="BH167" s="149">
        <f t="shared" si="7"/>
        <v>0</v>
      </c>
      <c r="BI167" s="149">
        <f t="shared" si="8"/>
        <v>0</v>
      </c>
      <c r="BJ167" s="20" t="s">
        <v>85</v>
      </c>
      <c r="BK167" s="149">
        <f t="shared" si="9"/>
        <v>0</v>
      </c>
      <c r="BL167" s="20" t="s">
        <v>164</v>
      </c>
      <c r="BM167" s="20" t="s">
        <v>393</v>
      </c>
    </row>
    <row r="168" spans="2:65" s="1" customFormat="1" ht="31.5" customHeight="1">
      <c r="B168" s="140"/>
      <c r="C168" s="141" t="s">
        <v>322</v>
      </c>
      <c r="D168" s="141" t="s">
        <v>160</v>
      </c>
      <c r="E168" s="142" t="s">
        <v>853</v>
      </c>
      <c r="F168" s="225" t="s">
        <v>854</v>
      </c>
      <c r="G168" s="225"/>
      <c r="H168" s="225"/>
      <c r="I168" s="225"/>
      <c r="J168" s="143" t="s">
        <v>216</v>
      </c>
      <c r="K168" s="144">
        <v>1</v>
      </c>
      <c r="L168" s="226"/>
      <c r="M168" s="226"/>
      <c r="N168" s="226">
        <f t="shared" si="0"/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 t="shared" si="1"/>
        <v>0</v>
      </c>
      <c r="X168" s="147">
        <v>0</v>
      </c>
      <c r="Y168" s="147">
        <f t="shared" si="2"/>
        <v>0</v>
      </c>
      <c r="Z168" s="147">
        <v>0</v>
      </c>
      <c r="AA168" s="148">
        <f t="shared" si="3"/>
        <v>0</v>
      </c>
      <c r="AR168" s="20" t="s">
        <v>164</v>
      </c>
      <c r="AT168" s="20" t="s">
        <v>160</v>
      </c>
      <c r="AU168" s="20" t="s">
        <v>85</v>
      </c>
      <c r="AY168" s="20" t="s">
        <v>159</v>
      </c>
      <c r="BE168" s="149">
        <f t="shared" si="4"/>
        <v>0</v>
      </c>
      <c r="BF168" s="149">
        <f t="shared" si="5"/>
        <v>0</v>
      </c>
      <c r="BG168" s="149">
        <f t="shared" si="6"/>
        <v>0</v>
      </c>
      <c r="BH168" s="149">
        <f t="shared" si="7"/>
        <v>0</v>
      </c>
      <c r="BI168" s="149">
        <f t="shared" si="8"/>
        <v>0</v>
      </c>
      <c r="BJ168" s="20" t="s">
        <v>85</v>
      </c>
      <c r="BK168" s="149">
        <f t="shared" si="9"/>
        <v>0</v>
      </c>
      <c r="BL168" s="20" t="s">
        <v>164</v>
      </c>
      <c r="BM168" s="20" t="s">
        <v>404</v>
      </c>
    </row>
    <row r="169" spans="2:65" s="1" customFormat="1" ht="31.5" customHeight="1">
      <c r="B169" s="140"/>
      <c r="C169" s="141" t="s">
        <v>326</v>
      </c>
      <c r="D169" s="141" t="s">
        <v>160</v>
      </c>
      <c r="E169" s="142" t="s">
        <v>855</v>
      </c>
      <c r="F169" s="225" t="s">
        <v>856</v>
      </c>
      <c r="G169" s="225"/>
      <c r="H169" s="225"/>
      <c r="I169" s="225"/>
      <c r="J169" s="143" t="s">
        <v>258</v>
      </c>
      <c r="K169" s="144">
        <v>1.8</v>
      </c>
      <c r="L169" s="226"/>
      <c r="M169" s="226"/>
      <c r="N169" s="226">
        <f t="shared" si="0"/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 t="shared" si="1"/>
        <v>0</v>
      </c>
      <c r="X169" s="147">
        <v>0</v>
      </c>
      <c r="Y169" s="147">
        <f t="shared" si="2"/>
        <v>0</v>
      </c>
      <c r="Z169" s="147">
        <v>0</v>
      </c>
      <c r="AA169" s="148">
        <f t="shared" si="3"/>
        <v>0</v>
      </c>
      <c r="AR169" s="20" t="s">
        <v>164</v>
      </c>
      <c r="AT169" s="20" t="s">
        <v>160</v>
      </c>
      <c r="AU169" s="20" t="s">
        <v>85</v>
      </c>
      <c r="AY169" s="20" t="s">
        <v>159</v>
      </c>
      <c r="BE169" s="149">
        <f t="shared" si="4"/>
        <v>0</v>
      </c>
      <c r="BF169" s="149">
        <f t="shared" si="5"/>
        <v>0</v>
      </c>
      <c r="BG169" s="149">
        <f t="shared" si="6"/>
        <v>0</v>
      </c>
      <c r="BH169" s="149">
        <f t="shared" si="7"/>
        <v>0</v>
      </c>
      <c r="BI169" s="149">
        <f t="shared" si="8"/>
        <v>0</v>
      </c>
      <c r="BJ169" s="20" t="s">
        <v>85</v>
      </c>
      <c r="BK169" s="149">
        <f t="shared" si="9"/>
        <v>0</v>
      </c>
      <c r="BL169" s="20" t="s">
        <v>164</v>
      </c>
      <c r="BM169" s="20" t="s">
        <v>414</v>
      </c>
    </row>
    <row r="170" spans="2:65" s="10" customFormat="1" ht="22.5" customHeight="1">
      <c r="B170" s="150"/>
      <c r="C170" s="151"/>
      <c r="D170" s="151"/>
      <c r="E170" s="152" t="s">
        <v>5</v>
      </c>
      <c r="F170" s="227" t="s">
        <v>857</v>
      </c>
      <c r="G170" s="228"/>
      <c r="H170" s="228"/>
      <c r="I170" s="228"/>
      <c r="J170" s="151"/>
      <c r="K170" s="153">
        <v>1.8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167</v>
      </c>
      <c r="AU170" s="157" t="s">
        <v>85</v>
      </c>
      <c r="AV170" s="10" t="s">
        <v>129</v>
      </c>
      <c r="AW170" s="10" t="s">
        <v>35</v>
      </c>
      <c r="AX170" s="10" t="s">
        <v>77</v>
      </c>
      <c r="AY170" s="157" t="s">
        <v>159</v>
      </c>
    </row>
    <row r="171" spans="2:65" s="11" customFormat="1" ht="22.5" customHeight="1">
      <c r="B171" s="158"/>
      <c r="C171" s="159"/>
      <c r="D171" s="159"/>
      <c r="E171" s="160" t="s">
        <v>5</v>
      </c>
      <c r="F171" s="239" t="s">
        <v>174</v>
      </c>
      <c r="G171" s="240"/>
      <c r="H171" s="240"/>
      <c r="I171" s="240"/>
      <c r="J171" s="159"/>
      <c r="K171" s="161">
        <v>1.8</v>
      </c>
      <c r="L171" s="159"/>
      <c r="M171" s="159"/>
      <c r="N171" s="159"/>
      <c r="O171" s="159"/>
      <c r="P171" s="159"/>
      <c r="Q171" s="159"/>
      <c r="R171" s="162"/>
      <c r="T171" s="163"/>
      <c r="U171" s="159"/>
      <c r="V171" s="159"/>
      <c r="W171" s="159"/>
      <c r="X171" s="159"/>
      <c r="Y171" s="159"/>
      <c r="Z171" s="159"/>
      <c r="AA171" s="164"/>
      <c r="AT171" s="165" t="s">
        <v>167</v>
      </c>
      <c r="AU171" s="165" t="s">
        <v>85</v>
      </c>
      <c r="AV171" s="11" t="s">
        <v>164</v>
      </c>
      <c r="AW171" s="11" t="s">
        <v>35</v>
      </c>
      <c r="AX171" s="11" t="s">
        <v>85</v>
      </c>
      <c r="AY171" s="165" t="s">
        <v>159</v>
      </c>
    </row>
    <row r="172" spans="2:65" s="1" customFormat="1" ht="22.5" customHeight="1">
      <c r="B172" s="140"/>
      <c r="C172" s="141" t="s">
        <v>330</v>
      </c>
      <c r="D172" s="141" t="s">
        <v>160</v>
      </c>
      <c r="E172" s="142" t="s">
        <v>858</v>
      </c>
      <c r="F172" s="225" t="s">
        <v>859</v>
      </c>
      <c r="G172" s="225"/>
      <c r="H172" s="225"/>
      <c r="I172" s="225"/>
      <c r="J172" s="143" t="s">
        <v>258</v>
      </c>
      <c r="K172" s="144">
        <v>17.754999999999999</v>
      </c>
      <c r="L172" s="226"/>
      <c r="M172" s="226"/>
      <c r="N172" s="226">
        <f>ROUND(L172*K172,2)</f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>V172*K172</f>
        <v>0</v>
      </c>
      <c r="X172" s="147">
        <v>0</v>
      </c>
      <c r="Y172" s="147">
        <f>X172*K172</f>
        <v>0</v>
      </c>
      <c r="Z172" s="147">
        <v>0</v>
      </c>
      <c r="AA172" s="148">
        <f>Z172*K172</f>
        <v>0</v>
      </c>
      <c r="AR172" s="20" t="s">
        <v>164</v>
      </c>
      <c r="AT172" s="20" t="s">
        <v>160</v>
      </c>
      <c r="AU172" s="20" t="s">
        <v>85</v>
      </c>
      <c r="AY172" s="20" t="s">
        <v>159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0" t="s">
        <v>85</v>
      </c>
      <c r="BK172" s="149">
        <f>ROUND(L172*K172,2)</f>
        <v>0</v>
      </c>
      <c r="BL172" s="20" t="s">
        <v>164</v>
      </c>
      <c r="BM172" s="20" t="s">
        <v>422</v>
      </c>
    </row>
    <row r="173" spans="2:65" s="1" customFormat="1" ht="22.5" customHeight="1">
      <c r="B173" s="140"/>
      <c r="C173" s="141" t="s">
        <v>10</v>
      </c>
      <c r="D173" s="141" t="s">
        <v>160</v>
      </c>
      <c r="E173" s="142" t="s">
        <v>860</v>
      </c>
      <c r="F173" s="225" t="s">
        <v>861</v>
      </c>
      <c r="G173" s="225"/>
      <c r="H173" s="225"/>
      <c r="I173" s="225"/>
      <c r="J173" s="143" t="s">
        <v>258</v>
      </c>
      <c r="K173" s="144">
        <v>169.13800000000001</v>
      </c>
      <c r="L173" s="226"/>
      <c r="M173" s="226"/>
      <c r="N173" s="226">
        <f>ROUND(L173*K173,2)</f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>V173*K173</f>
        <v>0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0" t="s">
        <v>164</v>
      </c>
      <c r="AT173" s="20" t="s">
        <v>160</v>
      </c>
      <c r="AU173" s="20" t="s">
        <v>85</v>
      </c>
      <c r="AY173" s="20" t="s">
        <v>159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0" t="s">
        <v>85</v>
      </c>
      <c r="BK173" s="149">
        <f>ROUND(L173*K173,2)</f>
        <v>0</v>
      </c>
      <c r="BL173" s="20" t="s">
        <v>164</v>
      </c>
      <c r="BM173" s="20" t="s">
        <v>431</v>
      </c>
    </row>
    <row r="174" spans="2:65" s="10" customFormat="1" ht="31.5" customHeight="1">
      <c r="B174" s="150"/>
      <c r="C174" s="151"/>
      <c r="D174" s="151"/>
      <c r="E174" s="152" t="s">
        <v>5</v>
      </c>
      <c r="F174" s="227" t="s">
        <v>862</v>
      </c>
      <c r="G174" s="228"/>
      <c r="H174" s="228"/>
      <c r="I174" s="228"/>
      <c r="J174" s="151"/>
      <c r="K174" s="153">
        <v>186.76300000000001</v>
      </c>
      <c r="L174" s="151"/>
      <c r="M174" s="151"/>
      <c r="N174" s="151"/>
      <c r="O174" s="151"/>
      <c r="P174" s="151"/>
      <c r="Q174" s="151"/>
      <c r="R174" s="154"/>
      <c r="T174" s="155"/>
      <c r="U174" s="151"/>
      <c r="V174" s="151"/>
      <c r="W174" s="151"/>
      <c r="X174" s="151"/>
      <c r="Y174" s="151"/>
      <c r="Z174" s="151"/>
      <c r="AA174" s="156"/>
      <c r="AT174" s="157" t="s">
        <v>167</v>
      </c>
      <c r="AU174" s="157" t="s">
        <v>85</v>
      </c>
      <c r="AV174" s="10" t="s">
        <v>129</v>
      </c>
      <c r="AW174" s="10" t="s">
        <v>35</v>
      </c>
      <c r="AX174" s="10" t="s">
        <v>77</v>
      </c>
      <c r="AY174" s="157" t="s">
        <v>159</v>
      </c>
    </row>
    <row r="175" spans="2:65" s="10" customFormat="1" ht="22.5" customHeight="1">
      <c r="B175" s="150"/>
      <c r="C175" s="151"/>
      <c r="D175" s="151"/>
      <c r="E175" s="152" t="s">
        <v>5</v>
      </c>
      <c r="F175" s="223" t="s">
        <v>863</v>
      </c>
      <c r="G175" s="224"/>
      <c r="H175" s="224"/>
      <c r="I175" s="224"/>
      <c r="J175" s="151"/>
      <c r="K175" s="153">
        <v>-17.625</v>
      </c>
      <c r="L175" s="151"/>
      <c r="M175" s="151"/>
      <c r="N175" s="151"/>
      <c r="O175" s="151"/>
      <c r="P175" s="151"/>
      <c r="Q175" s="151"/>
      <c r="R175" s="154"/>
      <c r="T175" s="155"/>
      <c r="U175" s="151"/>
      <c r="V175" s="151"/>
      <c r="W175" s="151"/>
      <c r="X175" s="151"/>
      <c r="Y175" s="151"/>
      <c r="Z175" s="151"/>
      <c r="AA175" s="156"/>
      <c r="AT175" s="157" t="s">
        <v>167</v>
      </c>
      <c r="AU175" s="157" t="s">
        <v>85</v>
      </c>
      <c r="AV175" s="10" t="s">
        <v>129</v>
      </c>
      <c r="AW175" s="10" t="s">
        <v>35</v>
      </c>
      <c r="AX175" s="10" t="s">
        <v>77</v>
      </c>
      <c r="AY175" s="157" t="s">
        <v>159</v>
      </c>
    </row>
    <row r="176" spans="2:65" s="11" customFormat="1" ht="22.5" customHeight="1">
      <c r="B176" s="158"/>
      <c r="C176" s="159"/>
      <c r="D176" s="159"/>
      <c r="E176" s="160" t="s">
        <v>5</v>
      </c>
      <c r="F176" s="239" t="s">
        <v>174</v>
      </c>
      <c r="G176" s="240"/>
      <c r="H176" s="240"/>
      <c r="I176" s="240"/>
      <c r="J176" s="159"/>
      <c r="K176" s="161">
        <v>169.13800000000001</v>
      </c>
      <c r="L176" s="159"/>
      <c r="M176" s="159"/>
      <c r="N176" s="159"/>
      <c r="O176" s="159"/>
      <c r="P176" s="159"/>
      <c r="Q176" s="159"/>
      <c r="R176" s="162"/>
      <c r="T176" s="163"/>
      <c r="U176" s="159"/>
      <c r="V176" s="159"/>
      <c r="W176" s="159"/>
      <c r="X176" s="159"/>
      <c r="Y176" s="159"/>
      <c r="Z176" s="159"/>
      <c r="AA176" s="164"/>
      <c r="AT176" s="165" t="s">
        <v>167</v>
      </c>
      <c r="AU176" s="165" t="s">
        <v>85</v>
      </c>
      <c r="AV176" s="11" t="s">
        <v>164</v>
      </c>
      <c r="AW176" s="11" t="s">
        <v>35</v>
      </c>
      <c r="AX176" s="11" t="s">
        <v>85</v>
      </c>
      <c r="AY176" s="165" t="s">
        <v>159</v>
      </c>
    </row>
    <row r="177" spans="2:65" s="1" customFormat="1" ht="31.5" customHeight="1">
      <c r="B177" s="140"/>
      <c r="C177" s="141" t="s">
        <v>339</v>
      </c>
      <c r="D177" s="141" t="s">
        <v>160</v>
      </c>
      <c r="E177" s="142" t="s">
        <v>864</v>
      </c>
      <c r="F177" s="225" t="s">
        <v>865</v>
      </c>
      <c r="G177" s="225"/>
      <c r="H177" s="225"/>
      <c r="I177" s="225"/>
      <c r="J177" s="143" t="s">
        <v>355</v>
      </c>
      <c r="K177" s="144">
        <v>6</v>
      </c>
      <c r="L177" s="226"/>
      <c r="M177" s="226"/>
      <c r="N177" s="226">
        <f>ROUND(L177*K177,2)</f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>V177*K177</f>
        <v>0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0" t="s">
        <v>164</v>
      </c>
      <c r="AT177" s="20" t="s">
        <v>160</v>
      </c>
      <c r="AU177" s="20" t="s">
        <v>85</v>
      </c>
      <c r="AY177" s="20" t="s">
        <v>159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0" t="s">
        <v>85</v>
      </c>
      <c r="BK177" s="149">
        <f>ROUND(L177*K177,2)</f>
        <v>0</v>
      </c>
      <c r="BL177" s="20" t="s">
        <v>164</v>
      </c>
      <c r="BM177" s="20" t="s">
        <v>441</v>
      </c>
    </row>
    <row r="178" spans="2:65" s="9" customFormat="1" ht="37.35" customHeight="1">
      <c r="B178" s="129"/>
      <c r="C178" s="130"/>
      <c r="D178" s="131" t="s">
        <v>788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265">
        <f>BK178</f>
        <v>0</v>
      </c>
      <c r="O178" s="266"/>
      <c r="P178" s="266"/>
      <c r="Q178" s="266"/>
      <c r="R178" s="132"/>
      <c r="T178" s="133"/>
      <c r="U178" s="130"/>
      <c r="V178" s="130"/>
      <c r="W178" s="134">
        <f>SUM(W179:W181)</f>
        <v>0</v>
      </c>
      <c r="X178" s="130"/>
      <c r="Y178" s="134">
        <f>SUM(Y179:Y181)</f>
        <v>0</v>
      </c>
      <c r="Z178" s="130"/>
      <c r="AA178" s="135">
        <f>SUM(AA179:AA181)</f>
        <v>0</v>
      </c>
      <c r="AR178" s="136" t="s">
        <v>85</v>
      </c>
      <c r="AT178" s="137" t="s">
        <v>76</v>
      </c>
      <c r="AU178" s="137" t="s">
        <v>77</v>
      </c>
      <c r="AY178" s="136" t="s">
        <v>159</v>
      </c>
      <c r="BK178" s="138">
        <f>SUM(BK179:BK181)</f>
        <v>0</v>
      </c>
    </row>
    <row r="179" spans="2:65" s="1" customFormat="1" ht="44.25" customHeight="1">
      <c r="B179" s="140"/>
      <c r="C179" s="141" t="s">
        <v>344</v>
      </c>
      <c r="D179" s="141" t="s">
        <v>160</v>
      </c>
      <c r="E179" s="142" t="s">
        <v>866</v>
      </c>
      <c r="F179" s="225" t="s">
        <v>867</v>
      </c>
      <c r="G179" s="225"/>
      <c r="H179" s="225"/>
      <c r="I179" s="225"/>
      <c r="J179" s="143" t="s">
        <v>258</v>
      </c>
      <c r="K179" s="144">
        <v>3.5</v>
      </c>
      <c r="L179" s="226"/>
      <c r="M179" s="226"/>
      <c r="N179" s="226">
        <f>ROUND(L179*K179,2)</f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>V179*K179</f>
        <v>0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0" t="s">
        <v>164</v>
      </c>
      <c r="AT179" s="20" t="s">
        <v>160</v>
      </c>
      <c r="AU179" s="20" t="s">
        <v>85</v>
      </c>
      <c r="AY179" s="20" t="s">
        <v>159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0" t="s">
        <v>85</v>
      </c>
      <c r="BK179" s="149">
        <f>ROUND(L179*K179,2)</f>
        <v>0</v>
      </c>
      <c r="BL179" s="20" t="s">
        <v>164</v>
      </c>
      <c r="BM179" s="20" t="s">
        <v>451</v>
      </c>
    </row>
    <row r="180" spans="2:65" s="1" customFormat="1" ht="31.5" customHeight="1">
      <c r="B180" s="140"/>
      <c r="C180" s="141" t="s">
        <v>348</v>
      </c>
      <c r="D180" s="141" t="s">
        <v>160</v>
      </c>
      <c r="E180" s="142" t="s">
        <v>868</v>
      </c>
      <c r="F180" s="225" t="s">
        <v>869</v>
      </c>
      <c r="G180" s="225"/>
      <c r="H180" s="225"/>
      <c r="I180" s="225"/>
      <c r="J180" s="143" t="s">
        <v>258</v>
      </c>
      <c r="K180" s="144">
        <v>3.5</v>
      </c>
      <c r="L180" s="226"/>
      <c r="M180" s="226"/>
      <c r="N180" s="226">
        <f>ROUND(L180*K180,2)</f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>V180*K180</f>
        <v>0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0" t="s">
        <v>164</v>
      </c>
      <c r="AT180" s="20" t="s">
        <v>160</v>
      </c>
      <c r="AU180" s="20" t="s">
        <v>85</v>
      </c>
      <c r="AY180" s="20" t="s">
        <v>159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0" t="s">
        <v>85</v>
      </c>
      <c r="BK180" s="149">
        <f>ROUND(L180*K180,2)</f>
        <v>0</v>
      </c>
      <c r="BL180" s="20" t="s">
        <v>164</v>
      </c>
      <c r="BM180" s="20" t="s">
        <v>461</v>
      </c>
    </row>
    <row r="181" spans="2:65" s="1" customFormat="1" ht="31.5" customHeight="1">
      <c r="B181" s="140"/>
      <c r="C181" s="141" t="s">
        <v>352</v>
      </c>
      <c r="D181" s="141" t="s">
        <v>160</v>
      </c>
      <c r="E181" s="142" t="s">
        <v>870</v>
      </c>
      <c r="F181" s="225" t="s">
        <v>871</v>
      </c>
      <c r="G181" s="225"/>
      <c r="H181" s="225"/>
      <c r="I181" s="225"/>
      <c r="J181" s="143" t="s">
        <v>258</v>
      </c>
      <c r="K181" s="144">
        <v>3.5</v>
      </c>
      <c r="L181" s="226"/>
      <c r="M181" s="226"/>
      <c r="N181" s="226">
        <f>ROUND(L181*K181,2)</f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>V181*K181</f>
        <v>0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0" t="s">
        <v>164</v>
      </c>
      <c r="AT181" s="20" t="s">
        <v>160</v>
      </c>
      <c r="AU181" s="20" t="s">
        <v>85</v>
      </c>
      <c r="AY181" s="20" t="s">
        <v>159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0" t="s">
        <v>85</v>
      </c>
      <c r="BK181" s="149">
        <f>ROUND(L181*K181,2)</f>
        <v>0</v>
      </c>
      <c r="BL181" s="20" t="s">
        <v>164</v>
      </c>
      <c r="BM181" s="20" t="s">
        <v>475</v>
      </c>
    </row>
    <row r="182" spans="2:65" s="9" customFormat="1" ht="37.35" customHeight="1">
      <c r="B182" s="129"/>
      <c r="C182" s="130"/>
      <c r="D182" s="131" t="s">
        <v>789</v>
      </c>
      <c r="E182" s="131"/>
      <c r="F182" s="131"/>
      <c r="G182" s="131"/>
      <c r="H182" s="131"/>
      <c r="I182" s="131"/>
      <c r="J182" s="131"/>
      <c r="K182" s="131"/>
      <c r="L182" s="131"/>
      <c r="M182" s="131"/>
      <c r="N182" s="265">
        <f>BK182</f>
        <v>0</v>
      </c>
      <c r="O182" s="266"/>
      <c r="P182" s="266"/>
      <c r="Q182" s="266"/>
      <c r="R182" s="132"/>
      <c r="T182" s="133"/>
      <c r="U182" s="130"/>
      <c r="V182" s="130"/>
      <c r="W182" s="134">
        <f>SUM(W183:W197)</f>
        <v>0</v>
      </c>
      <c r="X182" s="130"/>
      <c r="Y182" s="134">
        <f>SUM(Y183:Y197)</f>
        <v>0</v>
      </c>
      <c r="Z182" s="130"/>
      <c r="AA182" s="135">
        <f>SUM(AA183:AA197)</f>
        <v>0</v>
      </c>
      <c r="AR182" s="136" t="s">
        <v>85</v>
      </c>
      <c r="AT182" s="137" t="s">
        <v>76</v>
      </c>
      <c r="AU182" s="137" t="s">
        <v>77</v>
      </c>
      <c r="AY182" s="136" t="s">
        <v>159</v>
      </c>
      <c r="BK182" s="138">
        <f>SUM(BK183:BK197)</f>
        <v>0</v>
      </c>
    </row>
    <row r="183" spans="2:65" s="1" customFormat="1" ht="31.5" customHeight="1">
      <c r="B183" s="140"/>
      <c r="C183" s="141" t="s">
        <v>357</v>
      </c>
      <c r="D183" s="141" t="s">
        <v>160</v>
      </c>
      <c r="E183" s="142" t="s">
        <v>872</v>
      </c>
      <c r="F183" s="225" t="s">
        <v>873</v>
      </c>
      <c r="G183" s="225"/>
      <c r="H183" s="225"/>
      <c r="I183" s="225"/>
      <c r="J183" s="143" t="s">
        <v>258</v>
      </c>
      <c r="K183" s="144">
        <v>60.38</v>
      </c>
      <c r="L183" s="226"/>
      <c r="M183" s="226"/>
      <c r="N183" s="226">
        <f>ROUND(L183*K183,2)</f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>V183*K183</f>
        <v>0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0" t="s">
        <v>164</v>
      </c>
      <c r="AT183" s="20" t="s">
        <v>160</v>
      </c>
      <c r="AU183" s="20" t="s">
        <v>85</v>
      </c>
      <c r="AY183" s="20" t="s">
        <v>159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0" t="s">
        <v>85</v>
      </c>
      <c r="BK183" s="149">
        <f>ROUND(L183*K183,2)</f>
        <v>0</v>
      </c>
      <c r="BL183" s="20" t="s">
        <v>164</v>
      </c>
      <c r="BM183" s="20" t="s">
        <v>485</v>
      </c>
    </row>
    <row r="184" spans="2:65" s="10" customFormat="1" ht="22.5" customHeight="1">
      <c r="B184" s="150"/>
      <c r="C184" s="151"/>
      <c r="D184" s="151"/>
      <c r="E184" s="152" t="s">
        <v>5</v>
      </c>
      <c r="F184" s="227" t="s">
        <v>874</v>
      </c>
      <c r="G184" s="228"/>
      <c r="H184" s="228"/>
      <c r="I184" s="228"/>
      <c r="J184" s="151"/>
      <c r="K184" s="153">
        <v>60.38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167</v>
      </c>
      <c r="AU184" s="157" t="s">
        <v>85</v>
      </c>
      <c r="AV184" s="10" t="s">
        <v>129</v>
      </c>
      <c r="AW184" s="10" t="s">
        <v>35</v>
      </c>
      <c r="AX184" s="10" t="s">
        <v>77</v>
      </c>
      <c r="AY184" s="157" t="s">
        <v>159</v>
      </c>
    </row>
    <row r="185" spans="2:65" s="11" customFormat="1" ht="22.5" customHeight="1">
      <c r="B185" s="158"/>
      <c r="C185" s="159"/>
      <c r="D185" s="159"/>
      <c r="E185" s="160" t="s">
        <v>5</v>
      </c>
      <c r="F185" s="239" t="s">
        <v>174</v>
      </c>
      <c r="G185" s="240"/>
      <c r="H185" s="240"/>
      <c r="I185" s="240"/>
      <c r="J185" s="159"/>
      <c r="K185" s="161">
        <v>60.38</v>
      </c>
      <c r="L185" s="159"/>
      <c r="M185" s="159"/>
      <c r="N185" s="159"/>
      <c r="O185" s="159"/>
      <c r="P185" s="159"/>
      <c r="Q185" s="159"/>
      <c r="R185" s="162"/>
      <c r="T185" s="163"/>
      <c r="U185" s="159"/>
      <c r="V185" s="159"/>
      <c r="W185" s="159"/>
      <c r="X185" s="159"/>
      <c r="Y185" s="159"/>
      <c r="Z185" s="159"/>
      <c r="AA185" s="164"/>
      <c r="AT185" s="165" t="s">
        <v>167</v>
      </c>
      <c r="AU185" s="165" t="s">
        <v>85</v>
      </c>
      <c r="AV185" s="11" t="s">
        <v>164</v>
      </c>
      <c r="AW185" s="11" t="s">
        <v>35</v>
      </c>
      <c r="AX185" s="11" t="s">
        <v>85</v>
      </c>
      <c r="AY185" s="165" t="s">
        <v>159</v>
      </c>
    </row>
    <row r="186" spans="2:65" s="1" customFormat="1" ht="22.5" customHeight="1">
      <c r="B186" s="140"/>
      <c r="C186" s="141" t="s">
        <v>361</v>
      </c>
      <c r="D186" s="141" t="s">
        <v>160</v>
      </c>
      <c r="E186" s="142" t="s">
        <v>875</v>
      </c>
      <c r="F186" s="225" t="s">
        <v>876</v>
      </c>
      <c r="G186" s="225"/>
      <c r="H186" s="225"/>
      <c r="I186" s="225"/>
      <c r="J186" s="143" t="s">
        <v>258</v>
      </c>
      <c r="K186" s="144">
        <v>14.4</v>
      </c>
      <c r="L186" s="226"/>
      <c r="M186" s="226"/>
      <c r="N186" s="226">
        <f>ROUND(L186*K186,2)</f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>V186*K186</f>
        <v>0</v>
      </c>
      <c r="X186" s="147">
        <v>0</v>
      </c>
      <c r="Y186" s="147">
        <f>X186*K186</f>
        <v>0</v>
      </c>
      <c r="Z186" s="147">
        <v>0</v>
      </c>
      <c r="AA186" s="148">
        <f>Z186*K186</f>
        <v>0</v>
      </c>
      <c r="AR186" s="20" t="s">
        <v>164</v>
      </c>
      <c r="AT186" s="20" t="s">
        <v>160</v>
      </c>
      <c r="AU186" s="20" t="s">
        <v>85</v>
      </c>
      <c r="AY186" s="20" t="s">
        <v>159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0" t="s">
        <v>85</v>
      </c>
      <c r="BK186" s="149">
        <f>ROUND(L186*K186,2)</f>
        <v>0</v>
      </c>
      <c r="BL186" s="20" t="s">
        <v>164</v>
      </c>
      <c r="BM186" s="20" t="s">
        <v>494</v>
      </c>
    </row>
    <row r="187" spans="2:65" s="1" customFormat="1" ht="31.5" customHeight="1">
      <c r="B187" s="140"/>
      <c r="C187" s="141" t="s">
        <v>365</v>
      </c>
      <c r="D187" s="141" t="s">
        <v>160</v>
      </c>
      <c r="E187" s="142" t="s">
        <v>877</v>
      </c>
      <c r="F187" s="225" t="s">
        <v>878</v>
      </c>
      <c r="G187" s="225"/>
      <c r="H187" s="225"/>
      <c r="I187" s="225"/>
      <c r="J187" s="143" t="s">
        <v>258</v>
      </c>
      <c r="K187" s="144">
        <v>3.75</v>
      </c>
      <c r="L187" s="226"/>
      <c r="M187" s="226"/>
      <c r="N187" s="226">
        <f>ROUND(L187*K187,2)</f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>V187*K187</f>
        <v>0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164</v>
      </c>
      <c r="AT187" s="20" t="s">
        <v>160</v>
      </c>
      <c r="AU187" s="20" t="s">
        <v>85</v>
      </c>
      <c r="AY187" s="20" t="s">
        <v>159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0" t="s">
        <v>85</v>
      </c>
      <c r="BK187" s="149">
        <f>ROUND(L187*K187,2)</f>
        <v>0</v>
      </c>
      <c r="BL187" s="20" t="s">
        <v>164</v>
      </c>
      <c r="BM187" s="20" t="s">
        <v>502</v>
      </c>
    </row>
    <row r="188" spans="2:65" s="10" customFormat="1" ht="22.5" customHeight="1">
      <c r="B188" s="150"/>
      <c r="C188" s="151"/>
      <c r="D188" s="151"/>
      <c r="E188" s="152" t="s">
        <v>5</v>
      </c>
      <c r="F188" s="227" t="s">
        <v>879</v>
      </c>
      <c r="G188" s="228"/>
      <c r="H188" s="228"/>
      <c r="I188" s="228"/>
      <c r="J188" s="151"/>
      <c r="K188" s="153">
        <v>3.75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167</v>
      </c>
      <c r="AU188" s="157" t="s">
        <v>85</v>
      </c>
      <c r="AV188" s="10" t="s">
        <v>129</v>
      </c>
      <c r="AW188" s="10" t="s">
        <v>35</v>
      </c>
      <c r="AX188" s="10" t="s">
        <v>77</v>
      </c>
      <c r="AY188" s="157" t="s">
        <v>159</v>
      </c>
    </row>
    <row r="189" spans="2:65" s="11" customFormat="1" ht="22.5" customHeight="1">
      <c r="B189" s="158"/>
      <c r="C189" s="159"/>
      <c r="D189" s="159"/>
      <c r="E189" s="160" t="s">
        <v>5</v>
      </c>
      <c r="F189" s="239" t="s">
        <v>174</v>
      </c>
      <c r="G189" s="240"/>
      <c r="H189" s="240"/>
      <c r="I189" s="240"/>
      <c r="J189" s="159"/>
      <c r="K189" s="161">
        <v>3.75</v>
      </c>
      <c r="L189" s="159"/>
      <c r="M189" s="159"/>
      <c r="N189" s="159"/>
      <c r="O189" s="159"/>
      <c r="P189" s="159"/>
      <c r="Q189" s="159"/>
      <c r="R189" s="162"/>
      <c r="T189" s="163"/>
      <c r="U189" s="159"/>
      <c r="V189" s="159"/>
      <c r="W189" s="159"/>
      <c r="X189" s="159"/>
      <c r="Y189" s="159"/>
      <c r="Z189" s="159"/>
      <c r="AA189" s="164"/>
      <c r="AT189" s="165" t="s">
        <v>167</v>
      </c>
      <c r="AU189" s="165" t="s">
        <v>85</v>
      </c>
      <c r="AV189" s="11" t="s">
        <v>164</v>
      </c>
      <c r="AW189" s="11" t="s">
        <v>35</v>
      </c>
      <c r="AX189" s="11" t="s">
        <v>85</v>
      </c>
      <c r="AY189" s="165" t="s">
        <v>159</v>
      </c>
    </row>
    <row r="190" spans="2:65" s="1" customFormat="1" ht="31.5" customHeight="1">
      <c r="B190" s="140"/>
      <c r="C190" s="141" t="s">
        <v>369</v>
      </c>
      <c r="D190" s="141" t="s">
        <v>160</v>
      </c>
      <c r="E190" s="142" t="s">
        <v>880</v>
      </c>
      <c r="F190" s="225" t="s">
        <v>881</v>
      </c>
      <c r="G190" s="225"/>
      <c r="H190" s="225"/>
      <c r="I190" s="225"/>
      <c r="J190" s="143" t="s">
        <v>163</v>
      </c>
      <c r="K190" s="144">
        <v>45</v>
      </c>
      <c r="L190" s="226"/>
      <c r="M190" s="226"/>
      <c r="N190" s="226">
        <f t="shared" ref="N190:N196" si="10">ROUND(L190*K190,2)</f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t="shared" ref="W190:W196" si="11">V190*K190</f>
        <v>0</v>
      </c>
      <c r="X190" s="147">
        <v>0</v>
      </c>
      <c r="Y190" s="147">
        <f t="shared" ref="Y190:Y196" si="12">X190*K190</f>
        <v>0</v>
      </c>
      <c r="Z190" s="147">
        <v>0</v>
      </c>
      <c r="AA190" s="148">
        <f t="shared" ref="AA190:AA196" si="13">Z190*K190</f>
        <v>0</v>
      </c>
      <c r="AR190" s="20" t="s">
        <v>164</v>
      </c>
      <c r="AT190" s="20" t="s">
        <v>160</v>
      </c>
      <c r="AU190" s="20" t="s">
        <v>85</v>
      </c>
      <c r="AY190" s="20" t="s">
        <v>159</v>
      </c>
      <c r="BE190" s="149">
        <f t="shared" ref="BE190:BE196" si="14">IF(U190="základní",N190,0)</f>
        <v>0</v>
      </c>
      <c r="BF190" s="149">
        <f t="shared" ref="BF190:BF196" si="15">IF(U190="snížená",N190,0)</f>
        <v>0</v>
      </c>
      <c r="BG190" s="149">
        <f t="shared" ref="BG190:BG196" si="16">IF(U190="zákl. přenesená",N190,0)</f>
        <v>0</v>
      </c>
      <c r="BH190" s="149">
        <f t="shared" ref="BH190:BH196" si="17">IF(U190="sníž. přenesená",N190,0)</f>
        <v>0</v>
      </c>
      <c r="BI190" s="149">
        <f t="shared" ref="BI190:BI196" si="18">IF(U190="nulová",N190,0)</f>
        <v>0</v>
      </c>
      <c r="BJ190" s="20" t="s">
        <v>85</v>
      </c>
      <c r="BK190" s="149">
        <f t="shared" ref="BK190:BK196" si="19">ROUND(L190*K190,2)</f>
        <v>0</v>
      </c>
      <c r="BL190" s="20" t="s">
        <v>164</v>
      </c>
      <c r="BM190" s="20" t="s">
        <v>511</v>
      </c>
    </row>
    <row r="191" spans="2:65" s="1" customFormat="1" ht="22.5" customHeight="1">
      <c r="B191" s="140"/>
      <c r="C191" s="141" t="s">
        <v>374</v>
      </c>
      <c r="D191" s="141" t="s">
        <v>160</v>
      </c>
      <c r="E191" s="142" t="s">
        <v>882</v>
      </c>
      <c r="F191" s="225" t="s">
        <v>883</v>
      </c>
      <c r="G191" s="225"/>
      <c r="H191" s="225"/>
      <c r="I191" s="225"/>
      <c r="J191" s="143" t="s">
        <v>258</v>
      </c>
      <c r="K191" s="144">
        <v>18.72</v>
      </c>
      <c r="L191" s="226"/>
      <c r="M191" s="226"/>
      <c r="N191" s="226">
        <f t="shared" si="1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11"/>
        <v>0</v>
      </c>
      <c r="X191" s="147">
        <v>0</v>
      </c>
      <c r="Y191" s="147">
        <f t="shared" si="12"/>
        <v>0</v>
      </c>
      <c r="Z191" s="147">
        <v>0</v>
      </c>
      <c r="AA191" s="148">
        <f t="shared" si="13"/>
        <v>0</v>
      </c>
      <c r="AR191" s="20" t="s">
        <v>164</v>
      </c>
      <c r="AT191" s="20" t="s">
        <v>160</v>
      </c>
      <c r="AU191" s="20" t="s">
        <v>85</v>
      </c>
      <c r="AY191" s="20" t="s">
        <v>159</v>
      </c>
      <c r="BE191" s="149">
        <f t="shared" si="14"/>
        <v>0</v>
      </c>
      <c r="BF191" s="149">
        <f t="shared" si="15"/>
        <v>0</v>
      </c>
      <c r="BG191" s="149">
        <f t="shared" si="16"/>
        <v>0</v>
      </c>
      <c r="BH191" s="149">
        <f t="shared" si="17"/>
        <v>0</v>
      </c>
      <c r="BI191" s="149">
        <f t="shared" si="18"/>
        <v>0</v>
      </c>
      <c r="BJ191" s="20" t="s">
        <v>85</v>
      </c>
      <c r="BK191" s="149">
        <f t="shared" si="19"/>
        <v>0</v>
      </c>
      <c r="BL191" s="20" t="s">
        <v>164</v>
      </c>
      <c r="BM191" s="20" t="s">
        <v>409</v>
      </c>
    </row>
    <row r="192" spans="2:65" s="1" customFormat="1" ht="31.5" customHeight="1">
      <c r="B192" s="140"/>
      <c r="C192" s="141" t="s">
        <v>379</v>
      </c>
      <c r="D192" s="141" t="s">
        <v>160</v>
      </c>
      <c r="E192" s="142" t="s">
        <v>884</v>
      </c>
      <c r="F192" s="225" t="s">
        <v>885</v>
      </c>
      <c r="G192" s="225"/>
      <c r="H192" s="225"/>
      <c r="I192" s="225"/>
      <c r="J192" s="143" t="s">
        <v>258</v>
      </c>
      <c r="K192" s="144">
        <v>113.57</v>
      </c>
      <c r="L192" s="226"/>
      <c r="M192" s="226"/>
      <c r="N192" s="226">
        <f t="shared" si="1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11"/>
        <v>0</v>
      </c>
      <c r="X192" s="147">
        <v>0</v>
      </c>
      <c r="Y192" s="147">
        <f t="shared" si="12"/>
        <v>0</v>
      </c>
      <c r="Z192" s="147">
        <v>0</v>
      </c>
      <c r="AA192" s="148">
        <f t="shared" si="13"/>
        <v>0</v>
      </c>
      <c r="AR192" s="20" t="s">
        <v>164</v>
      </c>
      <c r="AT192" s="20" t="s">
        <v>160</v>
      </c>
      <c r="AU192" s="20" t="s">
        <v>85</v>
      </c>
      <c r="AY192" s="20" t="s">
        <v>159</v>
      </c>
      <c r="BE192" s="149">
        <f t="shared" si="14"/>
        <v>0</v>
      </c>
      <c r="BF192" s="149">
        <f t="shared" si="15"/>
        <v>0</v>
      </c>
      <c r="BG192" s="149">
        <f t="shared" si="16"/>
        <v>0</v>
      </c>
      <c r="BH192" s="149">
        <f t="shared" si="17"/>
        <v>0</v>
      </c>
      <c r="BI192" s="149">
        <f t="shared" si="18"/>
        <v>0</v>
      </c>
      <c r="BJ192" s="20" t="s">
        <v>85</v>
      </c>
      <c r="BK192" s="149">
        <f t="shared" si="19"/>
        <v>0</v>
      </c>
      <c r="BL192" s="20" t="s">
        <v>164</v>
      </c>
      <c r="BM192" s="20" t="s">
        <v>528</v>
      </c>
    </row>
    <row r="193" spans="2:65" s="1" customFormat="1" ht="22.5" customHeight="1">
      <c r="B193" s="140"/>
      <c r="C193" s="141" t="s">
        <v>384</v>
      </c>
      <c r="D193" s="141" t="s">
        <v>160</v>
      </c>
      <c r="E193" s="142" t="s">
        <v>886</v>
      </c>
      <c r="F193" s="225" t="s">
        <v>887</v>
      </c>
      <c r="G193" s="225"/>
      <c r="H193" s="225"/>
      <c r="I193" s="225"/>
      <c r="J193" s="143" t="s">
        <v>258</v>
      </c>
      <c r="K193" s="144">
        <v>615.69000000000005</v>
      </c>
      <c r="L193" s="226"/>
      <c r="M193" s="226"/>
      <c r="N193" s="226">
        <f t="shared" si="1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11"/>
        <v>0</v>
      </c>
      <c r="X193" s="147">
        <v>0</v>
      </c>
      <c r="Y193" s="147">
        <f t="shared" si="12"/>
        <v>0</v>
      </c>
      <c r="Z193" s="147">
        <v>0</v>
      </c>
      <c r="AA193" s="148">
        <f t="shared" si="13"/>
        <v>0</v>
      </c>
      <c r="AR193" s="20" t="s">
        <v>164</v>
      </c>
      <c r="AT193" s="20" t="s">
        <v>160</v>
      </c>
      <c r="AU193" s="20" t="s">
        <v>85</v>
      </c>
      <c r="AY193" s="20" t="s">
        <v>159</v>
      </c>
      <c r="BE193" s="149">
        <f t="shared" si="14"/>
        <v>0</v>
      </c>
      <c r="BF193" s="149">
        <f t="shared" si="15"/>
        <v>0</v>
      </c>
      <c r="BG193" s="149">
        <f t="shared" si="16"/>
        <v>0</v>
      </c>
      <c r="BH193" s="149">
        <f t="shared" si="17"/>
        <v>0</v>
      </c>
      <c r="BI193" s="149">
        <f t="shared" si="18"/>
        <v>0</v>
      </c>
      <c r="BJ193" s="20" t="s">
        <v>85</v>
      </c>
      <c r="BK193" s="149">
        <f t="shared" si="19"/>
        <v>0</v>
      </c>
      <c r="BL193" s="20" t="s">
        <v>164</v>
      </c>
      <c r="BM193" s="20" t="s">
        <v>536</v>
      </c>
    </row>
    <row r="194" spans="2:65" s="1" customFormat="1" ht="31.5" customHeight="1">
      <c r="B194" s="140"/>
      <c r="C194" s="141" t="s">
        <v>388</v>
      </c>
      <c r="D194" s="141" t="s">
        <v>160</v>
      </c>
      <c r="E194" s="142" t="s">
        <v>888</v>
      </c>
      <c r="F194" s="225" t="s">
        <v>889</v>
      </c>
      <c r="G194" s="225"/>
      <c r="H194" s="225"/>
      <c r="I194" s="225"/>
      <c r="J194" s="143" t="s">
        <v>258</v>
      </c>
      <c r="K194" s="144">
        <v>265</v>
      </c>
      <c r="L194" s="226"/>
      <c r="M194" s="226"/>
      <c r="N194" s="226">
        <f t="shared" si="10"/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 t="shared" si="11"/>
        <v>0</v>
      </c>
      <c r="X194" s="147">
        <v>0</v>
      </c>
      <c r="Y194" s="147">
        <f t="shared" si="12"/>
        <v>0</v>
      </c>
      <c r="Z194" s="147">
        <v>0</v>
      </c>
      <c r="AA194" s="148">
        <f t="shared" si="13"/>
        <v>0</v>
      </c>
      <c r="AR194" s="20" t="s">
        <v>164</v>
      </c>
      <c r="AT194" s="20" t="s">
        <v>160</v>
      </c>
      <c r="AU194" s="20" t="s">
        <v>85</v>
      </c>
      <c r="AY194" s="20" t="s">
        <v>159</v>
      </c>
      <c r="BE194" s="149">
        <f t="shared" si="14"/>
        <v>0</v>
      </c>
      <c r="BF194" s="149">
        <f t="shared" si="15"/>
        <v>0</v>
      </c>
      <c r="BG194" s="149">
        <f t="shared" si="16"/>
        <v>0</v>
      </c>
      <c r="BH194" s="149">
        <f t="shared" si="17"/>
        <v>0</v>
      </c>
      <c r="BI194" s="149">
        <f t="shared" si="18"/>
        <v>0</v>
      </c>
      <c r="BJ194" s="20" t="s">
        <v>85</v>
      </c>
      <c r="BK194" s="149">
        <f t="shared" si="19"/>
        <v>0</v>
      </c>
      <c r="BL194" s="20" t="s">
        <v>164</v>
      </c>
      <c r="BM194" s="20" t="s">
        <v>545</v>
      </c>
    </row>
    <row r="195" spans="2:65" s="1" customFormat="1" ht="22.5" customHeight="1">
      <c r="B195" s="140"/>
      <c r="C195" s="141" t="s">
        <v>393</v>
      </c>
      <c r="D195" s="141" t="s">
        <v>160</v>
      </c>
      <c r="E195" s="142" t="s">
        <v>890</v>
      </c>
      <c r="F195" s="225" t="s">
        <v>891</v>
      </c>
      <c r="G195" s="225"/>
      <c r="H195" s="225"/>
      <c r="I195" s="225"/>
      <c r="J195" s="143" t="s">
        <v>892</v>
      </c>
      <c r="K195" s="144">
        <v>173.6</v>
      </c>
      <c r="L195" s="226"/>
      <c r="M195" s="226"/>
      <c r="N195" s="226">
        <f t="shared" si="10"/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 t="shared" si="11"/>
        <v>0</v>
      </c>
      <c r="X195" s="147">
        <v>0</v>
      </c>
      <c r="Y195" s="147">
        <f t="shared" si="12"/>
        <v>0</v>
      </c>
      <c r="Z195" s="147">
        <v>0</v>
      </c>
      <c r="AA195" s="148">
        <f t="shared" si="13"/>
        <v>0</v>
      </c>
      <c r="AR195" s="20" t="s">
        <v>164</v>
      </c>
      <c r="AT195" s="20" t="s">
        <v>160</v>
      </c>
      <c r="AU195" s="20" t="s">
        <v>85</v>
      </c>
      <c r="AY195" s="20" t="s">
        <v>159</v>
      </c>
      <c r="BE195" s="149">
        <f t="shared" si="14"/>
        <v>0</v>
      </c>
      <c r="BF195" s="149">
        <f t="shared" si="15"/>
        <v>0</v>
      </c>
      <c r="BG195" s="149">
        <f t="shared" si="16"/>
        <v>0</v>
      </c>
      <c r="BH195" s="149">
        <f t="shared" si="17"/>
        <v>0</v>
      </c>
      <c r="BI195" s="149">
        <f t="shared" si="18"/>
        <v>0</v>
      </c>
      <c r="BJ195" s="20" t="s">
        <v>85</v>
      </c>
      <c r="BK195" s="149">
        <f t="shared" si="19"/>
        <v>0</v>
      </c>
      <c r="BL195" s="20" t="s">
        <v>164</v>
      </c>
      <c r="BM195" s="20" t="s">
        <v>554</v>
      </c>
    </row>
    <row r="196" spans="2:65" s="1" customFormat="1" ht="31.5" customHeight="1">
      <c r="B196" s="140"/>
      <c r="C196" s="141" t="s">
        <v>398</v>
      </c>
      <c r="D196" s="141" t="s">
        <v>160</v>
      </c>
      <c r="E196" s="142" t="s">
        <v>893</v>
      </c>
      <c r="F196" s="225" t="s">
        <v>894</v>
      </c>
      <c r="G196" s="225"/>
      <c r="H196" s="225"/>
      <c r="I196" s="225"/>
      <c r="J196" s="143" t="s">
        <v>258</v>
      </c>
      <c r="K196" s="144">
        <v>12.5</v>
      </c>
      <c r="L196" s="226"/>
      <c r="M196" s="226"/>
      <c r="N196" s="226">
        <f t="shared" si="10"/>
        <v>0</v>
      </c>
      <c r="O196" s="226"/>
      <c r="P196" s="226"/>
      <c r="Q196" s="226"/>
      <c r="R196" s="145"/>
      <c r="T196" s="146" t="s">
        <v>5</v>
      </c>
      <c r="U196" s="43" t="s">
        <v>42</v>
      </c>
      <c r="V196" s="147">
        <v>0</v>
      </c>
      <c r="W196" s="147">
        <f t="shared" si="11"/>
        <v>0</v>
      </c>
      <c r="X196" s="147">
        <v>0</v>
      </c>
      <c r="Y196" s="147">
        <f t="shared" si="12"/>
        <v>0</v>
      </c>
      <c r="Z196" s="147">
        <v>0</v>
      </c>
      <c r="AA196" s="148">
        <f t="shared" si="13"/>
        <v>0</v>
      </c>
      <c r="AR196" s="20" t="s">
        <v>164</v>
      </c>
      <c r="AT196" s="20" t="s">
        <v>160</v>
      </c>
      <c r="AU196" s="20" t="s">
        <v>85</v>
      </c>
      <c r="AY196" s="20" t="s">
        <v>159</v>
      </c>
      <c r="BE196" s="149">
        <f t="shared" si="14"/>
        <v>0</v>
      </c>
      <c r="BF196" s="149">
        <f t="shared" si="15"/>
        <v>0</v>
      </c>
      <c r="BG196" s="149">
        <f t="shared" si="16"/>
        <v>0</v>
      </c>
      <c r="BH196" s="149">
        <f t="shared" si="17"/>
        <v>0</v>
      </c>
      <c r="BI196" s="149">
        <f t="shared" si="18"/>
        <v>0</v>
      </c>
      <c r="BJ196" s="20" t="s">
        <v>85</v>
      </c>
      <c r="BK196" s="149">
        <f t="shared" si="19"/>
        <v>0</v>
      </c>
      <c r="BL196" s="20" t="s">
        <v>164</v>
      </c>
      <c r="BM196" s="20" t="s">
        <v>564</v>
      </c>
    </row>
    <row r="197" spans="2:65" s="1" customFormat="1" ht="22.5" customHeight="1">
      <c r="B197" s="34"/>
      <c r="C197" s="35"/>
      <c r="D197" s="35"/>
      <c r="E197" s="35"/>
      <c r="F197" s="237" t="s">
        <v>895</v>
      </c>
      <c r="G197" s="238"/>
      <c r="H197" s="238"/>
      <c r="I197" s="238"/>
      <c r="J197" s="35"/>
      <c r="K197" s="35"/>
      <c r="L197" s="35"/>
      <c r="M197" s="35"/>
      <c r="N197" s="35"/>
      <c r="O197" s="35"/>
      <c r="P197" s="35"/>
      <c r="Q197" s="35"/>
      <c r="R197" s="36"/>
      <c r="T197" s="170"/>
      <c r="U197" s="35"/>
      <c r="V197" s="35"/>
      <c r="W197" s="35"/>
      <c r="X197" s="35"/>
      <c r="Y197" s="35"/>
      <c r="Z197" s="35"/>
      <c r="AA197" s="73"/>
      <c r="AT197" s="20" t="s">
        <v>187</v>
      </c>
      <c r="AU197" s="20" t="s">
        <v>85</v>
      </c>
    </row>
    <row r="198" spans="2:65" s="9" customFormat="1" ht="37.35" customHeight="1">
      <c r="B198" s="129"/>
      <c r="C198" s="130"/>
      <c r="D198" s="131" t="s">
        <v>790</v>
      </c>
      <c r="E198" s="131"/>
      <c r="F198" s="131"/>
      <c r="G198" s="131"/>
      <c r="H198" s="131"/>
      <c r="I198" s="131"/>
      <c r="J198" s="131"/>
      <c r="K198" s="131"/>
      <c r="L198" s="131"/>
      <c r="M198" s="131"/>
      <c r="N198" s="267">
        <f>BK198</f>
        <v>0</v>
      </c>
      <c r="O198" s="268"/>
      <c r="P198" s="268"/>
      <c r="Q198" s="268"/>
      <c r="R198" s="132"/>
      <c r="T198" s="133"/>
      <c r="U198" s="130"/>
      <c r="V198" s="130"/>
      <c r="W198" s="134">
        <f>SUM(W199:W200)</f>
        <v>0</v>
      </c>
      <c r="X198" s="130"/>
      <c r="Y198" s="134">
        <f>SUM(Y199:Y200)</f>
        <v>0</v>
      </c>
      <c r="Z198" s="130"/>
      <c r="AA198" s="135">
        <f>SUM(AA199:AA200)</f>
        <v>0</v>
      </c>
      <c r="AR198" s="136" t="s">
        <v>85</v>
      </c>
      <c r="AT198" s="137" t="s">
        <v>76</v>
      </c>
      <c r="AU198" s="137" t="s">
        <v>77</v>
      </c>
      <c r="AY198" s="136" t="s">
        <v>159</v>
      </c>
      <c r="BK198" s="138">
        <f>SUM(BK199:BK200)</f>
        <v>0</v>
      </c>
    </row>
    <row r="199" spans="2:65" s="1" customFormat="1" ht="22.5" customHeight="1">
      <c r="B199" s="140"/>
      <c r="C199" s="141" t="s">
        <v>404</v>
      </c>
      <c r="D199" s="141" t="s">
        <v>160</v>
      </c>
      <c r="E199" s="142" t="s">
        <v>896</v>
      </c>
      <c r="F199" s="225" t="s">
        <v>897</v>
      </c>
      <c r="G199" s="225"/>
      <c r="H199" s="225"/>
      <c r="I199" s="225"/>
      <c r="J199" s="143" t="s">
        <v>258</v>
      </c>
      <c r="K199" s="144">
        <v>25</v>
      </c>
      <c r="L199" s="226"/>
      <c r="M199" s="226"/>
      <c r="N199" s="226">
        <f>ROUND(L199*K199,2)</f>
        <v>0</v>
      </c>
      <c r="O199" s="226"/>
      <c r="P199" s="226"/>
      <c r="Q199" s="226"/>
      <c r="R199" s="145"/>
      <c r="T199" s="146" t="s">
        <v>5</v>
      </c>
      <c r="U199" s="43" t="s">
        <v>42</v>
      </c>
      <c r="V199" s="147">
        <v>0</v>
      </c>
      <c r="W199" s="147">
        <f>V199*K199</f>
        <v>0</v>
      </c>
      <c r="X199" s="147">
        <v>0</v>
      </c>
      <c r="Y199" s="147">
        <f>X199*K199</f>
        <v>0</v>
      </c>
      <c r="Z199" s="147">
        <v>0</v>
      </c>
      <c r="AA199" s="148">
        <f>Z199*K199</f>
        <v>0</v>
      </c>
      <c r="AR199" s="20" t="s">
        <v>164</v>
      </c>
      <c r="AT199" s="20" t="s">
        <v>160</v>
      </c>
      <c r="AU199" s="20" t="s">
        <v>85</v>
      </c>
      <c r="AY199" s="20" t="s">
        <v>159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0" t="s">
        <v>85</v>
      </c>
      <c r="BK199" s="149">
        <f>ROUND(L199*K199,2)</f>
        <v>0</v>
      </c>
      <c r="BL199" s="20" t="s">
        <v>164</v>
      </c>
      <c r="BM199" s="20" t="s">
        <v>572</v>
      </c>
    </row>
    <row r="200" spans="2:65" s="1" customFormat="1" ht="22.5" customHeight="1">
      <c r="B200" s="140"/>
      <c r="C200" s="141" t="s">
        <v>410</v>
      </c>
      <c r="D200" s="141" t="s">
        <v>160</v>
      </c>
      <c r="E200" s="142" t="s">
        <v>898</v>
      </c>
      <c r="F200" s="225" t="s">
        <v>899</v>
      </c>
      <c r="G200" s="225"/>
      <c r="H200" s="225"/>
      <c r="I200" s="225"/>
      <c r="J200" s="143" t="s">
        <v>258</v>
      </c>
      <c r="K200" s="144">
        <v>23.22</v>
      </c>
      <c r="L200" s="226"/>
      <c r="M200" s="226"/>
      <c r="N200" s="226">
        <f>ROUND(L200*K200,2)</f>
        <v>0</v>
      </c>
      <c r="O200" s="226"/>
      <c r="P200" s="226"/>
      <c r="Q200" s="226"/>
      <c r="R200" s="145"/>
      <c r="T200" s="146" t="s">
        <v>5</v>
      </c>
      <c r="U200" s="43" t="s">
        <v>42</v>
      </c>
      <c r="V200" s="147">
        <v>0</v>
      </c>
      <c r="W200" s="147">
        <f>V200*K200</f>
        <v>0</v>
      </c>
      <c r="X200" s="147">
        <v>0</v>
      </c>
      <c r="Y200" s="147">
        <f>X200*K200</f>
        <v>0</v>
      </c>
      <c r="Z200" s="147">
        <v>0</v>
      </c>
      <c r="AA200" s="148">
        <f>Z200*K200</f>
        <v>0</v>
      </c>
      <c r="AR200" s="20" t="s">
        <v>164</v>
      </c>
      <c r="AT200" s="20" t="s">
        <v>160</v>
      </c>
      <c r="AU200" s="20" t="s">
        <v>85</v>
      </c>
      <c r="AY200" s="20" t="s">
        <v>159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0" t="s">
        <v>85</v>
      </c>
      <c r="BK200" s="149">
        <f>ROUND(L200*K200,2)</f>
        <v>0</v>
      </c>
      <c r="BL200" s="20" t="s">
        <v>164</v>
      </c>
      <c r="BM200" s="20" t="s">
        <v>582</v>
      </c>
    </row>
    <row r="201" spans="2:65" s="9" customFormat="1" ht="37.35" customHeight="1">
      <c r="B201" s="129"/>
      <c r="C201" s="130"/>
      <c r="D201" s="131" t="s">
        <v>791</v>
      </c>
      <c r="E201" s="131"/>
      <c r="F201" s="131"/>
      <c r="G201" s="131"/>
      <c r="H201" s="131"/>
      <c r="I201" s="131"/>
      <c r="J201" s="131"/>
      <c r="K201" s="131"/>
      <c r="L201" s="131"/>
      <c r="M201" s="131"/>
      <c r="N201" s="265">
        <f>BK201</f>
        <v>0</v>
      </c>
      <c r="O201" s="266"/>
      <c r="P201" s="266"/>
      <c r="Q201" s="266"/>
      <c r="R201" s="132"/>
      <c r="T201" s="133"/>
      <c r="U201" s="130"/>
      <c r="V201" s="130"/>
      <c r="W201" s="134">
        <f>SUM(W202:W213)</f>
        <v>0</v>
      </c>
      <c r="X201" s="130"/>
      <c r="Y201" s="134">
        <f>SUM(Y202:Y213)</f>
        <v>0</v>
      </c>
      <c r="Z201" s="130"/>
      <c r="AA201" s="135">
        <f>SUM(AA202:AA213)</f>
        <v>0</v>
      </c>
      <c r="AR201" s="136" t="s">
        <v>85</v>
      </c>
      <c r="AT201" s="137" t="s">
        <v>76</v>
      </c>
      <c r="AU201" s="137" t="s">
        <v>77</v>
      </c>
      <c r="AY201" s="136" t="s">
        <v>159</v>
      </c>
      <c r="BK201" s="138">
        <f>SUM(BK202:BK213)</f>
        <v>0</v>
      </c>
    </row>
    <row r="202" spans="2:65" s="1" customFormat="1" ht="22.5" customHeight="1">
      <c r="B202" s="140"/>
      <c r="C202" s="141" t="s">
        <v>414</v>
      </c>
      <c r="D202" s="141" t="s">
        <v>160</v>
      </c>
      <c r="E202" s="142" t="s">
        <v>900</v>
      </c>
      <c r="F202" s="225" t="s">
        <v>901</v>
      </c>
      <c r="G202" s="225"/>
      <c r="H202" s="225"/>
      <c r="I202" s="225"/>
      <c r="J202" s="143" t="s">
        <v>284</v>
      </c>
      <c r="K202" s="144">
        <v>1.9</v>
      </c>
      <c r="L202" s="226"/>
      <c r="M202" s="226"/>
      <c r="N202" s="226">
        <f>ROUND(L202*K202,2)</f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>V202*K202</f>
        <v>0</v>
      </c>
      <c r="X202" s="147">
        <v>0</v>
      </c>
      <c r="Y202" s="147">
        <f>X202*K202</f>
        <v>0</v>
      </c>
      <c r="Z202" s="147">
        <v>0</v>
      </c>
      <c r="AA202" s="148">
        <f>Z202*K202</f>
        <v>0</v>
      </c>
      <c r="AR202" s="20" t="s">
        <v>164</v>
      </c>
      <c r="AT202" s="20" t="s">
        <v>160</v>
      </c>
      <c r="AU202" s="20" t="s">
        <v>85</v>
      </c>
      <c r="AY202" s="20" t="s">
        <v>159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0" t="s">
        <v>85</v>
      </c>
      <c r="BK202" s="149">
        <f>ROUND(L202*K202,2)</f>
        <v>0</v>
      </c>
      <c r="BL202" s="20" t="s">
        <v>164</v>
      </c>
      <c r="BM202" s="20" t="s">
        <v>590</v>
      </c>
    </row>
    <row r="203" spans="2:65" s="1" customFormat="1" ht="22.5" customHeight="1">
      <c r="B203" s="140"/>
      <c r="C203" s="141" t="s">
        <v>418</v>
      </c>
      <c r="D203" s="141" t="s">
        <v>160</v>
      </c>
      <c r="E203" s="142" t="s">
        <v>902</v>
      </c>
      <c r="F203" s="225" t="s">
        <v>903</v>
      </c>
      <c r="G203" s="225"/>
      <c r="H203" s="225"/>
      <c r="I203" s="225"/>
      <c r="J203" s="143" t="s">
        <v>284</v>
      </c>
      <c r="K203" s="144">
        <v>1.8</v>
      </c>
      <c r="L203" s="226"/>
      <c r="M203" s="226"/>
      <c r="N203" s="226">
        <f>ROUND(L203*K203,2)</f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0</v>
      </c>
      <c r="W203" s="147">
        <f>V203*K203</f>
        <v>0</v>
      </c>
      <c r="X203" s="147">
        <v>0</v>
      </c>
      <c r="Y203" s="147">
        <f>X203*K203</f>
        <v>0</v>
      </c>
      <c r="Z203" s="147">
        <v>0</v>
      </c>
      <c r="AA203" s="148">
        <f>Z203*K203</f>
        <v>0</v>
      </c>
      <c r="AR203" s="20" t="s">
        <v>164</v>
      </c>
      <c r="AT203" s="20" t="s">
        <v>160</v>
      </c>
      <c r="AU203" s="20" t="s">
        <v>85</v>
      </c>
      <c r="AY203" s="20" t="s">
        <v>159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0" t="s">
        <v>85</v>
      </c>
      <c r="BK203" s="149">
        <f>ROUND(L203*K203,2)</f>
        <v>0</v>
      </c>
      <c r="BL203" s="20" t="s">
        <v>164</v>
      </c>
      <c r="BM203" s="20" t="s">
        <v>599</v>
      </c>
    </row>
    <row r="204" spans="2:65" s="1" customFormat="1" ht="22.5" customHeight="1">
      <c r="B204" s="140"/>
      <c r="C204" s="141" t="s">
        <v>422</v>
      </c>
      <c r="D204" s="141" t="s">
        <v>160</v>
      </c>
      <c r="E204" s="142" t="s">
        <v>904</v>
      </c>
      <c r="F204" s="225" t="s">
        <v>905</v>
      </c>
      <c r="G204" s="225"/>
      <c r="H204" s="225"/>
      <c r="I204" s="225"/>
      <c r="J204" s="143" t="s">
        <v>284</v>
      </c>
      <c r="K204" s="144">
        <v>9.7100000000000009</v>
      </c>
      <c r="L204" s="226"/>
      <c r="M204" s="226"/>
      <c r="N204" s="226">
        <f>ROUND(L204*K204,2)</f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>V204*K204</f>
        <v>0</v>
      </c>
      <c r="X204" s="147">
        <v>0</v>
      </c>
      <c r="Y204" s="147">
        <f>X204*K204</f>
        <v>0</v>
      </c>
      <c r="Z204" s="147">
        <v>0</v>
      </c>
      <c r="AA204" s="148">
        <f>Z204*K204</f>
        <v>0</v>
      </c>
      <c r="AR204" s="20" t="s">
        <v>164</v>
      </c>
      <c r="AT204" s="20" t="s">
        <v>160</v>
      </c>
      <c r="AU204" s="20" t="s">
        <v>85</v>
      </c>
      <c r="AY204" s="20" t="s">
        <v>159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0" t="s">
        <v>85</v>
      </c>
      <c r="BK204" s="149">
        <f>ROUND(L204*K204,2)</f>
        <v>0</v>
      </c>
      <c r="BL204" s="20" t="s">
        <v>164</v>
      </c>
      <c r="BM204" s="20" t="s">
        <v>608</v>
      </c>
    </row>
    <row r="205" spans="2:65" s="10" customFormat="1" ht="22.5" customHeight="1">
      <c r="B205" s="150"/>
      <c r="C205" s="151"/>
      <c r="D205" s="151"/>
      <c r="E205" s="152" t="s">
        <v>5</v>
      </c>
      <c r="F205" s="227" t="s">
        <v>906</v>
      </c>
      <c r="G205" s="228"/>
      <c r="H205" s="228"/>
      <c r="I205" s="228"/>
      <c r="J205" s="151"/>
      <c r="K205" s="153">
        <v>9.7100000000000009</v>
      </c>
      <c r="L205" s="151"/>
      <c r="M205" s="151"/>
      <c r="N205" s="151"/>
      <c r="O205" s="151"/>
      <c r="P205" s="151"/>
      <c r="Q205" s="151"/>
      <c r="R205" s="154"/>
      <c r="T205" s="155"/>
      <c r="U205" s="151"/>
      <c r="V205" s="151"/>
      <c r="W205" s="151"/>
      <c r="X205" s="151"/>
      <c r="Y205" s="151"/>
      <c r="Z205" s="151"/>
      <c r="AA205" s="156"/>
      <c r="AT205" s="157" t="s">
        <v>167</v>
      </c>
      <c r="AU205" s="157" t="s">
        <v>85</v>
      </c>
      <c r="AV205" s="10" t="s">
        <v>129</v>
      </c>
      <c r="AW205" s="10" t="s">
        <v>35</v>
      </c>
      <c r="AX205" s="10" t="s">
        <v>77</v>
      </c>
      <c r="AY205" s="157" t="s">
        <v>159</v>
      </c>
    </row>
    <row r="206" spans="2:65" s="11" customFormat="1" ht="22.5" customHeight="1">
      <c r="B206" s="158"/>
      <c r="C206" s="159"/>
      <c r="D206" s="159"/>
      <c r="E206" s="160" t="s">
        <v>5</v>
      </c>
      <c r="F206" s="239" t="s">
        <v>174</v>
      </c>
      <c r="G206" s="240"/>
      <c r="H206" s="240"/>
      <c r="I206" s="240"/>
      <c r="J206" s="159"/>
      <c r="K206" s="161">
        <v>9.7100000000000009</v>
      </c>
      <c r="L206" s="159"/>
      <c r="M206" s="159"/>
      <c r="N206" s="159"/>
      <c r="O206" s="159"/>
      <c r="P206" s="159"/>
      <c r="Q206" s="159"/>
      <c r="R206" s="162"/>
      <c r="T206" s="163"/>
      <c r="U206" s="159"/>
      <c r="V206" s="159"/>
      <c r="W206" s="159"/>
      <c r="X206" s="159"/>
      <c r="Y206" s="159"/>
      <c r="Z206" s="159"/>
      <c r="AA206" s="164"/>
      <c r="AT206" s="165" t="s">
        <v>167</v>
      </c>
      <c r="AU206" s="165" t="s">
        <v>85</v>
      </c>
      <c r="AV206" s="11" t="s">
        <v>164</v>
      </c>
      <c r="AW206" s="11" t="s">
        <v>35</v>
      </c>
      <c r="AX206" s="11" t="s">
        <v>85</v>
      </c>
      <c r="AY206" s="165" t="s">
        <v>159</v>
      </c>
    </row>
    <row r="207" spans="2:65" s="1" customFormat="1" ht="22.5" customHeight="1">
      <c r="B207" s="140"/>
      <c r="C207" s="141" t="s">
        <v>426</v>
      </c>
      <c r="D207" s="141" t="s">
        <v>160</v>
      </c>
      <c r="E207" s="142" t="s">
        <v>907</v>
      </c>
      <c r="F207" s="225" t="s">
        <v>908</v>
      </c>
      <c r="G207" s="225"/>
      <c r="H207" s="225"/>
      <c r="I207" s="225"/>
      <c r="J207" s="143" t="s">
        <v>284</v>
      </c>
      <c r="K207" s="144">
        <v>19.420000000000002</v>
      </c>
      <c r="L207" s="226"/>
      <c r="M207" s="226"/>
      <c r="N207" s="226">
        <f>ROUND(L207*K207,2)</f>
        <v>0</v>
      </c>
      <c r="O207" s="226"/>
      <c r="P207" s="226"/>
      <c r="Q207" s="226"/>
      <c r="R207" s="145"/>
      <c r="T207" s="146" t="s">
        <v>5</v>
      </c>
      <c r="U207" s="43" t="s">
        <v>42</v>
      </c>
      <c r="V207" s="147">
        <v>0</v>
      </c>
      <c r="W207" s="147">
        <f>V207*K207</f>
        <v>0</v>
      </c>
      <c r="X207" s="147">
        <v>0</v>
      </c>
      <c r="Y207" s="147">
        <f>X207*K207</f>
        <v>0</v>
      </c>
      <c r="Z207" s="147">
        <v>0</v>
      </c>
      <c r="AA207" s="148">
        <f>Z207*K207</f>
        <v>0</v>
      </c>
      <c r="AR207" s="20" t="s">
        <v>164</v>
      </c>
      <c r="AT207" s="20" t="s">
        <v>160</v>
      </c>
      <c r="AU207" s="20" t="s">
        <v>85</v>
      </c>
      <c r="AY207" s="20" t="s">
        <v>159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0" t="s">
        <v>85</v>
      </c>
      <c r="BK207" s="149">
        <f>ROUND(L207*K207,2)</f>
        <v>0</v>
      </c>
      <c r="BL207" s="20" t="s">
        <v>164</v>
      </c>
      <c r="BM207" s="20" t="s">
        <v>619</v>
      </c>
    </row>
    <row r="208" spans="2:65" s="1" customFormat="1" ht="22.5" customHeight="1">
      <c r="B208" s="140"/>
      <c r="C208" s="141" t="s">
        <v>431</v>
      </c>
      <c r="D208" s="141" t="s">
        <v>160</v>
      </c>
      <c r="E208" s="142" t="s">
        <v>909</v>
      </c>
      <c r="F208" s="225" t="s">
        <v>910</v>
      </c>
      <c r="G208" s="225"/>
      <c r="H208" s="225"/>
      <c r="I208" s="225"/>
      <c r="J208" s="143" t="s">
        <v>284</v>
      </c>
      <c r="K208" s="144">
        <v>9.7100000000000009</v>
      </c>
      <c r="L208" s="226"/>
      <c r="M208" s="226"/>
      <c r="N208" s="226">
        <f>ROUND(L208*K208,2)</f>
        <v>0</v>
      </c>
      <c r="O208" s="226"/>
      <c r="P208" s="226"/>
      <c r="Q208" s="226"/>
      <c r="R208" s="145"/>
      <c r="T208" s="146" t="s">
        <v>5</v>
      </c>
      <c r="U208" s="43" t="s">
        <v>42</v>
      </c>
      <c r="V208" s="147">
        <v>0</v>
      </c>
      <c r="W208" s="147">
        <f>V208*K208</f>
        <v>0</v>
      </c>
      <c r="X208" s="147">
        <v>0</v>
      </c>
      <c r="Y208" s="147">
        <f>X208*K208</f>
        <v>0</v>
      </c>
      <c r="Z208" s="147">
        <v>0</v>
      </c>
      <c r="AA208" s="148">
        <f>Z208*K208</f>
        <v>0</v>
      </c>
      <c r="AR208" s="20" t="s">
        <v>164</v>
      </c>
      <c r="AT208" s="20" t="s">
        <v>160</v>
      </c>
      <c r="AU208" s="20" t="s">
        <v>85</v>
      </c>
      <c r="AY208" s="20" t="s">
        <v>159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0" t="s">
        <v>85</v>
      </c>
      <c r="BK208" s="149">
        <f>ROUND(L208*K208,2)</f>
        <v>0</v>
      </c>
      <c r="BL208" s="20" t="s">
        <v>164</v>
      </c>
      <c r="BM208" s="20" t="s">
        <v>627</v>
      </c>
    </row>
    <row r="209" spans="2:65" s="12" customFormat="1" ht="22.5" customHeight="1">
      <c r="B209" s="174"/>
      <c r="C209" s="175"/>
      <c r="D209" s="175"/>
      <c r="E209" s="176" t="s">
        <v>5</v>
      </c>
      <c r="F209" s="263" t="s">
        <v>911</v>
      </c>
      <c r="G209" s="264"/>
      <c r="H209" s="264"/>
      <c r="I209" s="264"/>
      <c r="J209" s="175"/>
      <c r="K209" s="177" t="s">
        <v>5</v>
      </c>
      <c r="L209" s="175"/>
      <c r="M209" s="175"/>
      <c r="N209" s="175"/>
      <c r="O209" s="175"/>
      <c r="P209" s="175"/>
      <c r="Q209" s="175"/>
      <c r="R209" s="178"/>
      <c r="T209" s="179"/>
      <c r="U209" s="175"/>
      <c r="V209" s="175"/>
      <c r="W209" s="175"/>
      <c r="X209" s="175"/>
      <c r="Y209" s="175"/>
      <c r="Z209" s="175"/>
      <c r="AA209" s="180"/>
      <c r="AT209" s="181" t="s">
        <v>167</v>
      </c>
      <c r="AU209" s="181" t="s">
        <v>85</v>
      </c>
      <c r="AV209" s="12" t="s">
        <v>85</v>
      </c>
      <c r="AW209" s="12" t="s">
        <v>35</v>
      </c>
      <c r="AX209" s="12" t="s">
        <v>77</v>
      </c>
      <c r="AY209" s="181" t="s">
        <v>159</v>
      </c>
    </row>
    <row r="210" spans="2:65" s="10" customFormat="1" ht="22.5" customHeight="1">
      <c r="B210" s="150"/>
      <c r="C210" s="151"/>
      <c r="D210" s="151"/>
      <c r="E210" s="152" t="s">
        <v>5</v>
      </c>
      <c r="F210" s="223" t="s">
        <v>906</v>
      </c>
      <c r="G210" s="224"/>
      <c r="H210" s="224"/>
      <c r="I210" s="224"/>
      <c r="J210" s="151"/>
      <c r="K210" s="153">
        <v>9.7100000000000009</v>
      </c>
      <c r="L210" s="151"/>
      <c r="M210" s="151"/>
      <c r="N210" s="151"/>
      <c r="O210" s="151"/>
      <c r="P210" s="151"/>
      <c r="Q210" s="151"/>
      <c r="R210" s="154"/>
      <c r="T210" s="155"/>
      <c r="U210" s="151"/>
      <c r="V210" s="151"/>
      <c r="W210" s="151"/>
      <c r="X210" s="151"/>
      <c r="Y210" s="151"/>
      <c r="Z210" s="151"/>
      <c r="AA210" s="156"/>
      <c r="AT210" s="157" t="s">
        <v>167</v>
      </c>
      <c r="AU210" s="157" t="s">
        <v>85</v>
      </c>
      <c r="AV210" s="10" t="s">
        <v>129</v>
      </c>
      <c r="AW210" s="10" t="s">
        <v>35</v>
      </c>
      <c r="AX210" s="10" t="s">
        <v>77</v>
      </c>
      <c r="AY210" s="157" t="s">
        <v>159</v>
      </c>
    </row>
    <row r="211" spans="2:65" s="11" customFormat="1" ht="22.5" customHeight="1">
      <c r="B211" s="158"/>
      <c r="C211" s="159"/>
      <c r="D211" s="159"/>
      <c r="E211" s="160" t="s">
        <v>5</v>
      </c>
      <c r="F211" s="239" t="s">
        <v>174</v>
      </c>
      <c r="G211" s="240"/>
      <c r="H211" s="240"/>
      <c r="I211" s="240"/>
      <c r="J211" s="159"/>
      <c r="K211" s="161">
        <v>9.7100000000000009</v>
      </c>
      <c r="L211" s="159"/>
      <c r="M211" s="159"/>
      <c r="N211" s="159"/>
      <c r="O211" s="159"/>
      <c r="P211" s="159"/>
      <c r="Q211" s="159"/>
      <c r="R211" s="162"/>
      <c r="T211" s="163"/>
      <c r="U211" s="159"/>
      <c r="V211" s="159"/>
      <c r="W211" s="159"/>
      <c r="X211" s="159"/>
      <c r="Y211" s="159"/>
      <c r="Z211" s="159"/>
      <c r="AA211" s="164"/>
      <c r="AT211" s="165" t="s">
        <v>167</v>
      </c>
      <c r="AU211" s="165" t="s">
        <v>85</v>
      </c>
      <c r="AV211" s="11" t="s">
        <v>164</v>
      </c>
      <c r="AW211" s="11" t="s">
        <v>35</v>
      </c>
      <c r="AX211" s="11" t="s">
        <v>85</v>
      </c>
      <c r="AY211" s="165" t="s">
        <v>159</v>
      </c>
    </row>
    <row r="212" spans="2:65" s="1" customFormat="1" ht="31.5" customHeight="1">
      <c r="B212" s="140"/>
      <c r="C212" s="141" t="s">
        <v>436</v>
      </c>
      <c r="D212" s="141" t="s">
        <v>160</v>
      </c>
      <c r="E212" s="142" t="s">
        <v>912</v>
      </c>
      <c r="F212" s="225" t="s">
        <v>913</v>
      </c>
      <c r="G212" s="225"/>
      <c r="H212" s="225"/>
      <c r="I212" s="225"/>
      <c r="J212" s="143" t="s">
        <v>258</v>
      </c>
      <c r="K212" s="144">
        <v>175.2</v>
      </c>
      <c r="L212" s="226"/>
      <c r="M212" s="226"/>
      <c r="N212" s="226">
        <f>ROUND(L212*K212,2)</f>
        <v>0</v>
      </c>
      <c r="O212" s="226"/>
      <c r="P212" s="226"/>
      <c r="Q212" s="226"/>
      <c r="R212" s="145"/>
      <c r="T212" s="146" t="s">
        <v>5</v>
      </c>
      <c r="U212" s="43" t="s">
        <v>42</v>
      </c>
      <c r="V212" s="147">
        <v>0</v>
      </c>
      <c r="W212" s="147">
        <f>V212*K212</f>
        <v>0</v>
      </c>
      <c r="X212" s="147">
        <v>0</v>
      </c>
      <c r="Y212" s="147">
        <f>X212*K212</f>
        <v>0</v>
      </c>
      <c r="Z212" s="147">
        <v>0</v>
      </c>
      <c r="AA212" s="148">
        <f>Z212*K212</f>
        <v>0</v>
      </c>
      <c r="AR212" s="20" t="s">
        <v>164</v>
      </c>
      <c r="AT212" s="20" t="s">
        <v>160</v>
      </c>
      <c r="AU212" s="20" t="s">
        <v>85</v>
      </c>
      <c r="AY212" s="20" t="s">
        <v>159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0" t="s">
        <v>85</v>
      </c>
      <c r="BK212" s="149">
        <f>ROUND(L212*K212,2)</f>
        <v>0</v>
      </c>
      <c r="BL212" s="20" t="s">
        <v>164</v>
      </c>
      <c r="BM212" s="20" t="s">
        <v>634</v>
      </c>
    </row>
    <row r="213" spans="2:65" s="1" customFormat="1" ht="22.5" customHeight="1">
      <c r="B213" s="140"/>
      <c r="C213" s="141" t="s">
        <v>441</v>
      </c>
      <c r="D213" s="141" t="s">
        <v>160</v>
      </c>
      <c r="E213" s="142" t="s">
        <v>914</v>
      </c>
      <c r="F213" s="225" t="s">
        <v>915</v>
      </c>
      <c r="G213" s="225"/>
      <c r="H213" s="225"/>
      <c r="I213" s="225"/>
      <c r="J213" s="143" t="s">
        <v>258</v>
      </c>
      <c r="K213" s="144">
        <v>21.5</v>
      </c>
      <c r="L213" s="226"/>
      <c r="M213" s="226"/>
      <c r="N213" s="226">
        <f>ROUND(L213*K213,2)</f>
        <v>0</v>
      </c>
      <c r="O213" s="226"/>
      <c r="P213" s="226"/>
      <c r="Q213" s="226"/>
      <c r="R213" s="145"/>
      <c r="T213" s="146" t="s">
        <v>5</v>
      </c>
      <c r="U213" s="43" t="s">
        <v>42</v>
      </c>
      <c r="V213" s="147">
        <v>0</v>
      </c>
      <c r="W213" s="147">
        <f>V213*K213</f>
        <v>0</v>
      </c>
      <c r="X213" s="147">
        <v>0</v>
      </c>
      <c r="Y213" s="147">
        <f>X213*K213</f>
        <v>0</v>
      </c>
      <c r="Z213" s="147">
        <v>0</v>
      </c>
      <c r="AA213" s="148">
        <f>Z213*K213</f>
        <v>0</v>
      </c>
      <c r="AR213" s="20" t="s">
        <v>164</v>
      </c>
      <c r="AT213" s="20" t="s">
        <v>160</v>
      </c>
      <c r="AU213" s="20" t="s">
        <v>85</v>
      </c>
      <c r="AY213" s="20" t="s">
        <v>159</v>
      </c>
      <c r="BE213" s="149">
        <f>IF(U213="základní",N213,0)</f>
        <v>0</v>
      </c>
      <c r="BF213" s="149">
        <f>IF(U213="snížená",N213,0)</f>
        <v>0</v>
      </c>
      <c r="BG213" s="149">
        <f>IF(U213="zákl. přenesená",N213,0)</f>
        <v>0</v>
      </c>
      <c r="BH213" s="149">
        <f>IF(U213="sníž. přenesená",N213,0)</f>
        <v>0</v>
      </c>
      <c r="BI213" s="149">
        <f>IF(U213="nulová",N213,0)</f>
        <v>0</v>
      </c>
      <c r="BJ213" s="20" t="s">
        <v>85</v>
      </c>
      <c r="BK213" s="149">
        <f>ROUND(L213*K213,2)</f>
        <v>0</v>
      </c>
      <c r="BL213" s="20" t="s">
        <v>164</v>
      </c>
      <c r="BM213" s="20" t="s">
        <v>645</v>
      </c>
    </row>
    <row r="214" spans="2:65" s="9" customFormat="1" ht="37.35" customHeight="1">
      <c r="B214" s="129"/>
      <c r="C214" s="130"/>
      <c r="D214" s="131" t="s">
        <v>792</v>
      </c>
      <c r="E214" s="131"/>
      <c r="F214" s="131"/>
      <c r="G214" s="131"/>
      <c r="H214" s="131"/>
      <c r="I214" s="131"/>
      <c r="J214" s="131"/>
      <c r="K214" s="131"/>
      <c r="L214" s="131"/>
      <c r="M214" s="131"/>
      <c r="N214" s="265">
        <f>BK214</f>
        <v>0</v>
      </c>
      <c r="O214" s="266"/>
      <c r="P214" s="266"/>
      <c r="Q214" s="266"/>
      <c r="R214" s="132"/>
      <c r="T214" s="133"/>
      <c r="U214" s="130"/>
      <c r="V214" s="130"/>
      <c r="W214" s="134">
        <f>SUM(W215:W222)</f>
        <v>0</v>
      </c>
      <c r="X214" s="130"/>
      <c r="Y214" s="134">
        <f>SUM(Y215:Y222)</f>
        <v>0</v>
      </c>
      <c r="Z214" s="130"/>
      <c r="AA214" s="135">
        <f>SUM(AA215:AA222)</f>
        <v>0</v>
      </c>
      <c r="AR214" s="136" t="s">
        <v>85</v>
      </c>
      <c r="AT214" s="137" t="s">
        <v>76</v>
      </c>
      <c r="AU214" s="137" t="s">
        <v>77</v>
      </c>
      <c r="AY214" s="136" t="s">
        <v>159</v>
      </c>
      <c r="BK214" s="138">
        <f>SUM(BK215:BK222)</f>
        <v>0</v>
      </c>
    </row>
    <row r="215" spans="2:65" s="1" customFormat="1" ht="22.5" customHeight="1">
      <c r="B215" s="140"/>
      <c r="C215" s="141" t="s">
        <v>447</v>
      </c>
      <c r="D215" s="141" t="s">
        <v>160</v>
      </c>
      <c r="E215" s="142" t="s">
        <v>916</v>
      </c>
      <c r="F215" s="225" t="s">
        <v>917</v>
      </c>
      <c r="G215" s="225"/>
      <c r="H215" s="225"/>
      <c r="I215" s="225"/>
      <c r="J215" s="143" t="s">
        <v>163</v>
      </c>
      <c r="K215" s="144">
        <v>117</v>
      </c>
      <c r="L215" s="226"/>
      <c r="M215" s="226"/>
      <c r="N215" s="226">
        <f>ROUND(L215*K215,2)</f>
        <v>0</v>
      </c>
      <c r="O215" s="226"/>
      <c r="P215" s="226"/>
      <c r="Q215" s="226"/>
      <c r="R215" s="145"/>
      <c r="T215" s="146" t="s">
        <v>5</v>
      </c>
      <c r="U215" s="43" t="s">
        <v>42</v>
      </c>
      <c r="V215" s="147">
        <v>0</v>
      </c>
      <c r="W215" s="147">
        <f>V215*K215</f>
        <v>0</v>
      </c>
      <c r="X215" s="147">
        <v>0</v>
      </c>
      <c r="Y215" s="147">
        <f>X215*K215</f>
        <v>0</v>
      </c>
      <c r="Z215" s="147">
        <v>0</v>
      </c>
      <c r="AA215" s="148">
        <f>Z215*K215</f>
        <v>0</v>
      </c>
      <c r="AR215" s="20" t="s">
        <v>164</v>
      </c>
      <c r="AT215" s="20" t="s">
        <v>160</v>
      </c>
      <c r="AU215" s="20" t="s">
        <v>85</v>
      </c>
      <c r="AY215" s="20" t="s">
        <v>159</v>
      </c>
      <c r="BE215" s="149">
        <f>IF(U215="základní",N215,0)</f>
        <v>0</v>
      </c>
      <c r="BF215" s="149">
        <f>IF(U215="snížená",N215,0)</f>
        <v>0</v>
      </c>
      <c r="BG215" s="149">
        <f>IF(U215="zákl. přenesená",N215,0)</f>
        <v>0</v>
      </c>
      <c r="BH215" s="149">
        <f>IF(U215="sníž. přenesená",N215,0)</f>
        <v>0</v>
      </c>
      <c r="BI215" s="149">
        <f>IF(U215="nulová",N215,0)</f>
        <v>0</v>
      </c>
      <c r="BJ215" s="20" t="s">
        <v>85</v>
      </c>
      <c r="BK215" s="149">
        <f>ROUND(L215*K215,2)</f>
        <v>0</v>
      </c>
      <c r="BL215" s="20" t="s">
        <v>164</v>
      </c>
      <c r="BM215" s="20" t="s">
        <v>655</v>
      </c>
    </row>
    <row r="216" spans="2:65" s="1" customFormat="1" ht="22.5" customHeight="1">
      <c r="B216" s="140"/>
      <c r="C216" s="141" t="s">
        <v>451</v>
      </c>
      <c r="D216" s="141" t="s">
        <v>160</v>
      </c>
      <c r="E216" s="142" t="s">
        <v>918</v>
      </c>
      <c r="F216" s="225" t="s">
        <v>919</v>
      </c>
      <c r="G216" s="225"/>
      <c r="H216" s="225"/>
      <c r="I216" s="225"/>
      <c r="J216" s="143" t="s">
        <v>216</v>
      </c>
      <c r="K216" s="144">
        <v>19</v>
      </c>
      <c r="L216" s="226"/>
      <c r="M216" s="226"/>
      <c r="N216" s="226">
        <f>ROUND(L216*K216,2)</f>
        <v>0</v>
      </c>
      <c r="O216" s="226"/>
      <c r="P216" s="226"/>
      <c r="Q216" s="226"/>
      <c r="R216" s="145"/>
      <c r="T216" s="146" t="s">
        <v>5</v>
      </c>
      <c r="U216" s="43" t="s">
        <v>42</v>
      </c>
      <c r="V216" s="147">
        <v>0</v>
      </c>
      <c r="W216" s="147">
        <f>V216*K216</f>
        <v>0</v>
      </c>
      <c r="X216" s="147">
        <v>0</v>
      </c>
      <c r="Y216" s="147">
        <f>X216*K216</f>
        <v>0</v>
      </c>
      <c r="Z216" s="147">
        <v>0</v>
      </c>
      <c r="AA216" s="148">
        <f>Z216*K216</f>
        <v>0</v>
      </c>
      <c r="AR216" s="20" t="s">
        <v>164</v>
      </c>
      <c r="AT216" s="20" t="s">
        <v>160</v>
      </c>
      <c r="AU216" s="20" t="s">
        <v>85</v>
      </c>
      <c r="AY216" s="20" t="s">
        <v>159</v>
      </c>
      <c r="BE216" s="149">
        <f>IF(U216="základní",N216,0)</f>
        <v>0</v>
      </c>
      <c r="BF216" s="149">
        <f>IF(U216="snížená",N216,0)</f>
        <v>0</v>
      </c>
      <c r="BG216" s="149">
        <f>IF(U216="zákl. přenesená",N216,0)</f>
        <v>0</v>
      </c>
      <c r="BH216" s="149">
        <f>IF(U216="sníž. přenesená",N216,0)</f>
        <v>0</v>
      </c>
      <c r="BI216" s="149">
        <f>IF(U216="nulová",N216,0)</f>
        <v>0</v>
      </c>
      <c r="BJ216" s="20" t="s">
        <v>85</v>
      </c>
      <c r="BK216" s="149">
        <f>ROUND(L216*K216,2)</f>
        <v>0</v>
      </c>
      <c r="BL216" s="20" t="s">
        <v>164</v>
      </c>
      <c r="BM216" s="20" t="s">
        <v>663</v>
      </c>
    </row>
    <row r="217" spans="2:65" s="1" customFormat="1" ht="31.5" customHeight="1">
      <c r="B217" s="140"/>
      <c r="C217" s="141" t="s">
        <v>455</v>
      </c>
      <c r="D217" s="141" t="s">
        <v>160</v>
      </c>
      <c r="E217" s="142" t="s">
        <v>920</v>
      </c>
      <c r="F217" s="225" t="s">
        <v>921</v>
      </c>
      <c r="G217" s="225"/>
      <c r="H217" s="225"/>
      <c r="I217" s="225"/>
      <c r="J217" s="143" t="s">
        <v>216</v>
      </c>
      <c r="K217" s="144">
        <v>14</v>
      </c>
      <c r="L217" s="226"/>
      <c r="M217" s="226"/>
      <c r="N217" s="226">
        <f>ROUND(L217*K217,2)</f>
        <v>0</v>
      </c>
      <c r="O217" s="226"/>
      <c r="P217" s="226"/>
      <c r="Q217" s="226"/>
      <c r="R217" s="145"/>
      <c r="T217" s="146" t="s">
        <v>5</v>
      </c>
      <c r="U217" s="43" t="s">
        <v>42</v>
      </c>
      <c r="V217" s="147">
        <v>0</v>
      </c>
      <c r="W217" s="147">
        <f>V217*K217</f>
        <v>0</v>
      </c>
      <c r="X217" s="147">
        <v>0</v>
      </c>
      <c r="Y217" s="147">
        <f>X217*K217</f>
        <v>0</v>
      </c>
      <c r="Z217" s="147">
        <v>0</v>
      </c>
      <c r="AA217" s="148">
        <f>Z217*K217</f>
        <v>0</v>
      </c>
      <c r="AR217" s="20" t="s">
        <v>164</v>
      </c>
      <c r="AT217" s="20" t="s">
        <v>160</v>
      </c>
      <c r="AU217" s="20" t="s">
        <v>85</v>
      </c>
      <c r="AY217" s="20" t="s">
        <v>159</v>
      </c>
      <c r="BE217" s="149">
        <f>IF(U217="základní",N217,0)</f>
        <v>0</v>
      </c>
      <c r="BF217" s="149">
        <f>IF(U217="snížená",N217,0)</f>
        <v>0</v>
      </c>
      <c r="BG217" s="149">
        <f>IF(U217="zákl. přenesená",N217,0)</f>
        <v>0</v>
      </c>
      <c r="BH217" s="149">
        <f>IF(U217="sníž. přenesená",N217,0)</f>
        <v>0</v>
      </c>
      <c r="BI217" s="149">
        <f>IF(U217="nulová",N217,0)</f>
        <v>0</v>
      </c>
      <c r="BJ217" s="20" t="s">
        <v>85</v>
      </c>
      <c r="BK217" s="149">
        <f>ROUND(L217*K217,2)</f>
        <v>0</v>
      </c>
      <c r="BL217" s="20" t="s">
        <v>164</v>
      </c>
      <c r="BM217" s="20" t="s">
        <v>922</v>
      </c>
    </row>
    <row r="218" spans="2:65" s="1" customFormat="1" ht="31.5" customHeight="1">
      <c r="B218" s="140"/>
      <c r="C218" s="141" t="s">
        <v>461</v>
      </c>
      <c r="D218" s="141" t="s">
        <v>160</v>
      </c>
      <c r="E218" s="142" t="s">
        <v>923</v>
      </c>
      <c r="F218" s="225" t="s">
        <v>924</v>
      </c>
      <c r="G218" s="225"/>
      <c r="H218" s="225"/>
      <c r="I218" s="225"/>
      <c r="J218" s="143" t="s">
        <v>216</v>
      </c>
      <c r="K218" s="144">
        <v>1</v>
      </c>
      <c r="L218" s="226"/>
      <c r="M218" s="226"/>
      <c r="N218" s="226">
        <f>ROUND(L218*K218,2)</f>
        <v>0</v>
      </c>
      <c r="O218" s="226"/>
      <c r="P218" s="226"/>
      <c r="Q218" s="226"/>
      <c r="R218" s="145"/>
      <c r="T218" s="146" t="s">
        <v>5</v>
      </c>
      <c r="U218" s="43" t="s">
        <v>42</v>
      </c>
      <c r="V218" s="147">
        <v>0</v>
      </c>
      <c r="W218" s="147">
        <f>V218*K218</f>
        <v>0</v>
      </c>
      <c r="X218" s="147">
        <v>0</v>
      </c>
      <c r="Y218" s="147">
        <f>X218*K218</f>
        <v>0</v>
      </c>
      <c r="Z218" s="147">
        <v>0</v>
      </c>
      <c r="AA218" s="148">
        <f>Z218*K218</f>
        <v>0</v>
      </c>
      <c r="AR218" s="20" t="s">
        <v>164</v>
      </c>
      <c r="AT218" s="20" t="s">
        <v>160</v>
      </c>
      <c r="AU218" s="20" t="s">
        <v>85</v>
      </c>
      <c r="AY218" s="20" t="s">
        <v>159</v>
      </c>
      <c r="BE218" s="149">
        <f>IF(U218="základní",N218,0)</f>
        <v>0</v>
      </c>
      <c r="BF218" s="149">
        <f>IF(U218="snížená",N218,0)</f>
        <v>0</v>
      </c>
      <c r="BG218" s="149">
        <f>IF(U218="zákl. přenesená",N218,0)</f>
        <v>0</v>
      </c>
      <c r="BH218" s="149">
        <f>IF(U218="sníž. přenesená",N218,0)</f>
        <v>0</v>
      </c>
      <c r="BI218" s="149">
        <f>IF(U218="nulová",N218,0)</f>
        <v>0</v>
      </c>
      <c r="BJ218" s="20" t="s">
        <v>85</v>
      </c>
      <c r="BK218" s="149">
        <f>ROUND(L218*K218,2)</f>
        <v>0</v>
      </c>
      <c r="BL218" s="20" t="s">
        <v>164</v>
      </c>
      <c r="BM218" s="20" t="s">
        <v>925</v>
      </c>
    </row>
    <row r="219" spans="2:65" s="1" customFormat="1" ht="31.5" customHeight="1">
      <c r="B219" s="140"/>
      <c r="C219" s="141" t="s">
        <v>468</v>
      </c>
      <c r="D219" s="141" t="s">
        <v>160</v>
      </c>
      <c r="E219" s="142" t="s">
        <v>926</v>
      </c>
      <c r="F219" s="225" t="s">
        <v>927</v>
      </c>
      <c r="G219" s="225"/>
      <c r="H219" s="225"/>
      <c r="I219" s="225"/>
      <c r="J219" s="143" t="s">
        <v>163</v>
      </c>
      <c r="K219" s="144">
        <v>26.35</v>
      </c>
      <c r="L219" s="226"/>
      <c r="M219" s="226"/>
      <c r="N219" s="226">
        <f>ROUND(L219*K219,2)</f>
        <v>0</v>
      </c>
      <c r="O219" s="226"/>
      <c r="P219" s="226"/>
      <c r="Q219" s="226"/>
      <c r="R219" s="145"/>
      <c r="T219" s="146" t="s">
        <v>5</v>
      </c>
      <c r="U219" s="43" t="s">
        <v>42</v>
      </c>
      <c r="V219" s="147">
        <v>0</v>
      </c>
      <c r="W219" s="147">
        <f>V219*K219</f>
        <v>0</v>
      </c>
      <c r="X219" s="147">
        <v>0</v>
      </c>
      <c r="Y219" s="147">
        <f>X219*K219</f>
        <v>0</v>
      </c>
      <c r="Z219" s="147">
        <v>0</v>
      </c>
      <c r="AA219" s="148">
        <f>Z219*K219</f>
        <v>0</v>
      </c>
      <c r="AR219" s="20" t="s">
        <v>164</v>
      </c>
      <c r="AT219" s="20" t="s">
        <v>160</v>
      </c>
      <c r="AU219" s="20" t="s">
        <v>85</v>
      </c>
      <c r="AY219" s="20" t="s">
        <v>159</v>
      </c>
      <c r="BE219" s="149">
        <f>IF(U219="základní",N219,0)</f>
        <v>0</v>
      </c>
      <c r="BF219" s="149">
        <f>IF(U219="snížená",N219,0)</f>
        <v>0</v>
      </c>
      <c r="BG219" s="149">
        <f>IF(U219="zákl. přenesená",N219,0)</f>
        <v>0</v>
      </c>
      <c r="BH219" s="149">
        <f>IF(U219="sníž. přenesená",N219,0)</f>
        <v>0</v>
      </c>
      <c r="BI219" s="149">
        <f>IF(U219="nulová",N219,0)</f>
        <v>0</v>
      </c>
      <c r="BJ219" s="20" t="s">
        <v>85</v>
      </c>
      <c r="BK219" s="149">
        <f>ROUND(L219*K219,2)</f>
        <v>0</v>
      </c>
      <c r="BL219" s="20" t="s">
        <v>164</v>
      </c>
      <c r="BM219" s="20" t="s">
        <v>928</v>
      </c>
    </row>
    <row r="220" spans="2:65" s="1" customFormat="1" ht="22.5" customHeight="1">
      <c r="B220" s="34"/>
      <c r="C220" s="35"/>
      <c r="D220" s="35"/>
      <c r="E220" s="35"/>
      <c r="F220" s="237" t="s">
        <v>929</v>
      </c>
      <c r="G220" s="238"/>
      <c r="H220" s="238"/>
      <c r="I220" s="238"/>
      <c r="J220" s="35"/>
      <c r="K220" s="35"/>
      <c r="L220" s="35"/>
      <c r="M220" s="35"/>
      <c r="N220" s="35"/>
      <c r="O220" s="35"/>
      <c r="P220" s="35"/>
      <c r="Q220" s="35"/>
      <c r="R220" s="36"/>
      <c r="T220" s="170"/>
      <c r="U220" s="35"/>
      <c r="V220" s="35"/>
      <c r="W220" s="35"/>
      <c r="X220" s="35"/>
      <c r="Y220" s="35"/>
      <c r="Z220" s="35"/>
      <c r="AA220" s="73"/>
      <c r="AT220" s="20" t="s">
        <v>187</v>
      </c>
      <c r="AU220" s="20" t="s">
        <v>85</v>
      </c>
    </row>
    <row r="221" spans="2:65" s="1" customFormat="1" ht="31.5" customHeight="1">
      <c r="B221" s="140"/>
      <c r="C221" s="141" t="s">
        <v>475</v>
      </c>
      <c r="D221" s="141" t="s">
        <v>160</v>
      </c>
      <c r="E221" s="142" t="s">
        <v>930</v>
      </c>
      <c r="F221" s="225" t="s">
        <v>931</v>
      </c>
      <c r="G221" s="225"/>
      <c r="H221" s="225"/>
      <c r="I221" s="225"/>
      <c r="J221" s="143" t="s">
        <v>932</v>
      </c>
      <c r="K221" s="144">
        <v>13</v>
      </c>
      <c r="L221" s="226"/>
      <c r="M221" s="226"/>
      <c r="N221" s="226">
        <f>ROUND(L221*K221,2)</f>
        <v>0</v>
      </c>
      <c r="O221" s="226"/>
      <c r="P221" s="226"/>
      <c r="Q221" s="226"/>
      <c r="R221" s="145"/>
      <c r="T221" s="146" t="s">
        <v>5</v>
      </c>
      <c r="U221" s="43" t="s">
        <v>42</v>
      </c>
      <c r="V221" s="147">
        <v>0</v>
      </c>
      <c r="W221" s="147">
        <f>V221*K221</f>
        <v>0</v>
      </c>
      <c r="X221" s="147">
        <v>0</v>
      </c>
      <c r="Y221" s="147">
        <f>X221*K221</f>
        <v>0</v>
      </c>
      <c r="Z221" s="147">
        <v>0</v>
      </c>
      <c r="AA221" s="148">
        <f>Z221*K221</f>
        <v>0</v>
      </c>
      <c r="AR221" s="20" t="s">
        <v>164</v>
      </c>
      <c r="AT221" s="20" t="s">
        <v>160</v>
      </c>
      <c r="AU221" s="20" t="s">
        <v>85</v>
      </c>
      <c r="AY221" s="20" t="s">
        <v>159</v>
      </c>
      <c r="BE221" s="149">
        <f>IF(U221="základní",N221,0)</f>
        <v>0</v>
      </c>
      <c r="BF221" s="149">
        <f>IF(U221="snížená",N221,0)</f>
        <v>0</v>
      </c>
      <c r="BG221" s="149">
        <f>IF(U221="zákl. přenesená",N221,0)</f>
        <v>0</v>
      </c>
      <c r="BH221" s="149">
        <f>IF(U221="sníž. přenesená",N221,0)</f>
        <v>0</v>
      </c>
      <c r="BI221" s="149">
        <f>IF(U221="nulová",N221,0)</f>
        <v>0</v>
      </c>
      <c r="BJ221" s="20" t="s">
        <v>85</v>
      </c>
      <c r="BK221" s="149">
        <f>ROUND(L221*K221,2)</f>
        <v>0</v>
      </c>
      <c r="BL221" s="20" t="s">
        <v>164</v>
      </c>
      <c r="BM221" s="20" t="s">
        <v>933</v>
      </c>
    </row>
    <row r="222" spans="2:65" s="1" customFormat="1" ht="31.5" customHeight="1">
      <c r="B222" s="140"/>
      <c r="C222" s="141" t="s">
        <v>480</v>
      </c>
      <c r="D222" s="141" t="s">
        <v>160</v>
      </c>
      <c r="E222" s="142" t="s">
        <v>934</v>
      </c>
      <c r="F222" s="225" t="s">
        <v>935</v>
      </c>
      <c r="G222" s="225"/>
      <c r="H222" s="225"/>
      <c r="I222" s="225"/>
      <c r="J222" s="143" t="s">
        <v>932</v>
      </c>
      <c r="K222" s="144">
        <v>1</v>
      </c>
      <c r="L222" s="226"/>
      <c r="M222" s="226"/>
      <c r="N222" s="226">
        <f>ROUND(L222*K222,2)</f>
        <v>0</v>
      </c>
      <c r="O222" s="226"/>
      <c r="P222" s="226"/>
      <c r="Q222" s="226"/>
      <c r="R222" s="145"/>
      <c r="T222" s="146" t="s">
        <v>5</v>
      </c>
      <c r="U222" s="43" t="s">
        <v>42</v>
      </c>
      <c r="V222" s="147">
        <v>0</v>
      </c>
      <c r="W222" s="147">
        <f>V222*K222</f>
        <v>0</v>
      </c>
      <c r="X222" s="147">
        <v>0</v>
      </c>
      <c r="Y222" s="147">
        <f>X222*K222</f>
        <v>0</v>
      </c>
      <c r="Z222" s="147">
        <v>0</v>
      </c>
      <c r="AA222" s="148">
        <f>Z222*K222</f>
        <v>0</v>
      </c>
      <c r="AR222" s="20" t="s">
        <v>164</v>
      </c>
      <c r="AT222" s="20" t="s">
        <v>160</v>
      </c>
      <c r="AU222" s="20" t="s">
        <v>85</v>
      </c>
      <c r="AY222" s="20" t="s">
        <v>159</v>
      </c>
      <c r="BE222" s="149">
        <f>IF(U222="základní",N222,0)</f>
        <v>0</v>
      </c>
      <c r="BF222" s="149">
        <f>IF(U222="snížená",N222,0)</f>
        <v>0</v>
      </c>
      <c r="BG222" s="149">
        <f>IF(U222="zákl. přenesená",N222,0)</f>
        <v>0</v>
      </c>
      <c r="BH222" s="149">
        <f>IF(U222="sníž. přenesená",N222,0)</f>
        <v>0</v>
      </c>
      <c r="BI222" s="149">
        <f>IF(U222="nulová",N222,0)</f>
        <v>0</v>
      </c>
      <c r="BJ222" s="20" t="s">
        <v>85</v>
      </c>
      <c r="BK222" s="149">
        <f>ROUND(L222*K222,2)</f>
        <v>0</v>
      </c>
      <c r="BL222" s="20" t="s">
        <v>164</v>
      </c>
      <c r="BM222" s="20" t="s">
        <v>936</v>
      </c>
    </row>
    <row r="223" spans="2:65" s="9" customFormat="1" ht="37.35" customHeight="1">
      <c r="B223" s="129"/>
      <c r="C223" s="130"/>
      <c r="D223" s="131" t="s">
        <v>793</v>
      </c>
      <c r="E223" s="131"/>
      <c r="F223" s="131"/>
      <c r="G223" s="131"/>
      <c r="H223" s="131"/>
      <c r="I223" s="131"/>
      <c r="J223" s="131"/>
      <c r="K223" s="131"/>
      <c r="L223" s="131"/>
      <c r="M223" s="131"/>
      <c r="N223" s="265">
        <f>BK223</f>
        <v>0</v>
      </c>
      <c r="O223" s="266"/>
      <c r="P223" s="266"/>
      <c r="Q223" s="266"/>
      <c r="R223" s="132"/>
      <c r="T223" s="133"/>
      <c r="U223" s="130"/>
      <c r="V223" s="130"/>
      <c r="W223" s="134">
        <f>W224</f>
        <v>0</v>
      </c>
      <c r="X223" s="130"/>
      <c r="Y223" s="134">
        <f>Y224</f>
        <v>0</v>
      </c>
      <c r="Z223" s="130"/>
      <c r="AA223" s="135">
        <f>AA224</f>
        <v>0</v>
      </c>
      <c r="AR223" s="136" t="s">
        <v>85</v>
      </c>
      <c r="AT223" s="137" t="s">
        <v>76</v>
      </c>
      <c r="AU223" s="137" t="s">
        <v>77</v>
      </c>
      <c r="AY223" s="136" t="s">
        <v>159</v>
      </c>
      <c r="BK223" s="138">
        <f>BK224</f>
        <v>0</v>
      </c>
    </row>
    <row r="224" spans="2:65" s="1" customFormat="1" ht="22.5" customHeight="1">
      <c r="B224" s="140"/>
      <c r="C224" s="141" t="s">
        <v>485</v>
      </c>
      <c r="D224" s="141" t="s">
        <v>160</v>
      </c>
      <c r="E224" s="142" t="s">
        <v>937</v>
      </c>
      <c r="F224" s="225" t="s">
        <v>938</v>
      </c>
      <c r="G224" s="225"/>
      <c r="H224" s="225"/>
      <c r="I224" s="225"/>
      <c r="J224" s="143" t="s">
        <v>258</v>
      </c>
      <c r="K224" s="144">
        <v>278.94</v>
      </c>
      <c r="L224" s="226"/>
      <c r="M224" s="226"/>
      <c r="N224" s="226">
        <f>ROUND(L224*K224,2)</f>
        <v>0</v>
      </c>
      <c r="O224" s="226"/>
      <c r="P224" s="226"/>
      <c r="Q224" s="226"/>
      <c r="R224" s="145"/>
      <c r="T224" s="146" t="s">
        <v>5</v>
      </c>
      <c r="U224" s="43" t="s">
        <v>42</v>
      </c>
      <c r="V224" s="147">
        <v>0</v>
      </c>
      <c r="W224" s="147">
        <f>V224*K224</f>
        <v>0</v>
      </c>
      <c r="X224" s="147">
        <v>0</v>
      </c>
      <c r="Y224" s="147">
        <f>X224*K224</f>
        <v>0</v>
      </c>
      <c r="Z224" s="147">
        <v>0</v>
      </c>
      <c r="AA224" s="148">
        <f>Z224*K224</f>
        <v>0</v>
      </c>
      <c r="AR224" s="20" t="s">
        <v>164</v>
      </c>
      <c r="AT224" s="20" t="s">
        <v>160</v>
      </c>
      <c r="AU224" s="20" t="s">
        <v>85</v>
      </c>
      <c r="AY224" s="20" t="s">
        <v>159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0" t="s">
        <v>85</v>
      </c>
      <c r="BK224" s="149">
        <f>ROUND(L224*K224,2)</f>
        <v>0</v>
      </c>
      <c r="BL224" s="20" t="s">
        <v>164</v>
      </c>
      <c r="BM224" s="20" t="s">
        <v>939</v>
      </c>
    </row>
    <row r="225" spans="2:65" s="9" customFormat="1" ht="37.35" customHeight="1">
      <c r="B225" s="129"/>
      <c r="C225" s="130"/>
      <c r="D225" s="131" t="s">
        <v>794</v>
      </c>
      <c r="E225" s="131"/>
      <c r="F225" s="131"/>
      <c r="G225" s="131"/>
      <c r="H225" s="131"/>
      <c r="I225" s="131"/>
      <c r="J225" s="131"/>
      <c r="K225" s="131"/>
      <c r="L225" s="131"/>
      <c r="M225" s="131"/>
      <c r="N225" s="265">
        <f>BK225</f>
        <v>0</v>
      </c>
      <c r="O225" s="266"/>
      <c r="P225" s="266"/>
      <c r="Q225" s="266"/>
      <c r="R225" s="132"/>
      <c r="T225" s="133"/>
      <c r="U225" s="130"/>
      <c r="V225" s="130"/>
      <c r="W225" s="134">
        <f>SUM(W226:W236)</f>
        <v>0</v>
      </c>
      <c r="X225" s="130"/>
      <c r="Y225" s="134">
        <f>SUM(Y226:Y236)</f>
        <v>0</v>
      </c>
      <c r="Z225" s="130"/>
      <c r="AA225" s="135">
        <f>SUM(AA226:AA236)</f>
        <v>0</v>
      </c>
      <c r="AR225" s="136" t="s">
        <v>85</v>
      </c>
      <c r="AT225" s="137" t="s">
        <v>76</v>
      </c>
      <c r="AU225" s="137" t="s">
        <v>77</v>
      </c>
      <c r="AY225" s="136" t="s">
        <v>159</v>
      </c>
      <c r="BK225" s="138">
        <f>SUM(BK226:BK236)</f>
        <v>0</v>
      </c>
    </row>
    <row r="226" spans="2:65" s="1" customFormat="1" ht="22.5" customHeight="1">
      <c r="B226" s="140"/>
      <c r="C226" s="141" t="s">
        <v>490</v>
      </c>
      <c r="D226" s="141" t="s">
        <v>160</v>
      </c>
      <c r="E226" s="142" t="s">
        <v>940</v>
      </c>
      <c r="F226" s="225" t="s">
        <v>941</v>
      </c>
      <c r="G226" s="225"/>
      <c r="H226" s="225"/>
      <c r="I226" s="225"/>
      <c r="J226" s="143" t="s">
        <v>258</v>
      </c>
      <c r="K226" s="144">
        <v>239.25</v>
      </c>
      <c r="L226" s="226"/>
      <c r="M226" s="226"/>
      <c r="N226" s="226">
        <f t="shared" ref="N226:N234" si="20">ROUND(L226*K226,2)</f>
        <v>0</v>
      </c>
      <c r="O226" s="226"/>
      <c r="P226" s="226"/>
      <c r="Q226" s="226"/>
      <c r="R226" s="145"/>
      <c r="T226" s="146" t="s">
        <v>5</v>
      </c>
      <c r="U226" s="43" t="s">
        <v>42</v>
      </c>
      <c r="V226" s="147">
        <v>0</v>
      </c>
      <c r="W226" s="147">
        <f t="shared" ref="W226:W234" si="21">V226*K226</f>
        <v>0</v>
      </c>
      <c r="X226" s="147">
        <v>0</v>
      </c>
      <c r="Y226" s="147">
        <f t="shared" ref="Y226:Y234" si="22">X226*K226</f>
        <v>0</v>
      </c>
      <c r="Z226" s="147">
        <v>0</v>
      </c>
      <c r="AA226" s="148">
        <f t="shared" ref="AA226:AA234" si="23">Z226*K226</f>
        <v>0</v>
      </c>
      <c r="AR226" s="20" t="s">
        <v>164</v>
      </c>
      <c r="AT226" s="20" t="s">
        <v>160</v>
      </c>
      <c r="AU226" s="20" t="s">
        <v>85</v>
      </c>
      <c r="AY226" s="20" t="s">
        <v>159</v>
      </c>
      <c r="BE226" s="149">
        <f t="shared" ref="BE226:BE234" si="24">IF(U226="základní",N226,0)</f>
        <v>0</v>
      </c>
      <c r="BF226" s="149">
        <f t="shared" ref="BF226:BF234" si="25">IF(U226="snížená",N226,0)</f>
        <v>0</v>
      </c>
      <c r="BG226" s="149">
        <f t="shared" ref="BG226:BG234" si="26">IF(U226="zákl. přenesená",N226,0)</f>
        <v>0</v>
      </c>
      <c r="BH226" s="149">
        <f t="shared" ref="BH226:BH234" si="27">IF(U226="sníž. přenesená",N226,0)</f>
        <v>0</v>
      </c>
      <c r="BI226" s="149">
        <f t="shared" ref="BI226:BI234" si="28">IF(U226="nulová",N226,0)</f>
        <v>0</v>
      </c>
      <c r="BJ226" s="20" t="s">
        <v>85</v>
      </c>
      <c r="BK226" s="149">
        <f t="shared" ref="BK226:BK234" si="29">ROUND(L226*K226,2)</f>
        <v>0</v>
      </c>
      <c r="BL226" s="20" t="s">
        <v>164</v>
      </c>
      <c r="BM226" s="20" t="s">
        <v>942</v>
      </c>
    </row>
    <row r="227" spans="2:65" s="1" customFormat="1" ht="22.5" customHeight="1">
      <c r="B227" s="140"/>
      <c r="C227" s="141" t="s">
        <v>494</v>
      </c>
      <c r="D227" s="141" t="s">
        <v>160</v>
      </c>
      <c r="E227" s="142" t="s">
        <v>943</v>
      </c>
      <c r="F227" s="225" t="s">
        <v>944</v>
      </c>
      <c r="G227" s="225"/>
      <c r="H227" s="225"/>
      <c r="I227" s="225"/>
      <c r="J227" s="143" t="s">
        <v>216</v>
      </c>
      <c r="K227" s="144">
        <v>1</v>
      </c>
      <c r="L227" s="226"/>
      <c r="M227" s="226"/>
      <c r="N227" s="226">
        <f t="shared" si="20"/>
        <v>0</v>
      </c>
      <c r="O227" s="226"/>
      <c r="P227" s="226"/>
      <c r="Q227" s="226"/>
      <c r="R227" s="145"/>
      <c r="T227" s="146" t="s">
        <v>5</v>
      </c>
      <c r="U227" s="43" t="s">
        <v>42</v>
      </c>
      <c r="V227" s="147">
        <v>0</v>
      </c>
      <c r="W227" s="147">
        <f t="shared" si="21"/>
        <v>0</v>
      </c>
      <c r="X227" s="147">
        <v>0</v>
      </c>
      <c r="Y227" s="147">
        <f t="shared" si="22"/>
        <v>0</v>
      </c>
      <c r="Z227" s="147">
        <v>0</v>
      </c>
      <c r="AA227" s="148">
        <f t="shared" si="23"/>
        <v>0</v>
      </c>
      <c r="AR227" s="20" t="s">
        <v>164</v>
      </c>
      <c r="AT227" s="20" t="s">
        <v>160</v>
      </c>
      <c r="AU227" s="20" t="s">
        <v>85</v>
      </c>
      <c r="AY227" s="20" t="s">
        <v>159</v>
      </c>
      <c r="BE227" s="149">
        <f t="shared" si="24"/>
        <v>0</v>
      </c>
      <c r="BF227" s="149">
        <f t="shared" si="25"/>
        <v>0</v>
      </c>
      <c r="BG227" s="149">
        <f t="shared" si="26"/>
        <v>0</v>
      </c>
      <c r="BH227" s="149">
        <f t="shared" si="27"/>
        <v>0</v>
      </c>
      <c r="BI227" s="149">
        <f t="shared" si="28"/>
        <v>0</v>
      </c>
      <c r="BJ227" s="20" t="s">
        <v>85</v>
      </c>
      <c r="BK227" s="149">
        <f t="shared" si="29"/>
        <v>0</v>
      </c>
      <c r="BL227" s="20" t="s">
        <v>164</v>
      </c>
      <c r="BM227" s="20" t="s">
        <v>945</v>
      </c>
    </row>
    <row r="228" spans="2:65" s="1" customFormat="1" ht="31.5" customHeight="1">
      <c r="B228" s="140"/>
      <c r="C228" s="141" t="s">
        <v>498</v>
      </c>
      <c r="D228" s="141" t="s">
        <v>160</v>
      </c>
      <c r="E228" s="142" t="s">
        <v>946</v>
      </c>
      <c r="F228" s="225" t="s">
        <v>947</v>
      </c>
      <c r="G228" s="225"/>
      <c r="H228" s="225"/>
      <c r="I228" s="225"/>
      <c r="J228" s="143" t="s">
        <v>216</v>
      </c>
      <c r="K228" s="144">
        <v>25</v>
      </c>
      <c r="L228" s="226"/>
      <c r="M228" s="226"/>
      <c r="N228" s="226">
        <f t="shared" si="20"/>
        <v>0</v>
      </c>
      <c r="O228" s="226"/>
      <c r="P228" s="226"/>
      <c r="Q228" s="226"/>
      <c r="R228" s="145"/>
      <c r="T228" s="146" t="s">
        <v>5</v>
      </c>
      <c r="U228" s="43" t="s">
        <v>42</v>
      </c>
      <c r="V228" s="147">
        <v>0</v>
      </c>
      <c r="W228" s="147">
        <f t="shared" si="21"/>
        <v>0</v>
      </c>
      <c r="X228" s="147">
        <v>0</v>
      </c>
      <c r="Y228" s="147">
        <f t="shared" si="22"/>
        <v>0</v>
      </c>
      <c r="Z228" s="147">
        <v>0</v>
      </c>
      <c r="AA228" s="148">
        <f t="shared" si="23"/>
        <v>0</v>
      </c>
      <c r="AR228" s="20" t="s">
        <v>164</v>
      </c>
      <c r="AT228" s="20" t="s">
        <v>160</v>
      </c>
      <c r="AU228" s="20" t="s">
        <v>85</v>
      </c>
      <c r="AY228" s="20" t="s">
        <v>159</v>
      </c>
      <c r="BE228" s="149">
        <f t="shared" si="24"/>
        <v>0</v>
      </c>
      <c r="BF228" s="149">
        <f t="shared" si="25"/>
        <v>0</v>
      </c>
      <c r="BG228" s="149">
        <f t="shared" si="26"/>
        <v>0</v>
      </c>
      <c r="BH228" s="149">
        <f t="shared" si="27"/>
        <v>0</v>
      </c>
      <c r="BI228" s="149">
        <f t="shared" si="28"/>
        <v>0</v>
      </c>
      <c r="BJ228" s="20" t="s">
        <v>85</v>
      </c>
      <c r="BK228" s="149">
        <f t="shared" si="29"/>
        <v>0</v>
      </c>
      <c r="BL228" s="20" t="s">
        <v>164</v>
      </c>
      <c r="BM228" s="20" t="s">
        <v>948</v>
      </c>
    </row>
    <row r="229" spans="2:65" s="1" customFormat="1" ht="22.5" customHeight="1">
      <c r="B229" s="140"/>
      <c r="C229" s="141" t="s">
        <v>502</v>
      </c>
      <c r="D229" s="141" t="s">
        <v>160</v>
      </c>
      <c r="E229" s="142" t="s">
        <v>949</v>
      </c>
      <c r="F229" s="225" t="s">
        <v>950</v>
      </c>
      <c r="G229" s="225"/>
      <c r="H229" s="225"/>
      <c r="I229" s="225"/>
      <c r="J229" s="143" t="s">
        <v>216</v>
      </c>
      <c r="K229" s="144">
        <v>6</v>
      </c>
      <c r="L229" s="226"/>
      <c r="M229" s="226"/>
      <c r="N229" s="226">
        <f t="shared" si="20"/>
        <v>0</v>
      </c>
      <c r="O229" s="226"/>
      <c r="P229" s="226"/>
      <c r="Q229" s="226"/>
      <c r="R229" s="145"/>
      <c r="T229" s="146" t="s">
        <v>5</v>
      </c>
      <c r="U229" s="43" t="s">
        <v>42</v>
      </c>
      <c r="V229" s="147">
        <v>0</v>
      </c>
      <c r="W229" s="147">
        <f t="shared" si="21"/>
        <v>0</v>
      </c>
      <c r="X229" s="147">
        <v>0</v>
      </c>
      <c r="Y229" s="147">
        <f t="shared" si="22"/>
        <v>0</v>
      </c>
      <c r="Z229" s="147">
        <v>0</v>
      </c>
      <c r="AA229" s="148">
        <f t="shared" si="23"/>
        <v>0</v>
      </c>
      <c r="AR229" s="20" t="s">
        <v>164</v>
      </c>
      <c r="AT229" s="20" t="s">
        <v>160</v>
      </c>
      <c r="AU229" s="20" t="s">
        <v>85</v>
      </c>
      <c r="AY229" s="20" t="s">
        <v>159</v>
      </c>
      <c r="BE229" s="149">
        <f t="shared" si="24"/>
        <v>0</v>
      </c>
      <c r="BF229" s="149">
        <f t="shared" si="25"/>
        <v>0</v>
      </c>
      <c r="BG229" s="149">
        <f t="shared" si="26"/>
        <v>0</v>
      </c>
      <c r="BH229" s="149">
        <f t="shared" si="27"/>
        <v>0</v>
      </c>
      <c r="BI229" s="149">
        <f t="shared" si="28"/>
        <v>0</v>
      </c>
      <c r="BJ229" s="20" t="s">
        <v>85</v>
      </c>
      <c r="BK229" s="149">
        <f t="shared" si="29"/>
        <v>0</v>
      </c>
      <c r="BL229" s="20" t="s">
        <v>164</v>
      </c>
      <c r="BM229" s="20" t="s">
        <v>951</v>
      </c>
    </row>
    <row r="230" spans="2:65" s="1" customFormat="1" ht="22.5" customHeight="1">
      <c r="B230" s="140"/>
      <c r="C230" s="141" t="s">
        <v>506</v>
      </c>
      <c r="D230" s="141" t="s">
        <v>160</v>
      </c>
      <c r="E230" s="142" t="s">
        <v>952</v>
      </c>
      <c r="F230" s="225" t="s">
        <v>953</v>
      </c>
      <c r="G230" s="225"/>
      <c r="H230" s="225"/>
      <c r="I230" s="225"/>
      <c r="J230" s="143" t="s">
        <v>216</v>
      </c>
      <c r="K230" s="144">
        <v>10</v>
      </c>
      <c r="L230" s="226"/>
      <c r="M230" s="226"/>
      <c r="N230" s="226">
        <f t="shared" si="20"/>
        <v>0</v>
      </c>
      <c r="O230" s="226"/>
      <c r="P230" s="226"/>
      <c r="Q230" s="226"/>
      <c r="R230" s="145"/>
      <c r="T230" s="146" t="s">
        <v>5</v>
      </c>
      <c r="U230" s="43" t="s">
        <v>42</v>
      </c>
      <c r="V230" s="147">
        <v>0</v>
      </c>
      <c r="W230" s="147">
        <f t="shared" si="21"/>
        <v>0</v>
      </c>
      <c r="X230" s="147">
        <v>0</v>
      </c>
      <c r="Y230" s="147">
        <f t="shared" si="22"/>
        <v>0</v>
      </c>
      <c r="Z230" s="147">
        <v>0</v>
      </c>
      <c r="AA230" s="148">
        <f t="shared" si="23"/>
        <v>0</v>
      </c>
      <c r="AR230" s="20" t="s">
        <v>164</v>
      </c>
      <c r="AT230" s="20" t="s">
        <v>160</v>
      </c>
      <c r="AU230" s="20" t="s">
        <v>85</v>
      </c>
      <c r="AY230" s="20" t="s">
        <v>159</v>
      </c>
      <c r="BE230" s="149">
        <f t="shared" si="24"/>
        <v>0</v>
      </c>
      <c r="BF230" s="149">
        <f t="shared" si="25"/>
        <v>0</v>
      </c>
      <c r="BG230" s="149">
        <f t="shared" si="26"/>
        <v>0</v>
      </c>
      <c r="BH230" s="149">
        <f t="shared" si="27"/>
        <v>0</v>
      </c>
      <c r="BI230" s="149">
        <f t="shared" si="28"/>
        <v>0</v>
      </c>
      <c r="BJ230" s="20" t="s">
        <v>85</v>
      </c>
      <c r="BK230" s="149">
        <f t="shared" si="29"/>
        <v>0</v>
      </c>
      <c r="BL230" s="20" t="s">
        <v>164</v>
      </c>
      <c r="BM230" s="20" t="s">
        <v>954</v>
      </c>
    </row>
    <row r="231" spans="2:65" s="1" customFormat="1" ht="22.5" customHeight="1">
      <c r="B231" s="140"/>
      <c r="C231" s="141" t="s">
        <v>511</v>
      </c>
      <c r="D231" s="141" t="s">
        <v>160</v>
      </c>
      <c r="E231" s="142" t="s">
        <v>955</v>
      </c>
      <c r="F231" s="225" t="s">
        <v>956</v>
      </c>
      <c r="G231" s="225"/>
      <c r="H231" s="225"/>
      <c r="I231" s="225"/>
      <c r="J231" s="143" t="s">
        <v>216</v>
      </c>
      <c r="K231" s="144">
        <v>5</v>
      </c>
      <c r="L231" s="226"/>
      <c r="M231" s="226"/>
      <c r="N231" s="226">
        <f t="shared" si="20"/>
        <v>0</v>
      </c>
      <c r="O231" s="226"/>
      <c r="P231" s="226"/>
      <c r="Q231" s="226"/>
      <c r="R231" s="145"/>
      <c r="T231" s="146" t="s">
        <v>5</v>
      </c>
      <c r="U231" s="43" t="s">
        <v>42</v>
      </c>
      <c r="V231" s="147">
        <v>0</v>
      </c>
      <c r="W231" s="147">
        <f t="shared" si="21"/>
        <v>0</v>
      </c>
      <c r="X231" s="147">
        <v>0</v>
      </c>
      <c r="Y231" s="147">
        <f t="shared" si="22"/>
        <v>0</v>
      </c>
      <c r="Z231" s="147">
        <v>0</v>
      </c>
      <c r="AA231" s="148">
        <f t="shared" si="23"/>
        <v>0</v>
      </c>
      <c r="AR231" s="20" t="s">
        <v>164</v>
      </c>
      <c r="AT231" s="20" t="s">
        <v>160</v>
      </c>
      <c r="AU231" s="20" t="s">
        <v>85</v>
      </c>
      <c r="AY231" s="20" t="s">
        <v>159</v>
      </c>
      <c r="BE231" s="149">
        <f t="shared" si="24"/>
        <v>0</v>
      </c>
      <c r="BF231" s="149">
        <f t="shared" si="25"/>
        <v>0</v>
      </c>
      <c r="BG231" s="149">
        <f t="shared" si="26"/>
        <v>0</v>
      </c>
      <c r="BH231" s="149">
        <f t="shared" si="27"/>
        <v>0</v>
      </c>
      <c r="BI231" s="149">
        <f t="shared" si="28"/>
        <v>0</v>
      </c>
      <c r="BJ231" s="20" t="s">
        <v>85</v>
      </c>
      <c r="BK231" s="149">
        <f t="shared" si="29"/>
        <v>0</v>
      </c>
      <c r="BL231" s="20" t="s">
        <v>164</v>
      </c>
      <c r="BM231" s="20" t="s">
        <v>957</v>
      </c>
    </row>
    <row r="232" spans="2:65" s="1" customFormat="1" ht="31.5" customHeight="1">
      <c r="B232" s="140"/>
      <c r="C232" s="141" t="s">
        <v>516</v>
      </c>
      <c r="D232" s="141" t="s">
        <v>160</v>
      </c>
      <c r="E232" s="142" t="s">
        <v>958</v>
      </c>
      <c r="F232" s="225" t="s">
        <v>959</v>
      </c>
      <c r="G232" s="225"/>
      <c r="H232" s="225"/>
      <c r="I232" s="225"/>
      <c r="J232" s="143" t="s">
        <v>216</v>
      </c>
      <c r="K232" s="144">
        <v>10</v>
      </c>
      <c r="L232" s="226"/>
      <c r="M232" s="226"/>
      <c r="N232" s="226">
        <f t="shared" si="20"/>
        <v>0</v>
      </c>
      <c r="O232" s="226"/>
      <c r="P232" s="226"/>
      <c r="Q232" s="226"/>
      <c r="R232" s="145"/>
      <c r="T232" s="146" t="s">
        <v>5</v>
      </c>
      <c r="U232" s="43" t="s">
        <v>42</v>
      </c>
      <c r="V232" s="147">
        <v>0</v>
      </c>
      <c r="W232" s="147">
        <f t="shared" si="21"/>
        <v>0</v>
      </c>
      <c r="X232" s="147">
        <v>0</v>
      </c>
      <c r="Y232" s="147">
        <f t="shared" si="22"/>
        <v>0</v>
      </c>
      <c r="Z232" s="147">
        <v>0</v>
      </c>
      <c r="AA232" s="148">
        <f t="shared" si="23"/>
        <v>0</v>
      </c>
      <c r="AR232" s="20" t="s">
        <v>164</v>
      </c>
      <c r="AT232" s="20" t="s">
        <v>160</v>
      </c>
      <c r="AU232" s="20" t="s">
        <v>85</v>
      </c>
      <c r="AY232" s="20" t="s">
        <v>159</v>
      </c>
      <c r="BE232" s="149">
        <f t="shared" si="24"/>
        <v>0</v>
      </c>
      <c r="BF232" s="149">
        <f t="shared" si="25"/>
        <v>0</v>
      </c>
      <c r="BG232" s="149">
        <f t="shared" si="26"/>
        <v>0</v>
      </c>
      <c r="BH232" s="149">
        <f t="shared" si="27"/>
        <v>0</v>
      </c>
      <c r="BI232" s="149">
        <f t="shared" si="28"/>
        <v>0</v>
      </c>
      <c r="BJ232" s="20" t="s">
        <v>85</v>
      </c>
      <c r="BK232" s="149">
        <f t="shared" si="29"/>
        <v>0</v>
      </c>
      <c r="BL232" s="20" t="s">
        <v>164</v>
      </c>
      <c r="BM232" s="20" t="s">
        <v>960</v>
      </c>
    </row>
    <row r="233" spans="2:65" s="1" customFormat="1" ht="31.5" customHeight="1">
      <c r="B233" s="140"/>
      <c r="C233" s="141" t="s">
        <v>409</v>
      </c>
      <c r="D233" s="141" t="s">
        <v>160</v>
      </c>
      <c r="E233" s="142" t="s">
        <v>961</v>
      </c>
      <c r="F233" s="225" t="s">
        <v>962</v>
      </c>
      <c r="G233" s="225"/>
      <c r="H233" s="225"/>
      <c r="I233" s="225"/>
      <c r="J233" s="143" t="s">
        <v>216</v>
      </c>
      <c r="K233" s="144">
        <v>20</v>
      </c>
      <c r="L233" s="226"/>
      <c r="M233" s="226"/>
      <c r="N233" s="226">
        <f t="shared" si="20"/>
        <v>0</v>
      </c>
      <c r="O233" s="226"/>
      <c r="P233" s="226"/>
      <c r="Q233" s="226"/>
      <c r="R233" s="145"/>
      <c r="T233" s="146" t="s">
        <v>5</v>
      </c>
      <c r="U233" s="43" t="s">
        <v>42</v>
      </c>
      <c r="V233" s="147">
        <v>0</v>
      </c>
      <c r="W233" s="147">
        <f t="shared" si="21"/>
        <v>0</v>
      </c>
      <c r="X233" s="147">
        <v>0</v>
      </c>
      <c r="Y233" s="147">
        <f t="shared" si="22"/>
        <v>0</v>
      </c>
      <c r="Z233" s="147">
        <v>0</v>
      </c>
      <c r="AA233" s="148">
        <f t="shared" si="23"/>
        <v>0</v>
      </c>
      <c r="AR233" s="20" t="s">
        <v>164</v>
      </c>
      <c r="AT233" s="20" t="s">
        <v>160</v>
      </c>
      <c r="AU233" s="20" t="s">
        <v>85</v>
      </c>
      <c r="AY233" s="20" t="s">
        <v>159</v>
      </c>
      <c r="BE233" s="149">
        <f t="shared" si="24"/>
        <v>0</v>
      </c>
      <c r="BF233" s="149">
        <f t="shared" si="25"/>
        <v>0</v>
      </c>
      <c r="BG233" s="149">
        <f t="shared" si="26"/>
        <v>0</v>
      </c>
      <c r="BH233" s="149">
        <f t="shared" si="27"/>
        <v>0</v>
      </c>
      <c r="BI233" s="149">
        <f t="shared" si="28"/>
        <v>0</v>
      </c>
      <c r="BJ233" s="20" t="s">
        <v>85</v>
      </c>
      <c r="BK233" s="149">
        <f t="shared" si="29"/>
        <v>0</v>
      </c>
      <c r="BL233" s="20" t="s">
        <v>164</v>
      </c>
      <c r="BM233" s="20" t="s">
        <v>278</v>
      </c>
    </row>
    <row r="234" spans="2:65" s="1" customFormat="1" ht="22.5" customHeight="1">
      <c r="B234" s="140"/>
      <c r="C234" s="141" t="s">
        <v>524</v>
      </c>
      <c r="D234" s="141" t="s">
        <v>160</v>
      </c>
      <c r="E234" s="142" t="s">
        <v>963</v>
      </c>
      <c r="F234" s="225" t="s">
        <v>964</v>
      </c>
      <c r="G234" s="225"/>
      <c r="H234" s="225"/>
      <c r="I234" s="225"/>
      <c r="J234" s="143" t="s">
        <v>258</v>
      </c>
      <c r="K234" s="144">
        <v>50</v>
      </c>
      <c r="L234" s="226"/>
      <c r="M234" s="226"/>
      <c r="N234" s="226">
        <f t="shared" si="20"/>
        <v>0</v>
      </c>
      <c r="O234" s="226"/>
      <c r="P234" s="226"/>
      <c r="Q234" s="226"/>
      <c r="R234" s="145"/>
      <c r="T234" s="146" t="s">
        <v>5</v>
      </c>
      <c r="U234" s="43" t="s">
        <v>42</v>
      </c>
      <c r="V234" s="147">
        <v>0</v>
      </c>
      <c r="W234" s="147">
        <f t="shared" si="21"/>
        <v>0</v>
      </c>
      <c r="X234" s="147">
        <v>0</v>
      </c>
      <c r="Y234" s="147">
        <f t="shared" si="22"/>
        <v>0</v>
      </c>
      <c r="Z234" s="147">
        <v>0</v>
      </c>
      <c r="AA234" s="148">
        <f t="shared" si="23"/>
        <v>0</v>
      </c>
      <c r="AR234" s="20" t="s">
        <v>164</v>
      </c>
      <c r="AT234" s="20" t="s">
        <v>160</v>
      </c>
      <c r="AU234" s="20" t="s">
        <v>85</v>
      </c>
      <c r="AY234" s="20" t="s">
        <v>159</v>
      </c>
      <c r="BE234" s="149">
        <f t="shared" si="24"/>
        <v>0</v>
      </c>
      <c r="BF234" s="149">
        <f t="shared" si="25"/>
        <v>0</v>
      </c>
      <c r="BG234" s="149">
        <f t="shared" si="26"/>
        <v>0</v>
      </c>
      <c r="BH234" s="149">
        <f t="shared" si="27"/>
        <v>0</v>
      </c>
      <c r="BI234" s="149">
        <f t="shared" si="28"/>
        <v>0</v>
      </c>
      <c r="BJ234" s="20" t="s">
        <v>85</v>
      </c>
      <c r="BK234" s="149">
        <f t="shared" si="29"/>
        <v>0</v>
      </c>
      <c r="BL234" s="20" t="s">
        <v>164</v>
      </c>
      <c r="BM234" s="20" t="s">
        <v>965</v>
      </c>
    </row>
    <row r="235" spans="2:65" s="1" customFormat="1" ht="42" customHeight="1">
      <c r="B235" s="34"/>
      <c r="C235" s="35"/>
      <c r="D235" s="35"/>
      <c r="E235" s="35"/>
      <c r="F235" s="237" t="s">
        <v>966</v>
      </c>
      <c r="G235" s="238"/>
      <c r="H235" s="238"/>
      <c r="I235" s="238"/>
      <c r="J235" s="35"/>
      <c r="K235" s="35"/>
      <c r="L235" s="35"/>
      <c r="M235" s="35"/>
      <c r="N235" s="35"/>
      <c r="O235" s="35"/>
      <c r="P235" s="35"/>
      <c r="Q235" s="35"/>
      <c r="R235" s="36"/>
      <c r="T235" s="170"/>
      <c r="U235" s="35"/>
      <c r="V235" s="35"/>
      <c r="W235" s="35"/>
      <c r="X235" s="35"/>
      <c r="Y235" s="35"/>
      <c r="Z235" s="35"/>
      <c r="AA235" s="73"/>
      <c r="AT235" s="20" t="s">
        <v>187</v>
      </c>
      <c r="AU235" s="20" t="s">
        <v>85</v>
      </c>
    </row>
    <row r="236" spans="2:65" s="1" customFormat="1" ht="22.5" customHeight="1">
      <c r="B236" s="140"/>
      <c r="C236" s="141" t="s">
        <v>528</v>
      </c>
      <c r="D236" s="141" t="s">
        <v>160</v>
      </c>
      <c r="E236" s="142" t="s">
        <v>967</v>
      </c>
      <c r="F236" s="225" t="s">
        <v>968</v>
      </c>
      <c r="G236" s="225"/>
      <c r="H236" s="225"/>
      <c r="I236" s="225"/>
      <c r="J236" s="143" t="s">
        <v>216</v>
      </c>
      <c r="K236" s="144">
        <v>1</v>
      </c>
      <c r="L236" s="226"/>
      <c r="M236" s="226"/>
      <c r="N236" s="226">
        <f>ROUND(L236*K236,2)</f>
        <v>0</v>
      </c>
      <c r="O236" s="226"/>
      <c r="P236" s="226"/>
      <c r="Q236" s="226"/>
      <c r="R236" s="145"/>
      <c r="T236" s="146" t="s">
        <v>5</v>
      </c>
      <c r="U236" s="43" t="s">
        <v>42</v>
      </c>
      <c r="V236" s="147">
        <v>0</v>
      </c>
      <c r="W236" s="147">
        <f>V236*K236</f>
        <v>0</v>
      </c>
      <c r="X236" s="147">
        <v>0</v>
      </c>
      <c r="Y236" s="147">
        <f>X236*K236</f>
        <v>0</v>
      </c>
      <c r="Z236" s="147">
        <v>0</v>
      </c>
      <c r="AA236" s="148">
        <f>Z236*K236</f>
        <v>0</v>
      </c>
      <c r="AR236" s="20" t="s">
        <v>164</v>
      </c>
      <c r="AT236" s="20" t="s">
        <v>160</v>
      </c>
      <c r="AU236" s="20" t="s">
        <v>85</v>
      </c>
      <c r="AY236" s="20" t="s">
        <v>159</v>
      </c>
      <c r="BE236" s="149">
        <f>IF(U236="základní",N236,0)</f>
        <v>0</v>
      </c>
      <c r="BF236" s="149">
        <f>IF(U236="snížená",N236,0)</f>
        <v>0</v>
      </c>
      <c r="BG236" s="149">
        <f>IF(U236="zákl. přenesená",N236,0)</f>
        <v>0</v>
      </c>
      <c r="BH236" s="149">
        <f>IF(U236="sníž. přenesená",N236,0)</f>
        <v>0</v>
      </c>
      <c r="BI236" s="149">
        <f>IF(U236="nulová",N236,0)</f>
        <v>0</v>
      </c>
      <c r="BJ236" s="20" t="s">
        <v>85</v>
      </c>
      <c r="BK236" s="149">
        <f>ROUND(L236*K236,2)</f>
        <v>0</v>
      </c>
      <c r="BL236" s="20" t="s">
        <v>164</v>
      </c>
      <c r="BM236" s="20" t="s">
        <v>969</v>
      </c>
    </row>
    <row r="237" spans="2:65" s="9" customFormat="1" ht="37.35" customHeight="1">
      <c r="B237" s="129"/>
      <c r="C237" s="130"/>
      <c r="D237" s="131" t="s">
        <v>795</v>
      </c>
      <c r="E237" s="131"/>
      <c r="F237" s="131"/>
      <c r="G237" s="131"/>
      <c r="H237" s="131"/>
      <c r="I237" s="131"/>
      <c r="J237" s="131"/>
      <c r="K237" s="131"/>
      <c r="L237" s="131"/>
      <c r="M237" s="131"/>
      <c r="N237" s="265">
        <f>BK237</f>
        <v>0</v>
      </c>
      <c r="O237" s="266"/>
      <c r="P237" s="266"/>
      <c r="Q237" s="266"/>
      <c r="R237" s="132"/>
      <c r="T237" s="133"/>
      <c r="U237" s="130"/>
      <c r="V237" s="130"/>
      <c r="W237" s="134">
        <f>SUM(W238:W286)</f>
        <v>0</v>
      </c>
      <c r="X237" s="130"/>
      <c r="Y237" s="134">
        <f>SUM(Y238:Y286)</f>
        <v>0</v>
      </c>
      <c r="Z237" s="130"/>
      <c r="AA237" s="135">
        <f>SUM(AA238:AA286)</f>
        <v>0</v>
      </c>
      <c r="AR237" s="136" t="s">
        <v>85</v>
      </c>
      <c r="AT237" s="137" t="s">
        <v>76</v>
      </c>
      <c r="AU237" s="137" t="s">
        <v>77</v>
      </c>
      <c r="AY237" s="136" t="s">
        <v>159</v>
      </c>
      <c r="BK237" s="138">
        <f>SUM(BK238:BK286)</f>
        <v>0</v>
      </c>
    </row>
    <row r="238" spans="2:65" s="1" customFormat="1" ht="22.5" customHeight="1">
      <c r="B238" s="140"/>
      <c r="C238" s="141" t="s">
        <v>532</v>
      </c>
      <c r="D238" s="141" t="s">
        <v>160</v>
      </c>
      <c r="E238" s="142" t="s">
        <v>970</v>
      </c>
      <c r="F238" s="225" t="s">
        <v>971</v>
      </c>
      <c r="G238" s="225"/>
      <c r="H238" s="225"/>
      <c r="I238" s="225"/>
      <c r="J238" s="143" t="s">
        <v>284</v>
      </c>
      <c r="K238" s="144">
        <v>4.07</v>
      </c>
      <c r="L238" s="226"/>
      <c r="M238" s="226"/>
      <c r="N238" s="226">
        <f>ROUND(L238*K238,2)</f>
        <v>0</v>
      </c>
      <c r="O238" s="226"/>
      <c r="P238" s="226"/>
      <c r="Q238" s="226"/>
      <c r="R238" s="145"/>
      <c r="T238" s="146" t="s">
        <v>5</v>
      </c>
      <c r="U238" s="43" t="s">
        <v>42</v>
      </c>
      <c r="V238" s="147">
        <v>0</v>
      </c>
      <c r="W238" s="147">
        <f>V238*K238</f>
        <v>0</v>
      </c>
      <c r="X238" s="147">
        <v>0</v>
      </c>
      <c r="Y238" s="147">
        <f>X238*K238</f>
        <v>0</v>
      </c>
      <c r="Z238" s="147">
        <v>0</v>
      </c>
      <c r="AA238" s="148">
        <f>Z238*K238</f>
        <v>0</v>
      </c>
      <c r="AR238" s="20" t="s">
        <v>164</v>
      </c>
      <c r="AT238" s="20" t="s">
        <v>160</v>
      </c>
      <c r="AU238" s="20" t="s">
        <v>85</v>
      </c>
      <c r="AY238" s="20" t="s">
        <v>159</v>
      </c>
      <c r="BE238" s="149">
        <f>IF(U238="základní",N238,0)</f>
        <v>0</v>
      </c>
      <c r="BF238" s="149">
        <f>IF(U238="snížená",N238,0)</f>
        <v>0</v>
      </c>
      <c r="BG238" s="149">
        <f>IF(U238="zákl. přenesená",N238,0)</f>
        <v>0</v>
      </c>
      <c r="BH238" s="149">
        <f>IF(U238="sníž. přenesená",N238,0)</f>
        <v>0</v>
      </c>
      <c r="BI238" s="149">
        <f>IF(U238="nulová",N238,0)</f>
        <v>0</v>
      </c>
      <c r="BJ238" s="20" t="s">
        <v>85</v>
      </c>
      <c r="BK238" s="149">
        <f>ROUND(L238*K238,2)</f>
        <v>0</v>
      </c>
      <c r="BL238" s="20" t="s">
        <v>164</v>
      </c>
      <c r="BM238" s="20" t="s">
        <v>972</v>
      </c>
    </row>
    <row r="239" spans="2:65" s="10" customFormat="1" ht="22.5" customHeight="1">
      <c r="B239" s="150"/>
      <c r="C239" s="151"/>
      <c r="D239" s="151"/>
      <c r="E239" s="152" t="s">
        <v>5</v>
      </c>
      <c r="F239" s="227" t="s">
        <v>973</v>
      </c>
      <c r="G239" s="228"/>
      <c r="H239" s="228"/>
      <c r="I239" s="228"/>
      <c r="J239" s="151"/>
      <c r="K239" s="153">
        <v>4.07</v>
      </c>
      <c r="L239" s="151"/>
      <c r="M239" s="151"/>
      <c r="N239" s="151"/>
      <c r="O239" s="151"/>
      <c r="P239" s="151"/>
      <c r="Q239" s="151"/>
      <c r="R239" s="154"/>
      <c r="T239" s="155"/>
      <c r="U239" s="151"/>
      <c r="V239" s="151"/>
      <c r="W239" s="151"/>
      <c r="X239" s="151"/>
      <c r="Y239" s="151"/>
      <c r="Z239" s="151"/>
      <c r="AA239" s="156"/>
      <c r="AT239" s="157" t="s">
        <v>167</v>
      </c>
      <c r="AU239" s="157" t="s">
        <v>85</v>
      </c>
      <c r="AV239" s="10" t="s">
        <v>129</v>
      </c>
      <c r="AW239" s="10" t="s">
        <v>35</v>
      </c>
      <c r="AX239" s="10" t="s">
        <v>77</v>
      </c>
      <c r="AY239" s="157" t="s">
        <v>159</v>
      </c>
    </row>
    <row r="240" spans="2:65" s="11" customFormat="1" ht="22.5" customHeight="1">
      <c r="B240" s="158"/>
      <c r="C240" s="159"/>
      <c r="D240" s="159"/>
      <c r="E240" s="160" t="s">
        <v>5</v>
      </c>
      <c r="F240" s="239" t="s">
        <v>174</v>
      </c>
      <c r="G240" s="240"/>
      <c r="H240" s="240"/>
      <c r="I240" s="240"/>
      <c r="J240" s="159"/>
      <c r="K240" s="161">
        <v>4.07</v>
      </c>
      <c r="L240" s="159"/>
      <c r="M240" s="159"/>
      <c r="N240" s="159"/>
      <c r="O240" s="159"/>
      <c r="P240" s="159"/>
      <c r="Q240" s="159"/>
      <c r="R240" s="162"/>
      <c r="T240" s="163"/>
      <c r="U240" s="159"/>
      <c r="V240" s="159"/>
      <c r="W240" s="159"/>
      <c r="X240" s="159"/>
      <c r="Y240" s="159"/>
      <c r="Z240" s="159"/>
      <c r="AA240" s="164"/>
      <c r="AT240" s="165" t="s">
        <v>167</v>
      </c>
      <c r="AU240" s="165" t="s">
        <v>85</v>
      </c>
      <c r="AV240" s="11" t="s">
        <v>164</v>
      </c>
      <c r="AW240" s="11" t="s">
        <v>35</v>
      </c>
      <c r="AX240" s="11" t="s">
        <v>85</v>
      </c>
      <c r="AY240" s="165" t="s">
        <v>159</v>
      </c>
    </row>
    <row r="241" spans="2:65" s="1" customFormat="1" ht="22.5" customHeight="1">
      <c r="B241" s="140"/>
      <c r="C241" s="141" t="s">
        <v>536</v>
      </c>
      <c r="D241" s="141" t="s">
        <v>160</v>
      </c>
      <c r="E241" s="142" t="s">
        <v>974</v>
      </c>
      <c r="F241" s="225" t="s">
        <v>975</v>
      </c>
      <c r="G241" s="225"/>
      <c r="H241" s="225"/>
      <c r="I241" s="225"/>
      <c r="J241" s="143" t="s">
        <v>258</v>
      </c>
      <c r="K241" s="144">
        <v>41.597999999999999</v>
      </c>
      <c r="L241" s="226"/>
      <c r="M241" s="226"/>
      <c r="N241" s="226">
        <f>ROUND(L241*K241,2)</f>
        <v>0</v>
      </c>
      <c r="O241" s="226"/>
      <c r="P241" s="226"/>
      <c r="Q241" s="226"/>
      <c r="R241" s="145"/>
      <c r="T241" s="146" t="s">
        <v>5</v>
      </c>
      <c r="U241" s="43" t="s">
        <v>42</v>
      </c>
      <c r="V241" s="147">
        <v>0</v>
      </c>
      <c r="W241" s="147">
        <f>V241*K241</f>
        <v>0</v>
      </c>
      <c r="X241" s="147">
        <v>0</v>
      </c>
      <c r="Y241" s="147">
        <f>X241*K241</f>
        <v>0</v>
      </c>
      <c r="Z241" s="147">
        <v>0</v>
      </c>
      <c r="AA241" s="148">
        <f>Z241*K241</f>
        <v>0</v>
      </c>
      <c r="AR241" s="20" t="s">
        <v>164</v>
      </c>
      <c r="AT241" s="20" t="s">
        <v>160</v>
      </c>
      <c r="AU241" s="20" t="s">
        <v>85</v>
      </c>
      <c r="AY241" s="20" t="s">
        <v>159</v>
      </c>
      <c r="BE241" s="149">
        <f>IF(U241="základní",N241,0)</f>
        <v>0</v>
      </c>
      <c r="BF241" s="149">
        <f>IF(U241="snížená",N241,0)</f>
        <v>0</v>
      </c>
      <c r="BG241" s="149">
        <f>IF(U241="zákl. přenesená",N241,0)</f>
        <v>0</v>
      </c>
      <c r="BH241" s="149">
        <f>IF(U241="sníž. přenesená",N241,0)</f>
        <v>0</v>
      </c>
      <c r="BI241" s="149">
        <f>IF(U241="nulová",N241,0)</f>
        <v>0</v>
      </c>
      <c r="BJ241" s="20" t="s">
        <v>85</v>
      </c>
      <c r="BK241" s="149">
        <f>ROUND(L241*K241,2)</f>
        <v>0</v>
      </c>
      <c r="BL241" s="20" t="s">
        <v>164</v>
      </c>
      <c r="BM241" s="20" t="s">
        <v>976</v>
      </c>
    </row>
    <row r="242" spans="2:65" s="1" customFormat="1" ht="22.5" customHeight="1">
      <c r="B242" s="34"/>
      <c r="C242" s="35"/>
      <c r="D242" s="35"/>
      <c r="E242" s="35"/>
      <c r="F242" s="237" t="s">
        <v>977</v>
      </c>
      <c r="G242" s="238"/>
      <c r="H242" s="238"/>
      <c r="I242" s="238"/>
      <c r="J242" s="35"/>
      <c r="K242" s="35"/>
      <c r="L242" s="35"/>
      <c r="M242" s="35"/>
      <c r="N242" s="35"/>
      <c r="O242" s="35"/>
      <c r="P242" s="35"/>
      <c r="Q242" s="35"/>
      <c r="R242" s="36"/>
      <c r="T242" s="170"/>
      <c r="U242" s="35"/>
      <c r="V242" s="35"/>
      <c r="W242" s="35"/>
      <c r="X242" s="35"/>
      <c r="Y242" s="35"/>
      <c r="Z242" s="35"/>
      <c r="AA242" s="73"/>
      <c r="AT242" s="20" t="s">
        <v>187</v>
      </c>
      <c r="AU242" s="20" t="s">
        <v>85</v>
      </c>
    </row>
    <row r="243" spans="2:65" s="1" customFormat="1" ht="22.5" customHeight="1">
      <c r="B243" s="140"/>
      <c r="C243" s="141" t="s">
        <v>540</v>
      </c>
      <c r="D243" s="141" t="s">
        <v>160</v>
      </c>
      <c r="E243" s="142" t="s">
        <v>978</v>
      </c>
      <c r="F243" s="225" t="s">
        <v>979</v>
      </c>
      <c r="G243" s="225"/>
      <c r="H243" s="225"/>
      <c r="I243" s="225"/>
      <c r="J243" s="143" t="s">
        <v>258</v>
      </c>
      <c r="K243" s="144">
        <v>175.989</v>
      </c>
      <c r="L243" s="226"/>
      <c r="M243" s="226"/>
      <c r="N243" s="226">
        <f>ROUND(L243*K243,2)</f>
        <v>0</v>
      </c>
      <c r="O243" s="226"/>
      <c r="P243" s="226"/>
      <c r="Q243" s="226"/>
      <c r="R243" s="145"/>
      <c r="T243" s="146" t="s">
        <v>5</v>
      </c>
      <c r="U243" s="43" t="s">
        <v>42</v>
      </c>
      <c r="V243" s="147">
        <v>0</v>
      </c>
      <c r="W243" s="147">
        <f>V243*K243</f>
        <v>0</v>
      </c>
      <c r="X243" s="147">
        <v>0</v>
      </c>
      <c r="Y243" s="147">
        <f>X243*K243</f>
        <v>0</v>
      </c>
      <c r="Z243" s="147">
        <v>0</v>
      </c>
      <c r="AA243" s="148">
        <f>Z243*K243</f>
        <v>0</v>
      </c>
      <c r="AR243" s="20" t="s">
        <v>164</v>
      </c>
      <c r="AT243" s="20" t="s">
        <v>160</v>
      </c>
      <c r="AU243" s="20" t="s">
        <v>85</v>
      </c>
      <c r="AY243" s="20" t="s">
        <v>159</v>
      </c>
      <c r="BE243" s="149">
        <f>IF(U243="základní",N243,0)</f>
        <v>0</v>
      </c>
      <c r="BF243" s="149">
        <f>IF(U243="snížená",N243,0)</f>
        <v>0</v>
      </c>
      <c r="BG243" s="149">
        <f>IF(U243="zákl. přenesená",N243,0)</f>
        <v>0</v>
      </c>
      <c r="BH243" s="149">
        <f>IF(U243="sníž. přenesená",N243,0)</f>
        <v>0</v>
      </c>
      <c r="BI243" s="149">
        <f>IF(U243="nulová",N243,0)</f>
        <v>0</v>
      </c>
      <c r="BJ243" s="20" t="s">
        <v>85</v>
      </c>
      <c r="BK243" s="149">
        <f>ROUND(L243*K243,2)</f>
        <v>0</v>
      </c>
      <c r="BL243" s="20" t="s">
        <v>164</v>
      </c>
      <c r="BM243" s="20" t="s">
        <v>980</v>
      </c>
    </row>
    <row r="244" spans="2:65" s="1" customFormat="1" ht="22.5" customHeight="1">
      <c r="B244" s="34"/>
      <c r="C244" s="35"/>
      <c r="D244" s="35"/>
      <c r="E244" s="35"/>
      <c r="F244" s="237" t="s">
        <v>977</v>
      </c>
      <c r="G244" s="238"/>
      <c r="H244" s="238"/>
      <c r="I244" s="238"/>
      <c r="J244" s="35"/>
      <c r="K244" s="35"/>
      <c r="L244" s="35"/>
      <c r="M244" s="35"/>
      <c r="N244" s="35"/>
      <c r="O244" s="35"/>
      <c r="P244" s="35"/>
      <c r="Q244" s="35"/>
      <c r="R244" s="36"/>
      <c r="T244" s="170"/>
      <c r="U244" s="35"/>
      <c r="V244" s="35"/>
      <c r="W244" s="35"/>
      <c r="X244" s="35"/>
      <c r="Y244" s="35"/>
      <c r="Z244" s="35"/>
      <c r="AA244" s="73"/>
      <c r="AT244" s="20" t="s">
        <v>187</v>
      </c>
      <c r="AU244" s="20" t="s">
        <v>85</v>
      </c>
    </row>
    <row r="245" spans="2:65" s="10" customFormat="1" ht="22.5" customHeight="1">
      <c r="B245" s="150"/>
      <c r="C245" s="151"/>
      <c r="D245" s="151"/>
      <c r="E245" s="152" t="s">
        <v>5</v>
      </c>
      <c r="F245" s="223" t="s">
        <v>981</v>
      </c>
      <c r="G245" s="224"/>
      <c r="H245" s="224"/>
      <c r="I245" s="224"/>
      <c r="J245" s="151"/>
      <c r="K245" s="153">
        <v>175.989</v>
      </c>
      <c r="L245" s="151"/>
      <c r="M245" s="151"/>
      <c r="N245" s="151"/>
      <c r="O245" s="151"/>
      <c r="P245" s="151"/>
      <c r="Q245" s="151"/>
      <c r="R245" s="154"/>
      <c r="T245" s="155"/>
      <c r="U245" s="151"/>
      <c r="V245" s="151"/>
      <c r="W245" s="151"/>
      <c r="X245" s="151"/>
      <c r="Y245" s="151"/>
      <c r="Z245" s="151"/>
      <c r="AA245" s="156"/>
      <c r="AT245" s="157" t="s">
        <v>167</v>
      </c>
      <c r="AU245" s="157" t="s">
        <v>85</v>
      </c>
      <c r="AV245" s="10" t="s">
        <v>129</v>
      </c>
      <c r="AW245" s="10" t="s">
        <v>35</v>
      </c>
      <c r="AX245" s="10" t="s">
        <v>77</v>
      </c>
      <c r="AY245" s="157" t="s">
        <v>159</v>
      </c>
    </row>
    <row r="246" spans="2:65" s="11" customFormat="1" ht="22.5" customHeight="1">
      <c r="B246" s="158"/>
      <c r="C246" s="159"/>
      <c r="D246" s="159"/>
      <c r="E246" s="160" t="s">
        <v>5</v>
      </c>
      <c r="F246" s="239" t="s">
        <v>174</v>
      </c>
      <c r="G246" s="240"/>
      <c r="H246" s="240"/>
      <c r="I246" s="240"/>
      <c r="J246" s="159"/>
      <c r="K246" s="161">
        <v>175.989</v>
      </c>
      <c r="L246" s="159"/>
      <c r="M246" s="159"/>
      <c r="N246" s="159"/>
      <c r="O246" s="159"/>
      <c r="P246" s="159"/>
      <c r="Q246" s="159"/>
      <c r="R246" s="162"/>
      <c r="T246" s="163"/>
      <c r="U246" s="159"/>
      <c r="V246" s="159"/>
      <c r="W246" s="159"/>
      <c r="X246" s="159"/>
      <c r="Y246" s="159"/>
      <c r="Z246" s="159"/>
      <c r="AA246" s="164"/>
      <c r="AT246" s="165" t="s">
        <v>167</v>
      </c>
      <c r="AU246" s="165" t="s">
        <v>85</v>
      </c>
      <c r="AV246" s="11" t="s">
        <v>164</v>
      </c>
      <c r="AW246" s="11" t="s">
        <v>35</v>
      </c>
      <c r="AX246" s="11" t="s">
        <v>85</v>
      </c>
      <c r="AY246" s="165" t="s">
        <v>159</v>
      </c>
    </row>
    <row r="247" spans="2:65" s="1" customFormat="1" ht="22.5" customHeight="1">
      <c r="B247" s="140"/>
      <c r="C247" s="141" t="s">
        <v>545</v>
      </c>
      <c r="D247" s="141" t="s">
        <v>160</v>
      </c>
      <c r="E247" s="142" t="s">
        <v>982</v>
      </c>
      <c r="F247" s="225" t="s">
        <v>983</v>
      </c>
      <c r="G247" s="225"/>
      <c r="H247" s="225"/>
      <c r="I247" s="225"/>
      <c r="J247" s="143" t="s">
        <v>284</v>
      </c>
      <c r="K247" s="144">
        <v>5.3550000000000004</v>
      </c>
      <c r="L247" s="226"/>
      <c r="M247" s="226"/>
      <c r="N247" s="226">
        <f>ROUND(L247*K247,2)</f>
        <v>0</v>
      </c>
      <c r="O247" s="226"/>
      <c r="P247" s="226"/>
      <c r="Q247" s="226"/>
      <c r="R247" s="145"/>
      <c r="T247" s="146" t="s">
        <v>5</v>
      </c>
      <c r="U247" s="43" t="s">
        <v>42</v>
      </c>
      <c r="V247" s="147">
        <v>0</v>
      </c>
      <c r="W247" s="147">
        <f>V247*K247</f>
        <v>0</v>
      </c>
      <c r="X247" s="147">
        <v>0</v>
      </c>
      <c r="Y247" s="147">
        <f>X247*K247</f>
        <v>0</v>
      </c>
      <c r="Z247" s="147">
        <v>0</v>
      </c>
      <c r="AA247" s="148">
        <f>Z247*K247</f>
        <v>0</v>
      </c>
      <c r="AR247" s="20" t="s">
        <v>164</v>
      </c>
      <c r="AT247" s="20" t="s">
        <v>160</v>
      </c>
      <c r="AU247" s="20" t="s">
        <v>85</v>
      </c>
      <c r="AY247" s="20" t="s">
        <v>159</v>
      </c>
      <c r="BE247" s="149">
        <f>IF(U247="základní",N247,0)</f>
        <v>0</v>
      </c>
      <c r="BF247" s="149">
        <f>IF(U247="snížená",N247,0)</f>
        <v>0</v>
      </c>
      <c r="BG247" s="149">
        <f>IF(U247="zákl. přenesená",N247,0)</f>
        <v>0</v>
      </c>
      <c r="BH247" s="149">
        <f>IF(U247="sníž. přenesená",N247,0)</f>
        <v>0</v>
      </c>
      <c r="BI247" s="149">
        <f>IF(U247="nulová",N247,0)</f>
        <v>0</v>
      </c>
      <c r="BJ247" s="20" t="s">
        <v>85</v>
      </c>
      <c r="BK247" s="149">
        <f>ROUND(L247*K247,2)</f>
        <v>0</v>
      </c>
      <c r="BL247" s="20" t="s">
        <v>164</v>
      </c>
      <c r="BM247" s="20" t="s">
        <v>984</v>
      </c>
    </row>
    <row r="248" spans="2:65" s="1" customFormat="1" ht="22.5" customHeight="1">
      <c r="B248" s="34"/>
      <c r="C248" s="35"/>
      <c r="D248" s="35"/>
      <c r="E248" s="35"/>
      <c r="F248" s="237" t="s">
        <v>977</v>
      </c>
      <c r="G248" s="238"/>
      <c r="H248" s="238"/>
      <c r="I248" s="238"/>
      <c r="J248" s="35"/>
      <c r="K248" s="35"/>
      <c r="L248" s="35"/>
      <c r="M248" s="35"/>
      <c r="N248" s="35"/>
      <c r="O248" s="35"/>
      <c r="P248" s="35"/>
      <c r="Q248" s="35"/>
      <c r="R248" s="36"/>
      <c r="T248" s="170"/>
      <c r="U248" s="35"/>
      <c r="V248" s="35"/>
      <c r="W248" s="35"/>
      <c r="X248" s="35"/>
      <c r="Y248" s="35"/>
      <c r="Z248" s="35"/>
      <c r="AA248" s="73"/>
      <c r="AT248" s="20" t="s">
        <v>187</v>
      </c>
      <c r="AU248" s="20" t="s">
        <v>85</v>
      </c>
    </row>
    <row r="249" spans="2:65" s="1" customFormat="1" ht="22.5" customHeight="1">
      <c r="B249" s="140"/>
      <c r="C249" s="141" t="s">
        <v>549</v>
      </c>
      <c r="D249" s="141" t="s">
        <v>160</v>
      </c>
      <c r="E249" s="142" t="s">
        <v>985</v>
      </c>
      <c r="F249" s="225" t="s">
        <v>986</v>
      </c>
      <c r="G249" s="225"/>
      <c r="H249" s="225"/>
      <c r="I249" s="225"/>
      <c r="J249" s="143" t="s">
        <v>284</v>
      </c>
      <c r="K249" s="144">
        <v>0.73899999999999999</v>
      </c>
      <c r="L249" s="226"/>
      <c r="M249" s="226"/>
      <c r="N249" s="226">
        <f>ROUND(L249*K249,2)</f>
        <v>0</v>
      </c>
      <c r="O249" s="226"/>
      <c r="P249" s="226"/>
      <c r="Q249" s="226"/>
      <c r="R249" s="145"/>
      <c r="T249" s="146" t="s">
        <v>5</v>
      </c>
      <c r="U249" s="43" t="s">
        <v>42</v>
      </c>
      <c r="V249" s="147">
        <v>0</v>
      </c>
      <c r="W249" s="147">
        <f>V249*K249</f>
        <v>0</v>
      </c>
      <c r="X249" s="147">
        <v>0</v>
      </c>
      <c r="Y249" s="147">
        <f>X249*K249</f>
        <v>0</v>
      </c>
      <c r="Z249" s="147">
        <v>0</v>
      </c>
      <c r="AA249" s="148">
        <f>Z249*K249</f>
        <v>0</v>
      </c>
      <c r="AR249" s="20" t="s">
        <v>164</v>
      </c>
      <c r="AT249" s="20" t="s">
        <v>160</v>
      </c>
      <c r="AU249" s="20" t="s">
        <v>85</v>
      </c>
      <c r="AY249" s="20" t="s">
        <v>159</v>
      </c>
      <c r="BE249" s="149">
        <f>IF(U249="základní",N249,0)</f>
        <v>0</v>
      </c>
      <c r="BF249" s="149">
        <f>IF(U249="snížená",N249,0)</f>
        <v>0</v>
      </c>
      <c r="BG249" s="149">
        <f>IF(U249="zákl. přenesená",N249,0)</f>
        <v>0</v>
      </c>
      <c r="BH249" s="149">
        <f>IF(U249="sníž. přenesená",N249,0)</f>
        <v>0</v>
      </c>
      <c r="BI249" s="149">
        <f>IF(U249="nulová",N249,0)</f>
        <v>0</v>
      </c>
      <c r="BJ249" s="20" t="s">
        <v>85</v>
      </c>
      <c r="BK249" s="149">
        <f>ROUND(L249*K249,2)</f>
        <v>0</v>
      </c>
      <c r="BL249" s="20" t="s">
        <v>164</v>
      </c>
      <c r="BM249" s="20" t="s">
        <v>987</v>
      </c>
    </row>
    <row r="250" spans="2:65" s="10" customFormat="1" ht="22.5" customHeight="1">
      <c r="B250" s="150"/>
      <c r="C250" s="151"/>
      <c r="D250" s="151"/>
      <c r="E250" s="152" t="s">
        <v>5</v>
      </c>
      <c r="F250" s="227" t="s">
        <v>988</v>
      </c>
      <c r="G250" s="228"/>
      <c r="H250" s="228"/>
      <c r="I250" s="228"/>
      <c r="J250" s="151"/>
      <c r="K250" s="153">
        <v>0.73899999999999999</v>
      </c>
      <c r="L250" s="151"/>
      <c r="M250" s="151"/>
      <c r="N250" s="151"/>
      <c r="O250" s="151"/>
      <c r="P250" s="151"/>
      <c r="Q250" s="151"/>
      <c r="R250" s="154"/>
      <c r="T250" s="155"/>
      <c r="U250" s="151"/>
      <c r="V250" s="151"/>
      <c r="W250" s="151"/>
      <c r="X250" s="151"/>
      <c r="Y250" s="151"/>
      <c r="Z250" s="151"/>
      <c r="AA250" s="156"/>
      <c r="AT250" s="157" t="s">
        <v>167</v>
      </c>
      <c r="AU250" s="157" t="s">
        <v>85</v>
      </c>
      <c r="AV250" s="10" t="s">
        <v>129</v>
      </c>
      <c r="AW250" s="10" t="s">
        <v>35</v>
      </c>
      <c r="AX250" s="10" t="s">
        <v>77</v>
      </c>
      <c r="AY250" s="157" t="s">
        <v>159</v>
      </c>
    </row>
    <row r="251" spans="2:65" s="11" customFormat="1" ht="22.5" customHeight="1">
      <c r="B251" s="158"/>
      <c r="C251" s="159"/>
      <c r="D251" s="159"/>
      <c r="E251" s="160" t="s">
        <v>5</v>
      </c>
      <c r="F251" s="239" t="s">
        <v>174</v>
      </c>
      <c r="G251" s="240"/>
      <c r="H251" s="240"/>
      <c r="I251" s="240"/>
      <c r="J251" s="159"/>
      <c r="K251" s="161">
        <v>0.73899999999999999</v>
      </c>
      <c r="L251" s="159"/>
      <c r="M251" s="159"/>
      <c r="N251" s="159"/>
      <c r="O251" s="159"/>
      <c r="P251" s="159"/>
      <c r="Q251" s="159"/>
      <c r="R251" s="162"/>
      <c r="T251" s="163"/>
      <c r="U251" s="159"/>
      <c r="V251" s="159"/>
      <c r="W251" s="159"/>
      <c r="X251" s="159"/>
      <c r="Y251" s="159"/>
      <c r="Z251" s="159"/>
      <c r="AA251" s="164"/>
      <c r="AT251" s="165" t="s">
        <v>167</v>
      </c>
      <c r="AU251" s="165" t="s">
        <v>85</v>
      </c>
      <c r="AV251" s="11" t="s">
        <v>164</v>
      </c>
      <c r="AW251" s="11" t="s">
        <v>35</v>
      </c>
      <c r="AX251" s="11" t="s">
        <v>85</v>
      </c>
      <c r="AY251" s="165" t="s">
        <v>159</v>
      </c>
    </row>
    <row r="252" spans="2:65" s="1" customFormat="1" ht="22.5" customHeight="1">
      <c r="B252" s="140"/>
      <c r="C252" s="141" t="s">
        <v>554</v>
      </c>
      <c r="D252" s="141" t="s">
        <v>160</v>
      </c>
      <c r="E252" s="142" t="s">
        <v>989</v>
      </c>
      <c r="F252" s="225" t="s">
        <v>990</v>
      </c>
      <c r="G252" s="225"/>
      <c r="H252" s="225"/>
      <c r="I252" s="225"/>
      <c r="J252" s="143" t="s">
        <v>284</v>
      </c>
      <c r="K252" s="144">
        <v>2.15</v>
      </c>
      <c r="L252" s="226"/>
      <c r="M252" s="226"/>
      <c r="N252" s="226">
        <f>ROUND(L252*K252,2)</f>
        <v>0</v>
      </c>
      <c r="O252" s="226"/>
      <c r="P252" s="226"/>
      <c r="Q252" s="226"/>
      <c r="R252" s="145"/>
      <c r="T252" s="146" t="s">
        <v>5</v>
      </c>
      <c r="U252" s="43" t="s">
        <v>42</v>
      </c>
      <c r="V252" s="147">
        <v>0</v>
      </c>
      <c r="W252" s="147">
        <f>V252*K252</f>
        <v>0</v>
      </c>
      <c r="X252" s="147">
        <v>0</v>
      </c>
      <c r="Y252" s="147">
        <f>X252*K252</f>
        <v>0</v>
      </c>
      <c r="Z252" s="147">
        <v>0</v>
      </c>
      <c r="AA252" s="148">
        <f>Z252*K252</f>
        <v>0</v>
      </c>
      <c r="AR252" s="20" t="s">
        <v>164</v>
      </c>
      <c r="AT252" s="20" t="s">
        <v>160</v>
      </c>
      <c r="AU252" s="20" t="s">
        <v>85</v>
      </c>
      <c r="AY252" s="20" t="s">
        <v>159</v>
      </c>
      <c r="BE252" s="149">
        <f>IF(U252="základní",N252,0)</f>
        <v>0</v>
      </c>
      <c r="BF252" s="149">
        <f>IF(U252="snížená",N252,0)</f>
        <v>0</v>
      </c>
      <c r="BG252" s="149">
        <f>IF(U252="zákl. přenesená",N252,0)</f>
        <v>0</v>
      </c>
      <c r="BH252" s="149">
        <f>IF(U252="sníž. přenesená",N252,0)</f>
        <v>0</v>
      </c>
      <c r="BI252" s="149">
        <f>IF(U252="nulová",N252,0)</f>
        <v>0</v>
      </c>
      <c r="BJ252" s="20" t="s">
        <v>85</v>
      </c>
      <c r="BK252" s="149">
        <f>ROUND(L252*K252,2)</f>
        <v>0</v>
      </c>
      <c r="BL252" s="20" t="s">
        <v>164</v>
      </c>
      <c r="BM252" s="20" t="s">
        <v>991</v>
      </c>
    </row>
    <row r="253" spans="2:65" s="1" customFormat="1" ht="22.5" customHeight="1">
      <c r="B253" s="140"/>
      <c r="C253" s="141" t="s">
        <v>559</v>
      </c>
      <c r="D253" s="141" t="s">
        <v>160</v>
      </c>
      <c r="E253" s="142" t="s">
        <v>992</v>
      </c>
      <c r="F253" s="225" t="s">
        <v>993</v>
      </c>
      <c r="G253" s="225"/>
      <c r="H253" s="225"/>
      <c r="I253" s="225"/>
      <c r="J253" s="143" t="s">
        <v>284</v>
      </c>
      <c r="K253" s="144">
        <v>48.76</v>
      </c>
      <c r="L253" s="226"/>
      <c r="M253" s="226"/>
      <c r="N253" s="226">
        <f>ROUND(L253*K253,2)</f>
        <v>0</v>
      </c>
      <c r="O253" s="226"/>
      <c r="P253" s="226"/>
      <c r="Q253" s="226"/>
      <c r="R253" s="145"/>
      <c r="T253" s="146" t="s">
        <v>5</v>
      </c>
      <c r="U253" s="43" t="s">
        <v>42</v>
      </c>
      <c r="V253" s="147">
        <v>0</v>
      </c>
      <c r="W253" s="147">
        <f>V253*K253</f>
        <v>0</v>
      </c>
      <c r="X253" s="147">
        <v>0</v>
      </c>
      <c r="Y253" s="147">
        <f>X253*K253</f>
        <v>0</v>
      </c>
      <c r="Z253" s="147">
        <v>0</v>
      </c>
      <c r="AA253" s="148">
        <f>Z253*K253</f>
        <v>0</v>
      </c>
      <c r="AR253" s="20" t="s">
        <v>164</v>
      </c>
      <c r="AT253" s="20" t="s">
        <v>160</v>
      </c>
      <c r="AU253" s="20" t="s">
        <v>85</v>
      </c>
      <c r="AY253" s="20" t="s">
        <v>159</v>
      </c>
      <c r="BE253" s="149">
        <f>IF(U253="základní",N253,0)</f>
        <v>0</v>
      </c>
      <c r="BF253" s="149">
        <f>IF(U253="snížená",N253,0)</f>
        <v>0</v>
      </c>
      <c r="BG253" s="149">
        <f>IF(U253="zákl. přenesená",N253,0)</f>
        <v>0</v>
      </c>
      <c r="BH253" s="149">
        <f>IF(U253="sníž. přenesená",N253,0)</f>
        <v>0</v>
      </c>
      <c r="BI253" s="149">
        <f>IF(U253="nulová",N253,0)</f>
        <v>0</v>
      </c>
      <c r="BJ253" s="20" t="s">
        <v>85</v>
      </c>
      <c r="BK253" s="149">
        <f>ROUND(L253*K253,2)</f>
        <v>0</v>
      </c>
      <c r="BL253" s="20" t="s">
        <v>164</v>
      </c>
      <c r="BM253" s="20" t="s">
        <v>994</v>
      </c>
    </row>
    <row r="254" spans="2:65" s="10" customFormat="1" ht="22.5" customHeight="1">
      <c r="B254" s="150"/>
      <c r="C254" s="151"/>
      <c r="D254" s="151"/>
      <c r="E254" s="152" t="s">
        <v>5</v>
      </c>
      <c r="F254" s="227" t="s">
        <v>995</v>
      </c>
      <c r="G254" s="228"/>
      <c r="H254" s="228"/>
      <c r="I254" s="228"/>
      <c r="J254" s="151"/>
      <c r="K254" s="153">
        <v>48.76</v>
      </c>
      <c r="L254" s="151"/>
      <c r="M254" s="151"/>
      <c r="N254" s="151"/>
      <c r="O254" s="151"/>
      <c r="P254" s="151"/>
      <c r="Q254" s="151"/>
      <c r="R254" s="154"/>
      <c r="T254" s="155"/>
      <c r="U254" s="151"/>
      <c r="V254" s="151"/>
      <c r="W254" s="151"/>
      <c r="X254" s="151"/>
      <c r="Y254" s="151"/>
      <c r="Z254" s="151"/>
      <c r="AA254" s="156"/>
      <c r="AT254" s="157" t="s">
        <v>167</v>
      </c>
      <c r="AU254" s="157" t="s">
        <v>85</v>
      </c>
      <c r="AV254" s="10" t="s">
        <v>129</v>
      </c>
      <c r="AW254" s="10" t="s">
        <v>35</v>
      </c>
      <c r="AX254" s="10" t="s">
        <v>77</v>
      </c>
      <c r="AY254" s="157" t="s">
        <v>159</v>
      </c>
    </row>
    <row r="255" spans="2:65" s="11" customFormat="1" ht="22.5" customHeight="1">
      <c r="B255" s="158"/>
      <c r="C255" s="159"/>
      <c r="D255" s="159"/>
      <c r="E255" s="160" t="s">
        <v>5</v>
      </c>
      <c r="F255" s="239" t="s">
        <v>174</v>
      </c>
      <c r="G255" s="240"/>
      <c r="H255" s="240"/>
      <c r="I255" s="240"/>
      <c r="J255" s="159"/>
      <c r="K255" s="161">
        <v>48.76</v>
      </c>
      <c r="L255" s="159"/>
      <c r="M255" s="159"/>
      <c r="N255" s="159"/>
      <c r="O255" s="159"/>
      <c r="P255" s="159"/>
      <c r="Q255" s="159"/>
      <c r="R255" s="162"/>
      <c r="T255" s="163"/>
      <c r="U255" s="159"/>
      <c r="V255" s="159"/>
      <c r="W255" s="159"/>
      <c r="X255" s="159"/>
      <c r="Y255" s="159"/>
      <c r="Z255" s="159"/>
      <c r="AA255" s="164"/>
      <c r="AT255" s="165" t="s">
        <v>167</v>
      </c>
      <c r="AU255" s="165" t="s">
        <v>85</v>
      </c>
      <c r="AV255" s="11" t="s">
        <v>164</v>
      </c>
      <c r="AW255" s="11" t="s">
        <v>35</v>
      </c>
      <c r="AX255" s="11" t="s">
        <v>85</v>
      </c>
      <c r="AY255" s="165" t="s">
        <v>159</v>
      </c>
    </row>
    <row r="256" spans="2:65" s="1" customFormat="1" ht="22.5" customHeight="1">
      <c r="B256" s="140"/>
      <c r="C256" s="141" t="s">
        <v>564</v>
      </c>
      <c r="D256" s="141" t="s">
        <v>160</v>
      </c>
      <c r="E256" s="142" t="s">
        <v>996</v>
      </c>
      <c r="F256" s="225" t="s">
        <v>997</v>
      </c>
      <c r="G256" s="225"/>
      <c r="H256" s="225"/>
      <c r="I256" s="225"/>
      <c r="J256" s="143" t="s">
        <v>258</v>
      </c>
      <c r="K256" s="144">
        <v>19</v>
      </c>
      <c r="L256" s="226"/>
      <c r="M256" s="226"/>
      <c r="N256" s="226">
        <f>ROUND(L256*K256,2)</f>
        <v>0</v>
      </c>
      <c r="O256" s="226"/>
      <c r="P256" s="226"/>
      <c r="Q256" s="226"/>
      <c r="R256" s="145"/>
      <c r="T256" s="146" t="s">
        <v>5</v>
      </c>
      <c r="U256" s="43" t="s">
        <v>42</v>
      </c>
      <c r="V256" s="147">
        <v>0</v>
      </c>
      <c r="W256" s="147">
        <f>V256*K256</f>
        <v>0</v>
      </c>
      <c r="X256" s="147">
        <v>0</v>
      </c>
      <c r="Y256" s="147">
        <f>X256*K256</f>
        <v>0</v>
      </c>
      <c r="Z256" s="147">
        <v>0</v>
      </c>
      <c r="AA256" s="148">
        <f>Z256*K256</f>
        <v>0</v>
      </c>
      <c r="AR256" s="20" t="s">
        <v>164</v>
      </c>
      <c r="AT256" s="20" t="s">
        <v>160</v>
      </c>
      <c r="AU256" s="20" t="s">
        <v>85</v>
      </c>
      <c r="AY256" s="20" t="s">
        <v>159</v>
      </c>
      <c r="BE256" s="149">
        <f>IF(U256="základní",N256,0)</f>
        <v>0</v>
      </c>
      <c r="BF256" s="149">
        <f>IF(U256="snížená",N256,0)</f>
        <v>0</v>
      </c>
      <c r="BG256" s="149">
        <f>IF(U256="zákl. přenesená",N256,0)</f>
        <v>0</v>
      </c>
      <c r="BH256" s="149">
        <f>IF(U256="sníž. přenesená",N256,0)</f>
        <v>0</v>
      </c>
      <c r="BI256" s="149">
        <f>IF(U256="nulová",N256,0)</f>
        <v>0</v>
      </c>
      <c r="BJ256" s="20" t="s">
        <v>85</v>
      </c>
      <c r="BK256" s="149">
        <f>ROUND(L256*K256,2)</f>
        <v>0</v>
      </c>
      <c r="BL256" s="20" t="s">
        <v>164</v>
      </c>
      <c r="BM256" s="20" t="s">
        <v>998</v>
      </c>
    </row>
    <row r="257" spans="2:65" s="1" customFormat="1" ht="31.5" customHeight="1">
      <c r="B257" s="140"/>
      <c r="C257" s="141" t="s">
        <v>568</v>
      </c>
      <c r="D257" s="141" t="s">
        <v>160</v>
      </c>
      <c r="E257" s="142" t="s">
        <v>999</v>
      </c>
      <c r="F257" s="225" t="s">
        <v>1000</v>
      </c>
      <c r="G257" s="225"/>
      <c r="H257" s="225"/>
      <c r="I257" s="225"/>
      <c r="J257" s="143" t="s">
        <v>216</v>
      </c>
      <c r="K257" s="144">
        <v>34</v>
      </c>
      <c r="L257" s="226"/>
      <c r="M257" s="226"/>
      <c r="N257" s="226">
        <f>ROUND(L257*K257,2)</f>
        <v>0</v>
      </c>
      <c r="O257" s="226"/>
      <c r="P257" s="226"/>
      <c r="Q257" s="226"/>
      <c r="R257" s="145"/>
      <c r="T257" s="146" t="s">
        <v>5</v>
      </c>
      <c r="U257" s="43" t="s">
        <v>42</v>
      </c>
      <c r="V257" s="147">
        <v>0</v>
      </c>
      <c r="W257" s="147">
        <f>V257*K257</f>
        <v>0</v>
      </c>
      <c r="X257" s="147">
        <v>0</v>
      </c>
      <c r="Y257" s="147">
        <f>X257*K257</f>
        <v>0</v>
      </c>
      <c r="Z257" s="147">
        <v>0</v>
      </c>
      <c r="AA257" s="148">
        <f>Z257*K257</f>
        <v>0</v>
      </c>
      <c r="AR257" s="20" t="s">
        <v>164</v>
      </c>
      <c r="AT257" s="20" t="s">
        <v>160</v>
      </c>
      <c r="AU257" s="20" t="s">
        <v>85</v>
      </c>
      <c r="AY257" s="20" t="s">
        <v>159</v>
      </c>
      <c r="BE257" s="149">
        <f>IF(U257="základní",N257,0)</f>
        <v>0</v>
      </c>
      <c r="BF257" s="149">
        <f>IF(U257="snížená",N257,0)</f>
        <v>0</v>
      </c>
      <c r="BG257" s="149">
        <f>IF(U257="zákl. přenesená",N257,0)</f>
        <v>0</v>
      </c>
      <c r="BH257" s="149">
        <f>IF(U257="sníž. přenesená",N257,0)</f>
        <v>0</v>
      </c>
      <c r="BI257" s="149">
        <f>IF(U257="nulová",N257,0)</f>
        <v>0</v>
      </c>
      <c r="BJ257" s="20" t="s">
        <v>85</v>
      </c>
      <c r="BK257" s="149">
        <f>ROUND(L257*K257,2)</f>
        <v>0</v>
      </c>
      <c r="BL257" s="20" t="s">
        <v>164</v>
      </c>
      <c r="BM257" s="20" t="s">
        <v>1001</v>
      </c>
    </row>
    <row r="258" spans="2:65" s="1" customFormat="1" ht="22.5" customHeight="1">
      <c r="B258" s="140"/>
      <c r="C258" s="141" t="s">
        <v>572</v>
      </c>
      <c r="D258" s="141" t="s">
        <v>160</v>
      </c>
      <c r="E258" s="142" t="s">
        <v>1002</v>
      </c>
      <c r="F258" s="225" t="s">
        <v>1003</v>
      </c>
      <c r="G258" s="225"/>
      <c r="H258" s="225"/>
      <c r="I258" s="225"/>
      <c r="J258" s="143" t="s">
        <v>216</v>
      </c>
      <c r="K258" s="144">
        <v>17</v>
      </c>
      <c r="L258" s="226"/>
      <c r="M258" s="226"/>
      <c r="N258" s="226">
        <f>ROUND(L258*K258,2)</f>
        <v>0</v>
      </c>
      <c r="O258" s="226"/>
      <c r="P258" s="226"/>
      <c r="Q258" s="226"/>
      <c r="R258" s="145"/>
      <c r="T258" s="146" t="s">
        <v>5</v>
      </c>
      <c r="U258" s="43" t="s">
        <v>42</v>
      </c>
      <c r="V258" s="147">
        <v>0</v>
      </c>
      <c r="W258" s="147">
        <f>V258*K258</f>
        <v>0</v>
      </c>
      <c r="X258" s="147">
        <v>0</v>
      </c>
      <c r="Y258" s="147">
        <f>X258*K258</f>
        <v>0</v>
      </c>
      <c r="Z258" s="147">
        <v>0</v>
      </c>
      <c r="AA258" s="148">
        <f>Z258*K258</f>
        <v>0</v>
      </c>
      <c r="AR258" s="20" t="s">
        <v>164</v>
      </c>
      <c r="AT258" s="20" t="s">
        <v>160</v>
      </c>
      <c r="AU258" s="20" t="s">
        <v>85</v>
      </c>
      <c r="AY258" s="20" t="s">
        <v>159</v>
      </c>
      <c r="BE258" s="149">
        <f>IF(U258="základní",N258,0)</f>
        <v>0</v>
      </c>
      <c r="BF258" s="149">
        <f>IF(U258="snížená",N258,0)</f>
        <v>0</v>
      </c>
      <c r="BG258" s="149">
        <f>IF(U258="zákl. přenesená",N258,0)</f>
        <v>0</v>
      </c>
      <c r="BH258" s="149">
        <f>IF(U258="sníž. přenesená",N258,0)</f>
        <v>0</v>
      </c>
      <c r="BI258" s="149">
        <f>IF(U258="nulová",N258,0)</f>
        <v>0</v>
      </c>
      <c r="BJ258" s="20" t="s">
        <v>85</v>
      </c>
      <c r="BK258" s="149">
        <f>ROUND(L258*K258,2)</f>
        <v>0</v>
      </c>
      <c r="BL258" s="20" t="s">
        <v>164</v>
      </c>
      <c r="BM258" s="20" t="s">
        <v>1004</v>
      </c>
    </row>
    <row r="259" spans="2:65" s="1" customFormat="1" ht="31.5" customHeight="1">
      <c r="B259" s="140"/>
      <c r="C259" s="141" t="s">
        <v>577</v>
      </c>
      <c r="D259" s="141" t="s">
        <v>160</v>
      </c>
      <c r="E259" s="142" t="s">
        <v>1005</v>
      </c>
      <c r="F259" s="225" t="s">
        <v>1006</v>
      </c>
      <c r="G259" s="225"/>
      <c r="H259" s="225"/>
      <c r="I259" s="225"/>
      <c r="J259" s="143" t="s">
        <v>258</v>
      </c>
      <c r="K259" s="144">
        <v>38.25</v>
      </c>
      <c r="L259" s="226"/>
      <c r="M259" s="226"/>
      <c r="N259" s="226">
        <f>ROUND(L259*K259,2)</f>
        <v>0</v>
      </c>
      <c r="O259" s="226"/>
      <c r="P259" s="226"/>
      <c r="Q259" s="226"/>
      <c r="R259" s="145"/>
      <c r="T259" s="146" t="s">
        <v>5</v>
      </c>
      <c r="U259" s="43" t="s">
        <v>42</v>
      </c>
      <c r="V259" s="147">
        <v>0</v>
      </c>
      <c r="W259" s="147">
        <f>V259*K259</f>
        <v>0</v>
      </c>
      <c r="X259" s="147">
        <v>0</v>
      </c>
      <c r="Y259" s="147">
        <f>X259*K259</f>
        <v>0</v>
      </c>
      <c r="Z259" s="147">
        <v>0</v>
      </c>
      <c r="AA259" s="148">
        <f>Z259*K259</f>
        <v>0</v>
      </c>
      <c r="AR259" s="20" t="s">
        <v>164</v>
      </c>
      <c r="AT259" s="20" t="s">
        <v>160</v>
      </c>
      <c r="AU259" s="20" t="s">
        <v>85</v>
      </c>
      <c r="AY259" s="20" t="s">
        <v>159</v>
      </c>
      <c r="BE259" s="149">
        <f>IF(U259="základní",N259,0)</f>
        <v>0</v>
      </c>
      <c r="BF259" s="149">
        <f>IF(U259="snížená",N259,0)</f>
        <v>0</v>
      </c>
      <c r="BG259" s="149">
        <f>IF(U259="zákl. přenesená",N259,0)</f>
        <v>0</v>
      </c>
      <c r="BH259" s="149">
        <f>IF(U259="sníž. přenesená",N259,0)</f>
        <v>0</v>
      </c>
      <c r="BI259" s="149">
        <f>IF(U259="nulová",N259,0)</f>
        <v>0</v>
      </c>
      <c r="BJ259" s="20" t="s">
        <v>85</v>
      </c>
      <c r="BK259" s="149">
        <f>ROUND(L259*K259,2)</f>
        <v>0</v>
      </c>
      <c r="BL259" s="20" t="s">
        <v>164</v>
      </c>
      <c r="BM259" s="20" t="s">
        <v>1007</v>
      </c>
    </row>
    <row r="260" spans="2:65" s="10" customFormat="1" ht="22.5" customHeight="1">
      <c r="B260" s="150"/>
      <c r="C260" s="151"/>
      <c r="D260" s="151"/>
      <c r="E260" s="152" t="s">
        <v>5</v>
      </c>
      <c r="F260" s="227" t="s">
        <v>1008</v>
      </c>
      <c r="G260" s="228"/>
      <c r="H260" s="228"/>
      <c r="I260" s="228"/>
      <c r="J260" s="151"/>
      <c r="K260" s="153">
        <v>38.25</v>
      </c>
      <c r="L260" s="151"/>
      <c r="M260" s="151"/>
      <c r="N260" s="151"/>
      <c r="O260" s="151"/>
      <c r="P260" s="151"/>
      <c r="Q260" s="151"/>
      <c r="R260" s="154"/>
      <c r="T260" s="155"/>
      <c r="U260" s="151"/>
      <c r="V260" s="151"/>
      <c r="W260" s="151"/>
      <c r="X260" s="151"/>
      <c r="Y260" s="151"/>
      <c r="Z260" s="151"/>
      <c r="AA260" s="156"/>
      <c r="AT260" s="157" t="s">
        <v>167</v>
      </c>
      <c r="AU260" s="157" t="s">
        <v>85</v>
      </c>
      <c r="AV260" s="10" t="s">
        <v>129</v>
      </c>
      <c r="AW260" s="10" t="s">
        <v>35</v>
      </c>
      <c r="AX260" s="10" t="s">
        <v>77</v>
      </c>
      <c r="AY260" s="157" t="s">
        <v>159</v>
      </c>
    </row>
    <row r="261" spans="2:65" s="11" customFormat="1" ht="22.5" customHeight="1">
      <c r="B261" s="158"/>
      <c r="C261" s="159"/>
      <c r="D261" s="159"/>
      <c r="E261" s="160" t="s">
        <v>5</v>
      </c>
      <c r="F261" s="239" t="s">
        <v>174</v>
      </c>
      <c r="G261" s="240"/>
      <c r="H261" s="240"/>
      <c r="I261" s="240"/>
      <c r="J261" s="159"/>
      <c r="K261" s="161">
        <v>38.25</v>
      </c>
      <c r="L261" s="159"/>
      <c r="M261" s="159"/>
      <c r="N261" s="159"/>
      <c r="O261" s="159"/>
      <c r="P261" s="159"/>
      <c r="Q261" s="159"/>
      <c r="R261" s="162"/>
      <c r="T261" s="163"/>
      <c r="U261" s="159"/>
      <c r="V261" s="159"/>
      <c r="W261" s="159"/>
      <c r="X261" s="159"/>
      <c r="Y261" s="159"/>
      <c r="Z261" s="159"/>
      <c r="AA261" s="164"/>
      <c r="AT261" s="165" t="s">
        <v>167</v>
      </c>
      <c r="AU261" s="165" t="s">
        <v>85</v>
      </c>
      <c r="AV261" s="11" t="s">
        <v>164</v>
      </c>
      <c r="AW261" s="11" t="s">
        <v>35</v>
      </c>
      <c r="AX261" s="11" t="s">
        <v>85</v>
      </c>
      <c r="AY261" s="165" t="s">
        <v>159</v>
      </c>
    </row>
    <row r="262" spans="2:65" s="1" customFormat="1" ht="31.5" customHeight="1">
      <c r="B262" s="140"/>
      <c r="C262" s="141" t="s">
        <v>582</v>
      </c>
      <c r="D262" s="141" t="s">
        <v>160</v>
      </c>
      <c r="E262" s="142" t="s">
        <v>1009</v>
      </c>
      <c r="F262" s="225" t="s">
        <v>1010</v>
      </c>
      <c r="G262" s="225"/>
      <c r="H262" s="225"/>
      <c r="I262" s="225"/>
      <c r="J262" s="143" t="s">
        <v>258</v>
      </c>
      <c r="K262" s="144">
        <v>23.6</v>
      </c>
      <c r="L262" s="226"/>
      <c r="M262" s="226"/>
      <c r="N262" s="226">
        <f>ROUND(L262*K262,2)</f>
        <v>0</v>
      </c>
      <c r="O262" s="226"/>
      <c r="P262" s="226"/>
      <c r="Q262" s="226"/>
      <c r="R262" s="145"/>
      <c r="T262" s="146" t="s">
        <v>5</v>
      </c>
      <c r="U262" s="43" t="s">
        <v>42</v>
      </c>
      <c r="V262" s="147">
        <v>0</v>
      </c>
      <c r="W262" s="147">
        <f>V262*K262</f>
        <v>0</v>
      </c>
      <c r="X262" s="147">
        <v>0</v>
      </c>
      <c r="Y262" s="147">
        <f>X262*K262</f>
        <v>0</v>
      </c>
      <c r="Z262" s="147">
        <v>0</v>
      </c>
      <c r="AA262" s="148">
        <f>Z262*K262</f>
        <v>0</v>
      </c>
      <c r="AR262" s="20" t="s">
        <v>164</v>
      </c>
      <c r="AT262" s="20" t="s">
        <v>160</v>
      </c>
      <c r="AU262" s="20" t="s">
        <v>85</v>
      </c>
      <c r="AY262" s="20" t="s">
        <v>159</v>
      </c>
      <c r="BE262" s="149">
        <f>IF(U262="základní",N262,0)</f>
        <v>0</v>
      </c>
      <c r="BF262" s="149">
        <f>IF(U262="snížená",N262,0)</f>
        <v>0</v>
      </c>
      <c r="BG262" s="149">
        <f>IF(U262="zákl. přenesená",N262,0)</f>
        <v>0</v>
      </c>
      <c r="BH262" s="149">
        <f>IF(U262="sníž. přenesená",N262,0)</f>
        <v>0</v>
      </c>
      <c r="BI262" s="149">
        <f>IF(U262="nulová",N262,0)</f>
        <v>0</v>
      </c>
      <c r="BJ262" s="20" t="s">
        <v>85</v>
      </c>
      <c r="BK262" s="149">
        <f>ROUND(L262*K262,2)</f>
        <v>0</v>
      </c>
      <c r="BL262" s="20" t="s">
        <v>164</v>
      </c>
      <c r="BM262" s="20" t="s">
        <v>1011</v>
      </c>
    </row>
    <row r="263" spans="2:65" s="1" customFormat="1" ht="31.5" customHeight="1">
      <c r="B263" s="140"/>
      <c r="C263" s="141" t="s">
        <v>586</v>
      </c>
      <c r="D263" s="141" t="s">
        <v>160</v>
      </c>
      <c r="E263" s="142" t="s">
        <v>1012</v>
      </c>
      <c r="F263" s="225" t="s">
        <v>1013</v>
      </c>
      <c r="G263" s="225"/>
      <c r="H263" s="225"/>
      <c r="I263" s="225"/>
      <c r="J263" s="143" t="s">
        <v>258</v>
      </c>
      <c r="K263" s="144">
        <v>13.5</v>
      </c>
      <c r="L263" s="226"/>
      <c r="M263" s="226"/>
      <c r="N263" s="226">
        <f>ROUND(L263*K263,2)</f>
        <v>0</v>
      </c>
      <c r="O263" s="226"/>
      <c r="P263" s="226"/>
      <c r="Q263" s="226"/>
      <c r="R263" s="145"/>
      <c r="T263" s="146" t="s">
        <v>5</v>
      </c>
      <c r="U263" s="43" t="s">
        <v>42</v>
      </c>
      <c r="V263" s="147">
        <v>0</v>
      </c>
      <c r="W263" s="147">
        <f>V263*K263</f>
        <v>0</v>
      </c>
      <c r="X263" s="147">
        <v>0</v>
      </c>
      <c r="Y263" s="147">
        <f>X263*K263</f>
        <v>0</v>
      </c>
      <c r="Z263" s="147">
        <v>0</v>
      </c>
      <c r="AA263" s="148">
        <f>Z263*K263</f>
        <v>0</v>
      </c>
      <c r="AR263" s="20" t="s">
        <v>164</v>
      </c>
      <c r="AT263" s="20" t="s">
        <v>160</v>
      </c>
      <c r="AU263" s="20" t="s">
        <v>85</v>
      </c>
      <c r="AY263" s="20" t="s">
        <v>159</v>
      </c>
      <c r="BE263" s="149">
        <f>IF(U263="základní",N263,0)</f>
        <v>0</v>
      </c>
      <c r="BF263" s="149">
        <f>IF(U263="snížená",N263,0)</f>
        <v>0</v>
      </c>
      <c r="BG263" s="149">
        <f>IF(U263="zákl. přenesená",N263,0)</f>
        <v>0</v>
      </c>
      <c r="BH263" s="149">
        <f>IF(U263="sníž. přenesená",N263,0)</f>
        <v>0</v>
      </c>
      <c r="BI263" s="149">
        <f>IF(U263="nulová",N263,0)</f>
        <v>0</v>
      </c>
      <c r="BJ263" s="20" t="s">
        <v>85</v>
      </c>
      <c r="BK263" s="149">
        <f>ROUND(L263*K263,2)</f>
        <v>0</v>
      </c>
      <c r="BL263" s="20" t="s">
        <v>164</v>
      </c>
      <c r="BM263" s="20" t="s">
        <v>1014</v>
      </c>
    </row>
    <row r="264" spans="2:65" s="10" customFormat="1" ht="22.5" customHeight="1">
      <c r="B264" s="150"/>
      <c r="C264" s="151"/>
      <c r="D264" s="151"/>
      <c r="E264" s="152" t="s">
        <v>5</v>
      </c>
      <c r="F264" s="227" t="s">
        <v>1015</v>
      </c>
      <c r="G264" s="228"/>
      <c r="H264" s="228"/>
      <c r="I264" s="228"/>
      <c r="J264" s="151"/>
      <c r="K264" s="153">
        <v>13.5</v>
      </c>
      <c r="L264" s="151"/>
      <c r="M264" s="151"/>
      <c r="N264" s="151"/>
      <c r="O264" s="151"/>
      <c r="P264" s="151"/>
      <c r="Q264" s="151"/>
      <c r="R264" s="154"/>
      <c r="T264" s="155"/>
      <c r="U264" s="151"/>
      <c r="V264" s="151"/>
      <c r="W264" s="151"/>
      <c r="X264" s="151"/>
      <c r="Y264" s="151"/>
      <c r="Z264" s="151"/>
      <c r="AA264" s="156"/>
      <c r="AT264" s="157" t="s">
        <v>167</v>
      </c>
      <c r="AU264" s="157" t="s">
        <v>85</v>
      </c>
      <c r="AV264" s="10" t="s">
        <v>129</v>
      </c>
      <c r="AW264" s="10" t="s">
        <v>35</v>
      </c>
      <c r="AX264" s="10" t="s">
        <v>77</v>
      </c>
      <c r="AY264" s="157" t="s">
        <v>159</v>
      </c>
    </row>
    <row r="265" spans="2:65" s="11" customFormat="1" ht="22.5" customHeight="1">
      <c r="B265" s="158"/>
      <c r="C265" s="159"/>
      <c r="D265" s="159"/>
      <c r="E265" s="160" t="s">
        <v>5</v>
      </c>
      <c r="F265" s="239" t="s">
        <v>174</v>
      </c>
      <c r="G265" s="240"/>
      <c r="H265" s="240"/>
      <c r="I265" s="240"/>
      <c r="J265" s="159"/>
      <c r="K265" s="161">
        <v>13.5</v>
      </c>
      <c r="L265" s="159"/>
      <c r="M265" s="159"/>
      <c r="N265" s="159"/>
      <c r="O265" s="159"/>
      <c r="P265" s="159"/>
      <c r="Q265" s="159"/>
      <c r="R265" s="162"/>
      <c r="T265" s="163"/>
      <c r="U265" s="159"/>
      <c r="V265" s="159"/>
      <c r="W265" s="159"/>
      <c r="X265" s="159"/>
      <c r="Y265" s="159"/>
      <c r="Z265" s="159"/>
      <c r="AA265" s="164"/>
      <c r="AT265" s="165" t="s">
        <v>167</v>
      </c>
      <c r="AU265" s="165" t="s">
        <v>85</v>
      </c>
      <c r="AV265" s="11" t="s">
        <v>164</v>
      </c>
      <c r="AW265" s="11" t="s">
        <v>35</v>
      </c>
      <c r="AX265" s="11" t="s">
        <v>85</v>
      </c>
      <c r="AY265" s="165" t="s">
        <v>159</v>
      </c>
    </row>
    <row r="266" spans="2:65" s="1" customFormat="1" ht="31.5" customHeight="1">
      <c r="B266" s="140"/>
      <c r="C266" s="141" t="s">
        <v>590</v>
      </c>
      <c r="D266" s="141" t="s">
        <v>160</v>
      </c>
      <c r="E266" s="142" t="s">
        <v>1016</v>
      </c>
      <c r="F266" s="225" t="s">
        <v>1017</v>
      </c>
      <c r="G266" s="225"/>
      <c r="H266" s="225"/>
      <c r="I266" s="225"/>
      <c r="J266" s="143" t="s">
        <v>216</v>
      </c>
      <c r="K266" s="144">
        <v>2</v>
      </c>
      <c r="L266" s="226"/>
      <c r="M266" s="226"/>
      <c r="N266" s="226">
        <f t="shared" ref="N266:N273" si="30">ROUND(L266*K266,2)</f>
        <v>0</v>
      </c>
      <c r="O266" s="226"/>
      <c r="P266" s="226"/>
      <c r="Q266" s="226"/>
      <c r="R266" s="145"/>
      <c r="T266" s="146" t="s">
        <v>5</v>
      </c>
      <c r="U266" s="43" t="s">
        <v>42</v>
      </c>
      <c r="V266" s="147">
        <v>0</v>
      </c>
      <c r="W266" s="147">
        <f t="shared" ref="W266:W273" si="31">V266*K266</f>
        <v>0</v>
      </c>
      <c r="X266" s="147">
        <v>0</v>
      </c>
      <c r="Y266" s="147">
        <f t="shared" ref="Y266:Y273" si="32">X266*K266</f>
        <v>0</v>
      </c>
      <c r="Z266" s="147">
        <v>0</v>
      </c>
      <c r="AA266" s="148">
        <f t="shared" ref="AA266:AA273" si="33">Z266*K266</f>
        <v>0</v>
      </c>
      <c r="AR266" s="20" t="s">
        <v>164</v>
      </c>
      <c r="AT266" s="20" t="s">
        <v>160</v>
      </c>
      <c r="AU266" s="20" t="s">
        <v>85</v>
      </c>
      <c r="AY266" s="20" t="s">
        <v>159</v>
      </c>
      <c r="BE266" s="149">
        <f t="shared" ref="BE266:BE273" si="34">IF(U266="základní",N266,0)</f>
        <v>0</v>
      </c>
      <c r="BF266" s="149">
        <f t="shared" ref="BF266:BF273" si="35">IF(U266="snížená",N266,0)</f>
        <v>0</v>
      </c>
      <c r="BG266" s="149">
        <f t="shared" ref="BG266:BG273" si="36">IF(U266="zákl. přenesená",N266,0)</f>
        <v>0</v>
      </c>
      <c r="BH266" s="149">
        <f t="shared" ref="BH266:BH273" si="37">IF(U266="sníž. přenesená",N266,0)</f>
        <v>0</v>
      </c>
      <c r="BI266" s="149">
        <f t="shared" ref="BI266:BI273" si="38">IF(U266="nulová",N266,0)</f>
        <v>0</v>
      </c>
      <c r="BJ266" s="20" t="s">
        <v>85</v>
      </c>
      <c r="BK266" s="149">
        <f t="shared" ref="BK266:BK273" si="39">ROUND(L266*K266,2)</f>
        <v>0</v>
      </c>
      <c r="BL266" s="20" t="s">
        <v>164</v>
      </c>
      <c r="BM266" s="20" t="s">
        <v>1018</v>
      </c>
    </row>
    <row r="267" spans="2:65" s="1" customFormat="1" ht="31.5" customHeight="1">
      <c r="B267" s="140"/>
      <c r="C267" s="141" t="s">
        <v>594</v>
      </c>
      <c r="D267" s="141" t="s">
        <v>160</v>
      </c>
      <c r="E267" s="142" t="s">
        <v>1019</v>
      </c>
      <c r="F267" s="225" t="s">
        <v>1020</v>
      </c>
      <c r="G267" s="225"/>
      <c r="H267" s="225"/>
      <c r="I267" s="225"/>
      <c r="J267" s="143" t="s">
        <v>216</v>
      </c>
      <c r="K267" s="144">
        <v>2</v>
      </c>
      <c r="L267" s="226"/>
      <c r="M267" s="226"/>
      <c r="N267" s="226">
        <f t="shared" si="30"/>
        <v>0</v>
      </c>
      <c r="O267" s="226"/>
      <c r="P267" s="226"/>
      <c r="Q267" s="226"/>
      <c r="R267" s="145"/>
      <c r="T267" s="146" t="s">
        <v>5</v>
      </c>
      <c r="U267" s="43" t="s">
        <v>42</v>
      </c>
      <c r="V267" s="147">
        <v>0</v>
      </c>
      <c r="W267" s="147">
        <f t="shared" si="31"/>
        <v>0</v>
      </c>
      <c r="X267" s="147">
        <v>0</v>
      </c>
      <c r="Y267" s="147">
        <f t="shared" si="32"/>
        <v>0</v>
      </c>
      <c r="Z267" s="147">
        <v>0</v>
      </c>
      <c r="AA267" s="148">
        <f t="shared" si="33"/>
        <v>0</v>
      </c>
      <c r="AR267" s="20" t="s">
        <v>164</v>
      </c>
      <c r="AT267" s="20" t="s">
        <v>160</v>
      </c>
      <c r="AU267" s="20" t="s">
        <v>85</v>
      </c>
      <c r="AY267" s="20" t="s">
        <v>159</v>
      </c>
      <c r="BE267" s="149">
        <f t="shared" si="34"/>
        <v>0</v>
      </c>
      <c r="BF267" s="149">
        <f t="shared" si="35"/>
        <v>0</v>
      </c>
      <c r="BG267" s="149">
        <f t="shared" si="36"/>
        <v>0</v>
      </c>
      <c r="BH267" s="149">
        <f t="shared" si="37"/>
        <v>0</v>
      </c>
      <c r="BI267" s="149">
        <f t="shared" si="38"/>
        <v>0</v>
      </c>
      <c r="BJ267" s="20" t="s">
        <v>85</v>
      </c>
      <c r="BK267" s="149">
        <f t="shared" si="39"/>
        <v>0</v>
      </c>
      <c r="BL267" s="20" t="s">
        <v>164</v>
      </c>
      <c r="BM267" s="20" t="s">
        <v>1021</v>
      </c>
    </row>
    <row r="268" spans="2:65" s="1" customFormat="1" ht="31.5" customHeight="1">
      <c r="B268" s="140"/>
      <c r="C268" s="141" t="s">
        <v>599</v>
      </c>
      <c r="D268" s="141" t="s">
        <v>160</v>
      </c>
      <c r="E268" s="142" t="s">
        <v>1022</v>
      </c>
      <c r="F268" s="225" t="s">
        <v>1023</v>
      </c>
      <c r="G268" s="225"/>
      <c r="H268" s="225"/>
      <c r="I268" s="225"/>
      <c r="J268" s="143" t="s">
        <v>216</v>
      </c>
      <c r="K268" s="144">
        <v>1</v>
      </c>
      <c r="L268" s="226"/>
      <c r="M268" s="226"/>
      <c r="N268" s="226">
        <f t="shared" si="30"/>
        <v>0</v>
      </c>
      <c r="O268" s="226"/>
      <c r="P268" s="226"/>
      <c r="Q268" s="226"/>
      <c r="R268" s="145"/>
      <c r="T268" s="146" t="s">
        <v>5</v>
      </c>
      <c r="U268" s="43" t="s">
        <v>42</v>
      </c>
      <c r="V268" s="147">
        <v>0</v>
      </c>
      <c r="W268" s="147">
        <f t="shared" si="31"/>
        <v>0</v>
      </c>
      <c r="X268" s="147">
        <v>0</v>
      </c>
      <c r="Y268" s="147">
        <f t="shared" si="32"/>
        <v>0</v>
      </c>
      <c r="Z268" s="147">
        <v>0</v>
      </c>
      <c r="AA268" s="148">
        <f t="shared" si="33"/>
        <v>0</v>
      </c>
      <c r="AR268" s="20" t="s">
        <v>164</v>
      </c>
      <c r="AT268" s="20" t="s">
        <v>160</v>
      </c>
      <c r="AU268" s="20" t="s">
        <v>85</v>
      </c>
      <c r="AY268" s="20" t="s">
        <v>159</v>
      </c>
      <c r="BE268" s="149">
        <f t="shared" si="34"/>
        <v>0</v>
      </c>
      <c r="BF268" s="149">
        <f t="shared" si="35"/>
        <v>0</v>
      </c>
      <c r="BG268" s="149">
        <f t="shared" si="36"/>
        <v>0</v>
      </c>
      <c r="BH268" s="149">
        <f t="shared" si="37"/>
        <v>0</v>
      </c>
      <c r="BI268" s="149">
        <f t="shared" si="38"/>
        <v>0</v>
      </c>
      <c r="BJ268" s="20" t="s">
        <v>85</v>
      </c>
      <c r="BK268" s="149">
        <f t="shared" si="39"/>
        <v>0</v>
      </c>
      <c r="BL268" s="20" t="s">
        <v>164</v>
      </c>
      <c r="BM268" s="20" t="s">
        <v>1024</v>
      </c>
    </row>
    <row r="269" spans="2:65" s="1" customFormat="1" ht="31.5" customHeight="1">
      <c r="B269" s="140"/>
      <c r="C269" s="141" t="s">
        <v>604</v>
      </c>
      <c r="D269" s="141" t="s">
        <v>160</v>
      </c>
      <c r="E269" s="142" t="s">
        <v>1025</v>
      </c>
      <c r="F269" s="225" t="s">
        <v>1026</v>
      </c>
      <c r="G269" s="225"/>
      <c r="H269" s="225"/>
      <c r="I269" s="225"/>
      <c r="J269" s="143" t="s">
        <v>216</v>
      </c>
      <c r="K269" s="144">
        <v>3</v>
      </c>
      <c r="L269" s="226"/>
      <c r="M269" s="226"/>
      <c r="N269" s="226">
        <f t="shared" si="30"/>
        <v>0</v>
      </c>
      <c r="O269" s="226"/>
      <c r="P269" s="226"/>
      <c r="Q269" s="226"/>
      <c r="R269" s="145"/>
      <c r="T269" s="146" t="s">
        <v>5</v>
      </c>
      <c r="U269" s="43" t="s">
        <v>42</v>
      </c>
      <c r="V269" s="147">
        <v>0</v>
      </c>
      <c r="W269" s="147">
        <f t="shared" si="31"/>
        <v>0</v>
      </c>
      <c r="X269" s="147">
        <v>0</v>
      </c>
      <c r="Y269" s="147">
        <f t="shared" si="32"/>
        <v>0</v>
      </c>
      <c r="Z269" s="147">
        <v>0</v>
      </c>
      <c r="AA269" s="148">
        <f t="shared" si="33"/>
        <v>0</v>
      </c>
      <c r="AR269" s="20" t="s">
        <v>164</v>
      </c>
      <c r="AT269" s="20" t="s">
        <v>160</v>
      </c>
      <c r="AU269" s="20" t="s">
        <v>85</v>
      </c>
      <c r="AY269" s="20" t="s">
        <v>159</v>
      </c>
      <c r="BE269" s="149">
        <f t="shared" si="34"/>
        <v>0</v>
      </c>
      <c r="BF269" s="149">
        <f t="shared" si="35"/>
        <v>0</v>
      </c>
      <c r="BG269" s="149">
        <f t="shared" si="36"/>
        <v>0</v>
      </c>
      <c r="BH269" s="149">
        <f t="shared" si="37"/>
        <v>0</v>
      </c>
      <c r="BI269" s="149">
        <f t="shared" si="38"/>
        <v>0</v>
      </c>
      <c r="BJ269" s="20" t="s">
        <v>85</v>
      </c>
      <c r="BK269" s="149">
        <f t="shared" si="39"/>
        <v>0</v>
      </c>
      <c r="BL269" s="20" t="s">
        <v>164</v>
      </c>
      <c r="BM269" s="20" t="s">
        <v>1027</v>
      </c>
    </row>
    <row r="270" spans="2:65" s="1" customFormat="1" ht="31.5" customHeight="1">
      <c r="B270" s="140"/>
      <c r="C270" s="141" t="s">
        <v>608</v>
      </c>
      <c r="D270" s="141" t="s">
        <v>160</v>
      </c>
      <c r="E270" s="142" t="s">
        <v>1028</v>
      </c>
      <c r="F270" s="225" t="s">
        <v>1029</v>
      </c>
      <c r="G270" s="225"/>
      <c r="H270" s="225"/>
      <c r="I270" s="225"/>
      <c r="J270" s="143" t="s">
        <v>216</v>
      </c>
      <c r="K270" s="144">
        <v>1</v>
      </c>
      <c r="L270" s="226"/>
      <c r="M270" s="226"/>
      <c r="N270" s="226">
        <f t="shared" si="30"/>
        <v>0</v>
      </c>
      <c r="O270" s="226"/>
      <c r="P270" s="226"/>
      <c r="Q270" s="226"/>
      <c r="R270" s="145"/>
      <c r="T270" s="146" t="s">
        <v>5</v>
      </c>
      <c r="U270" s="43" t="s">
        <v>42</v>
      </c>
      <c r="V270" s="147">
        <v>0</v>
      </c>
      <c r="W270" s="147">
        <f t="shared" si="31"/>
        <v>0</v>
      </c>
      <c r="X270" s="147">
        <v>0</v>
      </c>
      <c r="Y270" s="147">
        <f t="shared" si="32"/>
        <v>0</v>
      </c>
      <c r="Z270" s="147">
        <v>0</v>
      </c>
      <c r="AA270" s="148">
        <f t="shared" si="33"/>
        <v>0</v>
      </c>
      <c r="AR270" s="20" t="s">
        <v>164</v>
      </c>
      <c r="AT270" s="20" t="s">
        <v>160</v>
      </c>
      <c r="AU270" s="20" t="s">
        <v>85</v>
      </c>
      <c r="AY270" s="20" t="s">
        <v>159</v>
      </c>
      <c r="BE270" s="149">
        <f t="shared" si="34"/>
        <v>0</v>
      </c>
      <c r="BF270" s="149">
        <f t="shared" si="35"/>
        <v>0</v>
      </c>
      <c r="BG270" s="149">
        <f t="shared" si="36"/>
        <v>0</v>
      </c>
      <c r="BH270" s="149">
        <f t="shared" si="37"/>
        <v>0</v>
      </c>
      <c r="BI270" s="149">
        <f t="shared" si="38"/>
        <v>0</v>
      </c>
      <c r="BJ270" s="20" t="s">
        <v>85</v>
      </c>
      <c r="BK270" s="149">
        <f t="shared" si="39"/>
        <v>0</v>
      </c>
      <c r="BL270" s="20" t="s">
        <v>164</v>
      </c>
      <c r="BM270" s="20" t="s">
        <v>1030</v>
      </c>
    </row>
    <row r="271" spans="2:65" s="1" customFormat="1" ht="31.5" customHeight="1">
      <c r="B271" s="140"/>
      <c r="C271" s="141" t="s">
        <v>614</v>
      </c>
      <c r="D271" s="141" t="s">
        <v>160</v>
      </c>
      <c r="E271" s="142" t="s">
        <v>1031</v>
      </c>
      <c r="F271" s="225" t="s">
        <v>1032</v>
      </c>
      <c r="G271" s="225"/>
      <c r="H271" s="225"/>
      <c r="I271" s="225"/>
      <c r="J271" s="143" t="s">
        <v>216</v>
      </c>
      <c r="K271" s="144">
        <v>2</v>
      </c>
      <c r="L271" s="226"/>
      <c r="M271" s="226"/>
      <c r="N271" s="226">
        <f t="shared" si="30"/>
        <v>0</v>
      </c>
      <c r="O271" s="226"/>
      <c r="P271" s="226"/>
      <c r="Q271" s="226"/>
      <c r="R271" s="145"/>
      <c r="T271" s="146" t="s">
        <v>5</v>
      </c>
      <c r="U271" s="43" t="s">
        <v>42</v>
      </c>
      <c r="V271" s="147">
        <v>0</v>
      </c>
      <c r="W271" s="147">
        <f t="shared" si="31"/>
        <v>0</v>
      </c>
      <c r="X271" s="147">
        <v>0</v>
      </c>
      <c r="Y271" s="147">
        <f t="shared" si="32"/>
        <v>0</v>
      </c>
      <c r="Z271" s="147">
        <v>0</v>
      </c>
      <c r="AA271" s="148">
        <f t="shared" si="33"/>
        <v>0</v>
      </c>
      <c r="AR271" s="20" t="s">
        <v>164</v>
      </c>
      <c r="AT271" s="20" t="s">
        <v>160</v>
      </c>
      <c r="AU271" s="20" t="s">
        <v>85</v>
      </c>
      <c r="AY271" s="20" t="s">
        <v>159</v>
      </c>
      <c r="BE271" s="149">
        <f t="shared" si="34"/>
        <v>0</v>
      </c>
      <c r="BF271" s="149">
        <f t="shared" si="35"/>
        <v>0</v>
      </c>
      <c r="BG271" s="149">
        <f t="shared" si="36"/>
        <v>0</v>
      </c>
      <c r="BH271" s="149">
        <f t="shared" si="37"/>
        <v>0</v>
      </c>
      <c r="BI271" s="149">
        <f t="shared" si="38"/>
        <v>0</v>
      </c>
      <c r="BJ271" s="20" t="s">
        <v>85</v>
      </c>
      <c r="BK271" s="149">
        <f t="shared" si="39"/>
        <v>0</v>
      </c>
      <c r="BL271" s="20" t="s">
        <v>164</v>
      </c>
      <c r="BM271" s="20" t="s">
        <v>1033</v>
      </c>
    </row>
    <row r="272" spans="2:65" s="1" customFormat="1" ht="22.5" customHeight="1">
      <c r="B272" s="140"/>
      <c r="C272" s="141" t="s">
        <v>619</v>
      </c>
      <c r="D272" s="141" t="s">
        <v>160</v>
      </c>
      <c r="E272" s="142" t="s">
        <v>1034</v>
      </c>
      <c r="F272" s="225" t="s">
        <v>1035</v>
      </c>
      <c r="G272" s="225"/>
      <c r="H272" s="225"/>
      <c r="I272" s="225"/>
      <c r="J272" s="143" t="s">
        <v>284</v>
      </c>
      <c r="K272" s="144">
        <v>0.81</v>
      </c>
      <c r="L272" s="226"/>
      <c r="M272" s="226"/>
      <c r="N272" s="226">
        <f t="shared" si="30"/>
        <v>0</v>
      </c>
      <c r="O272" s="226"/>
      <c r="P272" s="226"/>
      <c r="Q272" s="226"/>
      <c r="R272" s="145"/>
      <c r="T272" s="146" t="s">
        <v>5</v>
      </c>
      <c r="U272" s="43" t="s">
        <v>42</v>
      </c>
      <c r="V272" s="147">
        <v>0</v>
      </c>
      <c r="W272" s="147">
        <f t="shared" si="31"/>
        <v>0</v>
      </c>
      <c r="X272" s="147">
        <v>0</v>
      </c>
      <c r="Y272" s="147">
        <f t="shared" si="32"/>
        <v>0</v>
      </c>
      <c r="Z272" s="147">
        <v>0</v>
      </c>
      <c r="AA272" s="148">
        <f t="shared" si="33"/>
        <v>0</v>
      </c>
      <c r="AR272" s="20" t="s">
        <v>164</v>
      </c>
      <c r="AT272" s="20" t="s">
        <v>160</v>
      </c>
      <c r="AU272" s="20" t="s">
        <v>85</v>
      </c>
      <c r="AY272" s="20" t="s">
        <v>159</v>
      </c>
      <c r="BE272" s="149">
        <f t="shared" si="34"/>
        <v>0</v>
      </c>
      <c r="BF272" s="149">
        <f t="shared" si="35"/>
        <v>0</v>
      </c>
      <c r="BG272" s="149">
        <f t="shared" si="36"/>
        <v>0</v>
      </c>
      <c r="BH272" s="149">
        <f t="shared" si="37"/>
        <v>0</v>
      </c>
      <c r="BI272" s="149">
        <f t="shared" si="38"/>
        <v>0</v>
      </c>
      <c r="BJ272" s="20" t="s">
        <v>85</v>
      </c>
      <c r="BK272" s="149">
        <f t="shared" si="39"/>
        <v>0</v>
      </c>
      <c r="BL272" s="20" t="s">
        <v>164</v>
      </c>
      <c r="BM272" s="20" t="s">
        <v>1036</v>
      </c>
    </row>
    <row r="273" spans="2:65" s="1" customFormat="1" ht="22.5" customHeight="1">
      <c r="B273" s="140"/>
      <c r="C273" s="141" t="s">
        <v>623</v>
      </c>
      <c r="D273" s="141" t="s">
        <v>160</v>
      </c>
      <c r="E273" s="142" t="s">
        <v>1037</v>
      </c>
      <c r="F273" s="225" t="s">
        <v>1038</v>
      </c>
      <c r="G273" s="225"/>
      <c r="H273" s="225"/>
      <c r="I273" s="225"/>
      <c r="J273" s="143" t="s">
        <v>258</v>
      </c>
      <c r="K273" s="144">
        <v>7.1760000000000002</v>
      </c>
      <c r="L273" s="226"/>
      <c r="M273" s="226"/>
      <c r="N273" s="226">
        <f t="shared" si="30"/>
        <v>0</v>
      </c>
      <c r="O273" s="226"/>
      <c r="P273" s="226"/>
      <c r="Q273" s="226"/>
      <c r="R273" s="145"/>
      <c r="T273" s="146" t="s">
        <v>5</v>
      </c>
      <c r="U273" s="43" t="s">
        <v>42</v>
      </c>
      <c r="V273" s="147">
        <v>0</v>
      </c>
      <c r="W273" s="147">
        <f t="shared" si="31"/>
        <v>0</v>
      </c>
      <c r="X273" s="147">
        <v>0</v>
      </c>
      <c r="Y273" s="147">
        <f t="shared" si="32"/>
        <v>0</v>
      </c>
      <c r="Z273" s="147">
        <v>0</v>
      </c>
      <c r="AA273" s="148">
        <f t="shared" si="33"/>
        <v>0</v>
      </c>
      <c r="AR273" s="20" t="s">
        <v>164</v>
      </c>
      <c r="AT273" s="20" t="s">
        <v>160</v>
      </c>
      <c r="AU273" s="20" t="s">
        <v>85</v>
      </c>
      <c r="AY273" s="20" t="s">
        <v>159</v>
      </c>
      <c r="BE273" s="149">
        <f t="shared" si="34"/>
        <v>0</v>
      </c>
      <c r="BF273" s="149">
        <f t="shared" si="35"/>
        <v>0</v>
      </c>
      <c r="BG273" s="149">
        <f t="shared" si="36"/>
        <v>0</v>
      </c>
      <c r="BH273" s="149">
        <f t="shared" si="37"/>
        <v>0</v>
      </c>
      <c r="BI273" s="149">
        <f t="shared" si="38"/>
        <v>0</v>
      </c>
      <c r="BJ273" s="20" t="s">
        <v>85</v>
      </c>
      <c r="BK273" s="149">
        <f t="shared" si="39"/>
        <v>0</v>
      </c>
      <c r="BL273" s="20" t="s">
        <v>164</v>
      </c>
      <c r="BM273" s="20" t="s">
        <v>1039</v>
      </c>
    </row>
    <row r="274" spans="2:65" s="10" customFormat="1" ht="22.5" customHeight="1">
      <c r="B274" s="150"/>
      <c r="C274" s="151"/>
      <c r="D274" s="151"/>
      <c r="E274" s="152" t="s">
        <v>5</v>
      </c>
      <c r="F274" s="227" t="s">
        <v>1040</v>
      </c>
      <c r="G274" s="228"/>
      <c r="H274" s="228"/>
      <c r="I274" s="228"/>
      <c r="J274" s="151"/>
      <c r="K274" s="153">
        <v>7.1760000000000002</v>
      </c>
      <c r="L274" s="151"/>
      <c r="M274" s="151"/>
      <c r="N274" s="151"/>
      <c r="O274" s="151"/>
      <c r="P274" s="151"/>
      <c r="Q274" s="151"/>
      <c r="R274" s="154"/>
      <c r="T274" s="155"/>
      <c r="U274" s="151"/>
      <c r="V274" s="151"/>
      <c r="W274" s="151"/>
      <c r="X274" s="151"/>
      <c r="Y274" s="151"/>
      <c r="Z274" s="151"/>
      <c r="AA274" s="156"/>
      <c r="AT274" s="157" t="s">
        <v>167</v>
      </c>
      <c r="AU274" s="157" t="s">
        <v>85</v>
      </c>
      <c r="AV274" s="10" t="s">
        <v>129</v>
      </c>
      <c r="AW274" s="10" t="s">
        <v>35</v>
      </c>
      <c r="AX274" s="10" t="s">
        <v>77</v>
      </c>
      <c r="AY274" s="157" t="s">
        <v>159</v>
      </c>
    </row>
    <row r="275" spans="2:65" s="11" customFormat="1" ht="22.5" customHeight="1">
      <c r="B275" s="158"/>
      <c r="C275" s="159"/>
      <c r="D275" s="159"/>
      <c r="E275" s="160" t="s">
        <v>5</v>
      </c>
      <c r="F275" s="239" t="s">
        <v>174</v>
      </c>
      <c r="G275" s="240"/>
      <c r="H275" s="240"/>
      <c r="I275" s="240"/>
      <c r="J275" s="159"/>
      <c r="K275" s="161">
        <v>7.1760000000000002</v>
      </c>
      <c r="L275" s="159"/>
      <c r="M275" s="159"/>
      <c r="N275" s="159"/>
      <c r="O275" s="159"/>
      <c r="P275" s="159"/>
      <c r="Q275" s="159"/>
      <c r="R275" s="162"/>
      <c r="T275" s="163"/>
      <c r="U275" s="159"/>
      <c r="V275" s="159"/>
      <c r="W275" s="159"/>
      <c r="X275" s="159"/>
      <c r="Y275" s="159"/>
      <c r="Z275" s="159"/>
      <c r="AA275" s="164"/>
      <c r="AT275" s="165" t="s">
        <v>167</v>
      </c>
      <c r="AU275" s="165" t="s">
        <v>85</v>
      </c>
      <c r="AV275" s="11" t="s">
        <v>164</v>
      </c>
      <c r="AW275" s="11" t="s">
        <v>35</v>
      </c>
      <c r="AX275" s="11" t="s">
        <v>85</v>
      </c>
      <c r="AY275" s="165" t="s">
        <v>159</v>
      </c>
    </row>
    <row r="276" spans="2:65" s="1" customFormat="1" ht="22.5" customHeight="1">
      <c r="B276" s="140"/>
      <c r="C276" s="141" t="s">
        <v>627</v>
      </c>
      <c r="D276" s="141" t="s">
        <v>160</v>
      </c>
      <c r="E276" s="142" t="s">
        <v>1041</v>
      </c>
      <c r="F276" s="225" t="s">
        <v>1042</v>
      </c>
      <c r="G276" s="225"/>
      <c r="H276" s="225"/>
      <c r="I276" s="225"/>
      <c r="J276" s="143" t="s">
        <v>284</v>
      </c>
      <c r="K276" s="144">
        <v>0.72</v>
      </c>
      <c r="L276" s="226"/>
      <c r="M276" s="226"/>
      <c r="N276" s="226">
        <f>ROUND(L276*K276,2)</f>
        <v>0</v>
      </c>
      <c r="O276" s="226"/>
      <c r="P276" s="226"/>
      <c r="Q276" s="226"/>
      <c r="R276" s="145"/>
      <c r="T276" s="146" t="s">
        <v>5</v>
      </c>
      <c r="U276" s="43" t="s">
        <v>42</v>
      </c>
      <c r="V276" s="147">
        <v>0</v>
      </c>
      <c r="W276" s="147">
        <f>V276*K276</f>
        <v>0</v>
      </c>
      <c r="X276" s="147">
        <v>0</v>
      </c>
      <c r="Y276" s="147">
        <f>X276*K276</f>
        <v>0</v>
      </c>
      <c r="Z276" s="147">
        <v>0</v>
      </c>
      <c r="AA276" s="148">
        <f>Z276*K276</f>
        <v>0</v>
      </c>
      <c r="AR276" s="20" t="s">
        <v>164</v>
      </c>
      <c r="AT276" s="20" t="s">
        <v>160</v>
      </c>
      <c r="AU276" s="20" t="s">
        <v>85</v>
      </c>
      <c r="AY276" s="20" t="s">
        <v>159</v>
      </c>
      <c r="BE276" s="149">
        <f>IF(U276="základní",N276,0)</f>
        <v>0</v>
      </c>
      <c r="BF276" s="149">
        <f>IF(U276="snížená",N276,0)</f>
        <v>0</v>
      </c>
      <c r="BG276" s="149">
        <f>IF(U276="zákl. přenesená",N276,0)</f>
        <v>0</v>
      </c>
      <c r="BH276" s="149">
        <f>IF(U276="sníž. přenesená",N276,0)</f>
        <v>0</v>
      </c>
      <c r="BI276" s="149">
        <f>IF(U276="nulová",N276,0)</f>
        <v>0</v>
      </c>
      <c r="BJ276" s="20" t="s">
        <v>85</v>
      </c>
      <c r="BK276" s="149">
        <f>ROUND(L276*K276,2)</f>
        <v>0</v>
      </c>
      <c r="BL276" s="20" t="s">
        <v>164</v>
      </c>
      <c r="BM276" s="20" t="s">
        <v>1043</v>
      </c>
    </row>
    <row r="277" spans="2:65" s="1" customFormat="1" ht="22.5" customHeight="1">
      <c r="B277" s="140"/>
      <c r="C277" s="141" t="s">
        <v>558</v>
      </c>
      <c r="D277" s="141" t="s">
        <v>160</v>
      </c>
      <c r="E277" s="142" t="s">
        <v>1044</v>
      </c>
      <c r="F277" s="225" t="s">
        <v>1045</v>
      </c>
      <c r="G277" s="225"/>
      <c r="H277" s="225"/>
      <c r="I277" s="225"/>
      <c r="J277" s="143" t="s">
        <v>163</v>
      </c>
      <c r="K277" s="144">
        <v>18</v>
      </c>
      <c r="L277" s="226"/>
      <c r="M277" s="226"/>
      <c r="N277" s="226">
        <f>ROUND(L277*K277,2)</f>
        <v>0</v>
      </c>
      <c r="O277" s="226"/>
      <c r="P277" s="226"/>
      <c r="Q277" s="226"/>
      <c r="R277" s="145"/>
      <c r="T277" s="146" t="s">
        <v>5</v>
      </c>
      <c r="U277" s="43" t="s">
        <v>42</v>
      </c>
      <c r="V277" s="147">
        <v>0</v>
      </c>
      <c r="W277" s="147">
        <f>V277*K277</f>
        <v>0</v>
      </c>
      <c r="X277" s="147">
        <v>0</v>
      </c>
      <c r="Y277" s="147">
        <f>X277*K277</f>
        <v>0</v>
      </c>
      <c r="Z277" s="147">
        <v>0</v>
      </c>
      <c r="AA277" s="148">
        <f>Z277*K277</f>
        <v>0</v>
      </c>
      <c r="AR277" s="20" t="s">
        <v>164</v>
      </c>
      <c r="AT277" s="20" t="s">
        <v>160</v>
      </c>
      <c r="AU277" s="20" t="s">
        <v>85</v>
      </c>
      <c r="AY277" s="20" t="s">
        <v>159</v>
      </c>
      <c r="BE277" s="149">
        <f>IF(U277="základní",N277,0)</f>
        <v>0</v>
      </c>
      <c r="BF277" s="149">
        <f>IF(U277="snížená",N277,0)</f>
        <v>0</v>
      </c>
      <c r="BG277" s="149">
        <f>IF(U277="zákl. přenesená",N277,0)</f>
        <v>0</v>
      </c>
      <c r="BH277" s="149">
        <f>IF(U277="sníž. přenesená",N277,0)</f>
        <v>0</v>
      </c>
      <c r="BI277" s="149">
        <f>IF(U277="nulová",N277,0)</f>
        <v>0</v>
      </c>
      <c r="BJ277" s="20" t="s">
        <v>85</v>
      </c>
      <c r="BK277" s="149">
        <f>ROUND(L277*K277,2)</f>
        <v>0</v>
      </c>
      <c r="BL277" s="20" t="s">
        <v>164</v>
      </c>
      <c r="BM277" s="20" t="s">
        <v>1046</v>
      </c>
    </row>
    <row r="278" spans="2:65" s="1" customFormat="1" ht="22.5" customHeight="1">
      <c r="B278" s="140"/>
      <c r="C278" s="141" t="s">
        <v>634</v>
      </c>
      <c r="D278" s="141" t="s">
        <v>160</v>
      </c>
      <c r="E278" s="142" t="s">
        <v>1047</v>
      </c>
      <c r="F278" s="225" t="s">
        <v>1048</v>
      </c>
      <c r="G278" s="225"/>
      <c r="H278" s="225"/>
      <c r="I278" s="225"/>
      <c r="J278" s="143" t="s">
        <v>163</v>
      </c>
      <c r="K278" s="144">
        <v>20</v>
      </c>
      <c r="L278" s="226"/>
      <c r="M278" s="226"/>
      <c r="N278" s="226">
        <f>ROUND(L278*K278,2)</f>
        <v>0</v>
      </c>
      <c r="O278" s="226"/>
      <c r="P278" s="226"/>
      <c r="Q278" s="226"/>
      <c r="R278" s="145"/>
      <c r="T278" s="146" t="s">
        <v>5</v>
      </c>
      <c r="U278" s="43" t="s">
        <v>42</v>
      </c>
      <c r="V278" s="147">
        <v>0</v>
      </c>
      <c r="W278" s="147">
        <f>V278*K278</f>
        <v>0</v>
      </c>
      <c r="X278" s="147">
        <v>0</v>
      </c>
      <c r="Y278" s="147">
        <f>X278*K278</f>
        <v>0</v>
      </c>
      <c r="Z278" s="147">
        <v>0</v>
      </c>
      <c r="AA278" s="148">
        <f>Z278*K278</f>
        <v>0</v>
      </c>
      <c r="AR278" s="20" t="s">
        <v>164</v>
      </c>
      <c r="AT278" s="20" t="s">
        <v>160</v>
      </c>
      <c r="AU278" s="20" t="s">
        <v>85</v>
      </c>
      <c r="AY278" s="20" t="s">
        <v>159</v>
      </c>
      <c r="BE278" s="149">
        <f>IF(U278="základní",N278,0)</f>
        <v>0</v>
      </c>
      <c r="BF278" s="149">
        <f>IF(U278="snížená",N278,0)</f>
        <v>0</v>
      </c>
      <c r="BG278" s="149">
        <f>IF(U278="zákl. přenesená",N278,0)</f>
        <v>0</v>
      </c>
      <c r="BH278" s="149">
        <f>IF(U278="sníž. přenesená",N278,0)</f>
        <v>0</v>
      </c>
      <c r="BI278" s="149">
        <f>IF(U278="nulová",N278,0)</f>
        <v>0</v>
      </c>
      <c r="BJ278" s="20" t="s">
        <v>85</v>
      </c>
      <c r="BK278" s="149">
        <f>ROUND(L278*K278,2)</f>
        <v>0</v>
      </c>
      <c r="BL278" s="20" t="s">
        <v>164</v>
      </c>
      <c r="BM278" s="20" t="s">
        <v>1049</v>
      </c>
    </row>
    <row r="279" spans="2:65" s="1" customFormat="1" ht="31.5" customHeight="1">
      <c r="B279" s="140"/>
      <c r="C279" s="141" t="s">
        <v>639</v>
      </c>
      <c r="D279" s="141" t="s">
        <v>160</v>
      </c>
      <c r="E279" s="142" t="s">
        <v>1050</v>
      </c>
      <c r="F279" s="225" t="s">
        <v>1051</v>
      </c>
      <c r="G279" s="225"/>
      <c r="H279" s="225"/>
      <c r="I279" s="225"/>
      <c r="J279" s="143" t="s">
        <v>163</v>
      </c>
      <c r="K279" s="144">
        <v>8.1999999999999993</v>
      </c>
      <c r="L279" s="226"/>
      <c r="M279" s="226"/>
      <c r="N279" s="226">
        <f>ROUND(L279*K279,2)</f>
        <v>0</v>
      </c>
      <c r="O279" s="226"/>
      <c r="P279" s="226"/>
      <c r="Q279" s="226"/>
      <c r="R279" s="145"/>
      <c r="T279" s="146" t="s">
        <v>5</v>
      </c>
      <c r="U279" s="43" t="s">
        <v>42</v>
      </c>
      <c r="V279" s="147">
        <v>0</v>
      </c>
      <c r="W279" s="147">
        <f>V279*K279</f>
        <v>0</v>
      </c>
      <c r="X279" s="147">
        <v>0</v>
      </c>
      <c r="Y279" s="147">
        <f>X279*K279</f>
        <v>0</v>
      </c>
      <c r="Z279" s="147">
        <v>0</v>
      </c>
      <c r="AA279" s="148">
        <f>Z279*K279</f>
        <v>0</v>
      </c>
      <c r="AR279" s="20" t="s">
        <v>164</v>
      </c>
      <c r="AT279" s="20" t="s">
        <v>160</v>
      </c>
      <c r="AU279" s="20" t="s">
        <v>85</v>
      </c>
      <c r="AY279" s="20" t="s">
        <v>159</v>
      </c>
      <c r="BE279" s="149">
        <f>IF(U279="základní",N279,0)</f>
        <v>0</v>
      </c>
      <c r="BF279" s="149">
        <f>IF(U279="snížená",N279,0)</f>
        <v>0</v>
      </c>
      <c r="BG279" s="149">
        <f>IF(U279="zákl. přenesená",N279,0)</f>
        <v>0</v>
      </c>
      <c r="BH279" s="149">
        <f>IF(U279="sníž. přenesená",N279,0)</f>
        <v>0</v>
      </c>
      <c r="BI279" s="149">
        <f>IF(U279="nulová",N279,0)</f>
        <v>0</v>
      </c>
      <c r="BJ279" s="20" t="s">
        <v>85</v>
      </c>
      <c r="BK279" s="149">
        <f>ROUND(L279*K279,2)</f>
        <v>0</v>
      </c>
      <c r="BL279" s="20" t="s">
        <v>164</v>
      </c>
      <c r="BM279" s="20" t="s">
        <v>1052</v>
      </c>
    </row>
    <row r="280" spans="2:65" s="10" customFormat="1" ht="22.5" customHeight="1">
      <c r="B280" s="150"/>
      <c r="C280" s="151"/>
      <c r="D280" s="151"/>
      <c r="E280" s="152" t="s">
        <v>5</v>
      </c>
      <c r="F280" s="227" t="s">
        <v>1053</v>
      </c>
      <c r="G280" s="228"/>
      <c r="H280" s="228"/>
      <c r="I280" s="228"/>
      <c r="J280" s="151"/>
      <c r="K280" s="153">
        <v>8.1999999999999993</v>
      </c>
      <c r="L280" s="151"/>
      <c r="M280" s="151"/>
      <c r="N280" s="151"/>
      <c r="O280" s="151"/>
      <c r="P280" s="151"/>
      <c r="Q280" s="151"/>
      <c r="R280" s="154"/>
      <c r="T280" s="155"/>
      <c r="U280" s="151"/>
      <c r="V280" s="151"/>
      <c r="W280" s="151"/>
      <c r="X280" s="151"/>
      <c r="Y280" s="151"/>
      <c r="Z280" s="151"/>
      <c r="AA280" s="156"/>
      <c r="AT280" s="157" t="s">
        <v>167</v>
      </c>
      <c r="AU280" s="157" t="s">
        <v>85</v>
      </c>
      <c r="AV280" s="10" t="s">
        <v>129</v>
      </c>
      <c r="AW280" s="10" t="s">
        <v>35</v>
      </c>
      <c r="AX280" s="10" t="s">
        <v>77</v>
      </c>
      <c r="AY280" s="157" t="s">
        <v>159</v>
      </c>
    </row>
    <row r="281" spans="2:65" s="11" customFormat="1" ht="22.5" customHeight="1">
      <c r="B281" s="158"/>
      <c r="C281" s="159"/>
      <c r="D281" s="159"/>
      <c r="E281" s="160" t="s">
        <v>5</v>
      </c>
      <c r="F281" s="239" t="s">
        <v>174</v>
      </c>
      <c r="G281" s="240"/>
      <c r="H281" s="240"/>
      <c r="I281" s="240"/>
      <c r="J281" s="159"/>
      <c r="K281" s="161">
        <v>8.1999999999999993</v>
      </c>
      <c r="L281" s="159"/>
      <c r="M281" s="159"/>
      <c r="N281" s="159"/>
      <c r="O281" s="159"/>
      <c r="P281" s="159"/>
      <c r="Q281" s="159"/>
      <c r="R281" s="162"/>
      <c r="T281" s="163"/>
      <c r="U281" s="159"/>
      <c r="V281" s="159"/>
      <c r="W281" s="159"/>
      <c r="X281" s="159"/>
      <c r="Y281" s="159"/>
      <c r="Z281" s="159"/>
      <c r="AA281" s="164"/>
      <c r="AT281" s="165" t="s">
        <v>167</v>
      </c>
      <c r="AU281" s="165" t="s">
        <v>85</v>
      </c>
      <c r="AV281" s="11" t="s">
        <v>164</v>
      </c>
      <c r="AW281" s="11" t="s">
        <v>35</v>
      </c>
      <c r="AX281" s="11" t="s">
        <v>85</v>
      </c>
      <c r="AY281" s="165" t="s">
        <v>159</v>
      </c>
    </row>
    <row r="282" spans="2:65" s="1" customFormat="1" ht="31.5" customHeight="1">
      <c r="B282" s="140"/>
      <c r="C282" s="141" t="s">
        <v>645</v>
      </c>
      <c r="D282" s="141" t="s">
        <v>160</v>
      </c>
      <c r="E282" s="142" t="s">
        <v>1054</v>
      </c>
      <c r="F282" s="225" t="s">
        <v>1055</v>
      </c>
      <c r="G282" s="225"/>
      <c r="H282" s="225"/>
      <c r="I282" s="225"/>
      <c r="J282" s="143" t="s">
        <v>258</v>
      </c>
      <c r="K282" s="144">
        <v>287.14499999999998</v>
      </c>
      <c r="L282" s="226"/>
      <c r="M282" s="226"/>
      <c r="N282" s="226">
        <f>ROUND(L282*K282,2)</f>
        <v>0</v>
      </c>
      <c r="O282" s="226"/>
      <c r="P282" s="226"/>
      <c r="Q282" s="226"/>
      <c r="R282" s="145"/>
      <c r="T282" s="146" t="s">
        <v>5</v>
      </c>
      <c r="U282" s="43" t="s">
        <v>42</v>
      </c>
      <c r="V282" s="147">
        <v>0</v>
      </c>
      <c r="W282" s="147">
        <f>V282*K282</f>
        <v>0</v>
      </c>
      <c r="X282" s="147">
        <v>0</v>
      </c>
      <c r="Y282" s="147">
        <f>X282*K282</f>
        <v>0</v>
      </c>
      <c r="Z282" s="147">
        <v>0</v>
      </c>
      <c r="AA282" s="148">
        <f>Z282*K282</f>
        <v>0</v>
      </c>
      <c r="AR282" s="20" t="s">
        <v>164</v>
      </c>
      <c r="AT282" s="20" t="s">
        <v>160</v>
      </c>
      <c r="AU282" s="20" t="s">
        <v>85</v>
      </c>
      <c r="AY282" s="20" t="s">
        <v>159</v>
      </c>
      <c r="BE282" s="149">
        <f>IF(U282="základní",N282,0)</f>
        <v>0</v>
      </c>
      <c r="BF282" s="149">
        <f>IF(U282="snížená",N282,0)</f>
        <v>0</v>
      </c>
      <c r="BG282" s="149">
        <f>IF(U282="zákl. přenesená",N282,0)</f>
        <v>0</v>
      </c>
      <c r="BH282" s="149">
        <f>IF(U282="sníž. přenesená",N282,0)</f>
        <v>0</v>
      </c>
      <c r="BI282" s="149">
        <f>IF(U282="nulová",N282,0)</f>
        <v>0</v>
      </c>
      <c r="BJ282" s="20" t="s">
        <v>85</v>
      </c>
      <c r="BK282" s="149">
        <f>ROUND(L282*K282,2)</f>
        <v>0</v>
      </c>
      <c r="BL282" s="20" t="s">
        <v>164</v>
      </c>
      <c r="BM282" s="20" t="s">
        <v>1056</v>
      </c>
    </row>
    <row r="283" spans="2:65" s="1" customFormat="1" ht="22.5" customHeight="1">
      <c r="B283" s="140"/>
      <c r="C283" s="141" t="s">
        <v>650</v>
      </c>
      <c r="D283" s="141" t="s">
        <v>160</v>
      </c>
      <c r="E283" s="142" t="s">
        <v>1057</v>
      </c>
      <c r="F283" s="225" t="s">
        <v>1058</v>
      </c>
      <c r="G283" s="225"/>
      <c r="H283" s="225"/>
      <c r="I283" s="225"/>
      <c r="J283" s="143" t="s">
        <v>258</v>
      </c>
      <c r="K283" s="144">
        <v>2.5</v>
      </c>
      <c r="L283" s="226"/>
      <c r="M283" s="226"/>
      <c r="N283" s="226">
        <f>ROUND(L283*K283,2)</f>
        <v>0</v>
      </c>
      <c r="O283" s="226"/>
      <c r="P283" s="226"/>
      <c r="Q283" s="226"/>
      <c r="R283" s="145"/>
      <c r="T283" s="146" t="s">
        <v>5</v>
      </c>
      <c r="U283" s="43" t="s">
        <v>42</v>
      </c>
      <c r="V283" s="147">
        <v>0</v>
      </c>
      <c r="W283" s="147">
        <f>V283*K283</f>
        <v>0</v>
      </c>
      <c r="X283" s="147">
        <v>0</v>
      </c>
      <c r="Y283" s="147">
        <f>X283*K283</f>
        <v>0</v>
      </c>
      <c r="Z283" s="147">
        <v>0</v>
      </c>
      <c r="AA283" s="148">
        <f>Z283*K283</f>
        <v>0</v>
      </c>
      <c r="AR283" s="20" t="s">
        <v>164</v>
      </c>
      <c r="AT283" s="20" t="s">
        <v>160</v>
      </c>
      <c r="AU283" s="20" t="s">
        <v>85</v>
      </c>
      <c r="AY283" s="20" t="s">
        <v>159</v>
      </c>
      <c r="BE283" s="149">
        <f>IF(U283="základní",N283,0)</f>
        <v>0</v>
      </c>
      <c r="BF283" s="149">
        <f>IF(U283="snížená",N283,0)</f>
        <v>0</v>
      </c>
      <c r="BG283" s="149">
        <f>IF(U283="zákl. přenesená",N283,0)</f>
        <v>0</v>
      </c>
      <c r="BH283" s="149">
        <f>IF(U283="sníž. přenesená",N283,0)</f>
        <v>0</v>
      </c>
      <c r="BI283" s="149">
        <f>IF(U283="nulová",N283,0)</f>
        <v>0</v>
      </c>
      <c r="BJ283" s="20" t="s">
        <v>85</v>
      </c>
      <c r="BK283" s="149">
        <f>ROUND(L283*K283,2)</f>
        <v>0</v>
      </c>
      <c r="BL283" s="20" t="s">
        <v>164</v>
      </c>
      <c r="BM283" s="20" t="s">
        <v>1059</v>
      </c>
    </row>
    <row r="284" spans="2:65" s="1" customFormat="1" ht="22.5" customHeight="1">
      <c r="B284" s="140"/>
      <c r="C284" s="141" t="s">
        <v>655</v>
      </c>
      <c r="D284" s="141" t="s">
        <v>160</v>
      </c>
      <c r="E284" s="142" t="s">
        <v>1060</v>
      </c>
      <c r="F284" s="225" t="s">
        <v>1061</v>
      </c>
      <c r="G284" s="225"/>
      <c r="H284" s="225"/>
      <c r="I284" s="225"/>
      <c r="J284" s="143" t="s">
        <v>258</v>
      </c>
      <c r="K284" s="144">
        <v>45</v>
      </c>
      <c r="L284" s="226"/>
      <c r="M284" s="226"/>
      <c r="N284" s="226">
        <f>ROUND(L284*K284,2)</f>
        <v>0</v>
      </c>
      <c r="O284" s="226"/>
      <c r="P284" s="226"/>
      <c r="Q284" s="226"/>
      <c r="R284" s="145"/>
      <c r="T284" s="146" t="s">
        <v>5</v>
      </c>
      <c r="U284" s="43" t="s">
        <v>42</v>
      </c>
      <c r="V284" s="147">
        <v>0</v>
      </c>
      <c r="W284" s="147">
        <f>V284*K284</f>
        <v>0</v>
      </c>
      <c r="X284" s="147">
        <v>0</v>
      </c>
      <c r="Y284" s="147">
        <f>X284*K284</f>
        <v>0</v>
      </c>
      <c r="Z284" s="147">
        <v>0</v>
      </c>
      <c r="AA284" s="148">
        <f>Z284*K284</f>
        <v>0</v>
      </c>
      <c r="AR284" s="20" t="s">
        <v>164</v>
      </c>
      <c r="AT284" s="20" t="s">
        <v>160</v>
      </c>
      <c r="AU284" s="20" t="s">
        <v>85</v>
      </c>
      <c r="AY284" s="20" t="s">
        <v>159</v>
      </c>
      <c r="BE284" s="149">
        <f>IF(U284="základní",N284,0)</f>
        <v>0</v>
      </c>
      <c r="BF284" s="149">
        <f>IF(U284="snížená",N284,0)</f>
        <v>0</v>
      </c>
      <c r="BG284" s="149">
        <f>IF(U284="zákl. přenesená",N284,0)</f>
        <v>0</v>
      </c>
      <c r="BH284" s="149">
        <f>IF(U284="sníž. přenesená",N284,0)</f>
        <v>0</v>
      </c>
      <c r="BI284" s="149">
        <f>IF(U284="nulová",N284,0)</f>
        <v>0</v>
      </c>
      <c r="BJ284" s="20" t="s">
        <v>85</v>
      </c>
      <c r="BK284" s="149">
        <f>ROUND(L284*K284,2)</f>
        <v>0</v>
      </c>
      <c r="BL284" s="20" t="s">
        <v>164</v>
      </c>
      <c r="BM284" s="20" t="s">
        <v>1062</v>
      </c>
    </row>
    <row r="285" spans="2:65" s="1" customFormat="1" ht="44.25" customHeight="1">
      <c r="B285" s="140"/>
      <c r="C285" s="141" t="s">
        <v>659</v>
      </c>
      <c r="D285" s="141" t="s">
        <v>160</v>
      </c>
      <c r="E285" s="142" t="s">
        <v>1063</v>
      </c>
      <c r="F285" s="225" t="s">
        <v>1064</v>
      </c>
      <c r="G285" s="225"/>
      <c r="H285" s="225"/>
      <c r="I285" s="225"/>
      <c r="J285" s="143" t="s">
        <v>258</v>
      </c>
      <c r="K285" s="144">
        <v>22</v>
      </c>
      <c r="L285" s="226"/>
      <c r="M285" s="226"/>
      <c r="N285" s="226">
        <f>ROUND(L285*K285,2)</f>
        <v>0</v>
      </c>
      <c r="O285" s="226"/>
      <c r="P285" s="226"/>
      <c r="Q285" s="226"/>
      <c r="R285" s="145"/>
      <c r="T285" s="146" t="s">
        <v>5</v>
      </c>
      <c r="U285" s="43" t="s">
        <v>42</v>
      </c>
      <c r="V285" s="147">
        <v>0</v>
      </c>
      <c r="W285" s="147">
        <f>V285*K285</f>
        <v>0</v>
      </c>
      <c r="X285" s="147">
        <v>0</v>
      </c>
      <c r="Y285" s="147">
        <f>X285*K285</f>
        <v>0</v>
      </c>
      <c r="Z285" s="147">
        <v>0</v>
      </c>
      <c r="AA285" s="148">
        <f>Z285*K285</f>
        <v>0</v>
      </c>
      <c r="AR285" s="20" t="s">
        <v>164</v>
      </c>
      <c r="AT285" s="20" t="s">
        <v>160</v>
      </c>
      <c r="AU285" s="20" t="s">
        <v>85</v>
      </c>
      <c r="AY285" s="20" t="s">
        <v>159</v>
      </c>
      <c r="BE285" s="149">
        <f>IF(U285="základní",N285,0)</f>
        <v>0</v>
      </c>
      <c r="BF285" s="149">
        <f>IF(U285="snížená",N285,0)</f>
        <v>0</v>
      </c>
      <c r="BG285" s="149">
        <f>IF(U285="zákl. přenesená",N285,0)</f>
        <v>0</v>
      </c>
      <c r="BH285" s="149">
        <f>IF(U285="sníž. přenesená",N285,0)</f>
        <v>0</v>
      </c>
      <c r="BI285" s="149">
        <f>IF(U285="nulová",N285,0)</f>
        <v>0</v>
      </c>
      <c r="BJ285" s="20" t="s">
        <v>85</v>
      </c>
      <c r="BK285" s="149">
        <f>ROUND(L285*K285,2)</f>
        <v>0</v>
      </c>
      <c r="BL285" s="20" t="s">
        <v>164</v>
      </c>
      <c r="BM285" s="20" t="s">
        <v>1065</v>
      </c>
    </row>
    <row r="286" spans="2:65" s="1" customFormat="1" ht="22.5" customHeight="1">
      <c r="B286" s="34"/>
      <c r="C286" s="35"/>
      <c r="D286" s="35"/>
      <c r="E286" s="35"/>
      <c r="F286" s="237" t="s">
        <v>1066</v>
      </c>
      <c r="G286" s="238"/>
      <c r="H286" s="238"/>
      <c r="I286" s="238"/>
      <c r="J286" s="35"/>
      <c r="K286" s="35"/>
      <c r="L286" s="35"/>
      <c r="M286" s="35"/>
      <c r="N286" s="35"/>
      <c r="O286" s="35"/>
      <c r="P286" s="35"/>
      <c r="Q286" s="35"/>
      <c r="R286" s="36"/>
      <c r="T286" s="170"/>
      <c r="U286" s="35"/>
      <c r="V286" s="35"/>
      <c r="W286" s="35"/>
      <c r="X286" s="35"/>
      <c r="Y286" s="35"/>
      <c r="Z286" s="35"/>
      <c r="AA286" s="73"/>
      <c r="AT286" s="20" t="s">
        <v>187</v>
      </c>
      <c r="AU286" s="20" t="s">
        <v>85</v>
      </c>
    </row>
    <row r="287" spans="2:65" s="9" customFormat="1" ht="37.35" customHeight="1">
      <c r="B287" s="129"/>
      <c r="C287" s="130"/>
      <c r="D287" s="131" t="s">
        <v>796</v>
      </c>
      <c r="E287" s="131"/>
      <c r="F287" s="131"/>
      <c r="G287" s="131"/>
      <c r="H287" s="131"/>
      <c r="I287" s="131"/>
      <c r="J287" s="131"/>
      <c r="K287" s="131"/>
      <c r="L287" s="131"/>
      <c r="M287" s="131"/>
      <c r="N287" s="267">
        <f>BK287</f>
        <v>0</v>
      </c>
      <c r="O287" s="268"/>
      <c r="P287" s="268"/>
      <c r="Q287" s="268"/>
      <c r="R287" s="132"/>
      <c r="T287" s="133"/>
      <c r="U287" s="130"/>
      <c r="V287" s="130"/>
      <c r="W287" s="134">
        <f>W288</f>
        <v>0</v>
      </c>
      <c r="X287" s="130"/>
      <c r="Y287" s="134">
        <f>Y288</f>
        <v>0</v>
      </c>
      <c r="Z287" s="130"/>
      <c r="AA287" s="135">
        <f>AA288</f>
        <v>0</v>
      </c>
      <c r="AR287" s="136" t="s">
        <v>85</v>
      </c>
      <c r="AT287" s="137" t="s">
        <v>76</v>
      </c>
      <c r="AU287" s="137" t="s">
        <v>77</v>
      </c>
      <c r="AY287" s="136" t="s">
        <v>159</v>
      </c>
      <c r="BK287" s="138">
        <f>BK288</f>
        <v>0</v>
      </c>
    </row>
    <row r="288" spans="2:65" s="1" customFormat="1" ht="22.5" customHeight="1">
      <c r="B288" s="140"/>
      <c r="C288" s="141" t="s">
        <v>663</v>
      </c>
      <c r="D288" s="141" t="s">
        <v>160</v>
      </c>
      <c r="E288" s="142" t="s">
        <v>1067</v>
      </c>
      <c r="F288" s="225" t="s">
        <v>1068</v>
      </c>
      <c r="G288" s="225"/>
      <c r="H288" s="225"/>
      <c r="I288" s="225"/>
      <c r="J288" s="143" t="s">
        <v>183</v>
      </c>
      <c r="K288" s="144">
        <v>179.04400000000001</v>
      </c>
      <c r="L288" s="226"/>
      <c r="M288" s="226"/>
      <c r="N288" s="226">
        <f>ROUND(L288*K288,2)</f>
        <v>0</v>
      </c>
      <c r="O288" s="226"/>
      <c r="P288" s="226"/>
      <c r="Q288" s="226"/>
      <c r="R288" s="145"/>
      <c r="T288" s="146" t="s">
        <v>5</v>
      </c>
      <c r="U288" s="43" t="s">
        <v>42</v>
      </c>
      <c r="V288" s="147">
        <v>0</v>
      </c>
      <c r="W288" s="147">
        <f>V288*K288</f>
        <v>0</v>
      </c>
      <c r="X288" s="147">
        <v>0</v>
      </c>
      <c r="Y288" s="147">
        <f>X288*K288</f>
        <v>0</v>
      </c>
      <c r="Z288" s="147">
        <v>0</v>
      </c>
      <c r="AA288" s="148">
        <f>Z288*K288</f>
        <v>0</v>
      </c>
      <c r="AR288" s="20" t="s">
        <v>164</v>
      </c>
      <c r="AT288" s="20" t="s">
        <v>160</v>
      </c>
      <c r="AU288" s="20" t="s">
        <v>85</v>
      </c>
      <c r="AY288" s="20" t="s">
        <v>159</v>
      </c>
      <c r="BE288" s="149">
        <f>IF(U288="základní",N288,0)</f>
        <v>0</v>
      </c>
      <c r="BF288" s="149">
        <f>IF(U288="snížená",N288,0)</f>
        <v>0</v>
      </c>
      <c r="BG288" s="149">
        <f>IF(U288="zákl. přenesená",N288,0)</f>
        <v>0</v>
      </c>
      <c r="BH288" s="149">
        <f>IF(U288="sníž. přenesená",N288,0)</f>
        <v>0</v>
      </c>
      <c r="BI288" s="149">
        <f>IF(U288="nulová",N288,0)</f>
        <v>0</v>
      </c>
      <c r="BJ288" s="20" t="s">
        <v>85</v>
      </c>
      <c r="BK288" s="149">
        <f>ROUND(L288*K288,2)</f>
        <v>0</v>
      </c>
      <c r="BL288" s="20" t="s">
        <v>164</v>
      </c>
      <c r="BM288" s="20" t="s">
        <v>1069</v>
      </c>
    </row>
    <row r="289" spans="2:65" s="9" customFormat="1" ht="37.35" customHeight="1">
      <c r="B289" s="129"/>
      <c r="C289" s="130"/>
      <c r="D289" s="131" t="s">
        <v>797</v>
      </c>
      <c r="E289" s="131"/>
      <c r="F289" s="131"/>
      <c r="G289" s="131"/>
      <c r="H289" s="131"/>
      <c r="I289" s="131"/>
      <c r="J289" s="131"/>
      <c r="K289" s="131"/>
      <c r="L289" s="131"/>
      <c r="M289" s="131"/>
      <c r="N289" s="265">
        <f>BK289</f>
        <v>0</v>
      </c>
      <c r="O289" s="266"/>
      <c r="P289" s="266"/>
      <c r="Q289" s="266"/>
      <c r="R289" s="132"/>
      <c r="T289" s="133"/>
      <c r="U289" s="130"/>
      <c r="V289" s="130"/>
      <c r="W289" s="134">
        <f>W290</f>
        <v>0</v>
      </c>
      <c r="X289" s="130"/>
      <c r="Y289" s="134">
        <f>Y290</f>
        <v>0</v>
      </c>
      <c r="Z289" s="130"/>
      <c r="AA289" s="135">
        <f>AA290</f>
        <v>0</v>
      </c>
      <c r="AR289" s="136" t="s">
        <v>85</v>
      </c>
      <c r="AT289" s="137" t="s">
        <v>76</v>
      </c>
      <c r="AU289" s="137" t="s">
        <v>77</v>
      </c>
      <c r="AY289" s="136" t="s">
        <v>159</v>
      </c>
      <c r="BK289" s="138">
        <f>BK290</f>
        <v>0</v>
      </c>
    </row>
    <row r="290" spans="2:65" s="1" customFormat="1" ht="22.5" customHeight="1">
      <c r="B290" s="140"/>
      <c r="C290" s="141" t="s">
        <v>667</v>
      </c>
      <c r="D290" s="141" t="s">
        <v>160</v>
      </c>
      <c r="E290" s="142" t="s">
        <v>1070</v>
      </c>
      <c r="F290" s="225" t="s">
        <v>1071</v>
      </c>
      <c r="G290" s="225"/>
      <c r="H290" s="225"/>
      <c r="I290" s="225"/>
      <c r="J290" s="143" t="s">
        <v>177</v>
      </c>
      <c r="K290" s="144">
        <v>150</v>
      </c>
      <c r="L290" s="226"/>
      <c r="M290" s="226"/>
      <c r="N290" s="226">
        <f>ROUND(L290*K290,2)</f>
        <v>0</v>
      </c>
      <c r="O290" s="226"/>
      <c r="P290" s="226"/>
      <c r="Q290" s="226"/>
      <c r="R290" s="145"/>
      <c r="T290" s="146" t="s">
        <v>5</v>
      </c>
      <c r="U290" s="43" t="s">
        <v>42</v>
      </c>
      <c r="V290" s="147">
        <v>0</v>
      </c>
      <c r="W290" s="147">
        <f>V290*K290</f>
        <v>0</v>
      </c>
      <c r="X290" s="147">
        <v>0</v>
      </c>
      <c r="Y290" s="147">
        <f>X290*K290</f>
        <v>0</v>
      </c>
      <c r="Z290" s="147">
        <v>0</v>
      </c>
      <c r="AA290" s="148">
        <f>Z290*K290</f>
        <v>0</v>
      </c>
      <c r="AR290" s="20" t="s">
        <v>164</v>
      </c>
      <c r="AT290" s="20" t="s">
        <v>160</v>
      </c>
      <c r="AU290" s="20" t="s">
        <v>85</v>
      </c>
      <c r="AY290" s="20" t="s">
        <v>159</v>
      </c>
      <c r="BE290" s="149">
        <f>IF(U290="základní",N290,0)</f>
        <v>0</v>
      </c>
      <c r="BF290" s="149">
        <f>IF(U290="snížená",N290,0)</f>
        <v>0</v>
      </c>
      <c r="BG290" s="149">
        <f>IF(U290="zákl. přenesená",N290,0)</f>
        <v>0</v>
      </c>
      <c r="BH290" s="149">
        <f>IF(U290="sníž. přenesená",N290,0)</f>
        <v>0</v>
      </c>
      <c r="BI290" s="149">
        <f>IF(U290="nulová",N290,0)</f>
        <v>0</v>
      </c>
      <c r="BJ290" s="20" t="s">
        <v>85</v>
      </c>
      <c r="BK290" s="149">
        <f>ROUND(L290*K290,2)</f>
        <v>0</v>
      </c>
      <c r="BL290" s="20" t="s">
        <v>164</v>
      </c>
      <c r="BM290" s="20" t="s">
        <v>1072</v>
      </c>
    </row>
    <row r="291" spans="2:65" s="9" customFormat="1" ht="37.35" customHeight="1">
      <c r="B291" s="129"/>
      <c r="C291" s="130"/>
      <c r="D291" s="131" t="s">
        <v>798</v>
      </c>
      <c r="E291" s="131"/>
      <c r="F291" s="131"/>
      <c r="G291" s="131"/>
      <c r="H291" s="131"/>
      <c r="I291" s="131"/>
      <c r="J291" s="131"/>
      <c r="K291" s="131"/>
      <c r="L291" s="131"/>
      <c r="M291" s="131"/>
      <c r="N291" s="265">
        <f>BK291</f>
        <v>0</v>
      </c>
      <c r="O291" s="266"/>
      <c r="P291" s="266"/>
      <c r="Q291" s="266"/>
      <c r="R291" s="132"/>
      <c r="T291" s="133"/>
      <c r="U291" s="130"/>
      <c r="V291" s="130"/>
      <c r="W291" s="134">
        <f>SUM(W292:W296)</f>
        <v>0</v>
      </c>
      <c r="X291" s="130"/>
      <c r="Y291" s="134">
        <f>SUM(Y292:Y296)</f>
        <v>0</v>
      </c>
      <c r="Z291" s="130"/>
      <c r="AA291" s="135">
        <f>SUM(AA292:AA296)</f>
        <v>0</v>
      </c>
      <c r="AR291" s="136" t="s">
        <v>85</v>
      </c>
      <c r="AT291" s="137" t="s">
        <v>76</v>
      </c>
      <c r="AU291" s="137" t="s">
        <v>77</v>
      </c>
      <c r="AY291" s="136" t="s">
        <v>159</v>
      </c>
      <c r="BK291" s="138">
        <f>SUM(BK292:BK296)</f>
        <v>0</v>
      </c>
    </row>
    <row r="292" spans="2:65" s="1" customFormat="1" ht="44.25" customHeight="1">
      <c r="B292" s="140"/>
      <c r="C292" s="141" t="s">
        <v>922</v>
      </c>
      <c r="D292" s="141" t="s">
        <v>160</v>
      </c>
      <c r="E292" s="142" t="s">
        <v>1073</v>
      </c>
      <c r="F292" s="225" t="s">
        <v>1074</v>
      </c>
      <c r="G292" s="225"/>
      <c r="H292" s="225"/>
      <c r="I292" s="225"/>
      <c r="J292" s="143" t="s">
        <v>258</v>
      </c>
      <c r="K292" s="144">
        <v>210.65</v>
      </c>
      <c r="L292" s="226"/>
      <c r="M292" s="226"/>
      <c r="N292" s="226">
        <f>ROUND(L292*K292,2)</f>
        <v>0</v>
      </c>
      <c r="O292" s="226"/>
      <c r="P292" s="226"/>
      <c r="Q292" s="226"/>
      <c r="R292" s="145"/>
      <c r="T292" s="146" t="s">
        <v>5</v>
      </c>
      <c r="U292" s="43" t="s">
        <v>42</v>
      </c>
      <c r="V292" s="147">
        <v>0</v>
      </c>
      <c r="W292" s="147">
        <f>V292*K292</f>
        <v>0</v>
      </c>
      <c r="X292" s="147">
        <v>0</v>
      </c>
      <c r="Y292" s="147">
        <f>X292*K292</f>
        <v>0</v>
      </c>
      <c r="Z292" s="147">
        <v>0</v>
      </c>
      <c r="AA292" s="148">
        <f>Z292*K292</f>
        <v>0</v>
      </c>
      <c r="AR292" s="20" t="s">
        <v>164</v>
      </c>
      <c r="AT292" s="20" t="s">
        <v>160</v>
      </c>
      <c r="AU292" s="20" t="s">
        <v>85</v>
      </c>
      <c r="AY292" s="20" t="s">
        <v>159</v>
      </c>
      <c r="BE292" s="149">
        <f>IF(U292="základní",N292,0)</f>
        <v>0</v>
      </c>
      <c r="BF292" s="149">
        <f>IF(U292="snížená",N292,0)</f>
        <v>0</v>
      </c>
      <c r="BG292" s="149">
        <f>IF(U292="zákl. přenesená",N292,0)</f>
        <v>0</v>
      </c>
      <c r="BH292" s="149">
        <f>IF(U292="sníž. přenesená",N292,0)</f>
        <v>0</v>
      </c>
      <c r="BI292" s="149">
        <f>IF(U292="nulová",N292,0)</f>
        <v>0</v>
      </c>
      <c r="BJ292" s="20" t="s">
        <v>85</v>
      </c>
      <c r="BK292" s="149">
        <f>ROUND(L292*K292,2)</f>
        <v>0</v>
      </c>
      <c r="BL292" s="20" t="s">
        <v>164</v>
      </c>
      <c r="BM292" s="20" t="s">
        <v>1075</v>
      </c>
    </row>
    <row r="293" spans="2:65" s="10" customFormat="1" ht="22.5" customHeight="1">
      <c r="B293" s="150"/>
      <c r="C293" s="151"/>
      <c r="D293" s="151"/>
      <c r="E293" s="152" t="s">
        <v>5</v>
      </c>
      <c r="F293" s="227" t="s">
        <v>1076</v>
      </c>
      <c r="G293" s="228"/>
      <c r="H293" s="228"/>
      <c r="I293" s="228"/>
      <c r="J293" s="151"/>
      <c r="K293" s="153">
        <v>210.65</v>
      </c>
      <c r="L293" s="151"/>
      <c r="M293" s="151"/>
      <c r="N293" s="151"/>
      <c r="O293" s="151"/>
      <c r="P293" s="151"/>
      <c r="Q293" s="151"/>
      <c r="R293" s="154"/>
      <c r="T293" s="155"/>
      <c r="U293" s="151"/>
      <c r="V293" s="151"/>
      <c r="W293" s="151"/>
      <c r="X293" s="151"/>
      <c r="Y293" s="151"/>
      <c r="Z293" s="151"/>
      <c r="AA293" s="156"/>
      <c r="AT293" s="157" t="s">
        <v>167</v>
      </c>
      <c r="AU293" s="157" t="s">
        <v>85</v>
      </c>
      <c r="AV293" s="10" t="s">
        <v>129</v>
      </c>
      <c r="AW293" s="10" t="s">
        <v>35</v>
      </c>
      <c r="AX293" s="10" t="s">
        <v>77</v>
      </c>
      <c r="AY293" s="157" t="s">
        <v>159</v>
      </c>
    </row>
    <row r="294" spans="2:65" s="11" customFormat="1" ht="22.5" customHeight="1">
      <c r="B294" s="158"/>
      <c r="C294" s="159"/>
      <c r="D294" s="159"/>
      <c r="E294" s="160" t="s">
        <v>5</v>
      </c>
      <c r="F294" s="239" t="s">
        <v>174</v>
      </c>
      <c r="G294" s="240"/>
      <c r="H294" s="240"/>
      <c r="I294" s="240"/>
      <c r="J294" s="159"/>
      <c r="K294" s="161">
        <v>210.65</v>
      </c>
      <c r="L294" s="159"/>
      <c r="M294" s="159"/>
      <c r="N294" s="159"/>
      <c r="O294" s="159"/>
      <c r="P294" s="159"/>
      <c r="Q294" s="159"/>
      <c r="R294" s="162"/>
      <c r="T294" s="163"/>
      <c r="U294" s="159"/>
      <c r="V294" s="159"/>
      <c r="W294" s="159"/>
      <c r="X294" s="159"/>
      <c r="Y294" s="159"/>
      <c r="Z294" s="159"/>
      <c r="AA294" s="164"/>
      <c r="AT294" s="165" t="s">
        <v>167</v>
      </c>
      <c r="AU294" s="165" t="s">
        <v>85</v>
      </c>
      <c r="AV294" s="11" t="s">
        <v>164</v>
      </c>
      <c r="AW294" s="11" t="s">
        <v>35</v>
      </c>
      <c r="AX294" s="11" t="s">
        <v>85</v>
      </c>
      <c r="AY294" s="165" t="s">
        <v>159</v>
      </c>
    </row>
    <row r="295" spans="2:65" s="1" customFormat="1" ht="31.5" customHeight="1">
      <c r="B295" s="140"/>
      <c r="C295" s="141" t="s">
        <v>1077</v>
      </c>
      <c r="D295" s="141" t="s">
        <v>160</v>
      </c>
      <c r="E295" s="142" t="s">
        <v>1078</v>
      </c>
      <c r="F295" s="225" t="s">
        <v>1079</v>
      </c>
      <c r="G295" s="225"/>
      <c r="H295" s="225"/>
      <c r="I295" s="225"/>
      <c r="J295" s="143" t="s">
        <v>258</v>
      </c>
      <c r="K295" s="144">
        <v>210.65</v>
      </c>
      <c r="L295" s="226"/>
      <c r="M295" s="226"/>
      <c r="N295" s="226">
        <f>ROUND(L295*K295,2)</f>
        <v>0</v>
      </c>
      <c r="O295" s="226"/>
      <c r="P295" s="226"/>
      <c r="Q295" s="226"/>
      <c r="R295" s="145"/>
      <c r="T295" s="146" t="s">
        <v>5</v>
      </c>
      <c r="U295" s="43" t="s">
        <v>42</v>
      </c>
      <c r="V295" s="147">
        <v>0</v>
      </c>
      <c r="W295" s="147">
        <f>V295*K295</f>
        <v>0</v>
      </c>
      <c r="X295" s="147">
        <v>0</v>
      </c>
      <c r="Y295" s="147">
        <f>X295*K295</f>
        <v>0</v>
      </c>
      <c r="Z295" s="147">
        <v>0</v>
      </c>
      <c r="AA295" s="148">
        <f>Z295*K295</f>
        <v>0</v>
      </c>
      <c r="AR295" s="20" t="s">
        <v>164</v>
      </c>
      <c r="AT295" s="20" t="s">
        <v>160</v>
      </c>
      <c r="AU295" s="20" t="s">
        <v>85</v>
      </c>
      <c r="AY295" s="20" t="s">
        <v>159</v>
      </c>
      <c r="BE295" s="149">
        <f>IF(U295="základní",N295,0)</f>
        <v>0</v>
      </c>
      <c r="BF295" s="149">
        <f>IF(U295="snížená",N295,0)</f>
        <v>0</v>
      </c>
      <c r="BG295" s="149">
        <f>IF(U295="zákl. přenesená",N295,0)</f>
        <v>0</v>
      </c>
      <c r="BH295" s="149">
        <f>IF(U295="sníž. přenesená",N295,0)</f>
        <v>0</v>
      </c>
      <c r="BI295" s="149">
        <f>IF(U295="nulová",N295,0)</f>
        <v>0</v>
      </c>
      <c r="BJ295" s="20" t="s">
        <v>85</v>
      </c>
      <c r="BK295" s="149">
        <f>ROUND(L295*K295,2)</f>
        <v>0</v>
      </c>
      <c r="BL295" s="20" t="s">
        <v>164</v>
      </c>
      <c r="BM295" s="20" t="s">
        <v>1080</v>
      </c>
    </row>
    <row r="296" spans="2:65" s="1" customFormat="1" ht="31.5" customHeight="1">
      <c r="B296" s="140"/>
      <c r="C296" s="141" t="s">
        <v>925</v>
      </c>
      <c r="D296" s="141" t="s">
        <v>160</v>
      </c>
      <c r="E296" s="142" t="s">
        <v>1081</v>
      </c>
      <c r="F296" s="225" t="s">
        <v>1082</v>
      </c>
      <c r="G296" s="225"/>
      <c r="H296" s="225"/>
      <c r="I296" s="225"/>
      <c r="J296" s="143" t="s">
        <v>183</v>
      </c>
      <c r="K296" s="144">
        <v>1.46</v>
      </c>
      <c r="L296" s="226"/>
      <c r="M296" s="226"/>
      <c r="N296" s="226">
        <f>ROUND(L296*K296,2)</f>
        <v>0</v>
      </c>
      <c r="O296" s="226"/>
      <c r="P296" s="226"/>
      <c r="Q296" s="226"/>
      <c r="R296" s="145"/>
      <c r="T296" s="146" t="s">
        <v>5</v>
      </c>
      <c r="U296" s="43" t="s">
        <v>42</v>
      </c>
      <c r="V296" s="147">
        <v>0</v>
      </c>
      <c r="W296" s="147">
        <f>V296*K296</f>
        <v>0</v>
      </c>
      <c r="X296" s="147">
        <v>0</v>
      </c>
      <c r="Y296" s="147">
        <f>X296*K296</f>
        <v>0</v>
      </c>
      <c r="Z296" s="147">
        <v>0</v>
      </c>
      <c r="AA296" s="148">
        <f>Z296*K296</f>
        <v>0</v>
      </c>
      <c r="AR296" s="20" t="s">
        <v>164</v>
      </c>
      <c r="AT296" s="20" t="s">
        <v>160</v>
      </c>
      <c r="AU296" s="20" t="s">
        <v>85</v>
      </c>
      <c r="AY296" s="20" t="s">
        <v>159</v>
      </c>
      <c r="BE296" s="149">
        <f>IF(U296="základní",N296,0)</f>
        <v>0</v>
      </c>
      <c r="BF296" s="149">
        <f>IF(U296="snížená",N296,0)</f>
        <v>0</v>
      </c>
      <c r="BG296" s="149">
        <f>IF(U296="zákl. přenesená",N296,0)</f>
        <v>0</v>
      </c>
      <c r="BH296" s="149">
        <f>IF(U296="sníž. přenesená",N296,0)</f>
        <v>0</v>
      </c>
      <c r="BI296" s="149">
        <f>IF(U296="nulová",N296,0)</f>
        <v>0</v>
      </c>
      <c r="BJ296" s="20" t="s">
        <v>85</v>
      </c>
      <c r="BK296" s="149">
        <f>ROUND(L296*K296,2)</f>
        <v>0</v>
      </c>
      <c r="BL296" s="20" t="s">
        <v>164</v>
      </c>
      <c r="BM296" s="20" t="s">
        <v>1083</v>
      </c>
    </row>
    <row r="297" spans="2:65" s="9" customFormat="1" ht="37.35" customHeight="1">
      <c r="B297" s="129"/>
      <c r="C297" s="130"/>
      <c r="D297" s="131" t="s">
        <v>799</v>
      </c>
      <c r="E297" s="131"/>
      <c r="F297" s="131"/>
      <c r="G297" s="131"/>
      <c r="H297" s="131"/>
      <c r="I297" s="131"/>
      <c r="J297" s="131"/>
      <c r="K297" s="131"/>
      <c r="L297" s="131"/>
      <c r="M297" s="131"/>
      <c r="N297" s="265">
        <f>BK297</f>
        <v>0</v>
      </c>
      <c r="O297" s="266"/>
      <c r="P297" s="266"/>
      <c r="Q297" s="266"/>
      <c r="R297" s="132"/>
      <c r="T297" s="133"/>
      <c r="U297" s="130"/>
      <c r="V297" s="130"/>
      <c r="W297" s="134">
        <f>SUM(W298:W307)</f>
        <v>0</v>
      </c>
      <c r="X297" s="130"/>
      <c r="Y297" s="134">
        <f>SUM(Y298:Y307)</f>
        <v>0</v>
      </c>
      <c r="Z297" s="130"/>
      <c r="AA297" s="135">
        <f>SUM(AA298:AA307)</f>
        <v>0</v>
      </c>
      <c r="AR297" s="136" t="s">
        <v>85</v>
      </c>
      <c r="AT297" s="137" t="s">
        <v>76</v>
      </c>
      <c r="AU297" s="137" t="s">
        <v>77</v>
      </c>
      <c r="AY297" s="136" t="s">
        <v>159</v>
      </c>
      <c r="BK297" s="138">
        <f>SUM(BK298:BK307)</f>
        <v>0</v>
      </c>
    </row>
    <row r="298" spans="2:65" s="1" customFormat="1" ht="31.5" customHeight="1">
      <c r="B298" s="140"/>
      <c r="C298" s="141" t="s">
        <v>1084</v>
      </c>
      <c r="D298" s="141" t="s">
        <v>160</v>
      </c>
      <c r="E298" s="142" t="s">
        <v>1085</v>
      </c>
      <c r="F298" s="225" t="s">
        <v>1086</v>
      </c>
      <c r="G298" s="225"/>
      <c r="H298" s="225"/>
      <c r="I298" s="225"/>
      <c r="J298" s="143" t="s">
        <v>258</v>
      </c>
      <c r="K298" s="144">
        <v>194.2</v>
      </c>
      <c r="L298" s="226"/>
      <c r="M298" s="226"/>
      <c r="N298" s="226">
        <f>ROUND(L298*K298,2)</f>
        <v>0</v>
      </c>
      <c r="O298" s="226"/>
      <c r="P298" s="226"/>
      <c r="Q298" s="226"/>
      <c r="R298" s="145"/>
      <c r="T298" s="146" t="s">
        <v>5</v>
      </c>
      <c r="U298" s="43" t="s">
        <v>42</v>
      </c>
      <c r="V298" s="147">
        <v>0</v>
      </c>
      <c r="W298" s="147">
        <f>V298*K298</f>
        <v>0</v>
      </c>
      <c r="X298" s="147">
        <v>0</v>
      </c>
      <c r="Y298" s="147">
        <f>X298*K298</f>
        <v>0</v>
      </c>
      <c r="Z298" s="147">
        <v>0</v>
      </c>
      <c r="AA298" s="148">
        <f>Z298*K298</f>
        <v>0</v>
      </c>
      <c r="AR298" s="20" t="s">
        <v>164</v>
      </c>
      <c r="AT298" s="20" t="s">
        <v>160</v>
      </c>
      <c r="AU298" s="20" t="s">
        <v>85</v>
      </c>
      <c r="AY298" s="20" t="s">
        <v>159</v>
      </c>
      <c r="BE298" s="149">
        <f>IF(U298="základní",N298,0)</f>
        <v>0</v>
      </c>
      <c r="BF298" s="149">
        <f>IF(U298="snížená",N298,0)</f>
        <v>0</v>
      </c>
      <c r="BG298" s="149">
        <f>IF(U298="zákl. přenesená",N298,0)</f>
        <v>0</v>
      </c>
      <c r="BH298" s="149">
        <f>IF(U298="sníž. přenesená",N298,0)</f>
        <v>0</v>
      </c>
      <c r="BI298" s="149">
        <f>IF(U298="nulová",N298,0)</f>
        <v>0</v>
      </c>
      <c r="BJ298" s="20" t="s">
        <v>85</v>
      </c>
      <c r="BK298" s="149">
        <f>ROUND(L298*K298,2)</f>
        <v>0</v>
      </c>
      <c r="BL298" s="20" t="s">
        <v>164</v>
      </c>
      <c r="BM298" s="20" t="s">
        <v>1087</v>
      </c>
    </row>
    <row r="299" spans="2:65" s="1" customFormat="1" ht="22.5" customHeight="1">
      <c r="B299" s="140"/>
      <c r="C299" s="141" t="s">
        <v>928</v>
      </c>
      <c r="D299" s="141" t="s">
        <v>160</v>
      </c>
      <c r="E299" s="142" t="s">
        <v>1088</v>
      </c>
      <c r="F299" s="225" t="s">
        <v>1089</v>
      </c>
      <c r="G299" s="225"/>
      <c r="H299" s="225"/>
      <c r="I299" s="225"/>
      <c r="J299" s="143" t="s">
        <v>258</v>
      </c>
      <c r="K299" s="144">
        <v>194.2</v>
      </c>
      <c r="L299" s="226"/>
      <c r="M299" s="226"/>
      <c r="N299" s="226">
        <f>ROUND(L299*K299,2)</f>
        <v>0</v>
      </c>
      <c r="O299" s="226"/>
      <c r="P299" s="226"/>
      <c r="Q299" s="226"/>
      <c r="R299" s="145"/>
      <c r="T299" s="146" t="s">
        <v>5</v>
      </c>
      <c r="U299" s="43" t="s">
        <v>42</v>
      </c>
      <c r="V299" s="147">
        <v>0</v>
      </c>
      <c r="W299" s="147">
        <f>V299*K299</f>
        <v>0</v>
      </c>
      <c r="X299" s="147">
        <v>0</v>
      </c>
      <c r="Y299" s="147">
        <f>X299*K299</f>
        <v>0</v>
      </c>
      <c r="Z299" s="147">
        <v>0</v>
      </c>
      <c r="AA299" s="148">
        <f>Z299*K299</f>
        <v>0</v>
      </c>
      <c r="AR299" s="20" t="s">
        <v>164</v>
      </c>
      <c r="AT299" s="20" t="s">
        <v>160</v>
      </c>
      <c r="AU299" s="20" t="s">
        <v>85</v>
      </c>
      <c r="AY299" s="20" t="s">
        <v>159</v>
      </c>
      <c r="BE299" s="149">
        <f>IF(U299="základní",N299,0)</f>
        <v>0</v>
      </c>
      <c r="BF299" s="149">
        <f>IF(U299="snížená",N299,0)</f>
        <v>0</v>
      </c>
      <c r="BG299" s="149">
        <f>IF(U299="zákl. přenesená",N299,0)</f>
        <v>0</v>
      </c>
      <c r="BH299" s="149">
        <f>IF(U299="sníž. přenesená",N299,0)</f>
        <v>0</v>
      </c>
      <c r="BI299" s="149">
        <f>IF(U299="nulová",N299,0)</f>
        <v>0</v>
      </c>
      <c r="BJ299" s="20" t="s">
        <v>85</v>
      </c>
      <c r="BK299" s="149">
        <f>ROUND(L299*K299,2)</f>
        <v>0</v>
      </c>
      <c r="BL299" s="20" t="s">
        <v>164</v>
      </c>
      <c r="BM299" s="20" t="s">
        <v>1090</v>
      </c>
    </row>
    <row r="300" spans="2:65" s="1" customFormat="1" ht="31.5" customHeight="1">
      <c r="B300" s="140"/>
      <c r="C300" s="141" t="s">
        <v>1091</v>
      </c>
      <c r="D300" s="141" t="s">
        <v>160</v>
      </c>
      <c r="E300" s="142" t="s">
        <v>1092</v>
      </c>
      <c r="F300" s="225" t="s">
        <v>1093</v>
      </c>
      <c r="G300" s="225"/>
      <c r="H300" s="225"/>
      <c r="I300" s="225"/>
      <c r="J300" s="143" t="s">
        <v>163</v>
      </c>
      <c r="K300" s="144">
        <v>203.91</v>
      </c>
      <c r="L300" s="226"/>
      <c r="M300" s="226"/>
      <c r="N300" s="226">
        <f>ROUND(L300*K300,2)</f>
        <v>0</v>
      </c>
      <c r="O300" s="226"/>
      <c r="P300" s="226"/>
      <c r="Q300" s="226"/>
      <c r="R300" s="145"/>
      <c r="T300" s="146" t="s">
        <v>5</v>
      </c>
      <c r="U300" s="43" t="s">
        <v>42</v>
      </c>
      <c r="V300" s="147">
        <v>0</v>
      </c>
      <c r="W300" s="147">
        <f>V300*K300</f>
        <v>0</v>
      </c>
      <c r="X300" s="147">
        <v>0</v>
      </c>
      <c r="Y300" s="147">
        <f>X300*K300</f>
        <v>0</v>
      </c>
      <c r="Z300" s="147">
        <v>0</v>
      </c>
      <c r="AA300" s="148">
        <f>Z300*K300</f>
        <v>0</v>
      </c>
      <c r="AR300" s="20" t="s">
        <v>164</v>
      </c>
      <c r="AT300" s="20" t="s">
        <v>160</v>
      </c>
      <c r="AU300" s="20" t="s">
        <v>85</v>
      </c>
      <c r="AY300" s="20" t="s">
        <v>159</v>
      </c>
      <c r="BE300" s="149">
        <f>IF(U300="základní",N300,0)</f>
        <v>0</v>
      </c>
      <c r="BF300" s="149">
        <f>IF(U300="snížená",N300,0)</f>
        <v>0</v>
      </c>
      <c r="BG300" s="149">
        <f>IF(U300="zákl. přenesená",N300,0)</f>
        <v>0</v>
      </c>
      <c r="BH300" s="149">
        <f>IF(U300="sníž. přenesená",N300,0)</f>
        <v>0</v>
      </c>
      <c r="BI300" s="149">
        <f>IF(U300="nulová",N300,0)</f>
        <v>0</v>
      </c>
      <c r="BJ300" s="20" t="s">
        <v>85</v>
      </c>
      <c r="BK300" s="149">
        <f>ROUND(L300*K300,2)</f>
        <v>0</v>
      </c>
      <c r="BL300" s="20" t="s">
        <v>164</v>
      </c>
      <c r="BM300" s="20" t="s">
        <v>1094</v>
      </c>
    </row>
    <row r="301" spans="2:65" s="10" customFormat="1" ht="22.5" customHeight="1">
      <c r="B301" s="150"/>
      <c r="C301" s="151"/>
      <c r="D301" s="151"/>
      <c r="E301" s="152" t="s">
        <v>5</v>
      </c>
      <c r="F301" s="227" t="s">
        <v>1095</v>
      </c>
      <c r="G301" s="228"/>
      <c r="H301" s="228"/>
      <c r="I301" s="228"/>
      <c r="J301" s="151"/>
      <c r="K301" s="153">
        <v>203.91</v>
      </c>
      <c r="L301" s="151"/>
      <c r="M301" s="151"/>
      <c r="N301" s="151"/>
      <c r="O301" s="151"/>
      <c r="P301" s="151"/>
      <c r="Q301" s="151"/>
      <c r="R301" s="154"/>
      <c r="T301" s="155"/>
      <c r="U301" s="151"/>
      <c r="V301" s="151"/>
      <c r="W301" s="151"/>
      <c r="X301" s="151"/>
      <c r="Y301" s="151"/>
      <c r="Z301" s="151"/>
      <c r="AA301" s="156"/>
      <c r="AT301" s="157" t="s">
        <v>167</v>
      </c>
      <c r="AU301" s="157" t="s">
        <v>85</v>
      </c>
      <c r="AV301" s="10" t="s">
        <v>129</v>
      </c>
      <c r="AW301" s="10" t="s">
        <v>35</v>
      </c>
      <c r="AX301" s="10" t="s">
        <v>77</v>
      </c>
      <c r="AY301" s="157" t="s">
        <v>159</v>
      </c>
    </row>
    <row r="302" spans="2:65" s="11" customFormat="1" ht="22.5" customHeight="1">
      <c r="B302" s="158"/>
      <c r="C302" s="159"/>
      <c r="D302" s="159"/>
      <c r="E302" s="160" t="s">
        <v>5</v>
      </c>
      <c r="F302" s="239" t="s">
        <v>174</v>
      </c>
      <c r="G302" s="240"/>
      <c r="H302" s="240"/>
      <c r="I302" s="240"/>
      <c r="J302" s="159"/>
      <c r="K302" s="161">
        <v>203.91</v>
      </c>
      <c r="L302" s="159"/>
      <c r="M302" s="159"/>
      <c r="N302" s="159"/>
      <c r="O302" s="159"/>
      <c r="P302" s="159"/>
      <c r="Q302" s="159"/>
      <c r="R302" s="162"/>
      <c r="T302" s="163"/>
      <c r="U302" s="159"/>
      <c r="V302" s="159"/>
      <c r="W302" s="159"/>
      <c r="X302" s="159"/>
      <c r="Y302" s="159"/>
      <c r="Z302" s="159"/>
      <c r="AA302" s="164"/>
      <c r="AT302" s="165" t="s">
        <v>167</v>
      </c>
      <c r="AU302" s="165" t="s">
        <v>85</v>
      </c>
      <c r="AV302" s="11" t="s">
        <v>164</v>
      </c>
      <c r="AW302" s="11" t="s">
        <v>35</v>
      </c>
      <c r="AX302" s="11" t="s">
        <v>85</v>
      </c>
      <c r="AY302" s="165" t="s">
        <v>159</v>
      </c>
    </row>
    <row r="303" spans="2:65" s="1" customFormat="1" ht="22.5" customHeight="1">
      <c r="B303" s="140"/>
      <c r="C303" s="141" t="s">
        <v>933</v>
      </c>
      <c r="D303" s="141" t="s">
        <v>160</v>
      </c>
      <c r="E303" s="142" t="s">
        <v>1096</v>
      </c>
      <c r="F303" s="225" t="s">
        <v>1097</v>
      </c>
      <c r="G303" s="225"/>
      <c r="H303" s="225"/>
      <c r="I303" s="225"/>
      <c r="J303" s="143" t="s">
        <v>180</v>
      </c>
      <c r="K303" s="144">
        <v>210.02699999999999</v>
      </c>
      <c r="L303" s="226"/>
      <c r="M303" s="226"/>
      <c r="N303" s="226">
        <f>ROUND(L303*K303,2)</f>
        <v>0</v>
      </c>
      <c r="O303" s="226"/>
      <c r="P303" s="226"/>
      <c r="Q303" s="226"/>
      <c r="R303" s="145"/>
      <c r="T303" s="146" t="s">
        <v>5</v>
      </c>
      <c r="U303" s="43" t="s">
        <v>42</v>
      </c>
      <c r="V303" s="147">
        <v>0</v>
      </c>
      <c r="W303" s="147">
        <f>V303*K303</f>
        <v>0</v>
      </c>
      <c r="X303" s="147">
        <v>0</v>
      </c>
      <c r="Y303" s="147">
        <f>X303*K303</f>
        <v>0</v>
      </c>
      <c r="Z303" s="147">
        <v>0</v>
      </c>
      <c r="AA303" s="148">
        <f>Z303*K303</f>
        <v>0</v>
      </c>
      <c r="AR303" s="20" t="s">
        <v>164</v>
      </c>
      <c r="AT303" s="20" t="s">
        <v>160</v>
      </c>
      <c r="AU303" s="20" t="s">
        <v>85</v>
      </c>
      <c r="AY303" s="20" t="s">
        <v>159</v>
      </c>
      <c r="BE303" s="149">
        <f>IF(U303="základní",N303,0)</f>
        <v>0</v>
      </c>
      <c r="BF303" s="149">
        <f>IF(U303="snížená",N303,0)</f>
        <v>0</v>
      </c>
      <c r="BG303" s="149">
        <f>IF(U303="zákl. přenesená",N303,0)</f>
        <v>0</v>
      </c>
      <c r="BH303" s="149">
        <f>IF(U303="sníž. přenesená",N303,0)</f>
        <v>0</v>
      </c>
      <c r="BI303" s="149">
        <f>IF(U303="nulová",N303,0)</f>
        <v>0</v>
      </c>
      <c r="BJ303" s="20" t="s">
        <v>85</v>
      </c>
      <c r="BK303" s="149">
        <f>ROUND(L303*K303,2)</f>
        <v>0</v>
      </c>
      <c r="BL303" s="20" t="s">
        <v>164</v>
      </c>
      <c r="BM303" s="20" t="s">
        <v>1098</v>
      </c>
    </row>
    <row r="304" spans="2:65" s="1" customFormat="1" ht="22.5" customHeight="1">
      <c r="B304" s="140"/>
      <c r="C304" s="141" t="s">
        <v>1099</v>
      </c>
      <c r="D304" s="141" t="s">
        <v>160</v>
      </c>
      <c r="E304" s="142" t="s">
        <v>1100</v>
      </c>
      <c r="F304" s="225" t="s">
        <v>1101</v>
      </c>
      <c r="G304" s="225"/>
      <c r="H304" s="225"/>
      <c r="I304" s="225"/>
      <c r="J304" s="143" t="s">
        <v>258</v>
      </c>
      <c r="K304" s="144">
        <v>203.91</v>
      </c>
      <c r="L304" s="226"/>
      <c r="M304" s="226"/>
      <c r="N304" s="226">
        <f>ROUND(L304*K304,2)</f>
        <v>0</v>
      </c>
      <c r="O304" s="226"/>
      <c r="P304" s="226"/>
      <c r="Q304" s="226"/>
      <c r="R304" s="145"/>
      <c r="T304" s="146" t="s">
        <v>5</v>
      </c>
      <c r="U304" s="43" t="s">
        <v>42</v>
      </c>
      <c r="V304" s="147">
        <v>0</v>
      </c>
      <c r="W304" s="147">
        <f>V304*K304</f>
        <v>0</v>
      </c>
      <c r="X304" s="147">
        <v>0</v>
      </c>
      <c r="Y304" s="147">
        <f>X304*K304</f>
        <v>0</v>
      </c>
      <c r="Z304" s="147">
        <v>0</v>
      </c>
      <c r="AA304" s="148">
        <f>Z304*K304</f>
        <v>0</v>
      </c>
      <c r="AR304" s="20" t="s">
        <v>164</v>
      </c>
      <c r="AT304" s="20" t="s">
        <v>160</v>
      </c>
      <c r="AU304" s="20" t="s">
        <v>85</v>
      </c>
      <c r="AY304" s="20" t="s">
        <v>159</v>
      </c>
      <c r="BE304" s="149">
        <f>IF(U304="základní",N304,0)</f>
        <v>0</v>
      </c>
      <c r="BF304" s="149">
        <f>IF(U304="snížená",N304,0)</f>
        <v>0</v>
      </c>
      <c r="BG304" s="149">
        <f>IF(U304="zákl. přenesená",N304,0)</f>
        <v>0</v>
      </c>
      <c r="BH304" s="149">
        <f>IF(U304="sníž. přenesená",N304,0)</f>
        <v>0</v>
      </c>
      <c r="BI304" s="149">
        <f>IF(U304="nulová",N304,0)</f>
        <v>0</v>
      </c>
      <c r="BJ304" s="20" t="s">
        <v>85</v>
      </c>
      <c r="BK304" s="149">
        <f>ROUND(L304*K304,2)</f>
        <v>0</v>
      </c>
      <c r="BL304" s="20" t="s">
        <v>164</v>
      </c>
      <c r="BM304" s="20" t="s">
        <v>1102</v>
      </c>
    </row>
    <row r="305" spans="2:65" s="10" customFormat="1" ht="22.5" customHeight="1">
      <c r="B305" s="150"/>
      <c r="C305" s="151"/>
      <c r="D305" s="151"/>
      <c r="E305" s="152" t="s">
        <v>5</v>
      </c>
      <c r="F305" s="227" t="s">
        <v>1095</v>
      </c>
      <c r="G305" s="228"/>
      <c r="H305" s="228"/>
      <c r="I305" s="228"/>
      <c r="J305" s="151"/>
      <c r="K305" s="153">
        <v>203.91</v>
      </c>
      <c r="L305" s="151"/>
      <c r="M305" s="151"/>
      <c r="N305" s="151"/>
      <c r="O305" s="151"/>
      <c r="P305" s="151"/>
      <c r="Q305" s="151"/>
      <c r="R305" s="154"/>
      <c r="T305" s="155"/>
      <c r="U305" s="151"/>
      <c r="V305" s="151"/>
      <c r="W305" s="151"/>
      <c r="X305" s="151"/>
      <c r="Y305" s="151"/>
      <c r="Z305" s="151"/>
      <c r="AA305" s="156"/>
      <c r="AT305" s="157" t="s">
        <v>167</v>
      </c>
      <c r="AU305" s="157" t="s">
        <v>85</v>
      </c>
      <c r="AV305" s="10" t="s">
        <v>129</v>
      </c>
      <c r="AW305" s="10" t="s">
        <v>35</v>
      </c>
      <c r="AX305" s="10" t="s">
        <v>77</v>
      </c>
      <c r="AY305" s="157" t="s">
        <v>159</v>
      </c>
    </row>
    <row r="306" spans="2:65" s="11" customFormat="1" ht="22.5" customHeight="1">
      <c r="B306" s="158"/>
      <c r="C306" s="159"/>
      <c r="D306" s="159"/>
      <c r="E306" s="160" t="s">
        <v>5</v>
      </c>
      <c r="F306" s="239" t="s">
        <v>174</v>
      </c>
      <c r="G306" s="240"/>
      <c r="H306" s="240"/>
      <c r="I306" s="240"/>
      <c r="J306" s="159"/>
      <c r="K306" s="161">
        <v>203.91</v>
      </c>
      <c r="L306" s="159"/>
      <c r="M306" s="159"/>
      <c r="N306" s="159"/>
      <c r="O306" s="159"/>
      <c r="P306" s="159"/>
      <c r="Q306" s="159"/>
      <c r="R306" s="162"/>
      <c r="T306" s="163"/>
      <c r="U306" s="159"/>
      <c r="V306" s="159"/>
      <c r="W306" s="159"/>
      <c r="X306" s="159"/>
      <c r="Y306" s="159"/>
      <c r="Z306" s="159"/>
      <c r="AA306" s="164"/>
      <c r="AT306" s="165" t="s">
        <v>167</v>
      </c>
      <c r="AU306" s="165" t="s">
        <v>85</v>
      </c>
      <c r="AV306" s="11" t="s">
        <v>164</v>
      </c>
      <c r="AW306" s="11" t="s">
        <v>35</v>
      </c>
      <c r="AX306" s="11" t="s">
        <v>85</v>
      </c>
      <c r="AY306" s="165" t="s">
        <v>159</v>
      </c>
    </row>
    <row r="307" spans="2:65" s="1" customFormat="1" ht="22.5" customHeight="1">
      <c r="B307" s="140"/>
      <c r="C307" s="141" t="s">
        <v>936</v>
      </c>
      <c r="D307" s="141" t="s">
        <v>160</v>
      </c>
      <c r="E307" s="142" t="s">
        <v>1103</v>
      </c>
      <c r="F307" s="225" t="s">
        <v>1104</v>
      </c>
      <c r="G307" s="225"/>
      <c r="H307" s="225"/>
      <c r="I307" s="225"/>
      <c r="J307" s="143" t="s">
        <v>183</v>
      </c>
      <c r="K307" s="144">
        <v>0.54300000000000004</v>
      </c>
      <c r="L307" s="226"/>
      <c r="M307" s="226"/>
      <c r="N307" s="226">
        <f>ROUND(L307*K307,2)</f>
        <v>0</v>
      </c>
      <c r="O307" s="226"/>
      <c r="P307" s="226"/>
      <c r="Q307" s="226"/>
      <c r="R307" s="145"/>
      <c r="T307" s="146" t="s">
        <v>5</v>
      </c>
      <c r="U307" s="43" t="s">
        <v>42</v>
      </c>
      <c r="V307" s="147">
        <v>0</v>
      </c>
      <c r="W307" s="147">
        <f>V307*K307</f>
        <v>0</v>
      </c>
      <c r="X307" s="147">
        <v>0</v>
      </c>
      <c r="Y307" s="147">
        <f>X307*K307</f>
        <v>0</v>
      </c>
      <c r="Z307" s="147">
        <v>0</v>
      </c>
      <c r="AA307" s="148">
        <f>Z307*K307</f>
        <v>0</v>
      </c>
      <c r="AR307" s="20" t="s">
        <v>164</v>
      </c>
      <c r="AT307" s="20" t="s">
        <v>160</v>
      </c>
      <c r="AU307" s="20" t="s">
        <v>85</v>
      </c>
      <c r="AY307" s="20" t="s">
        <v>159</v>
      </c>
      <c r="BE307" s="149">
        <f>IF(U307="základní",N307,0)</f>
        <v>0</v>
      </c>
      <c r="BF307" s="149">
        <f>IF(U307="snížená",N307,0)</f>
        <v>0</v>
      </c>
      <c r="BG307" s="149">
        <f>IF(U307="zákl. přenesená",N307,0)</f>
        <v>0</v>
      </c>
      <c r="BH307" s="149">
        <f>IF(U307="sníž. přenesená",N307,0)</f>
        <v>0</v>
      </c>
      <c r="BI307" s="149">
        <f>IF(U307="nulová",N307,0)</f>
        <v>0</v>
      </c>
      <c r="BJ307" s="20" t="s">
        <v>85</v>
      </c>
      <c r="BK307" s="149">
        <f>ROUND(L307*K307,2)</f>
        <v>0</v>
      </c>
      <c r="BL307" s="20" t="s">
        <v>164</v>
      </c>
      <c r="BM307" s="20" t="s">
        <v>1105</v>
      </c>
    </row>
    <row r="308" spans="2:65" s="9" customFormat="1" ht="37.35" customHeight="1">
      <c r="B308" s="129"/>
      <c r="C308" s="130"/>
      <c r="D308" s="131" t="s">
        <v>800</v>
      </c>
      <c r="E308" s="131"/>
      <c r="F308" s="131"/>
      <c r="G308" s="131"/>
      <c r="H308" s="131"/>
      <c r="I308" s="131"/>
      <c r="J308" s="131"/>
      <c r="K308" s="131"/>
      <c r="L308" s="131"/>
      <c r="M308" s="131"/>
      <c r="N308" s="265">
        <f>BK308</f>
        <v>0</v>
      </c>
      <c r="O308" s="266"/>
      <c r="P308" s="266"/>
      <c r="Q308" s="266"/>
      <c r="R308" s="132"/>
      <c r="T308" s="133"/>
      <c r="U308" s="130"/>
      <c r="V308" s="130"/>
      <c r="W308" s="134">
        <f>SUM(W309:W313)</f>
        <v>0</v>
      </c>
      <c r="X308" s="130"/>
      <c r="Y308" s="134">
        <f>SUM(Y309:Y313)</f>
        <v>0</v>
      </c>
      <c r="Z308" s="130"/>
      <c r="AA308" s="135">
        <f>SUM(AA309:AA313)</f>
        <v>0</v>
      </c>
      <c r="AR308" s="136" t="s">
        <v>85</v>
      </c>
      <c r="AT308" s="137" t="s">
        <v>76</v>
      </c>
      <c r="AU308" s="137" t="s">
        <v>77</v>
      </c>
      <c r="AY308" s="136" t="s">
        <v>159</v>
      </c>
      <c r="BK308" s="138">
        <f>SUM(BK309:BK313)</f>
        <v>0</v>
      </c>
    </row>
    <row r="309" spans="2:65" s="1" customFormat="1" ht="31.5" customHeight="1">
      <c r="B309" s="140"/>
      <c r="C309" s="141" t="s">
        <v>1106</v>
      </c>
      <c r="D309" s="141" t="s">
        <v>160</v>
      </c>
      <c r="E309" s="142" t="s">
        <v>1107</v>
      </c>
      <c r="F309" s="225" t="s">
        <v>1108</v>
      </c>
      <c r="G309" s="225"/>
      <c r="H309" s="225"/>
      <c r="I309" s="225"/>
      <c r="J309" s="143" t="s">
        <v>163</v>
      </c>
      <c r="K309" s="144">
        <v>27.9</v>
      </c>
      <c r="L309" s="226"/>
      <c r="M309" s="226"/>
      <c r="N309" s="226">
        <f>ROUND(L309*K309,2)</f>
        <v>0</v>
      </c>
      <c r="O309" s="226"/>
      <c r="P309" s="226"/>
      <c r="Q309" s="226"/>
      <c r="R309" s="145"/>
      <c r="T309" s="146" t="s">
        <v>5</v>
      </c>
      <c r="U309" s="43" t="s">
        <v>42</v>
      </c>
      <c r="V309" s="147">
        <v>0</v>
      </c>
      <c r="W309" s="147">
        <f>V309*K309</f>
        <v>0</v>
      </c>
      <c r="X309" s="147">
        <v>0</v>
      </c>
      <c r="Y309" s="147">
        <f>X309*K309</f>
        <v>0</v>
      </c>
      <c r="Z309" s="147">
        <v>0</v>
      </c>
      <c r="AA309" s="148">
        <f>Z309*K309</f>
        <v>0</v>
      </c>
      <c r="AR309" s="20" t="s">
        <v>164</v>
      </c>
      <c r="AT309" s="20" t="s">
        <v>160</v>
      </c>
      <c r="AU309" s="20" t="s">
        <v>85</v>
      </c>
      <c r="AY309" s="20" t="s">
        <v>159</v>
      </c>
      <c r="BE309" s="149">
        <f>IF(U309="základní",N309,0)</f>
        <v>0</v>
      </c>
      <c r="BF309" s="149">
        <f>IF(U309="snížená",N309,0)</f>
        <v>0</v>
      </c>
      <c r="BG309" s="149">
        <f>IF(U309="zákl. přenesená",N309,0)</f>
        <v>0</v>
      </c>
      <c r="BH309" s="149">
        <f>IF(U309="sníž. přenesená",N309,0)</f>
        <v>0</v>
      </c>
      <c r="BI309" s="149">
        <f>IF(U309="nulová",N309,0)</f>
        <v>0</v>
      </c>
      <c r="BJ309" s="20" t="s">
        <v>85</v>
      </c>
      <c r="BK309" s="149">
        <f>ROUND(L309*K309,2)</f>
        <v>0</v>
      </c>
      <c r="BL309" s="20" t="s">
        <v>164</v>
      </c>
      <c r="BM309" s="20" t="s">
        <v>1109</v>
      </c>
    </row>
    <row r="310" spans="2:65" s="1" customFormat="1" ht="31.5" customHeight="1">
      <c r="B310" s="140"/>
      <c r="C310" s="141" t="s">
        <v>939</v>
      </c>
      <c r="D310" s="141" t="s">
        <v>160</v>
      </c>
      <c r="E310" s="142" t="s">
        <v>1110</v>
      </c>
      <c r="F310" s="225" t="s">
        <v>1111</v>
      </c>
      <c r="G310" s="225"/>
      <c r="H310" s="225"/>
      <c r="I310" s="225"/>
      <c r="J310" s="143" t="s">
        <v>163</v>
      </c>
      <c r="K310" s="144">
        <v>26.35</v>
      </c>
      <c r="L310" s="226"/>
      <c r="M310" s="226"/>
      <c r="N310" s="226">
        <f>ROUND(L310*K310,2)</f>
        <v>0</v>
      </c>
      <c r="O310" s="226"/>
      <c r="P310" s="226"/>
      <c r="Q310" s="226"/>
      <c r="R310" s="145"/>
      <c r="T310" s="146" t="s">
        <v>5</v>
      </c>
      <c r="U310" s="43" t="s">
        <v>42</v>
      </c>
      <c r="V310" s="147">
        <v>0</v>
      </c>
      <c r="W310" s="147">
        <f>V310*K310</f>
        <v>0</v>
      </c>
      <c r="X310" s="147">
        <v>0</v>
      </c>
      <c r="Y310" s="147">
        <f>X310*K310</f>
        <v>0</v>
      </c>
      <c r="Z310" s="147">
        <v>0</v>
      </c>
      <c r="AA310" s="148">
        <f>Z310*K310</f>
        <v>0</v>
      </c>
      <c r="AR310" s="20" t="s">
        <v>164</v>
      </c>
      <c r="AT310" s="20" t="s">
        <v>160</v>
      </c>
      <c r="AU310" s="20" t="s">
        <v>85</v>
      </c>
      <c r="AY310" s="20" t="s">
        <v>159</v>
      </c>
      <c r="BE310" s="149">
        <f>IF(U310="základní",N310,0)</f>
        <v>0</v>
      </c>
      <c r="BF310" s="149">
        <f>IF(U310="snížená",N310,0)</f>
        <v>0</v>
      </c>
      <c r="BG310" s="149">
        <f>IF(U310="zákl. přenesená",N310,0)</f>
        <v>0</v>
      </c>
      <c r="BH310" s="149">
        <f>IF(U310="sníž. přenesená",N310,0)</f>
        <v>0</v>
      </c>
      <c r="BI310" s="149">
        <f>IF(U310="nulová",N310,0)</f>
        <v>0</v>
      </c>
      <c r="BJ310" s="20" t="s">
        <v>85</v>
      </c>
      <c r="BK310" s="149">
        <f>ROUND(L310*K310,2)</f>
        <v>0</v>
      </c>
      <c r="BL310" s="20" t="s">
        <v>164</v>
      </c>
      <c r="BM310" s="20" t="s">
        <v>1112</v>
      </c>
    </row>
    <row r="311" spans="2:65" s="10" customFormat="1" ht="22.5" customHeight="1">
      <c r="B311" s="150"/>
      <c r="C311" s="151"/>
      <c r="D311" s="151"/>
      <c r="E311" s="152" t="s">
        <v>5</v>
      </c>
      <c r="F311" s="227" t="s">
        <v>1113</v>
      </c>
      <c r="G311" s="228"/>
      <c r="H311" s="228"/>
      <c r="I311" s="228"/>
      <c r="J311" s="151"/>
      <c r="K311" s="153">
        <v>26.35</v>
      </c>
      <c r="L311" s="151"/>
      <c r="M311" s="151"/>
      <c r="N311" s="151"/>
      <c r="O311" s="151"/>
      <c r="P311" s="151"/>
      <c r="Q311" s="151"/>
      <c r="R311" s="154"/>
      <c r="T311" s="155"/>
      <c r="U311" s="151"/>
      <c r="V311" s="151"/>
      <c r="W311" s="151"/>
      <c r="X311" s="151"/>
      <c r="Y311" s="151"/>
      <c r="Z311" s="151"/>
      <c r="AA311" s="156"/>
      <c r="AT311" s="157" t="s">
        <v>167</v>
      </c>
      <c r="AU311" s="157" t="s">
        <v>85</v>
      </c>
      <c r="AV311" s="10" t="s">
        <v>129</v>
      </c>
      <c r="AW311" s="10" t="s">
        <v>35</v>
      </c>
      <c r="AX311" s="10" t="s">
        <v>77</v>
      </c>
      <c r="AY311" s="157" t="s">
        <v>159</v>
      </c>
    </row>
    <row r="312" spans="2:65" s="11" customFormat="1" ht="22.5" customHeight="1">
      <c r="B312" s="158"/>
      <c r="C312" s="159"/>
      <c r="D312" s="159"/>
      <c r="E312" s="160" t="s">
        <v>5</v>
      </c>
      <c r="F312" s="239" t="s">
        <v>174</v>
      </c>
      <c r="G312" s="240"/>
      <c r="H312" s="240"/>
      <c r="I312" s="240"/>
      <c r="J312" s="159"/>
      <c r="K312" s="161">
        <v>26.35</v>
      </c>
      <c r="L312" s="159"/>
      <c r="M312" s="159"/>
      <c r="N312" s="159"/>
      <c r="O312" s="159"/>
      <c r="P312" s="159"/>
      <c r="Q312" s="159"/>
      <c r="R312" s="162"/>
      <c r="T312" s="163"/>
      <c r="U312" s="159"/>
      <c r="V312" s="159"/>
      <c r="W312" s="159"/>
      <c r="X312" s="159"/>
      <c r="Y312" s="159"/>
      <c r="Z312" s="159"/>
      <c r="AA312" s="164"/>
      <c r="AT312" s="165" t="s">
        <v>167</v>
      </c>
      <c r="AU312" s="165" t="s">
        <v>85</v>
      </c>
      <c r="AV312" s="11" t="s">
        <v>164</v>
      </c>
      <c r="AW312" s="11" t="s">
        <v>35</v>
      </c>
      <c r="AX312" s="11" t="s">
        <v>85</v>
      </c>
      <c r="AY312" s="165" t="s">
        <v>159</v>
      </c>
    </row>
    <row r="313" spans="2:65" s="1" customFormat="1" ht="31.5" customHeight="1">
      <c r="B313" s="140"/>
      <c r="C313" s="141" t="s">
        <v>1114</v>
      </c>
      <c r="D313" s="141" t="s">
        <v>160</v>
      </c>
      <c r="E313" s="142" t="s">
        <v>1115</v>
      </c>
      <c r="F313" s="225" t="s">
        <v>1116</v>
      </c>
      <c r="G313" s="225"/>
      <c r="H313" s="225"/>
      <c r="I313" s="225"/>
      <c r="J313" s="143" t="s">
        <v>183</v>
      </c>
      <c r="K313" s="144">
        <v>0.09</v>
      </c>
      <c r="L313" s="226"/>
      <c r="M313" s="226"/>
      <c r="N313" s="226">
        <f>ROUND(L313*K313,2)</f>
        <v>0</v>
      </c>
      <c r="O313" s="226"/>
      <c r="P313" s="226"/>
      <c r="Q313" s="226"/>
      <c r="R313" s="145"/>
      <c r="T313" s="146" t="s">
        <v>5</v>
      </c>
      <c r="U313" s="43" t="s">
        <v>42</v>
      </c>
      <c r="V313" s="147">
        <v>0</v>
      </c>
      <c r="W313" s="147">
        <f>V313*K313</f>
        <v>0</v>
      </c>
      <c r="X313" s="147">
        <v>0</v>
      </c>
      <c r="Y313" s="147">
        <f>X313*K313</f>
        <v>0</v>
      </c>
      <c r="Z313" s="147">
        <v>0</v>
      </c>
      <c r="AA313" s="148">
        <f>Z313*K313</f>
        <v>0</v>
      </c>
      <c r="AR313" s="20" t="s">
        <v>164</v>
      </c>
      <c r="AT313" s="20" t="s">
        <v>160</v>
      </c>
      <c r="AU313" s="20" t="s">
        <v>85</v>
      </c>
      <c r="AY313" s="20" t="s">
        <v>159</v>
      </c>
      <c r="BE313" s="149">
        <f>IF(U313="základní",N313,0)</f>
        <v>0</v>
      </c>
      <c r="BF313" s="149">
        <f>IF(U313="snížená",N313,0)</f>
        <v>0</v>
      </c>
      <c r="BG313" s="149">
        <f>IF(U313="zákl. přenesená",N313,0)</f>
        <v>0</v>
      </c>
      <c r="BH313" s="149">
        <f>IF(U313="sníž. přenesená",N313,0)</f>
        <v>0</v>
      </c>
      <c r="BI313" s="149">
        <f>IF(U313="nulová",N313,0)</f>
        <v>0</v>
      </c>
      <c r="BJ313" s="20" t="s">
        <v>85</v>
      </c>
      <c r="BK313" s="149">
        <f>ROUND(L313*K313,2)</f>
        <v>0</v>
      </c>
      <c r="BL313" s="20" t="s">
        <v>164</v>
      </c>
      <c r="BM313" s="20" t="s">
        <v>1117</v>
      </c>
    </row>
    <row r="314" spans="2:65" s="9" customFormat="1" ht="37.35" customHeight="1">
      <c r="B314" s="129"/>
      <c r="C314" s="130"/>
      <c r="D314" s="131" t="s">
        <v>801</v>
      </c>
      <c r="E314" s="131"/>
      <c r="F314" s="131"/>
      <c r="G314" s="131"/>
      <c r="H314" s="131"/>
      <c r="I314" s="131"/>
      <c r="J314" s="131"/>
      <c r="K314" s="131"/>
      <c r="L314" s="131"/>
      <c r="M314" s="131"/>
      <c r="N314" s="265">
        <f>BK314</f>
        <v>0</v>
      </c>
      <c r="O314" s="266"/>
      <c r="P314" s="266"/>
      <c r="Q314" s="266"/>
      <c r="R314" s="132"/>
      <c r="T314" s="133"/>
      <c r="U314" s="130"/>
      <c r="V314" s="130"/>
      <c r="W314" s="134">
        <f>SUM(W315:W323)</f>
        <v>0</v>
      </c>
      <c r="X314" s="130"/>
      <c r="Y314" s="134">
        <f>SUM(Y315:Y323)</f>
        <v>0</v>
      </c>
      <c r="Z314" s="130"/>
      <c r="AA314" s="135">
        <f>SUM(AA315:AA323)</f>
        <v>0</v>
      </c>
      <c r="AR314" s="136" t="s">
        <v>85</v>
      </c>
      <c r="AT314" s="137" t="s">
        <v>76</v>
      </c>
      <c r="AU314" s="137" t="s">
        <v>77</v>
      </c>
      <c r="AY314" s="136" t="s">
        <v>159</v>
      </c>
      <c r="BK314" s="138">
        <f>SUM(BK315:BK323)</f>
        <v>0</v>
      </c>
    </row>
    <row r="315" spans="2:65" s="1" customFormat="1" ht="31.5" customHeight="1">
      <c r="B315" s="140"/>
      <c r="C315" s="141" t="s">
        <v>942</v>
      </c>
      <c r="D315" s="141" t="s">
        <v>160</v>
      </c>
      <c r="E315" s="142" t="s">
        <v>1118</v>
      </c>
      <c r="F315" s="225" t="s">
        <v>1119</v>
      </c>
      <c r="G315" s="225"/>
      <c r="H315" s="225"/>
      <c r="I315" s="225"/>
      <c r="J315" s="143" t="s">
        <v>216</v>
      </c>
      <c r="K315" s="144">
        <v>1</v>
      </c>
      <c r="L315" s="226"/>
      <c r="M315" s="226"/>
      <c r="N315" s="226">
        <f t="shared" ref="N315:N323" si="40">ROUND(L315*K315,2)</f>
        <v>0</v>
      </c>
      <c r="O315" s="226"/>
      <c r="P315" s="226"/>
      <c r="Q315" s="226"/>
      <c r="R315" s="145"/>
      <c r="T315" s="146" t="s">
        <v>5</v>
      </c>
      <c r="U315" s="43" t="s">
        <v>42</v>
      </c>
      <c r="V315" s="147">
        <v>0</v>
      </c>
      <c r="W315" s="147">
        <f t="shared" ref="W315:W323" si="41">V315*K315</f>
        <v>0</v>
      </c>
      <c r="X315" s="147">
        <v>0</v>
      </c>
      <c r="Y315" s="147">
        <f t="shared" ref="Y315:Y323" si="42">X315*K315</f>
        <v>0</v>
      </c>
      <c r="Z315" s="147">
        <v>0</v>
      </c>
      <c r="AA315" s="148">
        <f t="shared" ref="AA315:AA323" si="43">Z315*K315</f>
        <v>0</v>
      </c>
      <c r="AR315" s="20" t="s">
        <v>164</v>
      </c>
      <c r="AT315" s="20" t="s">
        <v>160</v>
      </c>
      <c r="AU315" s="20" t="s">
        <v>85</v>
      </c>
      <c r="AY315" s="20" t="s">
        <v>159</v>
      </c>
      <c r="BE315" s="149">
        <f t="shared" ref="BE315:BE323" si="44">IF(U315="základní",N315,0)</f>
        <v>0</v>
      </c>
      <c r="BF315" s="149">
        <f t="shared" ref="BF315:BF323" si="45">IF(U315="snížená",N315,0)</f>
        <v>0</v>
      </c>
      <c r="BG315" s="149">
        <f t="shared" ref="BG315:BG323" si="46">IF(U315="zákl. přenesená",N315,0)</f>
        <v>0</v>
      </c>
      <c r="BH315" s="149">
        <f t="shared" ref="BH315:BH323" si="47">IF(U315="sníž. přenesená",N315,0)</f>
        <v>0</v>
      </c>
      <c r="BI315" s="149">
        <f t="shared" ref="BI315:BI323" si="48">IF(U315="nulová",N315,0)</f>
        <v>0</v>
      </c>
      <c r="BJ315" s="20" t="s">
        <v>85</v>
      </c>
      <c r="BK315" s="149">
        <f t="shared" ref="BK315:BK323" si="49">ROUND(L315*K315,2)</f>
        <v>0</v>
      </c>
      <c r="BL315" s="20" t="s">
        <v>164</v>
      </c>
      <c r="BM315" s="20" t="s">
        <v>1120</v>
      </c>
    </row>
    <row r="316" spans="2:65" s="1" customFormat="1" ht="31.5" customHeight="1">
      <c r="B316" s="140"/>
      <c r="C316" s="141" t="s">
        <v>1121</v>
      </c>
      <c r="D316" s="141" t="s">
        <v>160</v>
      </c>
      <c r="E316" s="142" t="s">
        <v>1122</v>
      </c>
      <c r="F316" s="225" t="s">
        <v>1123</v>
      </c>
      <c r="G316" s="225"/>
      <c r="H316" s="225"/>
      <c r="I316" s="225"/>
      <c r="J316" s="143" t="s">
        <v>216</v>
      </c>
      <c r="K316" s="144">
        <v>4</v>
      </c>
      <c r="L316" s="226"/>
      <c r="M316" s="226"/>
      <c r="N316" s="226">
        <f t="shared" si="40"/>
        <v>0</v>
      </c>
      <c r="O316" s="226"/>
      <c r="P316" s="226"/>
      <c r="Q316" s="226"/>
      <c r="R316" s="145"/>
      <c r="T316" s="146" t="s">
        <v>5</v>
      </c>
      <c r="U316" s="43" t="s">
        <v>42</v>
      </c>
      <c r="V316" s="147">
        <v>0</v>
      </c>
      <c r="W316" s="147">
        <f t="shared" si="41"/>
        <v>0</v>
      </c>
      <c r="X316" s="147">
        <v>0</v>
      </c>
      <c r="Y316" s="147">
        <f t="shared" si="42"/>
        <v>0</v>
      </c>
      <c r="Z316" s="147">
        <v>0</v>
      </c>
      <c r="AA316" s="148">
        <f t="shared" si="43"/>
        <v>0</v>
      </c>
      <c r="AR316" s="20" t="s">
        <v>164</v>
      </c>
      <c r="AT316" s="20" t="s">
        <v>160</v>
      </c>
      <c r="AU316" s="20" t="s">
        <v>85</v>
      </c>
      <c r="AY316" s="20" t="s">
        <v>159</v>
      </c>
      <c r="BE316" s="149">
        <f t="shared" si="44"/>
        <v>0</v>
      </c>
      <c r="BF316" s="149">
        <f t="shared" si="45"/>
        <v>0</v>
      </c>
      <c r="BG316" s="149">
        <f t="shared" si="46"/>
        <v>0</v>
      </c>
      <c r="BH316" s="149">
        <f t="shared" si="47"/>
        <v>0</v>
      </c>
      <c r="BI316" s="149">
        <f t="shared" si="48"/>
        <v>0</v>
      </c>
      <c r="BJ316" s="20" t="s">
        <v>85</v>
      </c>
      <c r="BK316" s="149">
        <f t="shared" si="49"/>
        <v>0</v>
      </c>
      <c r="BL316" s="20" t="s">
        <v>164</v>
      </c>
      <c r="BM316" s="20" t="s">
        <v>1124</v>
      </c>
    </row>
    <row r="317" spans="2:65" s="1" customFormat="1" ht="31.5" customHeight="1">
      <c r="B317" s="140"/>
      <c r="C317" s="141" t="s">
        <v>945</v>
      </c>
      <c r="D317" s="141" t="s">
        <v>160</v>
      </c>
      <c r="E317" s="142" t="s">
        <v>1125</v>
      </c>
      <c r="F317" s="225" t="s">
        <v>1126</v>
      </c>
      <c r="G317" s="225"/>
      <c r="H317" s="225"/>
      <c r="I317" s="225"/>
      <c r="J317" s="143" t="s">
        <v>216</v>
      </c>
      <c r="K317" s="144">
        <v>10</v>
      </c>
      <c r="L317" s="226"/>
      <c r="M317" s="226"/>
      <c r="N317" s="226">
        <f t="shared" si="40"/>
        <v>0</v>
      </c>
      <c r="O317" s="226"/>
      <c r="P317" s="226"/>
      <c r="Q317" s="226"/>
      <c r="R317" s="145"/>
      <c r="T317" s="146" t="s">
        <v>5</v>
      </c>
      <c r="U317" s="43" t="s">
        <v>42</v>
      </c>
      <c r="V317" s="147">
        <v>0</v>
      </c>
      <c r="W317" s="147">
        <f t="shared" si="41"/>
        <v>0</v>
      </c>
      <c r="X317" s="147">
        <v>0</v>
      </c>
      <c r="Y317" s="147">
        <f t="shared" si="42"/>
        <v>0</v>
      </c>
      <c r="Z317" s="147">
        <v>0</v>
      </c>
      <c r="AA317" s="148">
        <f t="shared" si="43"/>
        <v>0</v>
      </c>
      <c r="AR317" s="20" t="s">
        <v>164</v>
      </c>
      <c r="AT317" s="20" t="s">
        <v>160</v>
      </c>
      <c r="AU317" s="20" t="s">
        <v>85</v>
      </c>
      <c r="AY317" s="20" t="s">
        <v>159</v>
      </c>
      <c r="BE317" s="149">
        <f t="shared" si="44"/>
        <v>0</v>
      </c>
      <c r="BF317" s="149">
        <f t="shared" si="45"/>
        <v>0</v>
      </c>
      <c r="BG317" s="149">
        <f t="shared" si="46"/>
        <v>0</v>
      </c>
      <c r="BH317" s="149">
        <f t="shared" si="47"/>
        <v>0</v>
      </c>
      <c r="BI317" s="149">
        <f t="shared" si="48"/>
        <v>0</v>
      </c>
      <c r="BJ317" s="20" t="s">
        <v>85</v>
      </c>
      <c r="BK317" s="149">
        <f t="shared" si="49"/>
        <v>0</v>
      </c>
      <c r="BL317" s="20" t="s">
        <v>164</v>
      </c>
      <c r="BM317" s="20" t="s">
        <v>1127</v>
      </c>
    </row>
    <row r="318" spans="2:65" s="1" customFormat="1" ht="31.5" customHeight="1">
      <c r="B318" s="140"/>
      <c r="C318" s="141" t="s">
        <v>1128</v>
      </c>
      <c r="D318" s="141" t="s">
        <v>160</v>
      </c>
      <c r="E318" s="142" t="s">
        <v>1129</v>
      </c>
      <c r="F318" s="225" t="s">
        <v>1130</v>
      </c>
      <c r="G318" s="225"/>
      <c r="H318" s="225"/>
      <c r="I318" s="225"/>
      <c r="J318" s="143" t="s">
        <v>216</v>
      </c>
      <c r="K318" s="144">
        <v>14</v>
      </c>
      <c r="L318" s="226"/>
      <c r="M318" s="226"/>
      <c r="N318" s="226">
        <f t="shared" si="40"/>
        <v>0</v>
      </c>
      <c r="O318" s="226"/>
      <c r="P318" s="226"/>
      <c r="Q318" s="226"/>
      <c r="R318" s="145"/>
      <c r="T318" s="146" t="s">
        <v>5</v>
      </c>
      <c r="U318" s="43" t="s">
        <v>42</v>
      </c>
      <c r="V318" s="147">
        <v>0</v>
      </c>
      <c r="W318" s="147">
        <f t="shared" si="41"/>
        <v>0</v>
      </c>
      <c r="X318" s="147">
        <v>0</v>
      </c>
      <c r="Y318" s="147">
        <f t="shared" si="42"/>
        <v>0</v>
      </c>
      <c r="Z318" s="147">
        <v>0</v>
      </c>
      <c r="AA318" s="148">
        <f t="shared" si="43"/>
        <v>0</v>
      </c>
      <c r="AR318" s="20" t="s">
        <v>164</v>
      </c>
      <c r="AT318" s="20" t="s">
        <v>160</v>
      </c>
      <c r="AU318" s="20" t="s">
        <v>85</v>
      </c>
      <c r="AY318" s="20" t="s">
        <v>159</v>
      </c>
      <c r="BE318" s="149">
        <f t="shared" si="44"/>
        <v>0</v>
      </c>
      <c r="BF318" s="149">
        <f t="shared" si="45"/>
        <v>0</v>
      </c>
      <c r="BG318" s="149">
        <f t="shared" si="46"/>
        <v>0</v>
      </c>
      <c r="BH318" s="149">
        <f t="shared" si="47"/>
        <v>0</v>
      </c>
      <c r="BI318" s="149">
        <f t="shared" si="48"/>
        <v>0</v>
      </c>
      <c r="BJ318" s="20" t="s">
        <v>85</v>
      </c>
      <c r="BK318" s="149">
        <f t="shared" si="49"/>
        <v>0</v>
      </c>
      <c r="BL318" s="20" t="s">
        <v>164</v>
      </c>
      <c r="BM318" s="20" t="s">
        <v>1131</v>
      </c>
    </row>
    <row r="319" spans="2:65" s="1" customFormat="1" ht="22.5" customHeight="1">
      <c r="B319" s="140"/>
      <c r="C319" s="141" t="s">
        <v>948</v>
      </c>
      <c r="D319" s="141" t="s">
        <v>160</v>
      </c>
      <c r="E319" s="142" t="s">
        <v>1132</v>
      </c>
      <c r="F319" s="225" t="s">
        <v>1133</v>
      </c>
      <c r="G319" s="225"/>
      <c r="H319" s="225"/>
      <c r="I319" s="225"/>
      <c r="J319" s="143" t="s">
        <v>932</v>
      </c>
      <c r="K319" s="144">
        <v>10</v>
      </c>
      <c r="L319" s="226"/>
      <c r="M319" s="226"/>
      <c r="N319" s="226">
        <f t="shared" si="40"/>
        <v>0</v>
      </c>
      <c r="O319" s="226"/>
      <c r="P319" s="226"/>
      <c r="Q319" s="226"/>
      <c r="R319" s="145"/>
      <c r="T319" s="146" t="s">
        <v>5</v>
      </c>
      <c r="U319" s="43" t="s">
        <v>42</v>
      </c>
      <c r="V319" s="147">
        <v>0</v>
      </c>
      <c r="W319" s="147">
        <f t="shared" si="41"/>
        <v>0</v>
      </c>
      <c r="X319" s="147">
        <v>0</v>
      </c>
      <c r="Y319" s="147">
        <f t="shared" si="42"/>
        <v>0</v>
      </c>
      <c r="Z319" s="147">
        <v>0</v>
      </c>
      <c r="AA319" s="148">
        <f t="shared" si="43"/>
        <v>0</v>
      </c>
      <c r="AR319" s="20" t="s">
        <v>164</v>
      </c>
      <c r="AT319" s="20" t="s">
        <v>160</v>
      </c>
      <c r="AU319" s="20" t="s">
        <v>85</v>
      </c>
      <c r="AY319" s="20" t="s">
        <v>159</v>
      </c>
      <c r="BE319" s="149">
        <f t="shared" si="44"/>
        <v>0</v>
      </c>
      <c r="BF319" s="149">
        <f t="shared" si="45"/>
        <v>0</v>
      </c>
      <c r="BG319" s="149">
        <f t="shared" si="46"/>
        <v>0</v>
      </c>
      <c r="BH319" s="149">
        <f t="shared" si="47"/>
        <v>0</v>
      </c>
      <c r="BI319" s="149">
        <f t="shared" si="48"/>
        <v>0</v>
      </c>
      <c r="BJ319" s="20" t="s">
        <v>85</v>
      </c>
      <c r="BK319" s="149">
        <f t="shared" si="49"/>
        <v>0</v>
      </c>
      <c r="BL319" s="20" t="s">
        <v>164</v>
      </c>
      <c r="BM319" s="20" t="s">
        <v>1134</v>
      </c>
    </row>
    <row r="320" spans="2:65" s="1" customFormat="1" ht="22.5" customHeight="1">
      <c r="B320" s="140"/>
      <c r="C320" s="141" t="s">
        <v>1135</v>
      </c>
      <c r="D320" s="141" t="s">
        <v>160</v>
      </c>
      <c r="E320" s="142" t="s">
        <v>1136</v>
      </c>
      <c r="F320" s="225" t="s">
        <v>1137</v>
      </c>
      <c r="G320" s="225"/>
      <c r="H320" s="225"/>
      <c r="I320" s="225"/>
      <c r="J320" s="143" t="s">
        <v>932</v>
      </c>
      <c r="K320" s="144">
        <v>4</v>
      </c>
      <c r="L320" s="226"/>
      <c r="M320" s="226"/>
      <c r="N320" s="226">
        <f t="shared" si="40"/>
        <v>0</v>
      </c>
      <c r="O320" s="226"/>
      <c r="P320" s="226"/>
      <c r="Q320" s="226"/>
      <c r="R320" s="145"/>
      <c r="T320" s="146" t="s">
        <v>5</v>
      </c>
      <c r="U320" s="43" t="s">
        <v>42</v>
      </c>
      <c r="V320" s="147">
        <v>0</v>
      </c>
      <c r="W320" s="147">
        <f t="shared" si="41"/>
        <v>0</v>
      </c>
      <c r="X320" s="147">
        <v>0</v>
      </c>
      <c r="Y320" s="147">
        <f t="shared" si="42"/>
        <v>0</v>
      </c>
      <c r="Z320" s="147">
        <v>0</v>
      </c>
      <c r="AA320" s="148">
        <f t="shared" si="43"/>
        <v>0</v>
      </c>
      <c r="AR320" s="20" t="s">
        <v>164</v>
      </c>
      <c r="AT320" s="20" t="s">
        <v>160</v>
      </c>
      <c r="AU320" s="20" t="s">
        <v>85</v>
      </c>
      <c r="AY320" s="20" t="s">
        <v>159</v>
      </c>
      <c r="BE320" s="149">
        <f t="shared" si="44"/>
        <v>0</v>
      </c>
      <c r="BF320" s="149">
        <f t="shared" si="45"/>
        <v>0</v>
      </c>
      <c r="BG320" s="149">
        <f t="shared" si="46"/>
        <v>0</v>
      </c>
      <c r="BH320" s="149">
        <f t="shared" si="47"/>
        <v>0</v>
      </c>
      <c r="BI320" s="149">
        <f t="shared" si="48"/>
        <v>0</v>
      </c>
      <c r="BJ320" s="20" t="s">
        <v>85</v>
      </c>
      <c r="BK320" s="149">
        <f t="shared" si="49"/>
        <v>0</v>
      </c>
      <c r="BL320" s="20" t="s">
        <v>164</v>
      </c>
      <c r="BM320" s="20" t="s">
        <v>1138</v>
      </c>
    </row>
    <row r="321" spans="2:65" s="1" customFormat="1" ht="22.5" customHeight="1">
      <c r="B321" s="140"/>
      <c r="C321" s="141" t="s">
        <v>951</v>
      </c>
      <c r="D321" s="141" t="s">
        <v>160</v>
      </c>
      <c r="E321" s="142" t="s">
        <v>1139</v>
      </c>
      <c r="F321" s="225" t="s">
        <v>1140</v>
      </c>
      <c r="G321" s="225"/>
      <c r="H321" s="225"/>
      <c r="I321" s="225"/>
      <c r="J321" s="143" t="s">
        <v>932</v>
      </c>
      <c r="K321" s="144">
        <v>14</v>
      </c>
      <c r="L321" s="226"/>
      <c r="M321" s="226"/>
      <c r="N321" s="226">
        <f t="shared" si="40"/>
        <v>0</v>
      </c>
      <c r="O321" s="226"/>
      <c r="P321" s="226"/>
      <c r="Q321" s="226"/>
      <c r="R321" s="145"/>
      <c r="T321" s="146" t="s">
        <v>5</v>
      </c>
      <c r="U321" s="43" t="s">
        <v>42</v>
      </c>
      <c r="V321" s="147">
        <v>0</v>
      </c>
      <c r="W321" s="147">
        <f t="shared" si="41"/>
        <v>0</v>
      </c>
      <c r="X321" s="147">
        <v>0</v>
      </c>
      <c r="Y321" s="147">
        <f t="shared" si="42"/>
        <v>0</v>
      </c>
      <c r="Z321" s="147">
        <v>0</v>
      </c>
      <c r="AA321" s="148">
        <f t="shared" si="43"/>
        <v>0</v>
      </c>
      <c r="AR321" s="20" t="s">
        <v>164</v>
      </c>
      <c r="AT321" s="20" t="s">
        <v>160</v>
      </c>
      <c r="AU321" s="20" t="s">
        <v>85</v>
      </c>
      <c r="AY321" s="20" t="s">
        <v>159</v>
      </c>
      <c r="BE321" s="149">
        <f t="shared" si="44"/>
        <v>0</v>
      </c>
      <c r="BF321" s="149">
        <f t="shared" si="45"/>
        <v>0</v>
      </c>
      <c r="BG321" s="149">
        <f t="shared" si="46"/>
        <v>0</v>
      </c>
      <c r="BH321" s="149">
        <f t="shared" si="47"/>
        <v>0</v>
      </c>
      <c r="BI321" s="149">
        <f t="shared" si="48"/>
        <v>0</v>
      </c>
      <c r="BJ321" s="20" t="s">
        <v>85</v>
      </c>
      <c r="BK321" s="149">
        <f t="shared" si="49"/>
        <v>0</v>
      </c>
      <c r="BL321" s="20" t="s">
        <v>164</v>
      </c>
      <c r="BM321" s="20" t="s">
        <v>1141</v>
      </c>
    </row>
    <row r="322" spans="2:65" s="1" customFormat="1" ht="31.5" customHeight="1">
      <c r="B322" s="140"/>
      <c r="C322" s="141" t="s">
        <v>1142</v>
      </c>
      <c r="D322" s="141" t="s">
        <v>160</v>
      </c>
      <c r="E322" s="142" t="s">
        <v>1143</v>
      </c>
      <c r="F322" s="225" t="s">
        <v>1144</v>
      </c>
      <c r="G322" s="225"/>
      <c r="H322" s="225"/>
      <c r="I322" s="225"/>
      <c r="J322" s="143" t="s">
        <v>932</v>
      </c>
      <c r="K322" s="144">
        <v>1</v>
      </c>
      <c r="L322" s="226"/>
      <c r="M322" s="226"/>
      <c r="N322" s="226">
        <f t="shared" si="40"/>
        <v>0</v>
      </c>
      <c r="O322" s="226"/>
      <c r="P322" s="226"/>
      <c r="Q322" s="226"/>
      <c r="R322" s="145"/>
      <c r="T322" s="146" t="s">
        <v>5</v>
      </c>
      <c r="U322" s="43" t="s">
        <v>42</v>
      </c>
      <c r="V322" s="147">
        <v>0</v>
      </c>
      <c r="W322" s="147">
        <f t="shared" si="41"/>
        <v>0</v>
      </c>
      <c r="X322" s="147">
        <v>0</v>
      </c>
      <c r="Y322" s="147">
        <f t="shared" si="42"/>
        <v>0</v>
      </c>
      <c r="Z322" s="147">
        <v>0</v>
      </c>
      <c r="AA322" s="148">
        <f t="shared" si="43"/>
        <v>0</v>
      </c>
      <c r="AR322" s="20" t="s">
        <v>164</v>
      </c>
      <c r="AT322" s="20" t="s">
        <v>160</v>
      </c>
      <c r="AU322" s="20" t="s">
        <v>85</v>
      </c>
      <c r="AY322" s="20" t="s">
        <v>159</v>
      </c>
      <c r="BE322" s="149">
        <f t="shared" si="44"/>
        <v>0</v>
      </c>
      <c r="BF322" s="149">
        <f t="shared" si="45"/>
        <v>0</v>
      </c>
      <c r="BG322" s="149">
        <f t="shared" si="46"/>
        <v>0</v>
      </c>
      <c r="BH322" s="149">
        <f t="shared" si="47"/>
        <v>0</v>
      </c>
      <c r="BI322" s="149">
        <f t="shared" si="48"/>
        <v>0</v>
      </c>
      <c r="BJ322" s="20" t="s">
        <v>85</v>
      </c>
      <c r="BK322" s="149">
        <f t="shared" si="49"/>
        <v>0</v>
      </c>
      <c r="BL322" s="20" t="s">
        <v>164</v>
      </c>
      <c r="BM322" s="20" t="s">
        <v>1145</v>
      </c>
    </row>
    <row r="323" spans="2:65" s="1" customFormat="1" ht="31.5" customHeight="1">
      <c r="B323" s="140"/>
      <c r="C323" s="141" t="s">
        <v>954</v>
      </c>
      <c r="D323" s="141" t="s">
        <v>160</v>
      </c>
      <c r="E323" s="142" t="s">
        <v>1146</v>
      </c>
      <c r="F323" s="225" t="s">
        <v>1147</v>
      </c>
      <c r="G323" s="225"/>
      <c r="H323" s="225"/>
      <c r="I323" s="225"/>
      <c r="J323" s="143" t="s">
        <v>183</v>
      </c>
      <c r="K323" s="144">
        <v>0.90700000000000003</v>
      </c>
      <c r="L323" s="226"/>
      <c r="M323" s="226"/>
      <c r="N323" s="226">
        <f t="shared" si="40"/>
        <v>0</v>
      </c>
      <c r="O323" s="226"/>
      <c r="P323" s="226"/>
      <c r="Q323" s="226"/>
      <c r="R323" s="145"/>
      <c r="T323" s="146" t="s">
        <v>5</v>
      </c>
      <c r="U323" s="43" t="s">
        <v>42</v>
      </c>
      <c r="V323" s="147">
        <v>0</v>
      </c>
      <c r="W323" s="147">
        <f t="shared" si="41"/>
        <v>0</v>
      </c>
      <c r="X323" s="147">
        <v>0</v>
      </c>
      <c r="Y323" s="147">
        <f t="shared" si="42"/>
        <v>0</v>
      </c>
      <c r="Z323" s="147">
        <v>0</v>
      </c>
      <c r="AA323" s="148">
        <f t="shared" si="43"/>
        <v>0</v>
      </c>
      <c r="AR323" s="20" t="s">
        <v>164</v>
      </c>
      <c r="AT323" s="20" t="s">
        <v>160</v>
      </c>
      <c r="AU323" s="20" t="s">
        <v>85</v>
      </c>
      <c r="AY323" s="20" t="s">
        <v>159</v>
      </c>
      <c r="BE323" s="149">
        <f t="shared" si="44"/>
        <v>0</v>
      </c>
      <c r="BF323" s="149">
        <f t="shared" si="45"/>
        <v>0</v>
      </c>
      <c r="BG323" s="149">
        <f t="shared" si="46"/>
        <v>0</v>
      </c>
      <c r="BH323" s="149">
        <f t="shared" si="47"/>
        <v>0</v>
      </c>
      <c r="BI323" s="149">
        <f t="shared" si="48"/>
        <v>0</v>
      </c>
      <c r="BJ323" s="20" t="s">
        <v>85</v>
      </c>
      <c r="BK323" s="149">
        <f t="shared" si="49"/>
        <v>0</v>
      </c>
      <c r="BL323" s="20" t="s">
        <v>164</v>
      </c>
      <c r="BM323" s="20" t="s">
        <v>1148</v>
      </c>
    </row>
    <row r="324" spans="2:65" s="9" customFormat="1" ht="37.35" customHeight="1">
      <c r="B324" s="129"/>
      <c r="C324" s="130"/>
      <c r="D324" s="131" t="s">
        <v>802</v>
      </c>
      <c r="E324" s="131"/>
      <c r="F324" s="131"/>
      <c r="G324" s="131"/>
      <c r="H324" s="131"/>
      <c r="I324" s="131"/>
      <c r="J324" s="131"/>
      <c r="K324" s="131"/>
      <c r="L324" s="131"/>
      <c r="M324" s="131"/>
      <c r="N324" s="265">
        <f>BK324</f>
        <v>0</v>
      </c>
      <c r="O324" s="266"/>
      <c r="P324" s="266"/>
      <c r="Q324" s="266"/>
      <c r="R324" s="132"/>
      <c r="T324" s="133"/>
      <c r="U324" s="130"/>
      <c r="V324" s="130"/>
      <c r="W324" s="134">
        <f>SUM(W325:W335)</f>
        <v>0</v>
      </c>
      <c r="X324" s="130"/>
      <c r="Y324" s="134">
        <f>SUM(Y325:Y335)</f>
        <v>0</v>
      </c>
      <c r="Z324" s="130"/>
      <c r="AA324" s="135">
        <f>SUM(AA325:AA335)</f>
        <v>0</v>
      </c>
      <c r="AR324" s="136" t="s">
        <v>85</v>
      </c>
      <c r="AT324" s="137" t="s">
        <v>76</v>
      </c>
      <c r="AU324" s="137" t="s">
        <v>77</v>
      </c>
      <c r="AY324" s="136" t="s">
        <v>159</v>
      </c>
      <c r="BK324" s="138">
        <f>SUM(BK325:BK335)</f>
        <v>0</v>
      </c>
    </row>
    <row r="325" spans="2:65" s="1" customFormat="1" ht="22.5" customHeight="1">
      <c r="B325" s="140"/>
      <c r="C325" s="141" t="s">
        <v>1149</v>
      </c>
      <c r="D325" s="141" t="s">
        <v>160</v>
      </c>
      <c r="E325" s="142" t="s">
        <v>1150</v>
      </c>
      <c r="F325" s="225" t="s">
        <v>1151</v>
      </c>
      <c r="G325" s="225"/>
      <c r="H325" s="225"/>
      <c r="I325" s="225"/>
      <c r="J325" s="143" t="s">
        <v>258</v>
      </c>
      <c r="K325" s="144">
        <v>173.6</v>
      </c>
      <c r="L325" s="226"/>
      <c r="M325" s="226"/>
      <c r="N325" s="226">
        <f>ROUND(L325*K325,2)</f>
        <v>0</v>
      </c>
      <c r="O325" s="226"/>
      <c r="P325" s="226"/>
      <c r="Q325" s="226"/>
      <c r="R325" s="145"/>
      <c r="T325" s="146" t="s">
        <v>5</v>
      </c>
      <c r="U325" s="43" t="s">
        <v>42</v>
      </c>
      <c r="V325" s="147">
        <v>0</v>
      </c>
      <c r="W325" s="147">
        <f>V325*K325</f>
        <v>0</v>
      </c>
      <c r="X325" s="147">
        <v>0</v>
      </c>
      <c r="Y325" s="147">
        <f>X325*K325</f>
        <v>0</v>
      </c>
      <c r="Z325" s="147">
        <v>0</v>
      </c>
      <c r="AA325" s="148">
        <f>Z325*K325</f>
        <v>0</v>
      </c>
      <c r="AR325" s="20" t="s">
        <v>164</v>
      </c>
      <c r="AT325" s="20" t="s">
        <v>160</v>
      </c>
      <c r="AU325" s="20" t="s">
        <v>85</v>
      </c>
      <c r="AY325" s="20" t="s">
        <v>159</v>
      </c>
      <c r="BE325" s="149">
        <f>IF(U325="základní",N325,0)</f>
        <v>0</v>
      </c>
      <c r="BF325" s="149">
        <f>IF(U325="snížená",N325,0)</f>
        <v>0</v>
      </c>
      <c r="BG325" s="149">
        <f>IF(U325="zákl. přenesená",N325,0)</f>
        <v>0</v>
      </c>
      <c r="BH325" s="149">
        <f>IF(U325="sníž. přenesená",N325,0)</f>
        <v>0</v>
      </c>
      <c r="BI325" s="149">
        <f>IF(U325="nulová",N325,0)</f>
        <v>0</v>
      </c>
      <c r="BJ325" s="20" t="s">
        <v>85</v>
      </c>
      <c r="BK325" s="149">
        <f>ROUND(L325*K325,2)</f>
        <v>0</v>
      </c>
      <c r="BL325" s="20" t="s">
        <v>164</v>
      </c>
      <c r="BM325" s="20" t="s">
        <v>1152</v>
      </c>
    </row>
    <row r="326" spans="2:65" s="1" customFormat="1" ht="22.5" customHeight="1">
      <c r="B326" s="140"/>
      <c r="C326" s="141" t="s">
        <v>957</v>
      </c>
      <c r="D326" s="141" t="s">
        <v>160</v>
      </c>
      <c r="E326" s="142" t="s">
        <v>1153</v>
      </c>
      <c r="F326" s="225" t="s">
        <v>1154</v>
      </c>
      <c r="G326" s="225"/>
      <c r="H326" s="225"/>
      <c r="I326" s="225"/>
      <c r="J326" s="143" t="s">
        <v>258</v>
      </c>
      <c r="K326" s="144">
        <v>173.6</v>
      </c>
      <c r="L326" s="226"/>
      <c r="M326" s="226"/>
      <c r="N326" s="226">
        <f>ROUND(L326*K326,2)</f>
        <v>0</v>
      </c>
      <c r="O326" s="226"/>
      <c r="P326" s="226"/>
      <c r="Q326" s="226"/>
      <c r="R326" s="145"/>
      <c r="T326" s="146" t="s">
        <v>5</v>
      </c>
      <c r="U326" s="43" t="s">
        <v>42</v>
      </c>
      <c r="V326" s="147">
        <v>0</v>
      </c>
      <c r="W326" s="147">
        <f>V326*K326</f>
        <v>0</v>
      </c>
      <c r="X326" s="147">
        <v>0</v>
      </c>
      <c r="Y326" s="147">
        <f>X326*K326</f>
        <v>0</v>
      </c>
      <c r="Z326" s="147">
        <v>0</v>
      </c>
      <c r="AA326" s="148">
        <f>Z326*K326</f>
        <v>0</v>
      </c>
      <c r="AR326" s="20" t="s">
        <v>164</v>
      </c>
      <c r="AT326" s="20" t="s">
        <v>160</v>
      </c>
      <c r="AU326" s="20" t="s">
        <v>85</v>
      </c>
      <c r="AY326" s="20" t="s">
        <v>159</v>
      </c>
      <c r="BE326" s="149">
        <f>IF(U326="základní",N326,0)</f>
        <v>0</v>
      </c>
      <c r="BF326" s="149">
        <f>IF(U326="snížená",N326,0)</f>
        <v>0</v>
      </c>
      <c r="BG326" s="149">
        <f>IF(U326="zákl. přenesená",N326,0)</f>
        <v>0</v>
      </c>
      <c r="BH326" s="149">
        <f>IF(U326="sníž. přenesená",N326,0)</f>
        <v>0</v>
      </c>
      <c r="BI326" s="149">
        <f>IF(U326="nulová",N326,0)</f>
        <v>0</v>
      </c>
      <c r="BJ326" s="20" t="s">
        <v>85</v>
      </c>
      <c r="BK326" s="149">
        <f>ROUND(L326*K326,2)</f>
        <v>0</v>
      </c>
      <c r="BL326" s="20" t="s">
        <v>164</v>
      </c>
      <c r="BM326" s="20" t="s">
        <v>1155</v>
      </c>
    </row>
    <row r="327" spans="2:65" s="1" customFormat="1" ht="31.5" customHeight="1">
      <c r="B327" s="140"/>
      <c r="C327" s="141" t="s">
        <v>1156</v>
      </c>
      <c r="D327" s="141" t="s">
        <v>160</v>
      </c>
      <c r="E327" s="142" t="s">
        <v>1157</v>
      </c>
      <c r="F327" s="225" t="s">
        <v>1158</v>
      </c>
      <c r="G327" s="225"/>
      <c r="H327" s="225"/>
      <c r="I327" s="225"/>
      <c r="J327" s="143" t="s">
        <v>258</v>
      </c>
      <c r="K327" s="144">
        <v>195.8</v>
      </c>
      <c r="L327" s="226"/>
      <c r="M327" s="226"/>
      <c r="N327" s="226">
        <f>ROUND(L327*K327,2)</f>
        <v>0</v>
      </c>
      <c r="O327" s="226"/>
      <c r="P327" s="226"/>
      <c r="Q327" s="226"/>
      <c r="R327" s="145"/>
      <c r="T327" s="146" t="s">
        <v>5</v>
      </c>
      <c r="U327" s="43" t="s">
        <v>42</v>
      </c>
      <c r="V327" s="147">
        <v>0</v>
      </c>
      <c r="W327" s="147">
        <f>V327*K327</f>
        <v>0</v>
      </c>
      <c r="X327" s="147">
        <v>0</v>
      </c>
      <c r="Y327" s="147">
        <f>X327*K327</f>
        <v>0</v>
      </c>
      <c r="Z327" s="147">
        <v>0</v>
      </c>
      <c r="AA327" s="148">
        <f>Z327*K327</f>
        <v>0</v>
      </c>
      <c r="AR327" s="20" t="s">
        <v>164</v>
      </c>
      <c r="AT327" s="20" t="s">
        <v>160</v>
      </c>
      <c r="AU327" s="20" t="s">
        <v>85</v>
      </c>
      <c r="AY327" s="20" t="s">
        <v>159</v>
      </c>
      <c r="BE327" s="149">
        <f>IF(U327="základní",N327,0)</f>
        <v>0</v>
      </c>
      <c r="BF327" s="149">
        <f>IF(U327="snížená",N327,0)</f>
        <v>0</v>
      </c>
      <c r="BG327" s="149">
        <f>IF(U327="zákl. přenesená",N327,0)</f>
        <v>0</v>
      </c>
      <c r="BH327" s="149">
        <f>IF(U327="sníž. přenesená",N327,0)</f>
        <v>0</v>
      </c>
      <c r="BI327" s="149">
        <f>IF(U327="nulová",N327,0)</f>
        <v>0</v>
      </c>
      <c r="BJ327" s="20" t="s">
        <v>85</v>
      </c>
      <c r="BK327" s="149">
        <f>ROUND(L327*K327,2)</f>
        <v>0</v>
      </c>
      <c r="BL327" s="20" t="s">
        <v>164</v>
      </c>
      <c r="BM327" s="20" t="s">
        <v>1159</v>
      </c>
    </row>
    <row r="328" spans="2:65" s="1" customFormat="1" ht="22.5" customHeight="1">
      <c r="B328" s="140"/>
      <c r="C328" s="141" t="s">
        <v>960</v>
      </c>
      <c r="D328" s="141" t="s">
        <v>160</v>
      </c>
      <c r="E328" s="142" t="s">
        <v>1160</v>
      </c>
      <c r="F328" s="225" t="s">
        <v>1161</v>
      </c>
      <c r="G328" s="225"/>
      <c r="H328" s="225"/>
      <c r="I328" s="225"/>
      <c r="J328" s="143" t="s">
        <v>892</v>
      </c>
      <c r="K328" s="144">
        <v>17</v>
      </c>
      <c r="L328" s="226"/>
      <c r="M328" s="226"/>
      <c r="N328" s="226">
        <f>ROUND(L328*K328,2)</f>
        <v>0</v>
      </c>
      <c r="O328" s="226"/>
      <c r="P328" s="226"/>
      <c r="Q328" s="226"/>
      <c r="R328" s="145"/>
      <c r="T328" s="146" t="s">
        <v>5</v>
      </c>
      <c r="U328" s="43" t="s">
        <v>42</v>
      </c>
      <c r="V328" s="147">
        <v>0</v>
      </c>
      <c r="W328" s="147">
        <f>V328*K328</f>
        <v>0</v>
      </c>
      <c r="X328" s="147">
        <v>0</v>
      </c>
      <c r="Y328" s="147">
        <f>X328*K328</f>
        <v>0</v>
      </c>
      <c r="Z328" s="147">
        <v>0</v>
      </c>
      <c r="AA328" s="148">
        <f>Z328*K328</f>
        <v>0</v>
      </c>
      <c r="AR328" s="20" t="s">
        <v>164</v>
      </c>
      <c r="AT328" s="20" t="s">
        <v>160</v>
      </c>
      <c r="AU328" s="20" t="s">
        <v>85</v>
      </c>
      <c r="AY328" s="20" t="s">
        <v>159</v>
      </c>
      <c r="BE328" s="149">
        <f>IF(U328="základní",N328,0)</f>
        <v>0</v>
      </c>
      <c r="BF328" s="149">
        <f>IF(U328="snížená",N328,0)</f>
        <v>0</v>
      </c>
      <c r="BG328" s="149">
        <f>IF(U328="zákl. přenesená",N328,0)</f>
        <v>0</v>
      </c>
      <c r="BH328" s="149">
        <f>IF(U328="sníž. přenesená",N328,0)</f>
        <v>0</v>
      </c>
      <c r="BI328" s="149">
        <f>IF(U328="nulová",N328,0)</f>
        <v>0</v>
      </c>
      <c r="BJ328" s="20" t="s">
        <v>85</v>
      </c>
      <c r="BK328" s="149">
        <f>ROUND(L328*K328,2)</f>
        <v>0</v>
      </c>
      <c r="BL328" s="20" t="s">
        <v>164</v>
      </c>
      <c r="BM328" s="20" t="s">
        <v>1162</v>
      </c>
    </row>
    <row r="329" spans="2:65" s="1" customFormat="1" ht="22.5" customHeight="1">
      <c r="B329" s="34"/>
      <c r="C329" s="35"/>
      <c r="D329" s="35"/>
      <c r="E329" s="35"/>
      <c r="F329" s="237" t="s">
        <v>1163</v>
      </c>
      <c r="G329" s="238"/>
      <c r="H329" s="238"/>
      <c r="I329" s="238"/>
      <c r="J329" s="35"/>
      <c r="K329" s="35"/>
      <c r="L329" s="35"/>
      <c r="M329" s="35"/>
      <c r="N329" s="35"/>
      <c r="O329" s="35"/>
      <c r="P329" s="35"/>
      <c r="Q329" s="35"/>
      <c r="R329" s="36"/>
      <c r="T329" s="170"/>
      <c r="U329" s="35"/>
      <c r="V329" s="35"/>
      <c r="W329" s="35"/>
      <c r="X329" s="35"/>
      <c r="Y329" s="35"/>
      <c r="Z329" s="35"/>
      <c r="AA329" s="73"/>
      <c r="AT329" s="20" t="s">
        <v>187</v>
      </c>
      <c r="AU329" s="20" t="s">
        <v>85</v>
      </c>
    </row>
    <row r="330" spans="2:65" s="1" customFormat="1" ht="22.5" customHeight="1">
      <c r="B330" s="140"/>
      <c r="C330" s="141" t="s">
        <v>1164</v>
      </c>
      <c r="D330" s="141" t="s">
        <v>160</v>
      </c>
      <c r="E330" s="142" t="s">
        <v>1165</v>
      </c>
      <c r="F330" s="225" t="s">
        <v>1161</v>
      </c>
      <c r="G330" s="225"/>
      <c r="H330" s="225"/>
      <c r="I330" s="225"/>
      <c r="J330" s="143" t="s">
        <v>892</v>
      </c>
      <c r="K330" s="144">
        <v>178.8</v>
      </c>
      <c r="L330" s="226"/>
      <c r="M330" s="226"/>
      <c r="N330" s="226">
        <f>ROUND(L330*K330,2)</f>
        <v>0</v>
      </c>
      <c r="O330" s="226"/>
      <c r="P330" s="226"/>
      <c r="Q330" s="226"/>
      <c r="R330" s="145"/>
      <c r="T330" s="146" t="s">
        <v>5</v>
      </c>
      <c r="U330" s="43" t="s">
        <v>42</v>
      </c>
      <c r="V330" s="147">
        <v>0</v>
      </c>
      <c r="W330" s="147">
        <f>V330*K330</f>
        <v>0</v>
      </c>
      <c r="X330" s="147">
        <v>0</v>
      </c>
      <c r="Y330" s="147">
        <f>X330*K330</f>
        <v>0</v>
      </c>
      <c r="Z330" s="147">
        <v>0</v>
      </c>
      <c r="AA330" s="148">
        <f>Z330*K330</f>
        <v>0</v>
      </c>
      <c r="AR330" s="20" t="s">
        <v>164</v>
      </c>
      <c r="AT330" s="20" t="s">
        <v>160</v>
      </c>
      <c r="AU330" s="20" t="s">
        <v>85</v>
      </c>
      <c r="AY330" s="20" t="s">
        <v>159</v>
      </c>
      <c r="BE330" s="149">
        <f>IF(U330="základní",N330,0)</f>
        <v>0</v>
      </c>
      <c r="BF330" s="149">
        <f>IF(U330="snížená",N330,0)</f>
        <v>0</v>
      </c>
      <c r="BG330" s="149">
        <f>IF(U330="zákl. přenesená",N330,0)</f>
        <v>0</v>
      </c>
      <c r="BH330" s="149">
        <f>IF(U330="sníž. přenesená",N330,0)</f>
        <v>0</v>
      </c>
      <c r="BI330" s="149">
        <f>IF(U330="nulová",N330,0)</f>
        <v>0</v>
      </c>
      <c r="BJ330" s="20" t="s">
        <v>85</v>
      </c>
      <c r="BK330" s="149">
        <f>ROUND(L330*K330,2)</f>
        <v>0</v>
      </c>
      <c r="BL330" s="20" t="s">
        <v>164</v>
      </c>
      <c r="BM330" s="20" t="s">
        <v>1166</v>
      </c>
    </row>
    <row r="331" spans="2:65" s="1" customFormat="1" ht="30" customHeight="1">
      <c r="B331" s="34"/>
      <c r="C331" s="35"/>
      <c r="D331" s="35"/>
      <c r="E331" s="35"/>
      <c r="F331" s="237" t="s">
        <v>1167</v>
      </c>
      <c r="G331" s="238"/>
      <c r="H331" s="238"/>
      <c r="I331" s="238"/>
      <c r="J331" s="35"/>
      <c r="K331" s="35"/>
      <c r="L331" s="35"/>
      <c r="M331" s="35"/>
      <c r="N331" s="35"/>
      <c r="O331" s="35"/>
      <c r="P331" s="35"/>
      <c r="Q331" s="35"/>
      <c r="R331" s="36"/>
      <c r="T331" s="170"/>
      <c r="U331" s="35"/>
      <c r="V331" s="35"/>
      <c r="W331" s="35"/>
      <c r="X331" s="35"/>
      <c r="Y331" s="35"/>
      <c r="Z331" s="35"/>
      <c r="AA331" s="73"/>
      <c r="AT331" s="20" t="s">
        <v>187</v>
      </c>
      <c r="AU331" s="20" t="s">
        <v>85</v>
      </c>
    </row>
    <row r="332" spans="2:65" s="1" customFormat="1" ht="31.5" customHeight="1">
      <c r="B332" s="140"/>
      <c r="C332" s="141" t="s">
        <v>278</v>
      </c>
      <c r="D332" s="141" t="s">
        <v>160</v>
      </c>
      <c r="E332" s="142" t="s">
        <v>1168</v>
      </c>
      <c r="F332" s="225" t="s">
        <v>1169</v>
      </c>
      <c r="G332" s="225"/>
      <c r="H332" s="225"/>
      <c r="I332" s="225"/>
      <c r="J332" s="143" t="s">
        <v>932</v>
      </c>
      <c r="K332" s="144">
        <v>1</v>
      </c>
      <c r="L332" s="226"/>
      <c r="M332" s="226"/>
      <c r="N332" s="226">
        <f>ROUND(L332*K332,2)</f>
        <v>0</v>
      </c>
      <c r="O332" s="226"/>
      <c r="P332" s="226"/>
      <c r="Q332" s="226"/>
      <c r="R332" s="145"/>
      <c r="T332" s="146" t="s">
        <v>5</v>
      </c>
      <c r="U332" s="43" t="s">
        <v>42</v>
      </c>
      <c r="V332" s="147">
        <v>0</v>
      </c>
      <c r="W332" s="147">
        <f>V332*K332</f>
        <v>0</v>
      </c>
      <c r="X332" s="147">
        <v>0</v>
      </c>
      <c r="Y332" s="147">
        <f>X332*K332</f>
        <v>0</v>
      </c>
      <c r="Z332" s="147">
        <v>0</v>
      </c>
      <c r="AA332" s="148">
        <f>Z332*K332</f>
        <v>0</v>
      </c>
      <c r="AR332" s="20" t="s">
        <v>164</v>
      </c>
      <c r="AT332" s="20" t="s">
        <v>160</v>
      </c>
      <c r="AU332" s="20" t="s">
        <v>85</v>
      </c>
      <c r="AY332" s="20" t="s">
        <v>159</v>
      </c>
      <c r="BE332" s="149">
        <f>IF(U332="základní",N332,0)</f>
        <v>0</v>
      </c>
      <c r="BF332" s="149">
        <f>IF(U332="snížená",N332,0)</f>
        <v>0</v>
      </c>
      <c r="BG332" s="149">
        <f>IF(U332="zákl. přenesená",N332,0)</f>
        <v>0</v>
      </c>
      <c r="BH332" s="149">
        <f>IF(U332="sníž. přenesená",N332,0)</f>
        <v>0</v>
      </c>
      <c r="BI332" s="149">
        <f>IF(U332="nulová",N332,0)</f>
        <v>0</v>
      </c>
      <c r="BJ332" s="20" t="s">
        <v>85</v>
      </c>
      <c r="BK332" s="149">
        <f>ROUND(L332*K332,2)</f>
        <v>0</v>
      </c>
      <c r="BL332" s="20" t="s">
        <v>164</v>
      </c>
      <c r="BM332" s="20" t="s">
        <v>1170</v>
      </c>
    </row>
    <row r="333" spans="2:65" s="1" customFormat="1" ht="22.5" customHeight="1">
      <c r="B333" s="34"/>
      <c r="C333" s="35"/>
      <c r="D333" s="35"/>
      <c r="E333" s="35"/>
      <c r="F333" s="237" t="s">
        <v>1171</v>
      </c>
      <c r="G333" s="238"/>
      <c r="H333" s="238"/>
      <c r="I333" s="238"/>
      <c r="J333" s="35"/>
      <c r="K333" s="35"/>
      <c r="L333" s="35"/>
      <c r="M333" s="35"/>
      <c r="N333" s="35"/>
      <c r="O333" s="35"/>
      <c r="P333" s="35"/>
      <c r="Q333" s="35"/>
      <c r="R333" s="36"/>
      <c r="T333" s="170"/>
      <c r="U333" s="35"/>
      <c r="V333" s="35"/>
      <c r="W333" s="35"/>
      <c r="X333" s="35"/>
      <c r="Y333" s="35"/>
      <c r="Z333" s="35"/>
      <c r="AA333" s="73"/>
      <c r="AT333" s="20" t="s">
        <v>187</v>
      </c>
      <c r="AU333" s="20" t="s">
        <v>85</v>
      </c>
    </row>
    <row r="334" spans="2:65" s="1" customFormat="1" ht="31.5" customHeight="1">
      <c r="B334" s="140"/>
      <c r="C334" s="141" t="s">
        <v>1172</v>
      </c>
      <c r="D334" s="141" t="s">
        <v>160</v>
      </c>
      <c r="E334" s="142" t="s">
        <v>1173</v>
      </c>
      <c r="F334" s="225" t="s">
        <v>1174</v>
      </c>
      <c r="G334" s="225"/>
      <c r="H334" s="225"/>
      <c r="I334" s="225"/>
      <c r="J334" s="143" t="s">
        <v>355</v>
      </c>
      <c r="K334" s="144">
        <v>185</v>
      </c>
      <c r="L334" s="226"/>
      <c r="M334" s="226"/>
      <c r="N334" s="226">
        <f>ROUND(L334*K334,2)</f>
        <v>0</v>
      </c>
      <c r="O334" s="226"/>
      <c r="P334" s="226"/>
      <c r="Q334" s="226"/>
      <c r="R334" s="145"/>
      <c r="T334" s="146" t="s">
        <v>5</v>
      </c>
      <c r="U334" s="43" t="s">
        <v>42</v>
      </c>
      <c r="V334" s="147">
        <v>0</v>
      </c>
      <c r="W334" s="147">
        <f>V334*K334</f>
        <v>0</v>
      </c>
      <c r="X334" s="147">
        <v>0</v>
      </c>
      <c r="Y334" s="147">
        <f>X334*K334</f>
        <v>0</v>
      </c>
      <c r="Z334" s="147">
        <v>0</v>
      </c>
      <c r="AA334" s="148">
        <f>Z334*K334</f>
        <v>0</v>
      </c>
      <c r="AR334" s="20" t="s">
        <v>164</v>
      </c>
      <c r="AT334" s="20" t="s">
        <v>160</v>
      </c>
      <c r="AU334" s="20" t="s">
        <v>85</v>
      </c>
      <c r="AY334" s="20" t="s">
        <v>159</v>
      </c>
      <c r="BE334" s="149">
        <f>IF(U334="základní",N334,0)</f>
        <v>0</v>
      </c>
      <c r="BF334" s="149">
        <f>IF(U334="snížená",N334,0)</f>
        <v>0</v>
      </c>
      <c r="BG334" s="149">
        <f>IF(U334="zákl. přenesená",N334,0)</f>
        <v>0</v>
      </c>
      <c r="BH334" s="149">
        <f>IF(U334="sníž. přenesená",N334,0)</f>
        <v>0</v>
      </c>
      <c r="BI334" s="149">
        <f>IF(U334="nulová",N334,0)</f>
        <v>0</v>
      </c>
      <c r="BJ334" s="20" t="s">
        <v>85</v>
      </c>
      <c r="BK334" s="149">
        <f>ROUND(L334*K334,2)</f>
        <v>0</v>
      </c>
      <c r="BL334" s="20" t="s">
        <v>164</v>
      </c>
      <c r="BM334" s="20" t="s">
        <v>1175</v>
      </c>
    </row>
    <row r="335" spans="2:65" s="1" customFormat="1" ht="31.5" customHeight="1">
      <c r="B335" s="140"/>
      <c r="C335" s="141" t="s">
        <v>965</v>
      </c>
      <c r="D335" s="141" t="s">
        <v>160</v>
      </c>
      <c r="E335" s="142" t="s">
        <v>1176</v>
      </c>
      <c r="F335" s="225" t="s">
        <v>1177</v>
      </c>
      <c r="G335" s="225"/>
      <c r="H335" s="225"/>
      <c r="I335" s="225"/>
      <c r="J335" s="143" t="s">
        <v>183</v>
      </c>
      <c r="K335" s="144">
        <v>2.089</v>
      </c>
      <c r="L335" s="226"/>
      <c r="M335" s="226"/>
      <c r="N335" s="226">
        <f>ROUND(L335*K335,2)</f>
        <v>0</v>
      </c>
      <c r="O335" s="226"/>
      <c r="P335" s="226"/>
      <c r="Q335" s="226"/>
      <c r="R335" s="145"/>
      <c r="T335" s="146" t="s">
        <v>5</v>
      </c>
      <c r="U335" s="43" t="s">
        <v>42</v>
      </c>
      <c r="V335" s="147">
        <v>0</v>
      </c>
      <c r="W335" s="147">
        <f>V335*K335</f>
        <v>0</v>
      </c>
      <c r="X335" s="147">
        <v>0</v>
      </c>
      <c r="Y335" s="147">
        <f>X335*K335</f>
        <v>0</v>
      </c>
      <c r="Z335" s="147">
        <v>0</v>
      </c>
      <c r="AA335" s="148">
        <f>Z335*K335</f>
        <v>0</v>
      </c>
      <c r="AR335" s="20" t="s">
        <v>164</v>
      </c>
      <c r="AT335" s="20" t="s">
        <v>160</v>
      </c>
      <c r="AU335" s="20" t="s">
        <v>85</v>
      </c>
      <c r="AY335" s="20" t="s">
        <v>159</v>
      </c>
      <c r="BE335" s="149">
        <f>IF(U335="základní",N335,0)</f>
        <v>0</v>
      </c>
      <c r="BF335" s="149">
        <f>IF(U335="snížená",N335,0)</f>
        <v>0</v>
      </c>
      <c r="BG335" s="149">
        <f>IF(U335="zákl. přenesená",N335,0)</f>
        <v>0</v>
      </c>
      <c r="BH335" s="149">
        <f>IF(U335="sníž. přenesená",N335,0)</f>
        <v>0</v>
      </c>
      <c r="BI335" s="149">
        <f>IF(U335="nulová",N335,0)</f>
        <v>0</v>
      </c>
      <c r="BJ335" s="20" t="s">
        <v>85</v>
      </c>
      <c r="BK335" s="149">
        <f>ROUND(L335*K335,2)</f>
        <v>0</v>
      </c>
      <c r="BL335" s="20" t="s">
        <v>164</v>
      </c>
      <c r="BM335" s="20" t="s">
        <v>1178</v>
      </c>
    </row>
    <row r="336" spans="2:65" s="9" customFormat="1" ht="37.35" customHeight="1">
      <c r="B336" s="129"/>
      <c r="C336" s="130"/>
      <c r="D336" s="131" t="s">
        <v>803</v>
      </c>
      <c r="E336" s="131"/>
      <c r="F336" s="131"/>
      <c r="G336" s="131"/>
      <c r="H336" s="131"/>
      <c r="I336" s="131"/>
      <c r="J336" s="131"/>
      <c r="K336" s="131"/>
      <c r="L336" s="131"/>
      <c r="M336" s="131"/>
      <c r="N336" s="265">
        <f>BK336</f>
        <v>0</v>
      </c>
      <c r="O336" s="266"/>
      <c r="P336" s="266"/>
      <c r="Q336" s="266"/>
      <c r="R336" s="132"/>
      <c r="T336" s="133"/>
      <c r="U336" s="130"/>
      <c r="V336" s="130"/>
      <c r="W336" s="134">
        <f>SUM(W337:W354)</f>
        <v>0</v>
      </c>
      <c r="X336" s="130"/>
      <c r="Y336" s="134">
        <f>SUM(Y337:Y354)</f>
        <v>0</v>
      </c>
      <c r="Z336" s="130"/>
      <c r="AA336" s="135">
        <f>SUM(AA337:AA354)</f>
        <v>0</v>
      </c>
      <c r="AR336" s="136" t="s">
        <v>85</v>
      </c>
      <c r="AT336" s="137" t="s">
        <v>76</v>
      </c>
      <c r="AU336" s="137" t="s">
        <v>77</v>
      </c>
      <c r="AY336" s="136" t="s">
        <v>159</v>
      </c>
      <c r="BK336" s="138">
        <f>SUM(BK337:BK354)</f>
        <v>0</v>
      </c>
    </row>
    <row r="337" spans="2:65" s="1" customFormat="1" ht="22.5" customHeight="1">
      <c r="B337" s="140"/>
      <c r="C337" s="141" t="s">
        <v>1179</v>
      </c>
      <c r="D337" s="141" t="s">
        <v>160</v>
      </c>
      <c r="E337" s="142" t="s">
        <v>1180</v>
      </c>
      <c r="F337" s="225" t="s">
        <v>1181</v>
      </c>
      <c r="G337" s="225"/>
      <c r="H337" s="225"/>
      <c r="I337" s="225"/>
      <c r="J337" s="143" t="s">
        <v>163</v>
      </c>
      <c r="K337" s="144">
        <v>51.6</v>
      </c>
      <c r="L337" s="226"/>
      <c r="M337" s="226"/>
      <c r="N337" s="226">
        <f>ROUND(L337*K337,2)</f>
        <v>0</v>
      </c>
      <c r="O337" s="226"/>
      <c r="P337" s="226"/>
      <c r="Q337" s="226"/>
      <c r="R337" s="145"/>
      <c r="T337" s="146" t="s">
        <v>5</v>
      </c>
      <c r="U337" s="43" t="s">
        <v>42</v>
      </c>
      <c r="V337" s="147">
        <v>0</v>
      </c>
      <c r="W337" s="147">
        <f>V337*K337</f>
        <v>0</v>
      </c>
      <c r="X337" s="147">
        <v>0</v>
      </c>
      <c r="Y337" s="147">
        <f>X337*K337</f>
        <v>0</v>
      </c>
      <c r="Z337" s="147">
        <v>0</v>
      </c>
      <c r="AA337" s="148">
        <f>Z337*K337</f>
        <v>0</v>
      </c>
      <c r="AR337" s="20" t="s">
        <v>164</v>
      </c>
      <c r="AT337" s="20" t="s">
        <v>160</v>
      </c>
      <c r="AU337" s="20" t="s">
        <v>85</v>
      </c>
      <c r="AY337" s="20" t="s">
        <v>159</v>
      </c>
      <c r="BE337" s="149">
        <f>IF(U337="základní",N337,0)</f>
        <v>0</v>
      </c>
      <c r="BF337" s="149">
        <f>IF(U337="snížená",N337,0)</f>
        <v>0</v>
      </c>
      <c r="BG337" s="149">
        <f>IF(U337="zákl. přenesená",N337,0)</f>
        <v>0</v>
      </c>
      <c r="BH337" s="149">
        <f>IF(U337="sníž. přenesená",N337,0)</f>
        <v>0</v>
      </c>
      <c r="BI337" s="149">
        <f>IF(U337="nulová",N337,0)</f>
        <v>0</v>
      </c>
      <c r="BJ337" s="20" t="s">
        <v>85</v>
      </c>
      <c r="BK337" s="149">
        <f>ROUND(L337*K337,2)</f>
        <v>0</v>
      </c>
      <c r="BL337" s="20" t="s">
        <v>164</v>
      </c>
      <c r="BM337" s="20" t="s">
        <v>1182</v>
      </c>
    </row>
    <row r="338" spans="2:65" s="1" customFormat="1" ht="31.5" customHeight="1">
      <c r="B338" s="140"/>
      <c r="C338" s="141" t="s">
        <v>969</v>
      </c>
      <c r="D338" s="141" t="s">
        <v>160</v>
      </c>
      <c r="E338" s="142" t="s">
        <v>1183</v>
      </c>
      <c r="F338" s="225" t="s">
        <v>1184</v>
      </c>
      <c r="G338" s="225"/>
      <c r="H338" s="225"/>
      <c r="I338" s="225"/>
      <c r="J338" s="143" t="s">
        <v>258</v>
      </c>
      <c r="K338" s="144">
        <v>49</v>
      </c>
      <c r="L338" s="226"/>
      <c r="M338" s="226"/>
      <c r="N338" s="226">
        <f>ROUND(L338*K338,2)</f>
        <v>0</v>
      </c>
      <c r="O338" s="226"/>
      <c r="P338" s="226"/>
      <c r="Q338" s="226"/>
      <c r="R338" s="145"/>
      <c r="T338" s="146" t="s">
        <v>5</v>
      </c>
      <c r="U338" s="43" t="s">
        <v>42</v>
      </c>
      <c r="V338" s="147">
        <v>0</v>
      </c>
      <c r="W338" s="147">
        <f>V338*K338</f>
        <v>0</v>
      </c>
      <c r="X338" s="147">
        <v>0</v>
      </c>
      <c r="Y338" s="147">
        <f>X338*K338</f>
        <v>0</v>
      </c>
      <c r="Z338" s="147">
        <v>0</v>
      </c>
      <c r="AA338" s="148">
        <f>Z338*K338</f>
        <v>0</v>
      </c>
      <c r="AR338" s="20" t="s">
        <v>164</v>
      </c>
      <c r="AT338" s="20" t="s">
        <v>160</v>
      </c>
      <c r="AU338" s="20" t="s">
        <v>85</v>
      </c>
      <c r="AY338" s="20" t="s">
        <v>159</v>
      </c>
      <c r="BE338" s="149">
        <f>IF(U338="základní",N338,0)</f>
        <v>0</v>
      </c>
      <c r="BF338" s="149">
        <f>IF(U338="snížená",N338,0)</f>
        <v>0</v>
      </c>
      <c r="BG338" s="149">
        <f>IF(U338="zákl. přenesená",N338,0)</f>
        <v>0</v>
      </c>
      <c r="BH338" s="149">
        <f>IF(U338="sníž. přenesená",N338,0)</f>
        <v>0</v>
      </c>
      <c r="BI338" s="149">
        <f>IF(U338="nulová",N338,0)</f>
        <v>0</v>
      </c>
      <c r="BJ338" s="20" t="s">
        <v>85</v>
      </c>
      <c r="BK338" s="149">
        <f>ROUND(L338*K338,2)</f>
        <v>0</v>
      </c>
      <c r="BL338" s="20" t="s">
        <v>164</v>
      </c>
      <c r="BM338" s="20" t="s">
        <v>1185</v>
      </c>
    </row>
    <row r="339" spans="2:65" s="1" customFormat="1" ht="30" customHeight="1">
      <c r="B339" s="34"/>
      <c r="C339" s="35"/>
      <c r="D339" s="35"/>
      <c r="E339" s="35"/>
      <c r="F339" s="237" t="s">
        <v>1186</v>
      </c>
      <c r="G339" s="238"/>
      <c r="H339" s="238"/>
      <c r="I339" s="238"/>
      <c r="J339" s="35"/>
      <c r="K339" s="35"/>
      <c r="L339" s="35"/>
      <c r="M339" s="35"/>
      <c r="N339" s="35"/>
      <c r="O339" s="35"/>
      <c r="P339" s="35"/>
      <c r="Q339" s="35"/>
      <c r="R339" s="36"/>
      <c r="T339" s="170"/>
      <c r="U339" s="35"/>
      <c r="V339" s="35"/>
      <c r="W339" s="35"/>
      <c r="X339" s="35"/>
      <c r="Y339" s="35"/>
      <c r="Z339" s="35"/>
      <c r="AA339" s="73"/>
      <c r="AT339" s="20" t="s">
        <v>187</v>
      </c>
      <c r="AU339" s="20" t="s">
        <v>85</v>
      </c>
    </row>
    <row r="340" spans="2:65" s="1" customFormat="1" ht="22.5" customHeight="1">
      <c r="B340" s="140"/>
      <c r="C340" s="141" t="s">
        <v>1187</v>
      </c>
      <c r="D340" s="141" t="s">
        <v>160</v>
      </c>
      <c r="E340" s="142" t="s">
        <v>1188</v>
      </c>
      <c r="F340" s="225" t="s">
        <v>1189</v>
      </c>
      <c r="G340" s="225"/>
      <c r="H340" s="225"/>
      <c r="I340" s="225"/>
      <c r="J340" s="143" t="s">
        <v>163</v>
      </c>
      <c r="K340" s="144">
        <v>63</v>
      </c>
      <c r="L340" s="226"/>
      <c r="M340" s="226"/>
      <c r="N340" s="226">
        <f>ROUND(L340*K340,2)</f>
        <v>0</v>
      </c>
      <c r="O340" s="226"/>
      <c r="P340" s="226"/>
      <c r="Q340" s="226"/>
      <c r="R340" s="145"/>
      <c r="T340" s="146" t="s">
        <v>5</v>
      </c>
      <c r="U340" s="43" t="s">
        <v>42</v>
      </c>
      <c r="V340" s="147">
        <v>0</v>
      </c>
      <c r="W340" s="147">
        <f>V340*K340</f>
        <v>0</v>
      </c>
      <c r="X340" s="147">
        <v>0</v>
      </c>
      <c r="Y340" s="147">
        <f>X340*K340</f>
        <v>0</v>
      </c>
      <c r="Z340" s="147">
        <v>0</v>
      </c>
      <c r="AA340" s="148">
        <f>Z340*K340</f>
        <v>0</v>
      </c>
      <c r="AR340" s="20" t="s">
        <v>164</v>
      </c>
      <c r="AT340" s="20" t="s">
        <v>160</v>
      </c>
      <c r="AU340" s="20" t="s">
        <v>85</v>
      </c>
      <c r="AY340" s="20" t="s">
        <v>159</v>
      </c>
      <c r="BE340" s="149">
        <f>IF(U340="základní",N340,0)</f>
        <v>0</v>
      </c>
      <c r="BF340" s="149">
        <f>IF(U340="snížená",N340,0)</f>
        <v>0</v>
      </c>
      <c r="BG340" s="149">
        <f>IF(U340="zákl. přenesená",N340,0)</f>
        <v>0</v>
      </c>
      <c r="BH340" s="149">
        <f>IF(U340="sníž. přenesená",N340,0)</f>
        <v>0</v>
      </c>
      <c r="BI340" s="149">
        <f>IF(U340="nulová",N340,0)</f>
        <v>0</v>
      </c>
      <c r="BJ340" s="20" t="s">
        <v>85</v>
      </c>
      <c r="BK340" s="149">
        <f>ROUND(L340*K340,2)</f>
        <v>0</v>
      </c>
      <c r="BL340" s="20" t="s">
        <v>164</v>
      </c>
      <c r="BM340" s="20" t="s">
        <v>1190</v>
      </c>
    </row>
    <row r="341" spans="2:65" s="1" customFormat="1" ht="31.5" customHeight="1">
      <c r="B341" s="140"/>
      <c r="C341" s="141" t="s">
        <v>972</v>
      </c>
      <c r="D341" s="141" t="s">
        <v>160</v>
      </c>
      <c r="E341" s="142" t="s">
        <v>1191</v>
      </c>
      <c r="F341" s="225" t="s">
        <v>1192</v>
      </c>
      <c r="G341" s="225"/>
      <c r="H341" s="225"/>
      <c r="I341" s="225"/>
      <c r="J341" s="143" t="s">
        <v>258</v>
      </c>
      <c r="K341" s="144">
        <v>49</v>
      </c>
      <c r="L341" s="226"/>
      <c r="M341" s="226"/>
      <c r="N341" s="226">
        <f>ROUND(L341*K341,2)</f>
        <v>0</v>
      </c>
      <c r="O341" s="226"/>
      <c r="P341" s="226"/>
      <c r="Q341" s="226"/>
      <c r="R341" s="145"/>
      <c r="T341" s="146" t="s">
        <v>5</v>
      </c>
      <c r="U341" s="43" t="s">
        <v>42</v>
      </c>
      <c r="V341" s="147">
        <v>0</v>
      </c>
      <c r="W341" s="147">
        <f>V341*K341</f>
        <v>0</v>
      </c>
      <c r="X341" s="147">
        <v>0</v>
      </c>
      <c r="Y341" s="147">
        <f>X341*K341</f>
        <v>0</v>
      </c>
      <c r="Z341" s="147">
        <v>0</v>
      </c>
      <c r="AA341" s="148">
        <f>Z341*K341</f>
        <v>0</v>
      </c>
      <c r="AR341" s="20" t="s">
        <v>164</v>
      </c>
      <c r="AT341" s="20" t="s">
        <v>160</v>
      </c>
      <c r="AU341" s="20" t="s">
        <v>85</v>
      </c>
      <c r="AY341" s="20" t="s">
        <v>159</v>
      </c>
      <c r="BE341" s="149">
        <f>IF(U341="základní",N341,0)</f>
        <v>0</v>
      </c>
      <c r="BF341" s="149">
        <f>IF(U341="snížená",N341,0)</f>
        <v>0</v>
      </c>
      <c r="BG341" s="149">
        <f>IF(U341="zákl. přenesená",N341,0)</f>
        <v>0</v>
      </c>
      <c r="BH341" s="149">
        <f>IF(U341="sníž. přenesená",N341,0)</f>
        <v>0</v>
      </c>
      <c r="BI341" s="149">
        <f>IF(U341="nulová",N341,0)</f>
        <v>0</v>
      </c>
      <c r="BJ341" s="20" t="s">
        <v>85</v>
      </c>
      <c r="BK341" s="149">
        <f>ROUND(L341*K341,2)</f>
        <v>0</v>
      </c>
      <c r="BL341" s="20" t="s">
        <v>164</v>
      </c>
      <c r="BM341" s="20" t="s">
        <v>1193</v>
      </c>
    </row>
    <row r="342" spans="2:65" s="1" customFormat="1" ht="22.5" customHeight="1">
      <c r="B342" s="140"/>
      <c r="C342" s="141" t="s">
        <v>1194</v>
      </c>
      <c r="D342" s="141" t="s">
        <v>160</v>
      </c>
      <c r="E342" s="142" t="s">
        <v>1195</v>
      </c>
      <c r="F342" s="225" t="s">
        <v>1196</v>
      </c>
      <c r="G342" s="225"/>
      <c r="H342" s="225"/>
      <c r="I342" s="225"/>
      <c r="J342" s="143" t="s">
        <v>892</v>
      </c>
      <c r="K342" s="144">
        <v>52</v>
      </c>
      <c r="L342" s="226"/>
      <c r="M342" s="226"/>
      <c r="N342" s="226">
        <f>ROUND(L342*K342,2)</f>
        <v>0</v>
      </c>
      <c r="O342" s="226"/>
      <c r="P342" s="226"/>
      <c r="Q342" s="226"/>
      <c r="R342" s="145"/>
      <c r="T342" s="146" t="s">
        <v>5</v>
      </c>
      <c r="U342" s="43" t="s">
        <v>42</v>
      </c>
      <c r="V342" s="147">
        <v>0</v>
      </c>
      <c r="W342" s="147">
        <f>V342*K342</f>
        <v>0</v>
      </c>
      <c r="X342" s="147">
        <v>0</v>
      </c>
      <c r="Y342" s="147">
        <f>X342*K342</f>
        <v>0</v>
      </c>
      <c r="Z342" s="147">
        <v>0</v>
      </c>
      <c r="AA342" s="148">
        <f>Z342*K342</f>
        <v>0</v>
      </c>
      <c r="AR342" s="20" t="s">
        <v>164</v>
      </c>
      <c r="AT342" s="20" t="s">
        <v>160</v>
      </c>
      <c r="AU342" s="20" t="s">
        <v>85</v>
      </c>
      <c r="AY342" s="20" t="s">
        <v>159</v>
      </c>
      <c r="BE342" s="149">
        <f>IF(U342="základní",N342,0)</f>
        <v>0</v>
      </c>
      <c r="BF342" s="149">
        <f>IF(U342="snížená",N342,0)</f>
        <v>0</v>
      </c>
      <c r="BG342" s="149">
        <f>IF(U342="zákl. přenesená",N342,0)</f>
        <v>0</v>
      </c>
      <c r="BH342" s="149">
        <f>IF(U342="sníž. přenesená",N342,0)</f>
        <v>0</v>
      </c>
      <c r="BI342" s="149">
        <f>IF(U342="nulová",N342,0)</f>
        <v>0</v>
      </c>
      <c r="BJ342" s="20" t="s">
        <v>85</v>
      </c>
      <c r="BK342" s="149">
        <f>ROUND(L342*K342,2)</f>
        <v>0</v>
      </c>
      <c r="BL342" s="20" t="s">
        <v>164</v>
      </c>
      <c r="BM342" s="20" t="s">
        <v>1197</v>
      </c>
    </row>
    <row r="343" spans="2:65" s="1" customFormat="1" ht="22.5" customHeight="1">
      <c r="B343" s="34"/>
      <c r="C343" s="35"/>
      <c r="D343" s="35"/>
      <c r="E343" s="35"/>
      <c r="F343" s="237" t="s">
        <v>1198</v>
      </c>
      <c r="G343" s="238"/>
      <c r="H343" s="238"/>
      <c r="I343" s="238"/>
      <c r="J343" s="35"/>
      <c r="K343" s="35"/>
      <c r="L343" s="35"/>
      <c r="M343" s="35"/>
      <c r="N343" s="35"/>
      <c r="O343" s="35"/>
      <c r="P343" s="35"/>
      <c r="Q343" s="35"/>
      <c r="R343" s="36"/>
      <c r="T343" s="170"/>
      <c r="U343" s="35"/>
      <c r="V343" s="35"/>
      <c r="W343" s="35"/>
      <c r="X343" s="35"/>
      <c r="Y343" s="35"/>
      <c r="Z343" s="35"/>
      <c r="AA343" s="73"/>
      <c r="AT343" s="20" t="s">
        <v>187</v>
      </c>
      <c r="AU343" s="20" t="s">
        <v>85</v>
      </c>
    </row>
    <row r="344" spans="2:65" s="1" customFormat="1" ht="22.5" customHeight="1">
      <c r="B344" s="140"/>
      <c r="C344" s="141" t="s">
        <v>976</v>
      </c>
      <c r="D344" s="141" t="s">
        <v>160</v>
      </c>
      <c r="E344" s="142" t="s">
        <v>1199</v>
      </c>
      <c r="F344" s="225" t="s">
        <v>1200</v>
      </c>
      <c r="G344" s="225"/>
      <c r="H344" s="225"/>
      <c r="I344" s="225"/>
      <c r="J344" s="143" t="s">
        <v>163</v>
      </c>
      <c r="K344" s="144">
        <v>51.6</v>
      </c>
      <c r="L344" s="226"/>
      <c r="M344" s="226"/>
      <c r="N344" s="226">
        <f>ROUND(L344*K344,2)</f>
        <v>0</v>
      </c>
      <c r="O344" s="226"/>
      <c r="P344" s="226"/>
      <c r="Q344" s="226"/>
      <c r="R344" s="145"/>
      <c r="T344" s="146" t="s">
        <v>5</v>
      </c>
      <c r="U344" s="43" t="s">
        <v>42</v>
      </c>
      <c r="V344" s="147">
        <v>0</v>
      </c>
      <c r="W344" s="147">
        <f>V344*K344</f>
        <v>0</v>
      </c>
      <c r="X344" s="147">
        <v>0</v>
      </c>
      <c r="Y344" s="147">
        <f>X344*K344</f>
        <v>0</v>
      </c>
      <c r="Z344" s="147">
        <v>0</v>
      </c>
      <c r="AA344" s="148">
        <f>Z344*K344</f>
        <v>0</v>
      </c>
      <c r="AR344" s="20" t="s">
        <v>164</v>
      </c>
      <c r="AT344" s="20" t="s">
        <v>160</v>
      </c>
      <c r="AU344" s="20" t="s">
        <v>85</v>
      </c>
      <c r="AY344" s="20" t="s">
        <v>159</v>
      </c>
      <c r="BE344" s="149">
        <f>IF(U344="základní",N344,0)</f>
        <v>0</v>
      </c>
      <c r="BF344" s="149">
        <f>IF(U344="snížená",N344,0)</f>
        <v>0</v>
      </c>
      <c r="BG344" s="149">
        <f>IF(U344="zákl. přenesená",N344,0)</f>
        <v>0</v>
      </c>
      <c r="BH344" s="149">
        <f>IF(U344="sníž. přenesená",N344,0)</f>
        <v>0</v>
      </c>
      <c r="BI344" s="149">
        <f>IF(U344="nulová",N344,0)</f>
        <v>0</v>
      </c>
      <c r="BJ344" s="20" t="s">
        <v>85</v>
      </c>
      <c r="BK344" s="149">
        <f>ROUND(L344*K344,2)</f>
        <v>0</v>
      </c>
      <c r="BL344" s="20" t="s">
        <v>164</v>
      </c>
      <c r="BM344" s="20" t="s">
        <v>1201</v>
      </c>
    </row>
    <row r="345" spans="2:65" s="1" customFormat="1" ht="31.5" customHeight="1">
      <c r="B345" s="140"/>
      <c r="C345" s="141" t="s">
        <v>1202</v>
      </c>
      <c r="D345" s="141" t="s">
        <v>160</v>
      </c>
      <c r="E345" s="142" t="s">
        <v>1203</v>
      </c>
      <c r="F345" s="225" t="s">
        <v>1204</v>
      </c>
      <c r="G345" s="225"/>
      <c r="H345" s="225"/>
      <c r="I345" s="225"/>
      <c r="J345" s="143" t="s">
        <v>892</v>
      </c>
      <c r="K345" s="144">
        <v>49</v>
      </c>
      <c r="L345" s="226"/>
      <c r="M345" s="226"/>
      <c r="N345" s="226">
        <f>ROUND(L345*K345,2)</f>
        <v>0</v>
      </c>
      <c r="O345" s="226"/>
      <c r="P345" s="226"/>
      <c r="Q345" s="226"/>
      <c r="R345" s="145"/>
      <c r="T345" s="146" t="s">
        <v>5</v>
      </c>
      <c r="U345" s="43" t="s">
        <v>42</v>
      </c>
      <c r="V345" s="147">
        <v>0</v>
      </c>
      <c r="W345" s="147">
        <f>V345*K345</f>
        <v>0</v>
      </c>
      <c r="X345" s="147">
        <v>0</v>
      </c>
      <c r="Y345" s="147">
        <f>X345*K345</f>
        <v>0</v>
      </c>
      <c r="Z345" s="147">
        <v>0</v>
      </c>
      <c r="AA345" s="148">
        <f>Z345*K345</f>
        <v>0</v>
      </c>
      <c r="AR345" s="20" t="s">
        <v>164</v>
      </c>
      <c r="AT345" s="20" t="s">
        <v>160</v>
      </c>
      <c r="AU345" s="20" t="s">
        <v>85</v>
      </c>
      <c r="AY345" s="20" t="s">
        <v>159</v>
      </c>
      <c r="BE345" s="149">
        <f>IF(U345="základní",N345,0)</f>
        <v>0</v>
      </c>
      <c r="BF345" s="149">
        <f>IF(U345="snížená",N345,0)</f>
        <v>0</v>
      </c>
      <c r="BG345" s="149">
        <f>IF(U345="zákl. přenesená",N345,0)</f>
        <v>0</v>
      </c>
      <c r="BH345" s="149">
        <f>IF(U345="sníž. přenesená",N345,0)</f>
        <v>0</v>
      </c>
      <c r="BI345" s="149">
        <f>IF(U345="nulová",N345,0)</f>
        <v>0</v>
      </c>
      <c r="BJ345" s="20" t="s">
        <v>85</v>
      </c>
      <c r="BK345" s="149">
        <f>ROUND(L345*K345,2)</f>
        <v>0</v>
      </c>
      <c r="BL345" s="20" t="s">
        <v>164</v>
      </c>
      <c r="BM345" s="20" t="s">
        <v>1205</v>
      </c>
    </row>
    <row r="346" spans="2:65" s="1" customFormat="1" ht="54" customHeight="1">
      <c r="B346" s="34"/>
      <c r="C346" s="35"/>
      <c r="D346" s="35"/>
      <c r="E346" s="35"/>
      <c r="F346" s="237" t="s">
        <v>1206</v>
      </c>
      <c r="G346" s="238"/>
      <c r="H346" s="238"/>
      <c r="I346" s="238"/>
      <c r="J346" s="35"/>
      <c r="K346" s="35"/>
      <c r="L346" s="35"/>
      <c r="M346" s="35"/>
      <c r="N346" s="35"/>
      <c r="O346" s="35"/>
      <c r="P346" s="35"/>
      <c r="Q346" s="35"/>
      <c r="R346" s="36"/>
      <c r="T346" s="170"/>
      <c r="U346" s="35"/>
      <c r="V346" s="35"/>
      <c r="W346" s="35"/>
      <c r="X346" s="35"/>
      <c r="Y346" s="35"/>
      <c r="Z346" s="35"/>
      <c r="AA346" s="73"/>
      <c r="AT346" s="20" t="s">
        <v>187</v>
      </c>
      <c r="AU346" s="20" t="s">
        <v>85</v>
      </c>
    </row>
    <row r="347" spans="2:65" s="1" customFormat="1" ht="22.5" customHeight="1">
      <c r="B347" s="140"/>
      <c r="C347" s="141" t="s">
        <v>980</v>
      </c>
      <c r="D347" s="141" t="s">
        <v>160</v>
      </c>
      <c r="E347" s="142" t="s">
        <v>1207</v>
      </c>
      <c r="F347" s="225" t="s">
        <v>1208</v>
      </c>
      <c r="G347" s="225"/>
      <c r="H347" s="225"/>
      <c r="I347" s="225"/>
      <c r="J347" s="143" t="s">
        <v>892</v>
      </c>
      <c r="K347" s="144">
        <v>49</v>
      </c>
      <c r="L347" s="226"/>
      <c r="M347" s="226"/>
      <c r="N347" s="226">
        <f>ROUND(L347*K347,2)</f>
        <v>0</v>
      </c>
      <c r="O347" s="226"/>
      <c r="P347" s="226"/>
      <c r="Q347" s="226"/>
      <c r="R347" s="145"/>
      <c r="T347" s="146" t="s">
        <v>5</v>
      </c>
      <c r="U347" s="43" t="s">
        <v>42</v>
      </c>
      <c r="V347" s="147">
        <v>0</v>
      </c>
      <c r="W347" s="147">
        <f>V347*K347</f>
        <v>0</v>
      </c>
      <c r="X347" s="147">
        <v>0</v>
      </c>
      <c r="Y347" s="147">
        <f>X347*K347</f>
        <v>0</v>
      </c>
      <c r="Z347" s="147">
        <v>0</v>
      </c>
      <c r="AA347" s="148">
        <f>Z347*K347</f>
        <v>0</v>
      </c>
      <c r="AR347" s="20" t="s">
        <v>164</v>
      </c>
      <c r="AT347" s="20" t="s">
        <v>160</v>
      </c>
      <c r="AU347" s="20" t="s">
        <v>85</v>
      </c>
      <c r="AY347" s="20" t="s">
        <v>159</v>
      </c>
      <c r="BE347" s="149">
        <f>IF(U347="základní",N347,0)</f>
        <v>0</v>
      </c>
      <c r="BF347" s="149">
        <f>IF(U347="snížená",N347,0)</f>
        <v>0</v>
      </c>
      <c r="BG347" s="149">
        <f>IF(U347="zákl. přenesená",N347,0)</f>
        <v>0</v>
      </c>
      <c r="BH347" s="149">
        <f>IF(U347="sníž. přenesená",N347,0)</f>
        <v>0</v>
      </c>
      <c r="BI347" s="149">
        <f>IF(U347="nulová",N347,0)</f>
        <v>0</v>
      </c>
      <c r="BJ347" s="20" t="s">
        <v>85</v>
      </c>
      <c r="BK347" s="149">
        <f>ROUND(L347*K347,2)</f>
        <v>0</v>
      </c>
      <c r="BL347" s="20" t="s">
        <v>164</v>
      </c>
      <c r="BM347" s="20" t="s">
        <v>1209</v>
      </c>
    </row>
    <row r="348" spans="2:65" s="1" customFormat="1" ht="30" customHeight="1">
      <c r="B348" s="34"/>
      <c r="C348" s="35"/>
      <c r="D348" s="35"/>
      <c r="E348" s="35"/>
      <c r="F348" s="237" t="s">
        <v>1210</v>
      </c>
      <c r="G348" s="238"/>
      <c r="H348" s="238"/>
      <c r="I348" s="238"/>
      <c r="J348" s="35"/>
      <c r="K348" s="35"/>
      <c r="L348" s="35"/>
      <c r="M348" s="35"/>
      <c r="N348" s="35"/>
      <c r="O348" s="35"/>
      <c r="P348" s="35"/>
      <c r="Q348" s="35"/>
      <c r="R348" s="36"/>
      <c r="T348" s="170"/>
      <c r="U348" s="35"/>
      <c r="V348" s="35"/>
      <c r="W348" s="35"/>
      <c r="X348" s="35"/>
      <c r="Y348" s="35"/>
      <c r="Z348" s="35"/>
      <c r="AA348" s="73"/>
      <c r="AT348" s="20" t="s">
        <v>187</v>
      </c>
      <c r="AU348" s="20" t="s">
        <v>85</v>
      </c>
    </row>
    <row r="349" spans="2:65" s="1" customFormat="1" ht="22.5" customHeight="1">
      <c r="B349" s="140"/>
      <c r="C349" s="141" t="s">
        <v>1211</v>
      </c>
      <c r="D349" s="141" t="s">
        <v>160</v>
      </c>
      <c r="E349" s="142" t="s">
        <v>1212</v>
      </c>
      <c r="F349" s="225" t="s">
        <v>1213</v>
      </c>
      <c r="G349" s="225"/>
      <c r="H349" s="225"/>
      <c r="I349" s="225"/>
      <c r="J349" s="143" t="s">
        <v>892</v>
      </c>
      <c r="K349" s="144">
        <v>58</v>
      </c>
      <c r="L349" s="226"/>
      <c r="M349" s="226"/>
      <c r="N349" s="226">
        <f>ROUND(L349*K349,2)</f>
        <v>0</v>
      </c>
      <c r="O349" s="226"/>
      <c r="P349" s="226"/>
      <c r="Q349" s="226"/>
      <c r="R349" s="145"/>
      <c r="T349" s="146" t="s">
        <v>5</v>
      </c>
      <c r="U349" s="43" t="s">
        <v>42</v>
      </c>
      <c r="V349" s="147">
        <v>0</v>
      </c>
      <c r="W349" s="147">
        <f>V349*K349</f>
        <v>0</v>
      </c>
      <c r="X349" s="147">
        <v>0</v>
      </c>
      <c r="Y349" s="147">
        <f>X349*K349</f>
        <v>0</v>
      </c>
      <c r="Z349" s="147">
        <v>0</v>
      </c>
      <c r="AA349" s="148">
        <f>Z349*K349</f>
        <v>0</v>
      </c>
      <c r="AR349" s="20" t="s">
        <v>164</v>
      </c>
      <c r="AT349" s="20" t="s">
        <v>160</v>
      </c>
      <c r="AU349" s="20" t="s">
        <v>85</v>
      </c>
      <c r="AY349" s="20" t="s">
        <v>159</v>
      </c>
      <c r="BE349" s="149">
        <f>IF(U349="základní",N349,0)</f>
        <v>0</v>
      </c>
      <c r="BF349" s="149">
        <f>IF(U349="snížená",N349,0)</f>
        <v>0</v>
      </c>
      <c r="BG349" s="149">
        <f>IF(U349="zákl. přenesená",N349,0)</f>
        <v>0</v>
      </c>
      <c r="BH349" s="149">
        <f>IF(U349="sníž. přenesená",N349,0)</f>
        <v>0</v>
      </c>
      <c r="BI349" s="149">
        <f>IF(U349="nulová",N349,0)</f>
        <v>0</v>
      </c>
      <c r="BJ349" s="20" t="s">
        <v>85</v>
      </c>
      <c r="BK349" s="149">
        <f>ROUND(L349*K349,2)</f>
        <v>0</v>
      </c>
      <c r="BL349" s="20" t="s">
        <v>164</v>
      </c>
      <c r="BM349" s="20" t="s">
        <v>1214</v>
      </c>
    </row>
    <row r="350" spans="2:65" s="1" customFormat="1" ht="42" customHeight="1">
      <c r="B350" s="34"/>
      <c r="C350" s="35"/>
      <c r="D350" s="35"/>
      <c r="E350" s="35"/>
      <c r="F350" s="237" t="s">
        <v>1215</v>
      </c>
      <c r="G350" s="238"/>
      <c r="H350" s="238"/>
      <c r="I350" s="238"/>
      <c r="J350" s="35"/>
      <c r="K350" s="35"/>
      <c r="L350" s="35"/>
      <c r="M350" s="35"/>
      <c r="N350" s="35"/>
      <c r="O350" s="35"/>
      <c r="P350" s="35"/>
      <c r="Q350" s="35"/>
      <c r="R350" s="36"/>
      <c r="T350" s="170"/>
      <c r="U350" s="35"/>
      <c r="V350" s="35"/>
      <c r="W350" s="35"/>
      <c r="X350" s="35"/>
      <c r="Y350" s="35"/>
      <c r="Z350" s="35"/>
      <c r="AA350" s="73"/>
      <c r="AT350" s="20" t="s">
        <v>187</v>
      </c>
      <c r="AU350" s="20" t="s">
        <v>85</v>
      </c>
    </row>
    <row r="351" spans="2:65" s="1" customFormat="1" ht="22.5" customHeight="1">
      <c r="B351" s="140"/>
      <c r="C351" s="141" t="s">
        <v>984</v>
      </c>
      <c r="D351" s="141" t="s">
        <v>160</v>
      </c>
      <c r="E351" s="142" t="s">
        <v>1216</v>
      </c>
      <c r="F351" s="225" t="s">
        <v>1217</v>
      </c>
      <c r="G351" s="225"/>
      <c r="H351" s="225"/>
      <c r="I351" s="225"/>
      <c r="J351" s="143" t="s">
        <v>180</v>
      </c>
      <c r="K351" s="144">
        <v>63</v>
      </c>
      <c r="L351" s="226"/>
      <c r="M351" s="226"/>
      <c r="N351" s="226">
        <f>ROUND(L351*K351,2)</f>
        <v>0</v>
      </c>
      <c r="O351" s="226"/>
      <c r="P351" s="226"/>
      <c r="Q351" s="226"/>
      <c r="R351" s="145"/>
      <c r="T351" s="146" t="s">
        <v>5</v>
      </c>
      <c r="U351" s="43" t="s">
        <v>42</v>
      </c>
      <c r="V351" s="147">
        <v>0</v>
      </c>
      <c r="W351" s="147">
        <f>V351*K351</f>
        <v>0</v>
      </c>
      <c r="X351" s="147">
        <v>0</v>
      </c>
      <c r="Y351" s="147">
        <f>X351*K351</f>
        <v>0</v>
      </c>
      <c r="Z351" s="147">
        <v>0</v>
      </c>
      <c r="AA351" s="148">
        <f>Z351*K351</f>
        <v>0</v>
      </c>
      <c r="AR351" s="20" t="s">
        <v>164</v>
      </c>
      <c r="AT351" s="20" t="s">
        <v>160</v>
      </c>
      <c r="AU351" s="20" t="s">
        <v>85</v>
      </c>
      <c r="AY351" s="20" t="s">
        <v>159</v>
      </c>
      <c r="BE351" s="149">
        <f>IF(U351="základní",N351,0)</f>
        <v>0</v>
      </c>
      <c r="BF351" s="149">
        <f>IF(U351="snížená",N351,0)</f>
        <v>0</v>
      </c>
      <c r="BG351" s="149">
        <f>IF(U351="zákl. přenesená",N351,0)</f>
        <v>0</v>
      </c>
      <c r="BH351" s="149">
        <f>IF(U351="sníž. přenesená",N351,0)</f>
        <v>0</v>
      </c>
      <c r="BI351" s="149">
        <f>IF(U351="nulová",N351,0)</f>
        <v>0</v>
      </c>
      <c r="BJ351" s="20" t="s">
        <v>85</v>
      </c>
      <c r="BK351" s="149">
        <f>ROUND(L351*K351,2)</f>
        <v>0</v>
      </c>
      <c r="BL351" s="20" t="s">
        <v>164</v>
      </c>
      <c r="BM351" s="20" t="s">
        <v>1218</v>
      </c>
    </row>
    <row r="352" spans="2:65" s="1" customFormat="1" ht="22.5" customHeight="1">
      <c r="B352" s="140"/>
      <c r="C352" s="141" t="s">
        <v>1219</v>
      </c>
      <c r="D352" s="141" t="s">
        <v>160</v>
      </c>
      <c r="E352" s="142" t="s">
        <v>1220</v>
      </c>
      <c r="F352" s="225" t="s">
        <v>1221</v>
      </c>
      <c r="G352" s="225"/>
      <c r="H352" s="225"/>
      <c r="I352" s="225"/>
      <c r="J352" s="143" t="s">
        <v>932</v>
      </c>
      <c r="K352" s="144">
        <v>4</v>
      </c>
      <c r="L352" s="226"/>
      <c r="M352" s="226"/>
      <c r="N352" s="226">
        <f>ROUND(L352*K352,2)</f>
        <v>0</v>
      </c>
      <c r="O352" s="226"/>
      <c r="P352" s="226"/>
      <c r="Q352" s="226"/>
      <c r="R352" s="145"/>
      <c r="T352" s="146" t="s">
        <v>5</v>
      </c>
      <c r="U352" s="43" t="s">
        <v>42</v>
      </c>
      <c r="V352" s="147">
        <v>0</v>
      </c>
      <c r="W352" s="147">
        <f>V352*K352</f>
        <v>0</v>
      </c>
      <c r="X352" s="147">
        <v>0</v>
      </c>
      <c r="Y352" s="147">
        <f>X352*K352</f>
        <v>0</v>
      </c>
      <c r="Z352" s="147">
        <v>0</v>
      </c>
      <c r="AA352" s="148">
        <f>Z352*K352</f>
        <v>0</v>
      </c>
      <c r="AR352" s="20" t="s">
        <v>164</v>
      </c>
      <c r="AT352" s="20" t="s">
        <v>160</v>
      </c>
      <c r="AU352" s="20" t="s">
        <v>85</v>
      </c>
      <c r="AY352" s="20" t="s">
        <v>159</v>
      </c>
      <c r="BE352" s="149">
        <f>IF(U352="základní",N352,0)</f>
        <v>0</v>
      </c>
      <c r="BF352" s="149">
        <f>IF(U352="snížená",N352,0)</f>
        <v>0</v>
      </c>
      <c r="BG352" s="149">
        <f>IF(U352="zákl. přenesená",N352,0)</f>
        <v>0</v>
      </c>
      <c r="BH352" s="149">
        <f>IF(U352="sníž. přenesená",N352,0)</f>
        <v>0</v>
      </c>
      <c r="BI352" s="149">
        <f>IF(U352="nulová",N352,0)</f>
        <v>0</v>
      </c>
      <c r="BJ352" s="20" t="s">
        <v>85</v>
      </c>
      <c r="BK352" s="149">
        <f>ROUND(L352*K352,2)</f>
        <v>0</v>
      </c>
      <c r="BL352" s="20" t="s">
        <v>164</v>
      </c>
      <c r="BM352" s="20" t="s">
        <v>1222</v>
      </c>
    </row>
    <row r="353" spans="2:65" s="1" customFormat="1" ht="22.5" customHeight="1">
      <c r="B353" s="140"/>
      <c r="C353" s="141" t="s">
        <v>987</v>
      </c>
      <c r="D353" s="141" t="s">
        <v>160</v>
      </c>
      <c r="E353" s="142" t="s">
        <v>1223</v>
      </c>
      <c r="F353" s="225" t="s">
        <v>1224</v>
      </c>
      <c r="G353" s="225"/>
      <c r="H353" s="225"/>
      <c r="I353" s="225"/>
      <c r="J353" s="143" t="s">
        <v>932</v>
      </c>
      <c r="K353" s="144">
        <v>4</v>
      </c>
      <c r="L353" s="226"/>
      <c r="M353" s="226"/>
      <c r="N353" s="226">
        <f>ROUND(L353*K353,2)</f>
        <v>0</v>
      </c>
      <c r="O353" s="226"/>
      <c r="P353" s="226"/>
      <c r="Q353" s="226"/>
      <c r="R353" s="145"/>
      <c r="T353" s="146" t="s">
        <v>5</v>
      </c>
      <c r="U353" s="43" t="s">
        <v>42</v>
      </c>
      <c r="V353" s="147">
        <v>0</v>
      </c>
      <c r="W353" s="147">
        <f>V353*K353</f>
        <v>0</v>
      </c>
      <c r="X353" s="147">
        <v>0</v>
      </c>
      <c r="Y353" s="147">
        <f>X353*K353</f>
        <v>0</v>
      </c>
      <c r="Z353" s="147">
        <v>0</v>
      </c>
      <c r="AA353" s="148">
        <f>Z353*K353</f>
        <v>0</v>
      </c>
      <c r="AR353" s="20" t="s">
        <v>164</v>
      </c>
      <c r="AT353" s="20" t="s">
        <v>160</v>
      </c>
      <c r="AU353" s="20" t="s">
        <v>85</v>
      </c>
      <c r="AY353" s="20" t="s">
        <v>159</v>
      </c>
      <c r="BE353" s="149">
        <f>IF(U353="základní",N353,0)</f>
        <v>0</v>
      </c>
      <c r="BF353" s="149">
        <f>IF(U353="snížená",N353,0)</f>
        <v>0</v>
      </c>
      <c r="BG353" s="149">
        <f>IF(U353="zákl. přenesená",N353,0)</f>
        <v>0</v>
      </c>
      <c r="BH353" s="149">
        <f>IF(U353="sníž. přenesená",N353,0)</f>
        <v>0</v>
      </c>
      <c r="BI353" s="149">
        <f>IF(U353="nulová",N353,0)</f>
        <v>0</v>
      </c>
      <c r="BJ353" s="20" t="s">
        <v>85</v>
      </c>
      <c r="BK353" s="149">
        <f>ROUND(L353*K353,2)</f>
        <v>0</v>
      </c>
      <c r="BL353" s="20" t="s">
        <v>164</v>
      </c>
      <c r="BM353" s="20" t="s">
        <v>1225</v>
      </c>
    </row>
    <row r="354" spans="2:65" s="1" customFormat="1" ht="22.5" customHeight="1">
      <c r="B354" s="140"/>
      <c r="C354" s="141" t="s">
        <v>403</v>
      </c>
      <c r="D354" s="141" t="s">
        <v>160</v>
      </c>
      <c r="E354" s="142" t="s">
        <v>1226</v>
      </c>
      <c r="F354" s="225" t="s">
        <v>1227</v>
      </c>
      <c r="G354" s="225"/>
      <c r="H354" s="225"/>
      <c r="I354" s="225"/>
      <c r="J354" s="143" t="s">
        <v>183</v>
      </c>
      <c r="K354" s="144">
        <v>1.218</v>
      </c>
      <c r="L354" s="226"/>
      <c r="M354" s="226"/>
      <c r="N354" s="226">
        <f>ROUND(L354*K354,2)</f>
        <v>0</v>
      </c>
      <c r="O354" s="226"/>
      <c r="P354" s="226"/>
      <c r="Q354" s="226"/>
      <c r="R354" s="145"/>
      <c r="T354" s="146" t="s">
        <v>5</v>
      </c>
      <c r="U354" s="43" t="s">
        <v>42</v>
      </c>
      <c r="V354" s="147">
        <v>0</v>
      </c>
      <c r="W354" s="147">
        <f>V354*K354</f>
        <v>0</v>
      </c>
      <c r="X354" s="147">
        <v>0</v>
      </c>
      <c r="Y354" s="147">
        <f>X354*K354</f>
        <v>0</v>
      </c>
      <c r="Z354" s="147">
        <v>0</v>
      </c>
      <c r="AA354" s="148">
        <f>Z354*K354</f>
        <v>0</v>
      </c>
      <c r="AR354" s="20" t="s">
        <v>164</v>
      </c>
      <c r="AT354" s="20" t="s">
        <v>160</v>
      </c>
      <c r="AU354" s="20" t="s">
        <v>85</v>
      </c>
      <c r="AY354" s="20" t="s">
        <v>159</v>
      </c>
      <c r="BE354" s="149">
        <f>IF(U354="základní",N354,0)</f>
        <v>0</v>
      </c>
      <c r="BF354" s="149">
        <f>IF(U354="snížená",N354,0)</f>
        <v>0</v>
      </c>
      <c r="BG354" s="149">
        <f>IF(U354="zákl. přenesená",N354,0)</f>
        <v>0</v>
      </c>
      <c r="BH354" s="149">
        <f>IF(U354="sníž. přenesená",N354,0)</f>
        <v>0</v>
      </c>
      <c r="BI354" s="149">
        <f>IF(U354="nulová",N354,0)</f>
        <v>0</v>
      </c>
      <c r="BJ354" s="20" t="s">
        <v>85</v>
      </c>
      <c r="BK354" s="149">
        <f>ROUND(L354*K354,2)</f>
        <v>0</v>
      </c>
      <c r="BL354" s="20" t="s">
        <v>164</v>
      </c>
      <c r="BM354" s="20" t="s">
        <v>1228</v>
      </c>
    </row>
    <row r="355" spans="2:65" s="9" customFormat="1" ht="37.35" customHeight="1">
      <c r="B355" s="129"/>
      <c r="C355" s="130"/>
      <c r="D355" s="131" t="s">
        <v>804</v>
      </c>
      <c r="E355" s="131"/>
      <c r="F355" s="131"/>
      <c r="G355" s="131"/>
      <c r="H355" s="131"/>
      <c r="I355" s="131"/>
      <c r="J355" s="131"/>
      <c r="K355" s="131"/>
      <c r="L355" s="131"/>
      <c r="M355" s="131"/>
      <c r="N355" s="265">
        <f>BK355</f>
        <v>0</v>
      </c>
      <c r="O355" s="266"/>
      <c r="P355" s="266"/>
      <c r="Q355" s="266"/>
      <c r="R355" s="132"/>
      <c r="T355" s="133"/>
      <c r="U355" s="130"/>
      <c r="V355" s="130"/>
      <c r="W355" s="134">
        <f>SUM(W356:W368)</f>
        <v>0</v>
      </c>
      <c r="X355" s="130"/>
      <c r="Y355" s="134">
        <f>SUM(Y356:Y368)</f>
        <v>0</v>
      </c>
      <c r="Z355" s="130"/>
      <c r="AA355" s="135">
        <f>SUM(AA356:AA368)</f>
        <v>0</v>
      </c>
      <c r="AR355" s="136" t="s">
        <v>85</v>
      </c>
      <c r="AT355" s="137" t="s">
        <v>76</v>
      </c>
      <c r="AU355" s="137" t="s">
        <v>77</v>
      </c>
      <c r="AY355" s="136" t="s">
        <v>159</v>
      </c>
      <c r="BK355" s="138">
        <f>SUM(BK356:BK368)</f>
        <v>0</v>
      </c>
    </row>
    <row r="356" spans="2:65" s="1" customFormat="1" ht="31.5" customHeight="1">
      <c r="B356" s="140"/>
      <c r="C356" s="141" t="s">
        <v>991</v>
      </c>
      <c r="D356" s="141" t="s">
        <v>160</v>
      </c>
      <c r="E356" s="142" t="s">
        <v>1229</v>
      </c>
      <c r="F356" s="225" t="s">
        <v>1230</v>
      </c>
      <c r="G356" s="225"/>
      <c r="H356" s="225"/>
      <c r="I356" s="225"/>
      <c r="J356" s="143" t="s">
        <v>163</v>
      </c>
      <c r="K356" s="144">
        <v>155</v>
      </c>
      <c r="L356" s="226"/>
      <c r="M356" s="226"/>
      <c r="N356" s="226">
        <f t="shared" ref="N356:N362" si="50">ROUND(L356*K356,2)</f>
        <v>0</v>
      </c>
      <c r="O356" s="226"/>
      <c r="P356" s="226"/>
      <c r="Q356" s="226"/>
      <c r="R356" s="145"/>
      <c r="T356" s="146" t="s">
        <v>5</v>
      </c>
      <c r="U356" s="43" t="s">
        <v>42</v>
      </c>
      <c r="V356" s="147">
        <v>0</v>
      </c>
      <c r="W356" s="147">
        <f t="shared" ref="W356:W362" si="51">V356*K356</f>
        <v>0</v>
      </c>
      <c r="X356" s="147">
        <v>0</v>
      </c>
      <c r="Y356" s="147">
        <f t="shared" ref="Y356:Y362" si="52">X356*K356</f>
        <v>0</v>
      </c>
      <c r="Z356" s="147">
        <v>0</v>
      </c>
      <c r="AA356" s="148">
        <f t="shared" ref="AA356:AA362" si="53">Z356*K356</f>
        <v>0</v>
      </c>
      <c r="AR356" s="20" t="s">
        <v>164</v>
      </c>
      <c r="AT356" s="20" t="s">
        <v>160</v>
      </c>
      <c r="AU356" s="20" t="s">
        <v>85</v>
      </c>
      <c r="AY356" s="20" t="s">
        <v>159</v>
      </c>
      <c r="BE356" s="149">
        <f t="shared" ref="BE356:BE362" si="54">IF(U356="základní",N356,0)</f>
        <v>0</v>
      </c>
      <c r="BF356" s="149">
        <f t="shared" ref="BF356:BF362" si="55">IF(U356="snížená",N356,0)</f>
        <v>0</v>
      </c>
      <c r="BG356" s="149">
        <f t="shared" ref="BG356:BG362" si="56">IF(U356="zákl. přenesená",N356,0)</f>
        <v>0</v>
      </c>
      <c r="BH356" s="149">
        <f t="shared" ref="BH356:BH362" si="57">IF(U356="sníž. přenesená",N356,0)</f>
        <v>0</v>
      </c>
      <c r="BI356" s="149">
        <f t="shared" ref="BI356:BI362" si="58">IF(U356="nulová",N356,0)</f>
        <v>0</v>
      </c>
      <c r="BJ356" s="20" t="s">
        <v>85</v>
      </c>
      <c r="BK356" s="149">
        <f t="shared" ref="BK356:BK362" si="59">ROUND(L356*K356,2)</f>
        <v>0</v>
      </c>
      <c r="BL356" s="20" t="s">
        <v>164</v>
      </c>
      <c r="BM356" s="20" t="s">
        <v>1231</v>
      </c>
    </row>
    <row r="357" spans="2:65" s="1" customFormat="1" ht="31.5" customHeight="1">
      <c r="B357" s="140"/>
      <c r="C357" s="141" t="s">
        <v>1232</v>
      </c>
      <c r="D357" s="141" t="s">
        <v>160</v>
      </c>
      <c r="E357" s="142" t="s">
        <v>1233</v>
      </c>
      <c r="F357" s="225" t="s">
        <v>1234</v>
      </c>
      <c r="G357" s="225"/>
      <c r="H357" s="225"/>
      <c r="I357" s="225"/>
      <c r="J357" s="143" t="s">
        <v>258</v>
      </c>
      <c r="K357" s="144">
        <v>175</v>
      </c>
      <c r="L357" s="226"/>
      <c r="M357" s="226"/>
      <c r="N357" s="226">
        <f t="shared" si="50"/>
        <v>0</v>
      </c>
      <c r="O357" s="226"/>
      <c r="P357" s="226"/>
      <c r="Q357" s="226"/>
      <c r="R357" s="145"/>
      <c r="T357" s="146" t="s">
        <v>5</v>
      </c>
      <c r="U357" s="43" t="s">
        <v>42</v>
      </c>
      <c r="V357" s="147">
        <v>0</v>
      </c>
      <c r="W357" s="147">
        <f t="shared" si="51"/>
        <v>0</v>
      </c>
      <c r="X357" s="147">
        <v>0</v>
      </c>
      <c r="Y357" s="147">
        <f t="shared" si="52"/>
        <v>0</v>
      </c>
      <c r="Z357" s="147">
        <v>0</v>
      </c>
      <c r="AA357" s="148">
        <f t="shared" si="53"/>
        <v>0</v>
      </c>
      <c r="AR357" s="20" t="s">
        <v>164</v>
      </c>
      <c r="AT357" s="20" t="s">
        <v>160</v>
      </c>
      <c r="AU357" s="20" t="s">
        <v>85</v>
      </c>
      <c r="AY357" s="20" t="s">
        <v>159</v>
      </c>
      <c r="BE357" s="149">
        <f t="shared" si="54"/>
        <v>0</v>
      </c>
      <c r="BF357" s="149">
        <f t="shared" si="55"/>
        <v>0</v>
      </c>
      <c r="BG357" s="149">
        <f t="shared" si="56"/>
        <v>0</v>
      </c>
      <c r="BH357" s="149">
        <f t="shared" si="57"/>
        <v>0</v>
      </c>
      <c r="BI357" s="149">
        <f t="shared" si="58"/>
        <v>0</v>
      </c>
      <c r="BJ357" s="20" t="s">
        <v>85</v>
      </c>
      <c r="BK357" s="149">
        <f t="shared" si="59"/>
        <v>0</v>
      </c>
      <c r="BL357" s="20" t="s">
        <v>164</v>
      </c>
      <c r="BM357" s="20" t="s">
        <v>1235</v>
      </c>
    </row>
    <row r="358" spans="2:65" s="1" customFormat="1" ht="22.5" customHeight="1">
      <c r="B358" s="140"/>
      <c r="C358" s="141" t="s">
        <v>994</v>
      </c>
      <c r="D358" s="141" t="s">
        <v>160</v>
      </c>
      <c r="E358" s="142" t="s">
        <v>1236</v>
      </c>
      <c r="F358" s="225" t="s">
        <v>1237</v>
      </c>
      <c r="G358" s="225"/>
      <c r="H358" s="225"/>
      <c r="I358" s="225"/>
      <c r="J358" s="143" t="s">
        <v>258</v>
      </c>
      <c r="K358" s="144">
        <v>198.2</v>
      </c>
      <c r="L358" s="226"/>
      <c r="M358" s="226"/>
      <c r="N358" s="226">
        <f t="shared" si="50"/>
        <v>0</v>
      </c>
      <c r="O358" s="226"/>
      <c r="P358" s="226"/>
      <c r="Q358" s="226"/>
      <c r="R358" s="145"/>
      <c r="T358" s="146" t="s">
        <v>5</v>
      </c>
      <c r="U358" s="43" t="s">
        <v>42</v>
      </c>
      <c r="V358" s="147">
        <v>0</v>
      </c>
      <c r="W358" s="147">
        <f t="shared" si="51"/>
        <v>0</v>
      </c>
      <c r="X358" s="147">
        <v>0</v>
      </c>
      <c r="Y358" s="147">
        <f t="shared" si="52"/>
        <v>0</v>
      </c>
      <c r="Z358" s="147">
        <v>0</v>
      </c>
      <c r="AA358" s="148">
        <f t="shared" si="53"/>
        <v>0</v>
      </c>
      <c r="AR358" s="20" t="s">
        <v>164</v>
      </c>
      <c r="AT358" s="20" t="s">
        <v>160</v>
      </c>
      <c r="AU358" s="20" t="s">
        <v>85</v>
      </c>
      <c r="AY358" s="20" t="s">
        <v>159</v>
      </c>
      <c r="BE358" s="149">
        <f t="shared" si="54"/>
        <v>0</v>
      </c>
      <c r="BF358" s="149">
        <f t="shared" si="55"/>
        <v>0</v>
      </c>
      <c r="BG358" s="149">
        <f t="shared" si="56"/>
        <v>0</v>
      </c>
      <c r="BH358" s="149">
        <f t="shared" si="57"/>
        <v>0</v>
      </c>
      <c r="BI358" s="149">
        <f t="shared" si="58"/>
        <v>0</v>
      </c>
      <c r="BJ358" s="20" t="s">
        <v>85</v>
      </c>
      <c r="BK358" s="149">
        <f t="shared" si="59"/>
        <v>0</v>
      </c>
      <c r="BL358" s="20" t="s">
        <v>164</v>
      </c>
      <c r="BM358" s="20" t="s">
        <v>1238</v>
      </c>
    </row>
    <row r="359" spans="2:65" s="1" customFormat="1" ht="22.5" customHeight="1">
      <c r="B359" s="140"/>
      <c r="C359" s="141" t="s">
        <v>1239</v>
      </c>
      <c r="D359" s="141" t="s">
        <v>160</v>
      </c>
      <c r="E359" s="142" t="s">
        <v>1240</v>
      </c>
      <c r="F359" s="225" t="s">
        <v>1241</v>
      </c>
      <c r="G359" s="225"/>
      <c r="H359" s="225"/>
      <c r="I359" s="225"/>
      <c r="J359" s="143" t="s">
        <v>258</v>
      </c>
      <c r="K359" s="144">
        <v>198.2</v>
      </c>
      <c r="L359" s="226"/>
      <c r="M359" s="226"/>
      <c r="N359" s="226">
        <f t="shared" si="50"/>
        <v>0</v>
      </c>
      <c r="O359" s="226"/>
      <c r="P359" s="226"/>
      <c r="Q359" s="226"/>
      <c r="R359" s="145"/>
      <c r="T359" s="146" t="s">
        <v>5</v>
      </c>
      <c r="U359" s="43" t="s">
        <v>42</v>
      </c>
      <c r="V359" s="147">
        <v>0</v>
      </c>
      <c r="W359" s="147">
        <f t="shared" si="51"/>
        <v>0</v>
      </c>
      <c r="X359" s="147">
        <v>0</v>
      </c>
      <c r="Y359" s="147">
        <f t="shared" si="52"/>
        <v>0</v>
      </c>
      <c r="Z359" s="147">
        <v>0</v>
      </c>
      <c r="AA359" s="148">
        <f t="shared" si="53"/>
        <v>0</v>
      </c>
      <c r="AR359" s="20" t="s">
        <v>164</v>
      </c>
      <c r="AT359" s="20" t="s">
        <v>160</v>
      </c>
      <c r="AU359" s="20" t="s">
        <v>85</v>
      </c>
      <c r="AY359" s="20" t="s">
        <v>159</v>
      </c>
      <c r="BE359" s="149">
        <f t="shared" si="54"/>
        <v>0</v>
      </c>
      <c r="BF359" s="149">
        <f t="shared" si="55"/>
        <v>0</v>
      </c>
      <c r="BG359" s="149">
        <f t="shared" si="56"/>
        <v>0</v>
      </c>
      <c r="BH359" s="149">
        <f t="shared" si="57"/>
        <v>0</v>
      </c>
      <c r="BI359" s="149">
        <f t="shared" si="58"/>
        <v>0</v>
      </c>
      <c r="BJ359" s="20" t="s">
        <v>85</v>
      </c>
      <c r="BK359" s="149">
        <f t="shared" si="59"/>
        <v>0</v>
      </c>
      <c r="BL359" s="20" t="s">
        <v>164</v>
      </c>
      <c r="BM359" s="20" t="s">
        <v>1242</v>
      </c>
    </row>
    <row r="360" spans="2:65" s="1" customFormat="1" ht="31.5" customHeight="1">
      <c r="B360" s="140"/>
      <c r="C360" s="141" t="s">
        <v>998</v>
      </c>
      <c r="D360" s="141" t="s">
        <v>160</v>
      </c>
      <c r="E360" s="142" t="s">
        <v>1243</v>
      </c>
      <c r="F360" s="225" t="s">
        <v>1244</v>
      </c>
      <c r="G360" s="225"/>
      <c r="H360" s="225"/>
      <c r="I360" s="225"/>
      <c r="J360" s="143" t="s">
        <v>258</v>
      </c>
      <c r="K360" s="144">
        <v>198.2</v>
      </c>
      <c r="L360" s="226"/>
      <c r="M360" s="226"/>
      <c r="N360" s="226">
        <f t="shared" si="50"/>
        <v>0</v>
      </c>
      <c r="O360" s="226"/>
      <c r="P360" s="226"/>
      <c r="Q360" s="226"/>
      <c r="R360" s="145"/>
      <c r="T360" s="146" t="s">
        <v>5</v>
      </c>
      <c r="U360" s="43" t="s">
        <v>42</v>
      </c>
      <c r="V360" s="147">
        <v>0</v>
      </c>
      <c r="W360" s="147">
        <f t="shared" si="51"/>
        <v>0</v>
      </c>
      <c r="X360" s="147">
        <v>0</v>
      </c>
      <c r="Y360" s="147">
        <f t="shared" si="52"/>
        <v>0</v>
      </c>
      <c r="Z360" s="147">
        <v>0</v>
      </c>
      <c r="AA360" s="148">
        <f t="shared" si="53"/>
        <v>0</v>
      </c>
      <c r="AR360" s="20" t="s">
        <v>164</v>
      </c>
      <c r="AT360" s="20" t="s">
        <v>160</v>
      </c>
      <c r="AU360" s="20" t="s">
        <v>85</v>
      </c>
      <c r="AY360" s="20" t="s">
        <v>159</v>
      </c>
      <c r="BE360" s="149">
        <f t="shared" si="54"/>
        <v>0</v>
      </c>
      <c r="BF360" s="149">
        <f t="shared" si="55"/>
        <v>0</v>
      </c>
      <c r="BG360" s="149">
        <f t="shared" si="56"/>
        <v>0</v>
      </c>
      <c r="BH360" s="149">
        <f t="shared" si="57"/>
        <v>0</v>
      </c>
      <c r="BI360" s="149">
        <f t="shared" si="58"/>
        <v>0</v>
      </c>
      <c r="BJ360" s="20" t="s">
        <v>85</v>
      </c>
      <c r="BK360" s="149">
        <f t="shared" si="59"/>
        <v>0</v>
      </c>
      <c r="BL360" s="20" t="s">
        <v>164</v>
      </c>
      <c r="BM360" s="20" t="s">
        <v>1245</v>
      </c>
    </row>
    <row r="361" spans="2:65" s="1" customFormat="1" ht="31.5" customHeight="1">
      <c r="B361" s="140"/>
      <c r="C361" s="141" t="s">
        <v>1246</v>
      </c>
      <c r="D361" s="141" t="s">
        <v>160</v>
      </c>
      <c r="E361" s="142" t="s">
        <v>1247</v>
      </c>
      <c r="F361" s="225" t="s">
        <v>1248</v>
      </c>
      <c r="G361" s="225"/>
      <c r="H361" s="225"/>
      <c r="I361" s="225"/>
      <c r="J361" s="143" t="s">
        <v>163</v>
      </c>
      <c r="K361" s="144">
        <v>350.4</v>
      </c>
      <c r="L361" s="226"/>
      <c r="M361" s="226"/>
      <c r="N361" s="226">
        <f t="shared" si="50"/>
        <v>0</v>
      </c>
      <c r="O361" s="226"/>
      <c r="P361" s="226"/>
      <c r="Q361" s="226"/>
      <c r="R361" s="145"/>
      <c r="T361" s="146" t="s">
        <v>5</v>
      </c>
      <c r="U361" s="43" t="s">
        <v>42</v>
      </c>
      <c r="V361" s="147">
        <v>0</v>
      </c>
      <c r="W361" s="147">
        <f t="shared" si="51"/>
        <v>0</v>
      </c>
      <c r="X361" s="147">
        <v>0</v>
      </c>
      <c r="Y361" s="147">
        <f t="shared" si="52"/>
        <v>0</v>
      </c>
      <c r="Z361" s="147">
        <v>0</v>
      </c>
      <c r="AA361" s="148">
        <f t="shared" si="53"/>
        <v>0</v>
      </c>
      <c r="AR361" s="20" t="s">
        <v>164</v>
      </c>
      <c r="AT361" s="20" t="s">
        <v>160</v>
      </c>
      <c r="AU361" s="20" t="s">
        <v>85</v>
      </c>
      <c r="AY361" s="20" t="s">
        <v>159</v>
      </c>
      <c r="BE361" s="149">
        <f t="shared" si="54"/>
        <v>0</v>
      </c>
      <c r="BF361" s="149">
        <f t="shared" si="55"/>
        <v>0</v>
      </c>
      <c r="BG361" s="149">
        <f t="shared" si="56"/>
        <v>0</v>
      </c>
      <c r="BH361" s="149">
        <f t="shared" si="57"/>
        <v>0</v>
      </c>
      <c r="BI361" s="149">
        <f t="shared" si="58"/>
        <v>0</v>
      </c>
      <c r="BJ361" s="20" t="s">
        <v>85</v>
      </c>
      <c r="BK361" s="149">
        <f t="shared" si="59"/>
        <v>0</v>
      </c>
      <c r="BL361" s="20" t="s">
        <v>164</v>
      </c>
      <c r="BM361" s="20" t="s">
        <v>1249</v>
      </c>
    </row>
    <row r="362" spans="2:65" s="1" customFormat="1" ht="44.25" customHeight="1">
      <c r="B362" s="140"/>
      <c r="C362" s="141" t="s">
        <v>1001</v>
      </c>
      <c r="D362" s="141" t="s">
        <v>160</v>
      </c>
      <c r="E362" s="142" t="s">
        <v>1250</v>
      </c>
      <c r="F362" s="225" t="s">
        <v>1251</v>
      </c>
      <c r="G362" s="225"/>
      <c r="H362" s="225"/>
      <c r="I362" s="225"/>
      <c r="J362" s="143" t="s">
        <v>258</v>
      </c>
      <c r="K362" s="144">
        <v>227.93</v>
      </c>
      <c r="L362" s="226"/>
      <c r="M362" s="226"/>
      <c r="N362" s="226">
        <f t="shared" si="50"/>
        <v>0</v>
      </c>
      <c r="O362" s="226"/>
      <c r="P362" s="226"/>
      <c r="Q362" s="226"/>
      <c r="R362" s="145"/>
      <c r="T362" s="146" t="s">
        <v>5</v>
      </c>
      <c r="U362" s="43" t="s">
        <v>42</v>
      </c>
      <c r="V362" s="147">
        <v>0</v>
      </c>
      <c r="W362" s="147">
        <f t="shared" si="51"/>
        <v>0</v>
      </c>
      <c r="X362" s="147">
        <v>0</v>
      </c>
      <c r="Y362" s="147">
        <f t="shared" si="52"/>
        <v>0</v>
      </c>
      <c r="Z362" s="147">
        <v>0</v>
      </c>
      <c r="AA362" s="148">
        <f t="shared" si="53"/>
        <v>0</v>
      </c>
      <c r="AR362" s="20" t="s">
        <v>164</v>
      </c>
      <c r="AT362" s="20" t="s">
        <v>160</v>
      </c>
      <c r="AU362" s="20" t="s">
        <v>85</v>
      </c>
      <c r="AY362" s="20" t="s">
        <v>159</v>
      </c>
      <c r="BE362" s="149">
        <f t="shared" si="54"/>
        <v>0</v>
      </c>
      <c r="BF362" s="149">
        <f t="shared" si="55"/>
        <v>0</v>
      </c>
      <c r="BG362" s="149">
        <f t="shared" si="56"/>
        <v>0</v>
      </c>
      <c r="BH362" s="149">
        <f t="shared" si="57"/>
        <v>0</v>
      </c>
      <c r="BI362" s="149">
        <f t="shared" si="58"/>
        <v>0</v>
      </c>
      <c r="BJ362" s="20" t="s">
        <v>85</v>
      </c>
      <c r="BK362" s="149">
        <f t="shared" si="59"/>
        <v>0</v>
      </c>
      <c r="BL362" s="20" t="s">
        <v>164</v>
      </c>
      <c r="BM362" s="20" t="s">
        <v>1252</v>
      </c>
    </row>
    <row r="363" spans="2:65" s="1" customFormat="1" ht="42" customHeight="1">
      <c r="B363" s="34"/>
      <c r="C363" s="35"/>
      <c r="D363" s="35"/>
      <c r="E363" s="35"/>
      <c r="F363" s="237" t="s">
        <v>1253</v>
      </c>
      <c r="G363" s="238"/>
      <c r="H363" s="238"/>
      <c r="I363" s="238"/>
      <c r="J363" s="35"/>
      <c r="K363" s="35"/>
      <c r="L363" s="35"/>
      <c r="M363" s="35"/>
      <c r="N363" s="35"/>
      <c r="O363" s="35"/>
      <c r="P363" s="35"/>
      <c r="Q363" s="35"/>
      <c r="R363" s="36"/>
      <c r="T363" s="170"/>
      <c r="U363" s="35"/>
      <c r="V363" s="35"/>
      <c r="W363" s="35"/>
      <c r="X363" s="35"/>
      <c r="Y363" s="35"/>
      <c r="Z363" s="35"/>
      <c r="AA363" s="73"/>
      <c r="AT363" s="20" t="s">
        <v>187</v>
      </c>
      <c r="AU363" s="20" t="s">
        <v>85</v>
      </c>
    </row>
    <row r="364" spans="2:65" s="10" customFormat="1" ht="22.5" customHeight="1">
      <c r="B364" s="150"/>
      <c r="C364" s="151"/>
      <c r="D364" s="151"/>
      <c r="E364" s="152" t="s">
        <v>5</v>
      </c>
      <c r="F364" s="223" t="s">
        <v>1254</v>
      </c>
      <c r="G364" s="224"/>
      <c r="H364" s="224"/>
      <c r="I364" s="224"/>
      <c r="J364" s="151"/>
      <c r="K364" s="153">
        <v>227.93</v>
      </c>
      <c r="L364" s="151"/>
      <c r="M364" s="151"/>
      <c r="N364" s="151"/>
      <c r="O364" s="151"/>
      <c r="P364" s="151"/>
      <c r="Q364" s="151"/>
      <c r="R364" s="154"/>
      <c r="T364" s="155"/>
      <c r="U364" s="151"/>
      <c r="V364" s="151"/>
      <c r="W364" s="151"/>
      <c r="X364" s="151"/>
      <c r="Y364" s="151"/>
      <c r="Z364" s="151"/>
      <c r="AA364" s="156"/>
      <c r="AT364" s="157" t="s">
        <v>167</v>
      </c>
      <c r="AU364" s="157" t="s">
        <v>85</v>
      </c>
      <c r="AV364" s="10" t="s">
        <v>129</v>
      </c>
      <c r="AW364" s="10" t="s">
        <v>35</v>
      </c>
      <c r="AX364" s="10" t="s">
        <v>77</v>
      </c>
      <c r="AY364" s="157" t="s">
        <v>159</v>
      </c>
    </row>
    <row r="365" spans="2:65" s="11" customFormat="1" ht="22.5" customHeight="1">
      <c r="B365" s="158"/>
      <c r="C365" s="159"/>
      <c r="D365" s="159"/>
      <c r="E365" s="160" t="s">
        <v>5</v>
      </c>
      <c r="F365" s="239" t="s">
        <v>174</v>
      </c>
      <c r="G365" s="240"/>
      <c r="H365" s="240"/>
      <c r="I365" s="240"/>
      <c r="J365" s="159"/>
      <c r="K365" s="161">
        <v>227.93</v>
      </c>
      <c r="L365" s="159"/>
      <c r="M365" s="159"/>
      <c r="N365" s="159"/>
      <c r="O365" s="159"/>
      <c r="P365" s="159"/>
      <c r="Q365" s="159"/>
      <c r="R365" s="162"/>
      <c r="T365" s="163"/>
      <c r="U365" s="159"/>
      <c r="V365" s="159"/>
      <c r="W365" s="159"/>
      <c r="X365" s="159"/>
      <c r="Y365" s="159"/>
      <c r="Z365" s="159"/>
      <c r="AA365" s="164"/>
      <c r="AT365" s="165" t="s">
        <v>167</v>
      </c>
      <c r="AU365" s="165" t="s">
        <v>85</v>
      </c>
      <c r="AV365" s="11" t="s">
        <v>164</v>
      </c>
      <c r="AW365" s="11" t="s">
        <v>35</v>
      </c>
      <c r="AX365" s="11" t="s">
        <v>85</v>
      </c>
      <c r="AY365" s="165" t="s">
        <v>159</v>
      </c>
    </row>
    <row r="366" spans="2:65" s="1" customFormat="1" ht="44.25" customHeight="1">
      <c r="B366" s="140"/>
      <c r="C366" s="141" t="s">
        <v>1255</v>
      </c>
      <c r="D366" s="141" t="s">
        <v>160</v>
      </c>
      <c r="E366" s="142" t="s">
        <v>1256</v>
      </c>
      <c r="F366" s="225" t="s">
        <v>1257</v>
      </c>
      <c r="G366" s="225"/>
      <c r="H366" s="225"/>
      <c r="I366" s="225"/>
      <c r="J366" s="143" t="s">
        <v>180</v>
      </c>
      <c r="K366" s="144">
        <v>192.72</v>
      </c>
      <c r="L366" s="226"/>
      <c r="M366" s="226"/>
      <c r="N366" s="226">
        <f>ROUND(L366*K366,2)</f>
        <v>0</v>
      </c>
      <c r="O366" s="226"/>
      <c r="P366" s="226"/>
      <c r="Q366" s="226"/>
      <c r="R366" s="145"/>
      <c r="T366" s="146" t="s">
        <v>5</v>
      </c>
      <c r="U366" s="43" t="s">
        <v>42</v>
      </c>
      <c r="V366" s="147">
        <v>0</v>
      </c>
      <c r="W366" s="147">
        <f>V366*K366</f>
        <v>0</v>
      </c>
      <c r="X366" s="147">
        <v>0</v>
      </c>
      <c r="Y366" s="147">
        <f>X366*K366</f>
        <v>0</v>
      </c>
      <c r="Z366" s="147">
        <v>0</v>
      </c>
      <c r="AA366" s="148">
        <f>Z366*K366</f>
        <v>0</v>
      </c>
      <c r="AR366" s="20" t="s">
        <v>164</v>
      </c>
      <c r="AT366" s="20" t="s">
        <v>160</v>
      </c>
      <c r="AU366" s="20" t="s">
        <v>85</v>
      </c>
      <c r="AY366" s="20" t="s">
        <v>159</v>
      </c>
      <c r="BE366" s="149">
        <f>IF(U366="základní",N366,0)</f>
        <v>0</v>
      </c>
      <c r="BF366" s="149">
        <f>IF(U366="snížená",N366,0)</f>
        <v>0</v>
      </c>
      <c r="BG366" s="149">
        <f>IF(U366="zákl. přenesená",N366,0)</f>
        <v>0</v>
      </c>
      <c r="BH366" s="149">
        <f>IF(U366="sníž. přenesená",N366,0)</f>
        <v>0</v>
      </c>
      <c r="BI366" s="149">
        <f>IF(U366="nulová",N366,0)</f>
        <v>0</v>
      </c>
      <c r="BJ366" s="20" t="s">
        <v>85</v>
      </c>
      <c r="BK366" s="149">
        <f>ROUND(L366*K366,2)</f>
        <v>0</v>
      </c>
      <c r="BL366" s="20" t="s">
        <v>164</v>
      </c>
      <c r="BM366" s="20" t="s">
        <v>1258</v>
      </c>
    </row>
    <row r="367" spans="2:65" s="1" customFormat="1" ht="22.5" customHeight="1">
      <c r="B367" s="34"/>
      <c r="C367" s="35"/>
      <c r="D367" s="35"/>
      <c r="E367" s="35"/>
      <c r="F367" s="237" t="s">
        <v>1259</v>
      </c>
      <c r="G367" s="238"/>
      <c r="H367" s="238"/>
      <c r="I367" s="238"/>
      <c r="J367" s="35"/>
      <c r="K367" s="35"/>
      <c r="L367" s="35"/>
      <c r="M367" s="35"/>
      <c r="N367" s="35"/>
      <c r="O367" s="35"/>
      <c r="P367" s="35"/>
      <c r="Q367" s="35"/>
      <c r="R367" s="36"/>
      <c r="T367" s="170"/>
      <c r="U367" s="35"/>
      <c r="V367" s="35"/>
      <c r="W367" s="35"/>
      <c r="X367" s="35"/>
      <c r="Y367" s="35"/>
      <c r="Z367" s="35"/>
      <c r="AA367" s="73"/>
      <c r="AT367" s="20" t="s">
        <v>187</v>
      </c>
      <c r="AU367" s="20" t="s">
        <v>85</v>
      </c>
    </row>
    <row r="368" spans="2:65" s="1" customFormat="1" ht="31.5" customHeight="1">
      <c r="B368" s="140"/>
      <c r="C368" s="141" t="s">
        <v>1004</v>
      </c>
      <c r="D368" s="141" t="s">
        <v>160</v>
      </c>
      <c r="E368" s="142" t="s">
        <v>1260</v>
      </c>
      <c r="F368" s="225" t="s">
        <v>1261</v>
      </c>
      <c r="G368" s="225"/>
      <c r="H368" s="225"/>
      <c r="I368" s="225"/>
      <c r="J368" s="143" t="s">
        <v>183</v>
      </c>
      <c r="K368" s="144">
        <v>0.371</v>
      </c>
      <c r="L368" s="226"/>
      <c r="M368" s="226"/>
      <c r="N368" s="226">
        <f>ROUND(L368*K368,2)</f>
        <v>0</v>
      </c>
      <c r="O368" s="226"/>
      <c r="P368" s="226"/>
      <c r="Q368" s="226"/>
      <c r="R368" s="145"/>
      <c r="T368" s="146" t="s">
        <v>5</v>
      </c>
      <c r="U368" s="43" t="s">
        <v>42</v>
      </c>
      <c r="V368" s="147">
        <v>0</v>
      </c>
      <c r="W368" s="147">
        <f>V368*K368</f>
        <v>0</v>
      </c>
      <c r="X368" s="147">
        <v>0</v>
      </c>
      <c r="Y368" s="147">
        <f>X368*K368</f>
        <v>0</v>
      </c>
      <c r="Z368" s="147">
        <v>0</v>
      </c>
      <c r="AA368" s="148">
        <f>Z368*K368</f>
        <v>0</v>
      </c>
      <c r="AR368" s="20" t="s">
        <v>164</v>
      </c>
      <c r="AT368" s="20" t="s">
        <v>160</v>
      </c>
      <c r="AU368" s="20" t="s">
        <v>85</v>
      </c>
      <c r="AY368" s="20" t="s">
        <v>159</v>
      </c>
      <c r="BE368" s="149">
        <f>IF(U368="základní",N368,0)</f>
        <v>0</v>
      </c>
      <c r="BF368" s="149">
        <f>IF(U368="snížená",N368,0)</f>
        <v>0</v>
      </c>
      <c r="BG368" s="149">
        <f>IF(U368="zákl. přenesená",N368,0)</f>
        <v>0</v>
      </c>
      <c r="BH368" s="149">
        <f>IF(U368="sníž. přenesená",N368,0)</f>
        <v>0</v>
      </c>
      <c r="BI368" s="149">
        <f>IF(U368="nulová",N368,0)</f>
        <v>0</v>
      </c>
      <c r="BJ368" s="20" t="s">
        <v>85</v>
      </c>
      <c r="BK368" s="149">
        <f>ROUND(L368*K368,2)</f>
        <v>0</v>
      </c>
      <c r="BL368" s="20" t="s">
        <v>164</v>
      </c>
      <c r="BM368" s="20" t="s">
        <v>1262</v>
      </c>
    </row>
    <row r="369" spans="2:65" s="9" customFormat="1" ht="37.35" customHeight="1">
      <c r="B369" s="129"/>
      <c r="C369" s="130"/>
      <c r="D369" s="131" t="s">
        <v>805</v>
      </c>
      <c r="E369" s="131"/>
      <c r="F369" s="131"/>
      <c r="G369" s="131"/>
      <c r="H369" s="131"/>
      <c r="I369" s="131"/>
      <c r="J369" s="131"/>
      <c r="K369" s="131"/>
      <c r="L369" s="131"/>
      <c r="M369" s="131"/>
      <c r="N369" s="265">
        <f>BK369</f>
        <v>0</v>
      </c>
      <c r="O369" s="266"/>
      <c r="P369" s="266"/>
      <c r="Q369" s="266"/>
      <c r="R369" s="132"/>
      <c r="T369" s="133"/>
      <c r="U369" s="130"/>
      <c r="V369" s="130"/>
      <c r="W369" s="134">
        <f>SUM(W370:W379)</f>
        <v>0</v>
      </c>
      <c r="X369" s="130"/>
      <c r="Y369" s="134">
        <f>SUM(Y370:Y379)</f>
        <v>0</v>
      </c>
      <c r="Z369" s="130"/>
      <c r="AA369" s="135">
        <f>SUM(AA370:AA379)</f>
        <v>0</v>
      </c>
      <c r="AR369" s="136" t="s">
        <v>85</v>
      </c>
      <c r="AT369" s="137" t="s">
        <v>76</v>
      </c>
      <c r="AU369" s="137" t="s">
        <v>77</v>
      </c>
      <c r="AY369" s="136" t="s">
        <v>159</v>
      </c>
      <c r="BK369" s="138">
        <f>SUM(BK370:BK379)</f>
        <v>0</v>
      </c>
    </row>
    <row r="370" spans="2:65" s="1" customFormat="1" ht="22.5" customHeight="1">
      <c r="B370" s="140"/>
      <c r="C370" s="141" t="s">
        <v>1263</v>
      </c>
      <c r="D370" s="141" t="s">
        <v>160</v>
      </c>
      <c r="E370" s="142" t="s">
        <v>1264</v>
      </c>
      <c r="F370" s="225" t="s">
        <v>1265</v>
      </c>
      <c r="G370" s="225"/>
      <c r="H370" s="225"/>
      <c r="I370" s="225"/>
      <c r="J370" s="143" t="s">
        <v>216</v>
      </c>
      <c r="K370" s="144">
        <v>95</v>
      </c>
      <c r="L370" s="226"/>
      <c r="M370" s="226"/>
      <c r="N370" s="226">
        <f>ROUND(L370*K370,2)</f>
        <v>0</v>
      </c>
      <c r="O370" s="226"/>
      <c r="P370" s="226"/>
      <c r="Q370" s="226"/>
      <c r="R370" s="145"/>
      <c r="T370" s="146" t="s">
        <v>5</v>
      </c>
      <c r="U370" s="43" t="s">
        <v>42</v>
      </c>
      <c r="V370" s="147">
        <v>0</v>
      </c>
      <c r="W370" s="147">
        <f>V370*K370</f>
        <v>0</v>
      </c>
      <c r="X370" s="147">
        <v>0</v>
      </c>
      <c r="Y370" s="147">
        <f>X370*K370</f>
        <v>0</v>
      </c>
      <c r="Z370" s="147">
        <v>0</v>
      </c>
      <c r="AA370" s="148">
        <f>Z370*K370</f>
        <v>0</v>
      </c>
      <c r="AR370" s="20" t="s">
        <v>164</v>
      </c>
      <c r="AT370" s="20" t="s">
        <v>160</v>
      </c>
      <c r="AU370" s="20" t="s">
        <v>85</v>
      </c>
      <c r="AY370" s="20" t="s">
        <v>159</v>
      </c>
      <c r="BE370" s="149">
        <f>IF(U370="základní",N370,0)</f>
        <v>0</v>
      </c>
      <c r="BF370" s="149">
        <f>IF(U370="snížená",N370,0)</f>
        <v>0</v>
      </c>
      <c r="BG370" s="149">
        <f>IF(U370="zákl. přenesená",N370,0)</f>
        <v>0</v>
      </c>
      <c r="BH370" s="149">
        <f>IF(U370="sníž. přenesená",N370,0)</f>
        <v>0</v>
      </c>
      <c r="BI370" s="149">
        <f>IF(U370="nulová",N370,0)</f>
        <v>0</v>
      </c>
      <c r="BJ370" s="20" t="s">
        <v>85</v>
      </c>
      <c r="BK370" s="149">
        <f>ROUND(L370*K370,2)</f>
        <v>0</v>
      </c>
      <c r="BL370" s="20" t="s">
        <v>164</v>
      </c>
      <c r="BM370" s="20" t="s">
        <v>1266</v>
      </c>
    </row>
    <row r="371" spans="2:65" s="1" customFormat="1" ht="31.5" customHeight="1">
      <c r="B371" s="140"/>
      <c r="C371" s="141" t="s">
        <v>1007</v>
      </c>
      <c r="D371" s="141" t="s">
        <v>160</v>
      </c>
      <c r="E371" s="142" t="s">
        <v>1267</v>
      </c>
      <c r="F371" s="225" t="s">
        <v>1268</v>
      </c>
      <c r="G371" s="225"/>
      <c r="H371" s="225"/>
      <c r="I371" s="225"/>
      <c r="J371" s="143" t="s">
        <v>258</v>
      </c>
      <c r="K371" s="144">
        <v>125</v>
      </c>
      <c r="L371" s="226"/>
      <c r="M371" s="226"/>
      <c r="N371" s="226">
        <f>ROUND(L371*K371,2)</f>
        <v>0</v>
      </c>
      <c r="O371" s="226"/>
      <c r="P371" s="226"/>
      <c r="Q371" s="226"/>
      <c r="R371" s="145"/>
      <c r="T371" s="146" t="s">
        <v>5</v>
      </c>
      <c r="U371" s="43" t="s">
        <v>42</v>
      </c>
      <c r="V371" s="147">
        <v>0</v>
      </c>
      <c r="W371" s="147">
        <f>V371*K371</f>
        <v>0</v>
      </c>
      <c r="X371" s="147">
        <v>0</v>
      </c>
      <c r="Y371" s="147">
        <f>X371*K371</f>
        <v>0</v>
      </c>
      <c r="Z371" s="147">
        <v>0</v>
      </c>
      <c r="AA371" s="148">
        <f>Z371*K371</f>
        <v>0</v>
      </c>
      <c r="AR371" s="20" t="s">
        <v>164</v>
      </c>
      <c r="AT371" s="20" t="s">
        <v>160</v>
      </c>
      <c r="AU371" s="20" t="s">
        <v>85</v>
      </c>
      <c r="AY371" s="20" t="s">
        <v>159</v>
      </c>
      <c r="BE371" s="149">
        <f>IF(U371="základní",N371,0)</f>
        <v>0</v>
      </c>
      <c r="BF371" s="149">
        <f>IF(U371="snížená",N371,0)</f>
        <v>0</v>
      </c>
      <c r="BG371" s="149">
        <f>IF(U371="zákl. přenesená",N371,0)</f>
        <v>0</v>
      </c>
      <c r="BH371" s="149">
        <f>IF(U371="sníž. přenesená",N371,0)</f>
        <v>0</v>
      </c>
      <c r="BI371" s="149">
        <f>IF(U371="nulová",N371,0)</f>
        <v>0</v>
      </c>
      <c r="BJ371" s="20" t="s">
        <v>85</v>
      </c>
      <c r="BK371" s="149">
        <f>ROUND(L371*K371,2)</f>
        <v>0</v>
      </c>
      <c r="BL371" s="20" t="s">
        <v>164</v>
      </c>
      <c r="BM371" s="20" t="s">
        <v>1269</v>
      </c>
    </row>
    <row r="372" spans="2:65" s="1" customFormat="1" ht="30" customHeight="1">
      <c r="B372" s="34"/>
      <c r="C372" s="35"/>
      <c r="D372" s="35"/>
      <c r="E372" s="35"/>
      <c r="F372" s="237" t="s">
        <v>1186</v>
      </c>
      <c r="G372" s="238"/>
      <c r="H372" s="238"/>
      <c r="I372" s="238"/>
      <c r="J372" s="35"/>
      <c r="K372" s="35"/>
      <c r="L372" s="35"/>
      <c r="M372" s="35"/>
      <c r="N372" s="35"/>
      <c r="O372" s="35"/>
      <c r="P372" s="35"/>
      <c r="Q372" s="35"/>
      <c r="R372" s="36"/>
      <c r="T372" s="170"/>
      <c r="U372" s="35"/>
      <c r="V372" s="35"/>
      <c r="W372" s="35"/>
      <c r="X372" s="35"/>
      <c r="Y372" s="35"/>
      <c r="Z372" s="35"/>
      <c r="AA372" s="73"/>
      <c r="AT372" s="20" t="s">
        <v>187</v>
      </c>
      <c r="AU372" s="20" t="s">
        <v>85</v>
      </c>
    </row>
    <row r="373" spans="2:65" s="1" customFormat="1" ht="31.5" customHeight="1">
      <c r="B373" s="140"/>
      <c r="C373" s="141" t="s">
        <v>1270</v>
      </c>
      <c r="D373" s="141" t="s">
        <v>160</v>
      </c>
      <c r="E373" s="142" t="s">
        <v>1271</v>
      </c>
      <c r="F373" s="225" t="s">
        <v>1272</v>
      </c>
      <c r="G373" s="225"/>
      <c r="H373" s="225"/>
      <c r="I373" s="225"/>
      <c r="J373" s="143" t="s">
        <v>258</v>
      </c>
      <c r="K373" s="144">
        <v>125</v>
      </c>
      <c r="L373" s="226"/>
      <c r="M373" s="226"/>
      <c r="N373" s="226">
        <f t="shared" ref="N373:N379" si="60">ROUND(L373*K373,2)</f>
        <v>0</v>
      </c>
      <c r="O373" s="226"/>
      <c r="P373" s="226"/>
      <c r="Q373" s="226"/>
      <c r="R373" s="145"/>
      <c r="T373" s="146" t="s">
        <v>5</v>
      </c>
      <c r="U373" s="43" t="s">
        <v>42</v>
      </c>
      <c r="V373" s="147">
        <v>0</v>
      </c>
      <c r="W373" s="147">
        <f t="shared" ref="W373:W379" si="61">V373*K373</f>
        <v>0</v>
      </c>
      <c r="X373" s="147">
        <v>0</v>
      </c>
      <c r="Y373" s="147">
        <f t="shared" ref="Y373:Y379" si="62">X373*K373</f>
        <v>0</v>
      </c>
      <c r="Z373" s="147">
        <v>0</v>
      </c>
      <c r="AA373" s="148">
        <f t="shared" ref="AA373:AA379" si="63">Z373*K373</f>
        <v>0</v>
      </c>
      <c r="AR373" s="20" t="s">
        <v>164</v>
      </c>
      <c r="AT373" s="20" t="s">
        <v>160</v>
      </c>
      <c r="AU373" s="20" t="s">
        <v>85</v>
      </c>
      <c r="AY373" s="20" t="s">
        <v>159</v>
      </c>
      <c r="BE373" s="149">
        <f t="shared" ref="BE373:BE379" si="64">IF(U373="základní",N373,0)</f>
        <v>0</v>
      </c>
      <c r="BF373" s="149">
        <f t="shared" ref="BF373:BF379" si="65">IF(U373="snížená",N373,0)</f>
        <v>0</v>
      </c>
      <c r="BG373" s="149">
        <f t="shared" ref="BG373:BG379" si="66">IF(U373="zákl. přenesená",N373,0)</f>
        <v>0</v>
      </c>
      <c r="BH373" s="149">
        <f t="shared" ref="BH373:BH379" si="67">IF(U373="sníž. přenesená",N373,0)</f>
        <v>0</v>
      </c>
      <c r="BI373" s="149">
        <f t="shared" ref="BI373:BI379" si="68">IF(U373="nulová",N373,0)</f>
        <v>0</v>
      </c>
      <c r="BJ373" s="20" t="s">
        <v>85</v>
      </c>
      <c r="BK373" s="149">
        <f t="shared" ref="BK373:BK379" si="69">ROUND(L373*K373,2)</f>
        <v>0</v>
      </c>
      <c r="BL373" s="20" t="s">
        <v>164</v>
      </c>
      <c r="BM373" s="20" t="s">
        <v>1273</v>
      </c>
    </row>
    <row r="374" spans="2:65" s="1" customFormat="1" ht="31.5" customHeight="1">
      <c r="B374" s="140"/>
      <c r="C374" s="141" t="s">
        <v>1011</v>
      </c>
      <c r="D374" s="141" t="s">
        <v>160</v>
      </c>
      <c r="E374" s="142" t="s">
        <v>1274</v>
      </c>
      <c r="F374" s="225" t="s">
        <v>1275</v>
      </c>
      <c r="G374" s="225"/>
      <c r="H374" s="225"/>
      <c r="I374" s="225"/>
      <c r="J374" s="143" t="s">
        <v>258</v>
      </c>
      <c r="K374" s="144">
        <v>125</v>
      </c>
      <c r="L374" s="226"/>
      <c r="M374" s="226"/>
      <c r="N374" s="226">
        <f t="shared" si="60"/>
        <v>0</v>
      </c>
      <c r="O374" s="226"/>
      <c r="P374" s="226"/>
      <c r="Q374" s="226"/>
      <c r="R374" s="145"/>
      <c r="T374" s="146" t="s">
        <v>5</v>
      </c>
      <c r="U374" s="43" t="s">
        <v>42</v>
      </c>
      <c r="V374" s="147">
        <v>0</v>
      </c>
      <c r="W374" s="147">
        <f t="shared" si="61"/>
        <v>0</v>
      </c>
      <c r="X374" s="147">
        <v>0</v>
      </c>
      <c r="Y374" s="147">
        <f t="shared" si="62"/>
        <v>0</v>
      </c>
      <c r="Z374" s="147">
        <v>0</v>
      </c>
      <c r="AA374" s="148">
        <f t="shared" si="63"/>
        <v>0</v>
      </c>
      <c r="AR374" s="20" t="s">
        <v>164</v>
      </c>
      <c r="AT374" s="20" t="s">
        <v>160</v>
      </c>
      <c r="AU374" s="20" t="s">
        <v>85</v>
      </c>
      <c r="AY374" s="20" t="s">
        <v>159</v>
      </c>
      <c r="BE374" s="149">
        <f t="shared" si="64"/>
        <v>0</v>
      </c>
      <c r="BF374" s="149">
        <f t="shared" si="65"/>
        <v>0</v>
      </c>
      <c r="BG374" s="149">
        <f t="shared" si="66"/>
        <v>0</v>
      </c>
      <c r="BH374" s="149">
        <f t="shared" si="67"/>
        <v>0</v>
      </c>
      <c r="BI374" s="149">
        <f t="shared" si="68"/>
        <v>0</v>
      </c>
      <c r="BJ374" s="20" t="s">
        <v>85</v>
      </c>
      <c r="BK374" s="149">
        <f t="shared" si="69"/>
        <v>0</v>
      </c>
      <c r="BL374" s="20" t="s">
        <v>164</v>
      </c>
      <c r="BM374" s="20" t="s">
        <v>1276</v>
      </c>
    </row>
    <row r="375" spans="2:65" s="1" customFormat="1" ht="31.5" customHeight="1">
      <c r="B375" s="140"/>
      <c r="C375" s="141" t="s">
        <v>1277</v>
      </c>
      <c r="D375" s="141" t="s">
        <v>160</v>
      </c>
      <c r="E375" s="142" t="s">
        <v>1278</v>
      </c>
      <c r="F375" s="225" t="s">
        <v>1279</v>
      </c>
      <c r="G375" s="225"/>
      <c r="H375" s="225"/>
      <c r="I375" s="225"/>
      <c r="J375" s="143" t="s">
        <v>163</v>
      </c>
      <c r="K375" s="144">
        <v>65</v>
      </c>
      <c r="L375" s="226"/>
      <c r="M375" s="226"/>
      <c r="N375" s="226">
        <f t="shared" si="60"/>
        <v>0</v>
      </c>
      <c r="O375" s="226"/>
      <c r="P375" s="226"/>
      <c r="Q375" s="226"/>
      <c r="R375" s="145"/>
      <c r="T375" s="146" t="s">
        <v>5</v>
      </c>
      <c r="U375" s="43" t="s">
        <v>42</v>
      </c>
      <c r="V375" s="147">
        <v>0</v>
      </c>
      <c r="W375" s="147">
        <f t="shared" si="61"/>
        <v>0</v>
      </c>
      <c r="X375" s="147">
        <v>0</v>
      </c>
      <c r="Y375" s="147">
        <f t="shared" si="62"/>
        <v>0</v>
      </c>
      <c r="Z375" s="147">
        <v>0</v>
      </c>
      <c r="AA375" s="148">
        <f t="shared" si="63"/>
        <v>0</v>
      </c>
      <c r="AR375" s="20" t="s">
        <v>164</v>
      </c>
      <c r="AT375" s="20" t="s">
        <v>160</v>
      </c>
      <c r="AU375" s="20" t="s">
        <v>85</v>
      </c>
      <c r="AY375" s="20" t="s">
        <v>159</v>
      </c>
      <c r="BE375" s="149">
        <f t="shared" si="64"/>
        <v>0</v>
      </c>
      <c r="BF375" s="149">
        <f t="shared" si="65"/>
        <v>0</v>
      </c>
      <c r="BG375" s="149">
        <f t="shared" si="66"/>
        <v>0</v>
      </c>
      <c r="BH375" s="149">
        <f t="shared" si="67"/>
        <v>0</v>
      </c>
      <c r="BI375" s="149">
        <f t="shared" si="68"/>
        <v>0</v>
      </c>
      <c r="BJ375" s="20" t="s">
        <v>85</v>
      </c>
      <c r="BK375" s="149">
        <f t="shared" si="69"/>
        <v>0</v>
      </c>
      <c r="BL375" s="20" t="s">
        <v>164</v>
      </c>
      <c r="BM375" s="20" t="s">
        <v>1280</v>
      </c>
    </row>
    <row r="376" spans="2:65" s="1" customFormat="1" ht="22.5" customHeight="1">
      <c r="B376" s="140"/>
      <c r="C376" s="141" t="s">
        <v>1014</v>
      </c>
      <c r="D376" s="141" t="s">
        <v>160</v>
      </c>
      <c r="E376" s="142" t="s">
        <v>1281</v>
      </c>
      <c r="F376" s="225" t="s">
        <v>1282</v>
      </c>
      <c r="G376" s="225"/>
      <c r="H376" s="225"/>
      <c r="I376" s="225"/>
      <c r="J376" s="143" t="s">
        <v>180</v>
      </c>
      <c r="K376" s="144">
        <v>70</v>
      </c>
      <c r="L376" s="226"/>
      <c r="M376" s="226"/>
      <c r="N376" s="226">
        <f t="shared" si="60"/>
        <v>0</v>
      </c>
      <c r="O376" s="226"/>
      <c r="P376" s="226"/>
      <c r="Q376" s="226"/>
      <c r="R376" s="145"/>
      <c r="T376" s="146" t="s">
        <v>5</v>
      </c>
      <c r="U376" s="43" t="s">
        <v>42</v>
      </c>
      <c r="V376" s="147">
        <v>0</v>
      </c>
      <c r="W376" s="147">
        <f t="shared" si="61"/>
        <v>0</v>
      </c>
      <c r="X376" s="147">
        <v>0</v>
      </c>
      <c r="Y376" s="147">
        <f t="shared" si="62"/>
        <v>0</v>
      </c>
      <c r="Z376" s="147">
        <v>0</v>
      </c>
      <c r="AA376" s="148">
        <f t="shared" si="63"/>
        <v>0</v>
      </c>
      <c r="AR376" s="20" t="s">
        <v>164</v>
      </c>
      <c r="AT376" s="20" t="s">
        <v>160</v>
      </c>
      <c r="AU376" s="20" t="s">
        <v>85</v>
      </c>
      <c r="AY376" s="20" t="s">
        <v>159</v>
      </c>
      <c r="BE376" s="149">
        <f t="shared" si="64"/>
        <v>0</v>
      </c>
      <c r="BF376" s="149">
        <f t="shared" si="65"/>
        <v>0</v>
      </c>
      <c r="BG376" s="149">
        <f t="shared" si="66"/>
        <v>0</v>
      </c>
      <c r="BH376" s="149">
        <f t="shared" si="67"/>
        <v>0</v>
      </c>
      <c r="BI376" s="149">
        <f t="shared" si="68"/>
        <v>0</v>
      </c>
      <c r="BJ376" s="20" t="s">
        <v>85</v>
      </c>
      <c r="BK376" s="149">
        <f t="shared" si="69"/>
        <v>0</v>
      </c>
      <c r="BL376" s="20" t="s">
        <v>164</v>
      </c>
      <c r="BM376" s="20" t="s">
        <v>1283</v>
      </c>
    </row>
    <row r="377" spans="2:65" s="1" customFormat="1" ht="22.5" customHeight="1">
      <c r="B377" s="140"/>
      <c r="C377" s="141" t="s">
        <v>1284</v>
      </c>
      <c r="D377" s="141" t="s">
        <v>160</v>
      </c>
      <c r="E377" s="142" t="s">
        <v>1285</v>
      </c>
      <c r="F377" s="225" t="s">
        <v>1286</v>
      </c>
      <c r="G377" s="225"/>
      <c r="H377" s="225"/>
      <c r="I377" s="225"/>
      <c r="J377" s="143" t="s">
        <v>892</v>
      </c>
      <c r="K377" s="144">
        <v>145</v>
      </c>
      <c r="L377" s="226"/>
      <c r="M377" s="226"/>
      <c r="N377" s="226">
        <f t="shared" si="60"/>
        <v>0</v>
      </c>
      <c r="O377" s="226"/>
      <c r="P377" s="226"/>
      <c r="Q377" s="226"/>
      <c r="R377" s="145"/>
      <c r="T377" s="146" t="s">
        <v>5</v>
      </c>
      <c r="U377" s="43" t="s">
        <v>42</v>
      </c>
      <c r="V377" s="147">
        <v>0</v>
      </c>
      <c r="W377" s="147">
        <f t="shared" si="61"/>
        <v>0</v>
      </c>
      <c r="X377" s="147">
        <v>0</v>
      </c>
      <c r="Y377" s="147">
        <f t="shared" si="62"/>
        <v>0</v>
      </c>
      <c r="Z377" s="147">
        <v>0</v>
      </c>
      <c r="AA377" s="148">
        <f t="shared" si="63"/>
        <v>0</v>
      </c>
      <c r="AR377" s="20" t="s">
        <v>164</v>
      </c>
      <c r="AT377" s="20" t="s">
        <v>160</v>
      </c>
      <c r="AU377" s="20" t="s">
        <v>85</v>
      </c>
      <c r="AY377" s="20" t="s">
        <v>159</v>
      </c>
      <c r="BE377" s="149">
        <f t="shared" si="64"/>
        <v>0</v>
      </c>
      <c r="BF377" s="149">
        <f t="shared" si="65"/>
        <v>0</v>
      </c>
      <c r="BG377" s="149">
        <f t="shared" si="66"/>
        <v>0</v>
      </c>
      <c r="BH377" s="149">
        <f t="shared" si="67"/>
        <v>0</v>
      </c>
      <c r="BI377" s="149">
        <f t="shared" si="68"/>
        <v>0</v>
      </c>
      <c r="BJ377" s="20" t="s">
        <v>85</v>
      </c>
      <c r="BK377" s="149">
        <f t="shared" si="69"/>
        <v>0</v>
      </c>
      <c r="BL377" s="20" t="s">
        <v>164</v>
      </c>
      <c r="BM377" s="20" t="s">
        <v>1287</v>
      </c>
    </row>
    <row r="378" spans="2:65" s="1" customFormat="1" ht="31.5" customHeight="1">
      <c r="B378" s="140"/>
      <c r="C378" s="141" t="s">
        <v>1018</v>
      </c>
      <c r="D378" s="141" t="s">
        <v>160</v>
      </c>
      <c r="E378" s="142" t="s">
        <v>1288</v>
      </c>
      <c r="F378" s="225" t="s">
        <v>1289</v>
      </c>
      <c r="G378" s="225"/>
      <c r="H378" s="225"/>
      <c r="I378" s="225"/>
      <c r="J378" s="143" t="s">
        <v>258</v>
      </c>
      <c r="K378" s="144">
        <v>125</v>
      </c>
      <c r="L378" s="226"/>
      <c r="M378" s="226"/>
      <c r="N378" s="226">
        <f t="shared" si="60"/>
        <v>0</v>
      </c>
      <c r="O378" s="226"/>
      <c r="P378" s="226"/>
      <c r="Q378" s="226"/>
      <c r="R378" s="145"/>
      <c r="T378" s="146" t="s">
        <v>5</v>
      </c>
      <c r="U378" s="43" t="s">
        <v>42</v>
      </c>
      <c r="V378" s="147">
        <v>0</v>
      </c>
      <c r="W378" s="147">
        <f t="shared" si="61"/>
        <v>0</v>
      </c>
      <c r="X378" s="147">
        <v>0</v>
      </c>
      <c r="Y378" s="147">
        <f t="shared" si="62"/>
        <v>0</v>
      </c>
      <c r="Z378" s="147">
        <v>0</v>
      </c>
      <c r="AA378" s="148">
        <f t="shared" si="63"/>
        <v>0</v>
      </c>
      <c r="AR378" s="20" t="s">
        <v>164</v>
      </c>
      <c r="AT378" s="20" t="s">
        <v>160</v>
      </c>
      <c r="AU378" s="20" t="s">
        <v>85</v>
      </c>
      <c r="AY378" s="20" t="s">
        <v>159</v>
      </c>
      <c r="BE378" s="149">
        <f t="shared" si="64"/>
        <v>0</v>
      </c>
      <c r="BF378" s="149">
        <f t="shared" si="65"/>
        <v>0</v>
      </c>
      <c r="BG378" s="149">
        <f t="shared" si="66"/>
        <v>0</v>
      </c>
      <c r="BH378" s="149">
        <f t="shared" si="67"/>
        <v>0</v>
      </c>
      <c r="BI378" s="149">
        <f t="shared" si="68"/>
        <v>0</v>
      </c>
      <c r="BJ378" s="20" t="s">
        <v>85</v>
      </c>
      <c r="BK378" s="149">
        <f t="shared" si="69"/>
        <v>0</v>
      </c>
      <c r="BL378" s="20" t="s">
        <v>164</v>
      </c>
      <c r="BM378" s="20" t="s">
        <v>1290</v>
      </c>
    </row>
    <row r="379" spans="2:65" s="1" customFormat="1" ht="31.5" customHeight="1">
      <c r="B379" s="140"/>
      <c r="C379" s="141" t="s">
        <v>1291</v>
      </c>
      <c r="D379" s="141" t="s">
        <v>160</v>
      </c>
      <c r="E379" s="142" t="s">
        <v>1292</v>
      </c>
      <c r="F379" s="225" t="s">
        <v>1293</v>
      </c>
      <c r="G379" s="225"/>
      <c r="H379" s="225"/>
      <c r="I379" s="225"/>
      <c r="J379" s="143" t="s">
        <v>183</v>
      </c>
      <c r="K379" s="144">
        <v>3.5</v>
      </c>
      <c r="L379" s="226"/>
      <c r="M379" s="226"/>
      <c r="N379" s="226">
        <f t="shared" si="60"/>
        <v>0</v>
      </c>
      <c r="O379" s="226"/>
      <c r="P379" s="226"/>
      <c r="Q379" s="226"/>
      <c r="R379" s="145"/>
      <c r="T379" s="146" t="s">
        <v>5</v>
      </c>
      <c r="U379" s="43" t="s">
        <v>42</v>
      </c>
      <c r="V379" s="147">
        <v>0</v>
      </c>
      <c r="W379" s="147">
        <f t="shared" si="61"/>
        <v>0</v>
      </c>
      <c r="X379" s="147">
        <v>0</v>
      </c>
      <c r="Y379" s="147">
        <f t="shared" si="62"/>
        <v>0</v>
      </c>
      <c r="Z379" s="147">
        <v>0</v>
      </c>
      <c r="AA379" s="148">
        <f t="shared" si="63"/>
        <v>0</v>
      </c>
      <c r="AR379" s="20" t="s">
        <v>164</v>
      </c>
      <c r="AT379" s="20" t="s">
        <v>160</v>
      </c>
      <c r="AU379" s="20" t="s">
        <v>85</v>
      </c>
      <c r="AY379" s="20" t="s">
        <v>159</v>
      </c>
      <c r="BE379" s="149">
        <f t="shared" si="64"/>
        <v>0</v>
      </c>
      <c r="BF379" s="149">
        <f t="shared" si="65"/>
        <v>0</v>
      </c>
      <c r="BG379" s="149">
        <f t="shared" si="66"/>
        <v>0</v>
      </c>
      <c r="BH379" s="149">
        <f t="shared" si="67"/>
        <v>0</v>
      </c>
      <c r="BI379" s="149">
        <f t="shared" si="68"/>
        <v>0</v>
      </c>
      <c r="BJ379" s="20" t="s">
        <v>85</v>
      </c>
      <c r="BK379" s="149">
        <f t="shared" si="69"/>
        <v>0</v>
      </c>
      <c r="BL379" s="20" t="s">
        <v>164</v>
      </c>
      <c r="BM379" s="20" t="s">
        <v>1294</v>
      </c>
    </row>
    <row r="380" spans="2:65" s="9" customFormat="1" ht="37.35" customHeight="1">
      <c r="B380" s="129"/>
      <c r="C380" s="130"/>
      <c r="D380" s="131" t="s">
        <v>806</v>
      </c>
      <c r="E380" s="131"/>
      <c r="F380" s="131"/>
      <c r="G380" s="131"/>
      <c r="H380" s="131"/>
      <c r="I380" s="131"/>
      <c r="J380" s="131"/>
      <c r="K380" s="131"/>
      <c r="L380" s="131"/>
      <c r="M380" s="131"/>
      <c r="N380" s="265">
        <f>BK380</f>
        <v>0</v>
      </c>
      <c r="O380" s="266"/>
      <c r="P380" s="266"/>
      <c r="Q380" s="266"/>
      <c r="R380" s="132"/>
      <c r="T380" s="133"/>
      <c r="U380" s="130"/>
      <c r="V380" s="130"/>
      <c r="W380" s="134">
        <f>SUM(W381:W390)</f>
        <v>0</v>
      </c>
      <c r="X380" s="130"/>
      <c r="Y380" s="134">
        <f>SUM(Y381:Y390)</f>
        <v>0</v>
      </c>
      <c r="Z380" s="130"/>
      <c r="AA380" s="135">
        <f>SUM(AA381:AA390)</f>
        <v>0</v>
      </c>
      <c r="AR380" s="136" t="s">
        <v>85</v>
      </c>
      <c r="AT380" s="137" t="s">
        <v>76</v>
      </c>
      <c r="AU380" s="137" t="s">
        <v>77</v>
      </c>
      <c r="AY380" s="136" t="s">
        <v>159</v>
      </c>
      <c r="BK380" s="138">
        <f>SUM(BK381:BK390)</f>
        <v>0</v>
      </c>
    </row>
    <row r="381" spans="2:65" s="1" customFormat="1" ht="22.5" customHeight="1">
      <c r="B381" s="140"/>
      <c r="C381" s="141" t="s">
        <v>1021</v>
      </c>
      <c r="D381" s="141" t="s">
        <v>160</v>
      </c>
      <c r="E381" s="142" t="s">
        <v>1295</v>
      </c>
      <c r="F381" s="225" t="s">
        <v>1296</v>
      </c>
      <c r="G381" s="225"/>
      <c r="H381" s="225"/>
      <c r="I381" s="225"/>
      <c r="J381" s="143" t="s">
        <v>258</v>
      </c>
      <c r="K381" s="144">
        <v>37</v>
      </c>
      <c r="L381" s="226"/>
      <c r="M381" s="226"/>
      <c r="N381" s="226">
        <f>ROUND(L381*K381,2)</f>
        <v>0</v>
      </c>
      <c r="O381" s="226"/>
      <c r="P381" s="226"/>
      <c r="Q381" s="226"/>
      <c r="R381" s="145"/>
      <c r="T381" s="146" t="s">
        <v>5</v>
      </c>
      <c r="U381" s="43" t="s">
        <v>42</v>
      </c>
      <c r="V381" s="147">
        <v>0</v>
      </c>
      <c r="W381" s="147">
        <f>V381*K381</f>
        <v>0</v>
      </c>
      <c r="X381" s="147">
        <v>0</v>
      </c>
      <c r="Y381" s="147">
        <f>X381*K381</f>
        <v>0</v>
      </c>
      <c r="Z381" s="147">
        <v>0</v>
      </c>
      <c r="AA381" s="148">
        <f>Z381*K381</f>
        <v>0</v>
      </c>
      <c r="AR381" s="20" t="s">
        <v>164</v>
      </c>
      <c r="AT381" s="20" t="s">
        <v>160</v>
      </c>
      <c r="AU381" s="20" t="s">
        <v>85</v>
      </c>
      <c r="AY381" s="20" t="s">
        <v>159</v>
      </c>
      <c r="BE381" s="149">
        <f>IF(U381="základní",N381,0)</f>
        <v>0</v>
      </c>
      <c r="BF381" s="149">
        <f>IF(U381="snížená",N381,0)</f>
        <v>0</v>
      </c>
      <c r="BG381" s="149">
        <f>IF(U381="zákl. přenesená",N381,0)</f>
        <v>0</v>
      </c>
      <c r="BH381" s="149">
        <f>IF(U381="sníž. přenesená",N381,0)</f>
        <v>0</v>
      </c>
      <c r="BI381" s="149">
        <f>IF(U381="nulová",N381,0)</f>
        <v>0</v>
      </c>
      <c r="BJ381" s="20" t="s">
        <v>85</v>
      </c>
      <c r="BK381" s="149">
        <f>ROUND(L381*K381,2)</f>
        <v>0</v>
      </c>
      <c r="BL381" s="20" t="s">
        <v>164</v>
      </c>
      <c r="BM381" s="20" t="s">
        <v>1297</v>
      </c>
    </row>
    <row r="382" spans="2:65" s="1" customFormat="1" ht="42" customHeight="1">
      <c r="B382" s="34"/>
      <c r="C382" s="35"/>
      <c r="D382" s="35"/>
      <c r="E382" s="35"/>
      <c r="F382" s="237" t="s">
        <v>1298</v>
      </c>
      <c r="G382" s="238"/>
      <c r="H382" s="238"/>
      <c r="I382" s="238"/>
      <c r="J382" s="35"/>
      <c r="K382" s="35"/>
      <c r="L382" s="35"/>
      <c r="M382" s="35"/>
      <c r="N382" s="35"/>
      <c r="O382" s="35"/>
      <c r="P382" s="35"/>
      <c r="Q382" s="35"/>
      <c r="R382" s="36"/>
      <c r="T382" s="170"/>
      <c r="U382" s="35"/>
      <c r="V382" s="35"/>
      <c r="W382" s="35"/>
      <c r="X382" s="35"/>
      <c r="Y382" s="35"/>
      <c r="Z382" s="35"/>
      <c r="AA382" s="73"/>
      <c r="AT382" s="20" t="s">
        <v>187</v>
      </c>
      <c r="AU382" s="20" t="s">
        <v>85</v>
      </c>
    </row>
    <row r="383" spans="2:65" s="1" customFormat="1" ht="22.5" customHeight="1">
      <c r="B383" s="140"/>
      <c r="C383" s="141" t="s">
        <v>1299</v>
      </c>
      <c r="D383" s="141" t="s">
        <v>160</v>
      </c>
      <c r="E383" s="142" t="s">
        <v>1300</v>
      </c>
      <c r="F383" s="225" t="s">
        <v>1301</v>
      </c>
      <c r="G383" s="225"/>
      <c r="H383" s="225"/>
      <c r="I383" s="225"/>
      <c r="J383" s="143" t="s">
        <v>258</v>
      </c>
      <c r="K383" s="144">
        <v>37</v>
      </c>
      <c r="L383" s="226"/>
      <c r="M383" s="226"/>
      <c r="N383" s="226">
        <f>ROUND(L383*K383,2)</f>
        <v>0</v>
      </c>
      <c r="O383" s="226"/>
      <c r="P383" s="226"/>
      <c r="Q383" s="226"/>
      <c r="R383" s="145"/>
      <c r="T383" s="146" t="s">
        <v>5</v>
      </c>
      <c r="U383" s="43" t="s">
        <v>42</v>
      </c>
      <c r="V383" s="147">
        <v>0</v>
      </c>
      <c r="W383" s="147">
        <f>V383*K383</f>
        <v>0</v>
      </c>
      <c r="X383" s="147">
        <v>0</v>
      </c>
      <c r="Y383" s="147">
        <f>X383*K383</f>
        <v>0</v>
      </c>
      <c r="Z383" s="147">
        <v>0</v>
      </c>
      <c r="AA383" s="148">
        <f>Z383*K383</f>
        <v>0</v>
      </c>
      <c r="AR383" s="20" t="s">
        <v>164</v>
      </c>
      <c r="AT383" s="20" t="s">
        <v>160</v>
      </c>
      <c r="AU383" s="20" t="s">
        <v>85</v>
      </c>
      <c r="AY383" s="20" t="s">
        <v>159</v>
      </c>
      <c r="BE383" s="149">
        <f>IF(U383="základní",N383,0)</f>
        <v>0</v>
      </c>
      <c r="BF383" s="149">
        <f>IF(U383="snížená",N383,0)</f>
        <v>0</v>
      </c>
      <c r="BG383" s="149">
        <f>IF(U383="zákl. přenesená",N383,0)</f>
        <v>0</v>
      </c>
      <c r="BH383" s="149">
        <f>IF(U383="sníž. přenesená",N383,0)</f>
        <v>0</v>
      </c>
      <c r="BI383" s="149">
        <f>IF(U383="nulová",N383,0)</f>
        <v>0</v>
      </c>
      <c r="BJ383" s="20" t="s">
        <v>85</v>
      </c>
      <c r="BK383" s="149">
        <f>ROUND(L383*K383,2)</f>
        <v>0</v>
      </c>
      <c r="BL383" s="20" t="s">
        <v>164</v>
      </c>
      <c r="BM383" s="20" t="s">
        <v>1302</v>
      </c>
    </row>
    <row r="384" spans="2:65" s="1" customFormat="1" ht="22.5" customHeight="1">
      <c r="B384" s="34"/>
      <c r="C384" s="35"/>
      <c r="D384" s="35"/>
      <c r="E384" s="35"/>
      <c r="F384" s="237" t="s">
        <v>1303</v>
      </c>
      <c r="G384" s="238"/>
      <c r="H384" s="238"/>
      <c r="I384" s="238"/>
      <c r="J384" s="35"/>
      <c r="K384" s="35"/>
      <c r="L384" s="35"/>
      <c r="M384" s="35"/>
      <c r="N384" s="35"/>
      <c r="O384" s="35"/>
      <c r="P384" s="35"/>
      <c r="Q384" s="35"/>
      <c r="R384" s="36"/>
      <c r="T384" s="170"/>
      <c r="U384" s="35"/>
      <c r="V384" s="35"/>
      <c r="W384" s="35"/>
      <c r="X384" s="35"/>
      <c r="Y384" s="35"/>
      <c r="Z384" s="35"/>
      <c r="AA384" s="73"/>
      <c r="AT384" s="20" t="s">
        <v>187</v>
      </c>
      <c r="AU384" s="20" t="s">
        <v>85</v>
      </c>
    </row>
    <row r="385" spans="2:65" s="1" customFormat="1" ht="22.5" customHeight="1">
      <c r="B385" s="140"/>
      <c r="C385" s="141" t="s">
        <v>1024</v>
      </c>
      <c r="D385" s="141" t="s">
        <v>160</v>
      </c>
      <c r="E385" s="142" t="s">
        <v>1304</v>
      </c>
      <c r="F385" s="225" t="s">
        <v>1305</v>
      </c>
      <c r="G385" s="225"/>
      <c r="H385" s="225"/>
      <c r="I385" s="225"/>
      <c r="J385" s="143" t="s">
        <v>892</v>
      </c>
      <c r="K385" s="144">
        <v>47.2</v>
      </c>
      <c r="L385" s="226"/>
      <c r="M385" s="226"/>
      <c r="N385" s="226">
        <f>ROUND(L385*K385,2)</f>
        <v>0</v>
      </c>
      <c r="O385" s="226"/>
      <c r="P385" s="226"/>
      <c r="Q385" s="226"/>
      <c r="R385" s="145"/>
      <c r="T385" s="146" t="s">
        <v>5</v>
      </c>
      <c r="U385" s="43" t="s">
        <v>42</v>
      </c>
      <c r="V385" s="147">
        <v>0</v>
      </c>
      <c r="W385" s="147">
        <f>V385*K385</f>
        <v>0</v>
      </c>
      <c r="X385" s="147">
        <v>0</v>
      </c>
      <c r="Y385" s="147">
        <f>X385*K385</f>
        <v>0</v>
      </c>
      <c r="Z385" s="147">
        <v>0</v>
      </c>
      <c r="AA385" s="148">
        <f>Z385*K385</f>
        <v>0</v>
      </c>
      <c r="AR385" s="20" t="s">
        <v>164</v>
      </c>
      <c r="AT385" s="20" t="s">
        <v>160</v>
      </c>
      <c r="AU385" s="20" t="s">
        <v>85</v>
      </c>
      <c r="AY385" s="20" t="s">
        <v>159</v>
      </c>
      <c r="BE385" s="149">
        <f>IF(U385="základní",N385,0)</f>
        <v>0</v>
      </c>
      <c r="BF385" s="149">
        <f>IF(U385="snížená",N385,0)</f>
        <v>0</v>
      </c>
      <c r="BG385" s="149">
        <f>IF(U385="zákl. přenesená",N385,0)</f>
        <v>0</v>
      </c>
      <c r="BH385" s="149">
        <f>IF(U385="sníž. přenesená",N385,0)</f>
        <v>0</v>
      </c>
      <c r="BI385" s="149">
        <f>IF(U385="nulová",N385,0)</f>
        <v>0</v>
      </c>
      <c r="BJ385" s="20" t="s">
        <v>85</v>
      </c>
      <c r="BK385" s="149">
        <f>ROUND(L385*K385,2)</f>
        <v>0</v>
      </c>
      <c r="BL385" s="20" t="s">
        <v>164</v>
      </c>
      <c r="BM385" s="20" t="s">
        <v>1306</v>
      </c>
    </row>
    <row r="386" spans="2:65" s="1" customFormat="1" ht="42" customHeight="1">
      <c r="B386" s="34"/>
      <c r="C386" s="35"/>
      <c r="D386" s="35"/>
      <c r="E386" s="35"/>
      <c r="F386" s="237" t="s">
        <v>1307</v>
      </c>
      <c r="G386" s="238"/>
      <c r="H386" s="238"/>
      <c r="I386" s="238"/>
      <c r="J386" s="35"/>
      <c r="K386" s="35"/>
      <c r="L386" s="35"/>
      <c r="M386" s="35"/>
      <c r="N386" s="35"/>
      <c r="O386" s="35"/>
      <c r="P386" s="35"/>
      <c r="Q386" s="35"/>
      <c r="R386" s="36"/>
      <c r="T386" s="170"/>
      <c r="U386" s="35"/>
      <c r="V386" s="35"/>
      <c r="W386" s="35"/>
      <c r="X386" s="35"/>
      <c r="Y386" s="35"/>
      <c r="Z386" s="35"/>
      <c r="AA386" s="73"/>
      <c r="AT386" s="20" t="s">
        <v>187</v>
      </c>
      <c r="AU386" s="20" t="s">
        <v>85</v>
      </c>
    </row>
    <row r="387" spans="2:65" s="10" customFormat="1" ht="22.5" customHeight="1">
      <c r="B387" s="150"/>
      <c r="C387" s="151"/>
      <c r="D387" s="151"/>
      <c r="E387" s="152" t="s">
        <v>5</v>
      </c>
      <c r="F387" s="223" t="s">
        <v>1308</v>
      </c>
      <c r="G387" s="224"/>
      <c r="H387" s="224"/>
      <c r="I387" s="224"/>
      <c r="J387" s="151"/>
      <c r="K387" s="153">
        <v>47.2</v>
      </c>
      <c r="L387" s="151"/>
      <c r="M387" s="151"/>
      <c r="N387" s="151"/>
      <c r="O387" s="151"/>
      <c r="P387" s="151"/>
      <c r="Q387" s="151"/>
      <c r="R387" s="154"/>
      <c r="T387" s="155"/>
      <c r="U387" s="151"/>
      <c r="V387" s="151"/>
      <c r="W387" s="151"/>
      <c r="X387" s="151"/>
      <c r="Y387" s="151"/>
      <c r="Z387" s="151"/>
      <c r="AA387" s="156"/>
      <c r="AT387" s="157" t="s">
        <v>167</v>
      </c>
      <c r="AU387" s="157" t="s">
        <v>85</v>
      </c>
      <c r="AV387" s="10" t="s">
        <v>129</v>
      </c>
      <c r="AW387" s="10" t="s">
        <v>35</v>
      </c>
      <c r="AX387" s="10" t="s">
        <v>77</v>
      </c>
      <c r="AY387" s="157" t="s">
        <v>159</v>
      </c>
    </row>
    <row r="388" spans="2:65" s="11" customFormat="1" ht="22.5" customHeight="1">
      <c r="B388" s="158"/>
      <c r="C388" s="159"/>
      <c r="D388" s="159"/>
      <c r="E388" s="160" t="s">
        <v>5</v>
      </c>
      <c r="F388" s="239" t="s">
        <v>174</v>
      </c>
      <c r="G388" s="240"/>
      <c r="H388" s="240"/>
      <c r="I388" s="240"/>
      <c r="J388" s="159"/>
      <c r="K388" s="161">
        <v>47.2</v>
      </c>
      <c r="L388" s="159"/>
      <c r="M388" s="159"/>
      <c r="N388" s="159"/>
      <c r="O388" s="159"/>
      <c r="P388" s="159"/>
      <c r="Q388" s="159"/>
      <c r="R388" s="162"/>
      <c r="T388" s="163"/>
      <c r="U388" s="159"/>
      <c r="V388" s="159"/>
      <c r="W388" s="159"/>
      <c r="X388" s="159"/>
      <c r="Y388" s="159"/>
      <c r="Z388" s="159"/>
      <c r="AA388" s="164"/>
      <c r="AT388" s="165" t="s">
        <v>167</v>
      </c>
      <c r="AU388" s="165" t="s">
        <v>85</v>
      </c>
      <c r="AV388" s="11" t="s">
        <v>164</v>
      </c>
      <c r="AW388" s="11" t="s">
        <v>35</v>
      </c>
      <c r="AX388" s="11" t="s">
        <v>85</v>
      </c>
      <c r="AY388" s="165" t="s">
        <v>159</v>
      </c>
    </row>
    <row r="389" spans="2:65" s="1" customFormat="1" ht="22.5" customHeight="1">
      <c r="B389" s="140"/>
      <c r="C389" s="141" t="s">
        <v>1309</v>
      </c>
      <c r="D389" s="141" t="s">
        <v>160</v>
      </c>
      <c r="E389" s="142" t="s">
        <v>1310</v>
      </c>
      <c r="F389" s="225" t="s">
        <v>1311</v>
      </c>
      <c r="G389" s="225"/>
      <c r="H389" s="225"/>
      <c r="I389" s="225"/>
      <c r="J389" s="143" t="s">
        <v>258</v>
      </c>
      <c r="K389" s="144">
        <v>415</v>
      </c>
      <c r="L389" s="226"/>
      <c r="M389" s="226"/>
      <c r="N389" s="226">
        <f>ROUND(L389*K389,2)</f>
        <v>0</v>
      </c>
      <c r="O389" s="226"/>
      <c r="P389" s="226"/>
      <c r="Q389" s="226"/>
      <c r="R389" s="145"/>
      <c r="T389" s="146" t="s">
        <v>5</v>
      </c>
      <c r="U389" s="43" t="s">
        <v>42</v>
      </c>
      <c r="V389" s="147">
        <v>0</v>
      </c>
      <c r="W389" s="147">
        <f>V389*K389</f>
        <v>0</v>
      </c>
      <c r="X389" s="147">
        <v>0</v>
      </c>
      <c r="Y389" s="147">
        <f>X389*K389</f>
        <v>0</v>
      </c>
      <c r="Z389" s="147">
        <v>0</v>
      </c>
      <c r="AA389" s="148">
        <f>Z389*K389</f>
        <v>0</v>
      </c>
      <c r="AR389" s="20" t="s">
        <v>164</v>
      </c>
      <c r="AT389" s="20" t="s">
        <v>160</v>
      </c>
      <c r="AU389" s="20" t="s">
        <v>85</v>
      </c>
      <c r="AY389" s="20" t="s">
        <v>159</v>
      </c>
      <c r="BE389" s="149">
        <f>IF(U389="základní",N389,0)</f>
        <v>0</v>
      </c>
      <c r="BF389" s="149">
        <f>IF(U389="snížená",N389,0)</f>
        <v>0</v>
      </c>
      <c r="BG389" s="149">
        <f>IF(U389="zákl. přenesená",N389,0)</f>
        <v>0</v>
      </c>
      <c r="BH389" s="149">
        <f>IF(U389="sníž. přenesená",N389,0)</f>
        <v>0</v>
      </c>
      <c r="BI389" s="149">
        <f>IF(U389="nulová",N389,0)</f>
        <v>0</v>
      </c>
      <c r="BJ389" s="20" t="s">
        <v>85</v>
      </c>
      <c r="BK389" s="149">
        <f>ROUND(L389*K389,2)</f>
        <v>0</v>
      </c>
      <c r="BL389" s="20" t="s">
        <v>164</v>
      </c>
      <c r="BM389" s="20" t="s">
        <v>1312</v>
      </c>
    </row>
    <row r="390" spans="2:65" s="1" customFormat="1" ht="30" customHeight="1">
      <c r="B390" s="34"/>
      <c r="C390" s="35"/>
      <c r="D390" s="35"/>
      <c r="E390" s="35"/>
      <c r="F390" s="237" t="s">
        <v>1313</v>
      </c>
      <c r="G390" s="238"/>
      <c r="H390" s="238"/>
      <c r="I390" s="238"/>
      <c r="J390" s="35"/>
      <c r="K390" s="35"/>
      <c r="L390" s="35"/>
      <c r="M390" s="35"/>
      <c r="N390" s="35"/>
      <c r="O390" s="35"/>
      <c r="P390" s="35"/>
      <c r="Q390" s="35"/>
      <c r="R390" s="36"/>
      <c r="T390" s="170"/>
      <c r="U390" s="35"/>
      <c r="V390" s="35"/>
      <c r="W390" s="35"/>
      <c r="X390" s="35"/>
      <c r="Y390" s="35"/>
      <c r="Z390" s="35"/>
      <c r="AA390" s="73"/>
      <c r="AT390" s="20" t="s">
        <v>187</v>
      </c>
      <c r="AU390" s="20" t="s">
        <v>85</v>
      </c>
    </row>
    <row r="391" spans="2:65" s="9" customFormat="1" ht="37.35" customHeight="1">
      <c r="B391" s="129"/>
      <c r="C391" s="130"/>
      <c r="D391" s="131" t="s">
        <v>807</v>
      </c>
      <c r="E391" s="131"/>
      <c r="F391" s="131"/>
      <c r="G391" s="131"/>
      <c r="H391" s="131"/>
      <c r="I391" s="131"/>
      <c r="J391" s="131"/>
      <c r="K391" s="131"/>
      <c r="L391" s="131"/>
      <c r="M391" s="131"/>
      <c r="N391" s="267">
        <f>BK391</f>
        <v>0</v>
      </c>
      <c r="O391" s="268"/>
      <c r="P391" s="268"/>
      <c r="Q391" s="268"/>
      <c r="R391" s="132"/>
      <c r="T391" s="133"/>
      <c r="U391" s="130"/>
      <c r="V391" s="130"/>
      <c r="W391" s="134">
        <f>SUM(W392:W396)</f>
        <v>0</v>
      </c>
      <c r="X391" s="130"/>
      <c r="Y391" s="134">
        <f>SUM(Y392:Y396)</f>
        <v>0</v>
      </c>
      <c r="Z391" s="130"/>
      <c r="AA391" s="135">
        <f>SUM(AA392:AA396)</f>
        <v>0</v>
      </c>
      <c r="AR391" s="136" t="s">
        <v>85</v>
      </c>
      <c r="AT391" s="137" t="s">
        <v>76</v>
      </c>
      <c r="AU391" s="137" t="s">
        <v>77</v>
      </c>
      <c r="AY391" s="136" t="s">
        <v>159</v>
      </c>
      <c r="BK391" s="138">
        <f>SUM(BK392:BK396)</f>
        <v>0</v>
      </c>
    </row>
    <row r="392" spans="2:65" s="1" customFormat="1" ht="22.5" customHeight="1">
      <c r="B392" s="140"/>
      <c r="C392" s="141" t="s">
        <v>1027</v>
      </c>
      <c r="D392" s="141" t="s">
        <v>160</v>
      </c>
      <c r="E392" s="142" t="s">
        <v>1314</v>
      </c>
      <c r="F392" s="225" t="s">
        <v>1315</v>
      </c>
      <c r="G392" s="225"/>
      <c r="H392" s="225"/>
      <c r="I392" s="225"/>
      <c r="J392" s="143" t="s">
        <v>258</v>
      </c>
      <c r="K392" s="144">
        <v>648.79999999999995</v>
      </c>
      <c r="L392" s="226"/>
      <c r="M392" s="226"/>
      <c r="N392" s="226">
        <f>ROUND(L392*K392,2)</f>
        <v>0</v>
      </c>
      <c r="O392" s="226"/>
      <c r="P392" s="226"/>
      <c r="Q392" s="226"/>
      <c r="R392" s="145"/>
      <c r="T392" s="146" t="s">
        <v>5</v>
      </c>
      <c r="U392" s="43" t="s">
        <v>42</v>
      </c>
      <c r="V392" s="147">
        <v>0</v>
      </c>
      <c r="W392" s="147">
        <f>V392*K392</f>
        <v>0</v>
      </c>
      <c r="X392" s="147">
        <v>0</v>
      </c>
      <c r="Y392" s="147">
        <f>X392*K392</f>
        <v>0</v>
      </c>
      <c r="Z392" s="147">
        <v>0</v>
      </c>
      <c r="AA392" s="148">
        <f>Z392*K392</f>
        <v>0</v>
      </c>
      <c r="AR392" s="20" t="s">
        <v>164</v>
      </c>
      <c r="AT392" s="20" t="s">
        <v>160</v>
      </c>
      <c r="AU392" s="20" t="s">
        <v>85</v>
      </c>
      <c r="AY392" s="20" t="s">
        <v>159</v>
      </c>
      <c r="BE392" s="149">
        <f>IF(U392="základní",N392,0)</f>
        <v>0</v>
      </c>
      <c r="BF392" s="149">
        <f>IF(U392="snížená",N392,0)</f>
        <v>0</v>
      </c>
      <c r="BG392" s="149">
        <f>IF(U392="zákl. přenesená",N392,0)</f>
        <v>0</v>
      </c>
      <c r="BH392" s="149">
        <f>IF(U392="sníž. přenesená",N392,0)</f>
        <v>0</v>
      </c>
      <c r="BI392" s="149">
        <f>IF(U392="nulová",N392,0)</f>
        <v>0</v>
      </c>
      <c r="BJ392" s="20" t="s">
        <v>85</v>
      </c>
      <c r="BK392" s="149">
        <f>ROUND(L392*K392,2)</f>
        <v>0</v>
      </c>
      <c r="BL392" s="20" t="s">
        <v>164</v>
      </c>
      <c r="BM392" s="20" t="s">
        <v>1316</v>
      </c>
    </row>
    <row r="393" spans="2:65" s="10" customFormat="1" ht="22.5" customHeight="1">
      <c r="B393" s="150"/>
      <c r="C393" s="151"/>
      <c r="D393" s="151"/>
      <c r="E393" s="152" t="s">
        <v>5</v>
      </c>
      <c r="F393" s="227" t="s">
        <v>1317</v>
      </c>
      <c r="G393" s="228"/>
      <c r="H393" s="228"/>
      <c r="I393" s="228"/>
      <c r="J393" s="151"/>
      <c r="K393" s="153">
        <v>648.79999999999995</v>
      </c>
      <c r="L393" s="151"/>
      <c r="M393" s="151"/>
      <c r="N393" s="151"/>
      <c r="O393" s="151"/>
      <c r="P393" s="151"/>
      <c r="Q393" s="151"/>
      <c r="R393" s="154"/>
      <c r="T393" s="155"/>
      <c r="U393" s="151"/>
      <c r="V393" s="151"/>
      <c r="W393" s="151"/>
      <c r="X393" s="151"/>
      <c r="Y393" s="151"/>
      <c r="Z393" s="151"/>
      <c r="AA393" s="156"/>
      <c r="AT393" s="157" t="s">
        <v>167</v>
      </c>
      <c r="AU393" s="157" t="s">
        <v>85</v>
      </c>
      <c r="AV393" s="10" t="s">
        <v>129</v>
      </c>
      <c r="AW393" s="10" t="s">
        <v>35</v>
      </c>
      <c r="AX393" s="10" t="s">
        <v>77</v>
      </c>
      <c r="AY393" s="157" t="s">
        <v>159</v>
      </c>
    </row>
    <row r="394" spans="2:65" s="11" customFormat="1" ht="22.5" customHeight="1">
      <c r="B394" s="158"/>
      <c r="C394" s="159"/>
      <c r="D394" s="159"/>
      <c r="E394" s="160" t="s">
        <v>5</v>
      </c>
      <c r="F394" s="239" t="s">
        <v>174</v>
      </c>
      <c r="G394" s="240"/>
      <c r="H394" s="240"/>
      <c r="I394" s="240"/>
      <c r="J394" s="159"/>
      <c r="K394" s="161">
        <v>648.79999999999995</v>
      </c>
      <c r="L394" s="159"/>
      <c r="M394" s="159"/>
      <c r="N394" s="159"/>
      <c r="O394" s="159"/>
      <c r="P394" s="159"/>
      <c r="Q394" s="159"/>
      <c r="R394" s="162"/>
      <c r="T394" s="163"/>
      <c r="U394" s="159"/>
      <c r="V394" s="159"/>
      <c r="W394" s="159"/>
      <c r="X394" s="159"/>
      <c r="Y394" s="159"/>
      <c r="Z394" s="159"/>
      <c r="AA394" s="164"/>
      <c r="AT394" s="165" t="s">
        <v>167</v>
      </c>
      <c r="AU394" s="165" t="s">
        <v>85</v>
      </c>
      <c r="AV394" s="11" t="s">
        <v>164</v>
      </c>
      <c r="AW394" s="11" t="s">
        <v>35</v>
      </c>
      <c r="AX394" s="11" t="s">
        <v>85</v>
      </c>
      <c r="AY394" s="165" t="s">
        <v>159</v>
      </c>
    </row>
    <row r="395" spans="2:65" s="1" customFormat="1" ht="31.5" customHeight="1">
      <c r="B395" s="140"/>
      <c r="C395" s="141" t="s">
        <v>1318</v>
      </c>
      <c r="D395" s="141" t="s">
        <v>160</v>
      </c>
      <c r="E395" s="142" t="s">
        <v>1319</v>
      </c>
      <c r="F395" s="225" t="s">
        <v>1320</v>
      </c>
      <c r="G395" s="225"/>
      <c r="H395" s="225"/>
      <c r="I395" s="225"/>
      <c r="J395" s="143" t="s">
        <v>258</v>
      </c>
      <c r="K395" s="144">
        <v>648.79999999999995</v>
      </c>
      <c r="L395" s="226"/>
      <c r="M395" s="226"/>
      <c r="N395" s="226">
        <f>ROUND(L395*K395,2)</f>
        <v>0</v>
      </c>
      <c r="O395" s="226"/>
      <c r="P395" s="226"/>
      <c r="Q395" s="226"/>
      <c r="R395" s="145"/>
      <c r="T395" s="146" t="s">
        <v>5</v>
      </c>
      <c r="U395" s="43" t="s">
        <v>42</v>
      </c>
      <c r="V395" s="147">
        <v>0</v>
      </c>
      <c r="W395" s="147">
        <f>V395*K395</f>
        <v>0</v>
      </c>
      <c r="X395" s="147">
        <v>0</v>
      </c>
      <c r="Y395" s="147">
        <f>X395*K395</f>
        <v>0</v>
      </c>
      <c r="Z395" s="147">
        <v>0</v>
      </c>
      <c r="AA395" s="148">
        <f>Z395*K395</f>
        <v>0</v>
      </c>
      <c r="AR395" s="20" t="s">
        <v>164</v>
      </c>
      <c r="AT395" s="20" t="s">
        <v>160</v>
      </c>
      <c r="AU395" s="20" t="s">
        <v>85</v>
      </c>
      <c r="AY395" s="20" t="s">
        <v>159</v>
      </c>
      <c r="BE395" s="149">
        <f>IF(U395="základní",N395,0)</f>
        <v>0</v>
      </c>
      <c r="BF395" s="149">
        <f>IF(U395="snížená",N395,0)</f>
        <v>0</v>
      </c>
      <c r="BG395" s="149">
        <f>IF(U395="zákl. přenesená",N395,0)</f>
        <v>0</v>
      </c>
      <c r="BH395" s="149">
        <f>IF(U395="sníž. přenesená",N395,0)</f>
        <v>0</v>
      </c>
      <c r="BI395" s="149">
        <f>IF(U395="nulová",N395,0)</f>
        <v>0</v>
      </c>
      <c r="BJ395" s="20" t="s">
        <v>85</v>
      </c>
      <c r="BK395" s="149">
        <f>ROUND(L395*K395,2)</f>
        <v>0</v>
      </c>
      <c r="BL395" s="20" t="s">
        <v>164</v>
      </c>
      <c r="BM395" s="20" t="s">
        <v>1321</v>
      </c>
    </row>
    <row r="396" spans="2:65" s="1" customFormat="1" ht="30" customHeight="1">
      <c r="B396" s="34"/>
      <c r="C396" s="35"/>
      <c r="D396" s="35"/>
      <c r="E396" s="35"/>
      <c r="F396" s="237" t="s">
        <v>1322</v>
      </c>
      <c r="G396" s="238"/>
      <c r="H396" s="238"/>
      <c r="I396" s="238"/>
      <c r="J396" s="35"/>
      <c r="K396" s="35"/>
      <c r="L396" s="35"/>
      <c r="M396" s="35"/>
      <c r="N396" s="35"/>
      <c r="O396" s="35"/>
      <c r="P396" s="35"/>
      <c r="Q396" s="35"/>
      <c r="R396" s="36"/>
      <c r="T396" s="170"/>
      <c r="U396" s="35"/>
      <c r="V396" s="35"/>
      <c r="W396" s="35"/>
      <c r="X396" s="35"/>
      <c r="Y396" s="35"/>
      <c r="Z396" s="35"/>
      <c r="AA396" s="73"/>
      <c r="AT396" s="20" t="s">
        <v>187</v>
      </c>
      <c r="AU396" s="20" t="s">
        <v>85</v>
      </c>
    </row>
    <row r="397" spans="2:65" s="9" customFormat="1" ht="37.35" customHeight="1">
      <c r="B397" s="129"/>
      <c r="C397" s="130"/>
      <c r="D397" s="131" t="s">
        <v>808</v>
      </c>
      <c r="E397" s="131"/>
      <c r="F397" s="131"/>
      <c r="G397" s="131"/>
      <c r="H397" s="131"/>
      <c r="I397" s="131"/>
      <c r="J397" s="131"/>
      <c r="K397" s="131"/>
      <c r="L397" s="131"/>
      <c r="M397" s="131"/>
      <c r="N397" s="267">
        <f>BK397</f>
        <v>0</v>
      </c>
      <c r="O397" s="268"/>
      <c r="P397" s="268"/>
      <c r="Q397" s="268"/>
      <c r="R397" s="132"/>
      <c r="T397" s="133"/>
      <c r="U397" s="130"/>
      <c r="V397" s="130"/>
      <c r="W397" s="134">
        <f>SUM(W398:W399)</f>
        <v>0</v>
      </c>
      <c r="X397" s="130"/>
      <c r="Y397" s="134">
        <f>SUM(Y398:Y399)</f>
        <v>0</v>
      </c>
      <c r="Z397" s="130"/>
      <c r="AA397" s="135">
        <f>SUM(AA398:AA399)</f>
        <v>0</v>
      </c>
      <c r="AR397" s="136" t="s">
        <v>85</v>
      </c>
      <c r="AT397" s="137" t="s">
        <v>76</v>
      </c>
      <c r="AU397" s="137" t="s">
        <v>77</v>
      </c>
      <c r="AY397" s="136" t="s">
        <v>159</v>
      </c>
      <c r="BK397" s="138">
        <f>SUM(BK398:BK399)</f>
        <v>0</v>
      </c>
    </row>
    <row r="398" spans="2:65" s="1" customFormat="1" ht="31.5" customHeight="1">
      <c r="B398" s="140"/>
      <c r="C398" s="141" t="s">
        <v>1030</v>
      </c>
      <c r="D398" s="141" t="s">
        <v>160</v>
      </c>
      <c r="E398" s="142" t="s">
        <v>1323</v>
      </c>
      <c r="F398" s="225" t="s">
        <v>1324</v>
      </c>
      <c r="G398" s="225"/>
      <c r="H398" s="225"/>
      <c r="I398" s="225"/>
      <c r="J398" s="143" t="s">
        <v>407</v>
      </c>
      <c r="K398" s="144">
        <v>10</v>
      </c>
      <c r="L398" s="226"/>
      <c r="M398" s="226"/>
      <c r="N398" s="226">
        <f>ROUND(L398*K398,2)</f>
        <v>0</v>
      </c>
      <c r="O398" s="226"/>
      <c r="P398" s="226"/>
      <c r="Q398" s="226"/>
      <c r="R398" s="145"/>
      <c r="T398" s="146" t="s">
        <v>5</v>
      </c>
      <c r="U398" s="43" t="s">
        <v>42</v>
      </c>
      <c r="V398" s="147">
        <v>0</v>
      </c>
      <c r="W398" s="147">
        <f>V398*K398</f>
        <v>0</v>
      </c>
      <c r="X398" s="147">
        <v>0</v>
      </c>
      <c r="Y398" s="147">
        <f>X398*K398</f>
        <v>0</v>
      </c>
      <c r="Z398" s="147">
        <v>0</v>
      </c>
      <c r="AA398" s="148">
        <f>Z398*K398</f>
        <v>0</v>
      </c>
      <c r="AR398" s="20" t="s">
        <v>164</v>
      </c>
      <c r="AT398" s="20" t="s">
        <v>160</v>
      </c>
      <c r="AU398" s="20" t="s">
        <v>85</v>
      </c>
      <c r="AY398" s="20" t="s">
        <v>159</v>
      </c>
      <c r="BE398" s="149">
        <f>IF(U398="základní",N398,0)</f>
        <v>0</v>
      </c>
      <c r="BF398" s="149">
        <f>IF(U398="snížená",N398,0)</f>
        <v>0</v>
      </c>
      <c r="BG398" s="149">
        <f>IF(U398="zákl. přenesená",N398,0)</f>
        <v>0</v>
      </c>
      <c r="BH398" s="149">
        <f>IF(U398="sníž. přenesená",N398,0)</f>
        <v>0</v>
      </c>
      <c r="BI398" s="149">
        <f>IF(U398="nulová",N398,0)</f>
        <v>0</v>
      </c>
      <c r="BJ398" s="20" t="s">
        <v>85</v>
      </c>
      <c r="BK398" s="149">
        <f>ROUND(L398*K398,2)</f>
        <v>0</v>
      </c>
      <c r="BL398" s="20" t="s">
        <v>164</v>
      </c>
      <c r="BM398" s="20" t="s">
        <v>1325</v>
      </c>
    </row>
    <row r="399" spans="2:65" s="1" customFormat="1" ht="31.5" customHeight="1">
      <c r="B399" s="140"/>
      <c r="C399" s="141" t="s">
        <v>1326</v>
      </c>
      <c r="D399" s="141" t="s">
        <v>160</v>
      </c>
      <c r="E399" s="142" t="s">
        <v>1327</v>
      </c>
      <c r="F399" s="225" t="s">
        <v>1328</v>
      </c>
      <c r="G399" s="225"/>
      <c r="H399" s="225"/>
      <c r="I399" s="225"/>
      <c r="J399" s="143" t="s">
        <v>216</v>
      </c>
      <c r="K399" s="144">
        <v>3</v>
      </c>
      <c r="L399" s="226"/>
      <c r="M399" s="226"/>
      <c r="N399" s="226">
        <f>ROUND(L399*K399,2)</f>
        <v>0</v>
      </c>
      <c r="O399" s="226"/>
      <c r="P399" s="226"/>
      <c r="Q399" s="226"/>
      <c r="R399" s="145"/>
      <c r="T399" s="146" t="s">
        <v>5</v>
      </c>
      <c r="U399" s="43" t="s">
        <v>42</v>
      </c>
      <c r="V399" s="147">
        <v>0</v>
      </c>
      <c r="W399" s="147">
        <f>V399*K399</f>
        <v>0</v>
      </c>
      <c r="X399" s="147">
        <v>0</v>
      </c>
      <c r="Y399" s="147">
        <f>X399*K399</f>
        <v>0</v>
      </c>
      <c r="Z399" s="147">
        <v>0</v>
      </c>
      <c r="AA399" s="148">
        <f>Z399*K399</f>
        <v>0</v>
      </c>
      <c r="AR399" s="20" t="s">
        <v>164</v>
      </c>
      <c r="AT399" s="20" t="s">
        <v>160</v>
      </c>
      <c r="AU399" s="20" t="s">
        <v>85</v>
      </c>
      <c r="AY399" s="20" t="s">
        <v>159</v>
      </c>
      <c r="BE399" s="149">
        <f>IF(U399="základní",N399,0)</f>
        <v>0</v>
      </c>
      <c r="BF399" s="149">
        <f>IF(U399="snížená",N399,0)</f>
        <v>0</v>
      </c>
      <c r="BG399" s="149">
        <f>IF(U399="zákl. přenesená",N399,0)</f>
        <v>0</v>
      </c>
      <c r="BH399" s="149">
        <f>IF(U399="sníž. přenesená",N399,0)</f>
        <v>0</v>
      </c>
      <c r="BI399" s="149">
        <f>IF(U399="nulová",N399,0)</f>
        <v>0</v>
      </c>
      <c r="BJ399" s="20" t="s">
        <v>85</v>
      </c>
      <c r="BK399" s="149">
        <f>ROUND(L399*K399,2)</f>
        <v>0</v>
      </c>
      <c r="BL399" s="20" t="s">
        <v>164</v>
      </c>
      <c r="BM399" s="20" t="s">
        <v>1329</v>
      </c>
    </row>
    <row r="400" spans="2:65" s="9" customFormat="1" ht="37.35" customHeight="1">
      <c r="B400" s="129"/>
      <c r="C400" s="130"/>
      <c r="D400" s="131" t="s">
        <v>809</v>
      </c>
      <c r="E400" s="131"/>
      <c r="F400" s="131"/>
      <c r="G400" s="131"/>
      <c r="H400" s="131"/>
      <c r="I400" s="131"/>
      <c r="J400" s="131"/>
      <c r="K400" s="131"/>
      <c r="L400" s="131"/>
      <c r="M400" s="131"/>
      <c r="N400" s="265">
        <f>BK400</f>
        <v>0</v>
      </c>
      <c r="O400" s="266"/>
      <c r="P400" s="266"/>
      <c r="Q400" s="266"/>
      <c r="R400" s="132"/>
      <c r="T400" s="133"/>
      <c r="U400" s="130"/>
      <c r="V400" s="130"/>
      <c r="W400" s="134">
        <f>SUM(W401:W402)</f>
        <v>0</v>
      </c>
      <c r="X400" s="130"/>
      <c r="Y400" s="134">
        <f>SUM(Y401:Y402)</f>
        <v>0</v>
      </c>
      <c r="Z400" s="130"/>
      <c r="AA400" s="135">
        <f>SUM(AA401:AA402)</f>
        <v>0</v>
      </c>
      <c r="AR400" s="136" t="s">
        <v>85</v>
      </c>
      <c r="AT400" s="137" t="s">
        <v>76</v>
      </c>
      <c r="AU400" s="137" t="s">
        <v>77</v>
      </c>
      <c r="AY400" s="136" t="s">
        <v>159</v>
      </c>
      <c r="BK400" s="138">
        <f>SUM(BK401:BK402)</f>
        <v>0</v>
      </c>
    </row>
    <row r="401" spans="2:65" s="1" customFormat="1" ht="31.5" customHeight="1">
      <c r="B401" s="140"/>
      <c r="C401" s="141" t="s">
        <v>1033</v>
      </c>
      <c r="D401" s="141" t="s">
        <v>160</v>
      </c>
      <c r="E401" s="142" t="s">
        <v>1330</v>
      </c>
      <c r="F401" s="225" t="s">
        <v>1331</v>
      </c>
      <c r="G401" s="225"/>
      <c r="H401" s="225"/>
      <c r="I401" s="225"/>
      <c r="J401" s="143" t="s">
        <v>932</v>
      </c>
      <c r="K401" s="144">
        <v>4</v>
      </c>
      <c r="L401" s="226"/>
      <c r="M401" s="226"/>
      <c r="N401" s="226">
        <f>ROUND(L401*K401,2)</f>
        <v>0</v>
      </c>
      <c r="O401" s="226"/>
      <c r="P401" s="226"/>
      <c r="Q401" s="226"/>
      <c r="R401" s="145"/>
      <c r="T401" s="146" t="s">
        <v>5</v>
      </c>
      <c r="U401" s="43" t="s">
        <v>42</v>
      </c>
      <c r="V401" s="147">
        <v>0</v>
      </c>
      <c r="W401" s="147">
        <f>V401*K401</f>
        <v>0</v>
      </c>
      <c r="X401" s="147">
        <v>0</v>
      </c>
      <c r="Y401" s="147">
        <f>X401*K401</f>
        <v>0</v>
      </c>
      <c r="Z401" s="147">
        <v>0</v>
      </c>
      <c r="AA401" s="148">
        <f>Z401*K401</f>
        <v>0</v>
      </c>
      <c r="AR401" s="20" t="s">
        <v>164</v>
      </c>
      <c r="AT401" s="20" t="s">
        <v>160</v>
      </c>
      <c r="AU401" s="20" t="s">
        <v>85</v>
      </c>
      <c r="AY401" s="20" t="s">
        <v>159</v>
      </c>
      <c r="BE401" s="149">
        <f>IF(U401="základní",N401,0)</f>
        <v>0</v>
      </c>
      <c r="BF401" s="149">
        <f>IF(U401="snížená",N401,0)</f>
        <v>0</v>
      </c>
      <c r="BG401" s="149">
        <f>IF(U401="zákl. přenesená",N401,0)</f>
        <v>0</v>
      </c>
      <c r="BH401" s="149">
        <f>IF(U401="sníž. přenesená",N401,0)</f>
        <v>0</v>
      </c>
      <c r="BI401" s="149">
        <f>IF(U401="nulová",N401,0)</f>
        <v>0</v>
      </c>
      <c r="BJ401" s="20" t="s">
        <v>85</v>
      </c>
      <c r="BK401" s="149">
        <f>ROUND(L401*K401,2)</f>
        <v>0</v>
      </c>
      <c r="BL401" s="20" t="s">
        <v>164</v>
      </c>
      <c r="BM401" s="20" t="s">
        <v>1332</v>
      </c>
    </row>
    <row r="402" spans="2:65" s="1" customFormat="1" ht="22.5" customHeight="1">
      <c r="B402" s="140"/>
      <c r="C402" s="141" t="s">
        <v>1333</v>
      </c>
      <c r="D402" s="141" t="s">
        <v>160</v>
      </c>
      <c r="E402" s="142" t="s">
        <v>1334</v>
      </c>
      <c r="F402" s="225" t="s">
        <v>1335</v>
      </c>
      <c r="G402" s="225"/>
      <c r="H402" s="225"/>
      <c r="I402" s="225"/>
      <c r="J402" s="143" t="s">
        <v>180</v>
      </c>
      <c r="K402" s="144">
        <v>25</v>
      </c>
      <c r="L402" s="226"/>
      <c r="M402" s="226"/>
      <c r="N402" s="226">
        <f>ROUND(L402*K402,2)</f>
        <v>0</v>
      </c>
      <c r="O402" s="226"/>
      <c r="P402" s="226"/>
      <c r="Q402" s="226"/>
      <c r="R402" s="145"/>
      <c r="T402" s="146" t="s">
        <v>5</v>
      </c>
      <c r="U402" s="43" t="s">
        <v>42</v>
      </c>
      <c r="V402" s="147">
        <v>0</v>
      </c>
      <c r="W402" s="147">
        <f>V402*K402</f>
        <v>0</v>
      </c>
      <c r="X402" s="147">
        <v>0</v>
      </c>
      <c r="Y402" s="147">
        <f>X402*K402</f>
        <v>0</v>
      </c>
      <c r="Z402" s="147">
        <v>0</v>
      </c>
      <c r="AA402" s="148">
        <f>Z402*K402</f>
        <v>0</v>
      </c>
      <c r="AR402" s="20" t="s">
        <v>164</v>
      </c>
      <c r="AT402" s="20" t="s">
        <v>160</v>
      </c>
      <c r="AU402" s="20" t="s">
        <v>85</v>
      </c>
      <c r="AY402" s="20" t="s">
        <v>159</v>
      </c>
      <c r="BE402" s="149">
        <f>IF(U402="základní",N402,0)</f>
        <v>0</v>
      </c>
      <c r="BF402" s="149">
        <f>IF(U402="snížená",N402,0)</f>
        <v>0</v>
      </c>
      <c r="BG402" s="149">
        <f>IF(U402="zákl. přenesená",N402,0)</f>
        <v>0</v>
      </c>
      <c r="BH402" s="149">
        <f>IF(U402="sníž. přenesená",N402,0)</f>
        <v>0</v>
      </c>
      <c r="BI402" s="149">
        <f>IF(U402="nulová",N402,0)</f>
        <v>0</v>
      </c>
      <c r="BJ402" s="20" t="s">
        <v>85</v>
      </c>
      <c r="BK402" s="149">
        <f>ROUND(L402*K402,2)</f>
        <v>0</v>
      </c>
      <c r="BL402" s="20" t="s">
        <v>164</v>
      </c>
      <c r="BM402" s="20" t="s">
        <v>1336</v>
      </c>
    </row>
    <row r="403" spans="2:65" s="9" customFormat="1" ht="37.35" customHeight="1">
      <c r="B403" s="129"/>
      <c r="C403" s="130"/>
      <c r="D403" s="131" t="s">
        <v>810</v>
      </c>
      <c r="E403" s="131"/>
      <c r="F403" s="131"/>
      <c r="G403" s="131"/>
      <c r="H403" s="131"/>
      <c r="I403" s="131"/>
      <c r="J403" s="131"/>
      <c r="K403" s="131"/>
      <c r="L403" s="131"/>
      <c r="M403" s="131"/>
      <c r="N403" s="265">
        <f>BK403</f>
        <v>0</v>
      </c>
      <c r="O403" s="266"/>
      <c r="P403" s="266"/>
      <c r="Q403" s="266"/>
      <c r="R403" s="132"/>
      <c r="T403" s="133"/>
      <c r="U403" s="130"/>
      <c r="V403" s="130"/>
      <c r="W403" s="134">
        <f>SUM(W404:W411)</f>
        <v>0</v>
      </c>
      <c r="X403" s="130"/>
      <c r="Y403" s="134">
        <f>SUM(Y404:Y411)</f>
        <v>0</v>
      </c>
      <c r="Z403" s="130"/>
      <c r="AA403" s="135">
        <f>SUM(AA404:AA411)</f>
        <v>0</v>
      </c>
      <c r="AR403" s="136" t="s">
        <v>85</v>
      </c>
      <c r="AT403" s="137" t="s">
        <v>76</v>
      </c>
      <c r="AU403" s="137" t="s">
        <v>77</v>
      </c>
      <c r="AY403" s="136" t="s">
        <v>159</v>
      </c>
      <c r="BK403" s="138">
        <f>SUM(BK404:BK411)</f>
        <v>0</v>
      </c>
    </row>
    <row r="404" spans="2:65" s="1" customFormat="1" ht="44.25" customHeight="1">
      <c r="B404" s="140"/>
      <c r="C404" s="141" t="s">
        <v>1036</v>
      </c>
      <c r="D404" s="141" t="s">
        <v>160</v>
      </c>
      <c r="E404" s="142" t="s">
        <v>1337</v>
      </c>
      <c r="F404" s="225" t="s">
        <v>1338</v>
      </c>
      <c r="G404" s="225"/>
      <c r="H404" s="225"/>
      <c r="I404" s="225"/>
      <c r="J404" s="143" t="s">
        <v>183</v>
      </c>
      <c r="K404" s="144">
        <v>1.8</v>
      </c>
      <c r="L404" s="226"/>
      <c r="M404" s="226"/>
      <c r="N404" s="226">
        <f>ROUND(L404*K404,2)</f>
        <v>0</v>
      </c>
      <c r="O404" s="226"/>
      <c r="P404" s="226"/>
      <c r="Q404" s="226"/>
      <c r="R404" s="145"/>
      <c r="T404" s="146" t="s">
        <v>5</v>
      </c>
      <c r="U404" s="43" t="s">
        <v>42</v>
      </c>
      <c r="V404" s="147">
        <v>0</v>
      </c>
      <c r="W404" s="147">
        <f>V404*K404</f>
        <v>0</v>
      </c>
      <c r="X404" s="147">
        <v>0</v>
      </c>
      <c r="Y404" s="147">
        <f>X404*K404</f>
        <v>0</v>
      </c>
      <c r="Z404" s="147">
        <v>0</v>
      </c>
      <c r="AA404" s="148">
        <f>Z404*K404</f>
        <v>0</v>
      </c>
      <c r="AR404" s="20" t="s">
        <v>164</v>
      </c>
      <c r="AT404" s="20" t="s">
        <v>160</v>
      </c>
      <c r="AU404" s="20" t="s">
        <v>85</v>
      </c>
      <c r="AY404" s="20" t="s">
        <v>159</v>
      </c>
      <c r="BE404" s="149">
        <f>IF(U404="základní",N404,0)</f>
        <v>0</v>
      </c>
      <c r="BF404" s="149">
        <f>IF(U404="snížená",N404,0)</f>
        <v>0</v>
      </c>
      <c r="BG404" s="149">
        <f>IF(U404="zákl. přenesená",N404,0)</f>
        <v>0</v>
      </c>
      <c r="BH404" s="149">
        <f>IF(U404="sníž. přenesená",N404,0)</f>
        <v>0</v>
      </c>
      <c r="BI404" s="149">
        <f>IF(U404="nulová",N404,0)</f>
        <v>0</v>
      </c>
      <c r="BJ404" s="20" t="s">
        <v>85</v>
      </c>
      <c r="BK404" s="149">
        <f>ROUND(L404*K404,2)</f>
        <v>0</v>
      </c>
      <c r="BL404" s="20" t="s">
        <v>164</v>
      </c>
      <c r="BM404" s="20" t="s">
        <v>1339</v>
      </c>
    </row>
    <row r="405" spans="2:65" s="1" customFormat="1" ht="22.5" customHeight="1">
      <c r="B405" s="34"/>
      <c r="C405" s="35"/>
      <c r="D405" s="35"/>
      <c r="E405" s="35"/>
      <c r="F405" s="237" t="s">
        <v>1340</v>
      </c>
      <c r="G405" s="238"/>
      <c r="H405" s="238"/>
      <c r="I405" s="238"/>
      <c r="J405" s="35"/>
      <c r="K405" s="35"/>
      <c r="L405" s="35"/>
      <c r="M405" s="35"/>
      <c r="N405" s="35"/>
      <c r="O405" s="35"/>
      <c r="P405" s="35"/>
      <c r="Q405" s="35"/>
      <c r="R405" s="36"/>
      <c r="T405" s="170"/>
      <c r="U405" s="35"/>
      <c r="V405" s="35"/>
      <c r="W405" s="35"/>
      <c r="X405" s="35"/>
      <c r="Y405" s="35"/>
      <c r="Z405" s="35"/>
      <c r="AA405" s="73"/>
      <c r="AT405" s="20" t="s">
        <v>187</v>
      </c>
      <c r="AU405" s="20" t="s">
        <v>85</v>
      </c>
    </row>
    <row r="406" spans="2:65" s="1" customFormat="1" ht="31.5" customHeight="1">
      <c r="B406" s="140"/>
      <c r="C406" s="141" t="s">
        <v>1341</v>
      </c>
      <c r="D406" s="141" t="s">
        <v>160</v>
      </c>
      <c r="E406" s="142" t="s">
        <v>1342</v>
      </c>
      <c r="F406" s="225" t="s">
        <v>1343</v>
      </c>
      <c r="G406" s="225"/>
      <c r="H406" s="225"/>
      <c r="I406" s="225"/>
      <c r="J406" s="143" t="s">
        <v>183</v>
      </c>
      <c r="K406" s="144">
        <v>1.8</v>
      </c>
      <c r="L406" s="226"/>
      <c r="M406" s="226"/>
      <c r="N406" s="226">
        <f t="shared" ref="N406:N411" si="70">ROUND(L406*K406,2)</f>
        <v>0</v>
      </c>
      <c r="O406" s="226"/>
      <c r="P406" s="226"/>
      <c r="Q406" s="226"/>
      <c r="R406" s="145"/>
      <c r="T406" s="146" t="s">
        <v>5</v>
      </c>
      <c r="U406" s="43" t="s">
        <v>42</v>
      </c>
      <c r="V406" s="147">
        <v>0</v>
      </c>
      <c r="W406" s="147">
        <f t="shared" ref="W406:W411" si="71">V406*K406</f>
        <v>0</v>
      </c>
      <c r="X406" s="147">
        <v>0</v>
      </c>
      <c r="Y406" s="147">
        <f t="shared" ref="Y406:Y411" si="72">X406*K406</f>
        <v>0</v>
      </c>
      <c r="Z406" s="147">
        <v>0</v>
      </c>
      <c r="AA406" s="148">
        <f t="shared" ref="AA406:AA411" si="73">Z406*K406</f>
        <v>0</v>
      </c>
      <c r="AR406" s="20" t="s">
        <v>164</v>
      </c>
      <c r="AT406" s="20" t="s">
        <v>160</v>
      </c>
      <c r="AU406" s="20" t="s">
        <v>85</v>
      </c>
      <c r="AY406" s="20" t="s">
        <v>159</v>
      </c>
      <c r="BE406" s="149">
        <f t="shared" ref="BE406:BE411" si="74">IF(U406="základní",N406,0)</f>
        <v>0</v>
      </c>
      <c r="BF406" s="149">
        <f t="shared" ref="BF406:BF411" si="75">IF(U406="snížená",N406,0)</f>
        <v>0</v>
      </c>
      <c r="BG406" s="149">
        <f t="shared" ref="BG406:BG411" si="76">IF(U406="zákl. přenesená",N406,0)</f>
        <v>0</v>
      </c>
      <c r="BH406" s="149">
        <f t="shared" ref="BH406:BH411" si="77">IF(U406="sníž. přenesená",N406,0)</f>
        <v>0</v>
      </c>
      <c r="BI406" s="149">
        <f t="shared" ref="BI406:BI411" si="78">IF(U406="nulová",N406,0)</f>
        <v>0</v>
      </c>
      <c r="BJ406" s="20" t="s">
        <v>85</v>
      </c>
      <c r="BK406" s="149">
        <f t="shared" ref="BK406:BK411" si="79">ROUND(L406*K406,2)</f>
        <v>0</v>
      </c>
      <c r="BL406" s="20" t="s">
        <v>164</v>
      </c>
      <c r="BM406" s="20" t="s">
        <v>1344</v>
      </c>
    </row>
    <row r="407" spans="2:65" s="1" customFormat="1" ht="22.5" customHeight="1">
      <c r="B407" s="140"/>
      <c r="C407" s="141" t="s">
        <v>1039</v>
      </c>
      <c r="D407" s="141" t="s">
        <v>160</v>
      </c>
      <c r="E407" s="142" t="s">
        <v>1345</v>
      </c>
      <c r="F407" s="225" t="s">
        <v>1346</v>
      </c>
      <c r="G407" s="225"/>
      <c r="H407" s="225"/>
      <c r="I407" s="225"/>
      <c r="J407" s="143" t="s">
        <v>183</v>
      </c>
      <c r="K407" s="144">
        <v>235</v>
      </c>
      <c r="L407" s="226"/>
      <c r="M407" s="226"/>
      <c r="N407" s="226">
        <f t="shared" si="70"/>
        <v>0</v>
      </c>
      <c r="O407" s="226"/>
      <c r="P407" s="226"/>
      <c r="Q407" s="226"/>
      <c r="R407" s="145"/>
      <c r="T407" s="146" t="s">
        <v>5</v>
      </c>
      <c r="U407" s="43" t="s">
        <v>42</v>
      </c>
      <c r="V407" s="147">
        <v>0</v>
      </c>
      <c r="W407" s="147">
        <f t="shared" si="71"/>
        <v>0</v>
      </c>
      <c r="X407" s="147">
        <v>0</v>
      </c>
      <c r="Y407" s="147">
        <f t="shared" si="72"/>
        <v>0</v>
      </c>
      <c r="Z407" s="147">
        <v>0</v>
      </c>
      <c r="AA407" s="148">
        <f t="shared" si="73"/>
        <v>0</v>
      </c>
      <c r="AR407" s="20" t="s">
        <v>164</v>
      </c>
      <c r="AT407" s="20" t="s">
        <v>160</v>
      </c>
      <c r="AU407" s="20" t="s">
        <v>85</v>
      </c>
      <c r="AY407" s="20" t="s">
        <v>159</v>
      </c>
      <c r="BE407" s="149">
        <f t="shared" si="74"/>
        <v>0</v>
      </c>
      <c r="BF407" s="149">
        <f t="shared" si="75"/>
        <v>0</v>
      </c>
      <c r="BG407" s="149">
        <f t="shared" si="76"/>
        <v>0</v>
      </c>
      <c r="BH407" s="149">
        <f t="shared" si="77"/>
        <v>0</v>
      </c>
      <c r="BI407" s="149">
        <f t="shared" si="78"/>
        <v>0</v>
      </c>
      <c r="BJ407" s="20" t="s">
        <v>85</v>
      </c>
      <c r="BK407" s="149">
        <f t="shared" si="79"/>
        <v>0</v>
      </c>
      <c r="BL407" s="20" t="s">
        <v>164</v>
      </c>
      <c r="BM407" s="20" t="s">
        <v>1347</v>
      </c>
    </row>
    <row r="408" spans="2:65" s="1" customFormat="1" ht="22.5" customHeight="1">
      <c r="B408" s="140"/>
      <c r="C408" s="141" t="s">
        <v>1348</v>
      </c>
      <c r="D408" s="141" t="s">
        <v>160</v>
      </c>
      <c r="E408" s="142" t="s">
        <v>1349</v>
      </c>
      <c r="F408" s="225" t="s">
        <v>1350</v>
      </c>
      <c r="G408" s="225"/>
      <c r="H408" s="225"/>
      <c r="I408" s="225"/>
      <c r="J408" s="143" t="s">
        <v>183</v>
      </c>
      <c r="K408" s="144">
        <v>3525</v>
      </c>
      <c r="L408" s="226"/>
      <c r="M408" s="226"/>
      <c r="N408" s="226">
        <f t="shared" si="70"/>
        <v>0</v>
      </c>
      <c r="O408" s="226"/>
      <c r="P408" s="226"/>
      <c r="Q408" s="226"/>
      <c r="R408" s="145"/>
      <c r="T408" s="146" t="s">
        <v>5</v>
      </c>
      <c r="U408" s="43" t="s">
        <v>42</v>
      </c>
      <c r="V408" s="147">
        <v>0</v>
      </c>
      <c r="W408" s="147">
        <f t="shared" si="71"/>
        <v>0</v>
      </c>
      <c r="X408" s="147">
        <v>0</v>
      </c>
      <c r="Y408" s="147">
        <f t="shared" si="72"/>
        <v>0</v>
      </c>
      <c r="Z408" s="147">
        <v>0</v>
      </c>
      <c r="AA408" s="148">
        <f t="shared" si="73"/>
        <v>0</v>
      </c>
      <c r="AR408" s="20" t="s">
        <v>164</v>
      </c>
      <c r="AT408" s="20" t="s">
        <v>160</v>
      </c>
      <c r="AU408" s="20" t="s">
        <v>85</v>
      </c>
      <c r="AY408" s="20" t="s">
        <v>159</v>
      </c>
      <c r="BE408" s="149">
        <f t="shared" si="74"/>
        <v>0</v>
      </c>
      <c r="BF408" s="149">
        <f t="shared" si="75"/>
        <v>0</v>
      </c>
      <c r="BG408" s="149">
        <f t="shared" si="76"/>
        <v>0</v>
      </c>
      <c r="BH408" s="149">
        <f t="shared" si="77"/>
        <v>0</v>
      </c>
      <c r="BI408" s="149">
        <f t="shared" si="78"/>
        <v>0</v>
      </c>
      <c r="BJ408" s="20" t="s">
        <v>85</v>
      </c>
      <c r="BK408" s="149">
        <f t="shared" si="79"/>
        <v>0</v>
      </c>
      <c r="BL408" s="20" t="s">
        <v>164</v>
      </c>
      <c r="BM408" s="20" t="s">
        <v>1351</v>
      </c>
    </row>
    <row r="409" spans="2:65" s="1" customFormat="1" ht="22.5" customHeight="1">
      <c r="B409" s="140"/>
      <c r="C409" s="141" t="s">
        <v>1043</v>
      </c>
      <c r="D409" s="141" t="s">
        <v>160</v>
      </c>
      <c r="E409" s="142" t="s">
        <v>1352</v>
      </c>
      <c r="F409" s="225" t="s">
        <v>1353</v>
      </c>
      <c r="G409" s="225"/>
      <c r="H409" s="225"/>
      <c r="I409" s="225"/>
      <c r="J409" s="143" t="s">
        <v>183</v>
      </c>
      <c r="K409" s="144">
        <v>235</v>
      </c>
      <c r="L409" s="226"/>
      <c r="M409" s="226"/>
      <c r="N409" s="226">
        <f t="shared" si="70"/>
        <v>0</v>
      </c>
      <c r="O409" s="226"/>
      <c r="P409" s="226"/>
      <c r="Q409" s="226"/>
      <c r="R409" s="145"/>
      <c r="T409" s="146" t="s">
        <v>5</v>
      </c>
      <c r="U409" s="43" t="s">
        <v>42</v>
      </c>
      <c r="V409" s="147">
        <v>0</v>
      </c>
      <c r="W409" s="147">
        <f t="shared" si="71"/>
        <v>0</v>
      </c>
      <c r="X409" s="147">
        <v>0</v>
      </c>
      <c r="Y409" s="147">
        <f t="shared" si="72"/>
        <v>0</v>
      </c>
      <c r="Z409" s="147">
        <v>0</v>
      </c>
      <c r="AA409" s="148">
        <f t="shared" si="73"/>
        <v>0</v>
      </c>
      <c r="AR409" s="20" t="s">
        <v>164</v>
      </c>
      <c r="AT409" s="20" t="s">
        <v>160</v>
      </c>
      <c r="AU409" s="20" t="s">
        <v>85</v>
      </c>
      <c r="AY409" s="20" t="s">
        <v>159</v>
      </c>
      <c r="BE409" s="149">
        <f t="shared" si="74"/>
        <v>0</v>
      </c>
      <c r="BF409" s="149">
        <f t="shared" si="75"/>
        <v>0</v>
      </c>
      <c r="BG409" s="149">
        <f t="shared" si="76"/>
        <v>0</v>
      </c>
      <c r="BH409" s="149">
        <f t="shared" si="77"/>
        <v>0</v>
      </c>
      <c r="BI409" s="149">
        <f t="shared" si="78"/>
        <v>0</v>
      </c>
      <c r="BJ409" s="20" t="s">
        <v>85</v>
      </c>
      <c r="BK409" s="149">
        <f t="shared" si="79"/>
        <v>0</v>
      </c>
      <c r="BL409" s="20" t="s">
        <v>164</v>
      </c>
      <c r="BM409" s="20" t="s">
        <v>1354</v>
      </c>
    </row>
    <row r="410" spans="2:65" s="1" customFormat="1" ht="22.5" customHeight="1">
      <c r="B410" s="140"/>
      <c r="C410" s="141" t="s">
        <v>1355</v>
      </c>
      <c r="D410" s="141" t="s">
        <v>160</v>
      </c>
      <c r="E410" s="142" t="s">
        <v>1356</v>
      </c>
      <c r="F410" s="225" t="s">
        <v>1357</v>
      </c>
      <c r="G410" s="225"/>
      <c r="H410" s="225"/>
      <c r="I410" s="225"/>
      <c r="J410" s="143" t="s">
        <v>183</v>
      </c>
      <c r="K410" s="144">
        <v>1175</v>
      </c>
      <c r="L410" s="226"/>
      <c r="M410" s="226"/>
      <c r="N410" s="226">
        <f t="shared" si="70"/>
        <v>0</v>
      </c>
      <c r="O410" s="226"/>
      <c r="P410" s="226"/>
      <c r="Q410" s="226"/>
      <c r="R410" s="145"/>
      <c r="T410" s="146" t="s">
        <v>5</v>
      </c>
      <c r="U410" s="43" t="s">
        <v>42</v>
      </c>
      <c r="V410" s="147">
        <v>0</v>
      </c>
      <c r="W410" s="147">
        <f t="shared" si="71"/>
        <v>0</v>
      </c>
      <c r="X410" s="147">
        <v>0</v>
      </c>
      <c r="Y410" s="147">
        <f t="shared" si="72"/>
        <v>0</v>
      </c>
      <c r="Z410" s="147">
        <v>0</v>
      </c>
      <c r="AA410" s="148">
        <f t="shared" si="73"/>
        <v>0</v>
      </c>
      <c r="AR410" s="20" t="s">
        <v>164</v>
      </c>
      <c r="AT410" s="20" t="s">
        <v>160</v>
      </c>
      <c r="AU410" s="20" t="s">
        <v>85</v>
      </c>
      <c r="AY410" s="20" t="s">
        <v>159</v>
      </c>
      <c r="BE410" s="149">
        <f t="shared" si="74"/>
        <v>0</v>
      </c>
      <c r="BF410" s="149">
        <f t="shared" si="75"/>
        <v>0</v>
      </c>
      <c r="BG410" s="149">
        <f t="shared" si="76"/>
        <v>0</v>
      </c>
      <c r="BH410" s="149">
        <f t="shared" si="77"/>
        <v>0</v>
      </c>
      <c r="BI410" s="149">
        <f t="shared" si="78"/>
        <v>0</v>
      </c>
      <c r="BJ410" s="20" t="s">
        <v>85</v>
      </c>
      <c r="BK410" s="149">
        <f t="shared" si="79"/>
        <v>0</v>
      </c>
      <c r="BL410" s="20" t="s">
        <v>164</v>
      </c>
      <c r="BM410" s="20" t="s">
        <v>1358</v>
      </c>
    </row>
    <row r="411" spans="2:65" s="1" customFormat="1" ht="22.5" customHeight="1">
      <c r="B411" s="140"/>
      <c r="C411" s="141" t="s">
        <v>1046</v>
      </c>
      <c r="D411" s="141" t="s">
        <v>160</v>
      </c>
      <c r="E411" s="142" t="s">
        <v>1359</v>
      </c>
      <c r="F411" s="225" t="s">
        <v>1360</v>
      </c>
      <c r="G411" s="225"/>
      <c r="H411" s="225"/>
      <c r="I411" s="225"/>
      <c r="J411" s="143" t="s">
        <v>183</v>
      </c>
      <c r="K411" s="144">
        <v>235</v>
      </c>
      <c r="L411" s="226"/>
      <c r="M411" s="226"/>
      <c r="N411" s="226">
        <f t="shared" si="70"/>
        <v>0</v>
      </c>
      <c r="O411" s="226"/>
      <c r="P411" s="226"/>
      <c r="Q411" s="226"/>
      <c r="R411" s="145"/>
      <c r="T411" s="146" t="s">
        <v>5</v>
      </c>
      <c r="U411" s="43" t="s">
        <v>42</v>
      </c>
      <c r="V411" s="147">
        <v>0</v>
      </c>
      <c r="W411" s="147">
        <f t="shared" si="71"/>
        <v>0</v>
      </c>
      <c r="X411" s="147">
        <v>0</v>
      </c>
      <c r="Y411" s="147">
        <f t="shared" si="72"/>
        <v>0</v>
      </c>
      <c r="Z411" s="147">
        <v>0</v>
      </c>
      <c r="AA411" s="148">
        <f t="shared" si="73"/>
        <v>0</v>
      </c>
      <c r="AR411" s="20" t="s">
        <v>164</v>
      </c>
      <c r="AT411" s="20" t="s">
        <v>160</v>
      </c>
      <c r="AU411" s="20" t="s">
        <v>85</v>
      </c>
      <c r="AY411" s="20" t="s">
        <v>159</v>
      </c>
      <c r="BE411" s="149">
        <f t="shared" si="74"/>
        <v>0</v>
      </c>
      <c r="BF411" s="149">
        <f t="shared" si="75"/>
        <v>0</v>
      </c>
      <c r="BG411" s="149">
        <f t="shared" si="76"/>
        <v>0</v>
      </c>
      <c r="BH411" s="149">
        <f t="shared" si="77"/>
        <v>0</v>
      </c>
      <c r="BI411" s="149">
        <f t="shared" si="78"/>
        <v>0</v>
      </c>
      <c r="BJ411" s="20" t="s">
        <v>85</v>
      </c>
      <c r="BK411" s="149">
        <f t="shared" si="79"/>
        <v>0</v>
      </c>
      <c r="BL411" s="20" t="s">
        <v>164</v>
      </c>
      <c r="BM411" s="20" t="s">
        <v>1361</v>
      </c>
    </row>
    <row r="412" spans="2:65" s="9" customFormat="1" ht="37.35" customHeight="1">
      <c r="B412" s="129"/>
      <c r="C412" s="130"/>
      <c r="D412" s="131" t="s">
        <v>253</v>
      </c>
      <c r="E412" s="131"/>
      <c r="F412" s="131"/>
      <c r="G412" s="131"/>
      <c r="H412" s="131"/>
      <c r="I412" s="131"/>
      <c r="J412" s="131"/>
      <c r="K412" s="131"/>
      <c r="L412" s="131"/>
      <c r="M412" s="131"/>
      <c r="N412" s="261">
        <f>BK412</f>
        <v>0</v>
      </c>
      <c r="O412" s="262"/>
      <c r="P412" s="262"/>
      <c r="Q412" s="262"/>
      <c r="R412" s="132"/>
      <c r="T412" s="133"/>
      <c r="U412" s="130"/>
      <c r="V412" s="130"/>
      <c r="W412" s="134">
        <f>W413</f>
        <v>90.564800000000005</v>
      </c>
      <c r="X412" s="130"/>
      <c r="Y412" s="134">
        <f>Y413</f>
        <v>1.8363339999999999</v>
      </c>
      <c r="Z412" s="130"/>
      <c r="AA412" s="135">
        <f>AA413</f>
        <v>0</v>
      </c>
      <c r="AR412" s="136" t="s">
        <v>129</v>
      </c>
      <c r="AT412" s="137" t="s">
        <v>76</v>
      </c>
      <c r="AU412" s="137" t="s">
        <v>77</v>
      </c>
      <c r="AY412" s="136" t="s">
        <v>159</v>
      </c>
      <c r="BK412" s="138">
        <f>BK413</f>
        <v>0</v>
      </c>
    </row>
    <row r="413" spans="2:65" s="9" customFormat="1" ht="19.899999999999999" customHeight="1">
      <c r="B413" s="129"/>
      <c r="C413" s="130"/>
      <c r="D413" s="139" t="s">
        <v>811</v>
      </c>
      <c r="E413" s="139"/>
      <c r="F413" s="139"/>
      <c r="G413" s="139"/>
      <c r="H413" s="139"/>
      <c r="I413" s="139"/>
      <c r="J413" s="139"/>
      <c r="K413" s="139"/>
      <c r="L413" s="139"/>
      <c r="M413" s="139"/>
      <c r="N413" s="233">
        <f>BK413</f>
        <v>0</v>
      </c>
      <c r="O413" s="234"/>
      <c r="P413" s="234"/>
      <c r="Q413" s="234"/>
      <c r="R413" s="132"/>
      <c r="T413" s="133"/>
      <c r="U413" s="130"/>
      <c r="V413" s="130"/>
      <c r="W413" s="134">
        <f>SUM(W414:W421)</f>
        <v>90.564800000000005</v>
      </c>
      <c r="X413" s="130"/>
      <c r="Y413" s="134">
        <f>SUM(Y414:Y421)</f>
        <v>1.8363339999999999</v>
      </c>
      <c r="Z413" s="130"/>
      <c r="AA413" s="135">
        <f>SUM(AA414:AA421)</f>
        <v>0</v>
      </c>
      <c r="AR413" s="136" t="s">
        <v>129</v>
      </c>
      <c r="AT413" s="137" t="s">
        <v>76</v>
      </c>
      <c r="AU413" s="137" t="s">
        <v>85</v>
      </c>
      <c r="AY413" s="136" t="s">
        <v>159</v>
      </c>
      <c r="BK413" s="138">
        <f>SUM(BK414:BK421)</f>
        <v>0</v>
      </c>
    </row>
    <row r="414" spans="2:65" s="1" customFormat="1" ht="31.5" customHeight="1">
      <c r="B414" s="140"/>
      <c r="C414" s="141" t="s">
        <v>1362</v>
      </c>
      <c r="D414" s="141" t="s">
        <v>160</v>
      </c>
      <c r="E414" s="142" t="s">
        <v>1363</v>
      </c>
      <c r="F414" s="225" t="s">
        <v>1364</v>
      </c>
      <c r="G414" s="225"/>
      <c r="H414" s="225"/>
      <c r="I414" s="225"/>
      <c r="J414" s="143" t="s">
        <v>258</v>
      </c>
      <c r="K414" s="144">
        <v>64.2</v>
      </c>
      <c r="L414" s="226"/>
      <c r="M414" s="226"/>
      <c r="N414" s="226">
        <f>ROUND(L414*K414,2)</f>
        <v>0</v>
      </c>
      <c r="O414" s="226"/>
      <c r="P414" s="226"/>
      <c r="Q414" s="226"/>
      <c r="R414" s="145"/>
      <c r="T414" s="146" t="s">
        <v>5</v>
      </c>
      <c r="U414" s="43" t="s">
        <v>42</v>
      </c>
      <c r="V414" s="147">
        <v>0.999</v>
      </c>
      <c r="W414" s="147">
        <f>V414*K414</f>
        <v>64.135800000000003</v>
      </c>
      <c r="X414" s="147">
        <v>2.819E-2</v>
      </c>
      <c r="Y414" s="147">
        <f>X414*K414</f>
        <v>1.809798</v>
      </c>
      <c r="Z414" s="147">
        <v>0</v>
      </c>
      <c r="AA414" s="148">
        <f>Z414*K414</f>
        <v>0</v>
      </c>
      <c r="AR414" s="20" t="s">
        <v>168</v>
      </c>
      <c r="AT414" s="20" t="s">
        <v>160</v>
      </c>
      <c r="AU414" s="20" t="s">
        <v>129</v>
      </c>
      <c r="AY414" s="20" t="s">
        <v>159</v>
      </c>
      <c r="BE414" s="149">
        <f>IF(U414="základní",N414,0)</f>
        <v>0</v>
      </c>
      <c r="BF414" s="149">
        <f>IF(U414="snížená",N414,0)</f>
        <v>0</v>
      </c>
      <c r="BG414" s="149">
        <f>IF(U414="zákl. přenesená",N414,0)</f>
        <v>0</v>
      </c>
      <c r="BH414" s="149">
        <f>IF(U414="sníž. přenesená",N414,0)</f>
        <v>0</v>
      </c>
      <c r="BI414" s="149">
        <f>IF(U414="nulová",N414,0)</f>
        <v>0</v>
      </c>
      <c r="BJ414" s="20" t="s">
        <v>85</v>
      </c>
      <c r="BK414" s="149">
        <f>ROUND(L414*K414,2)</f>
        <v>0</v>
      </c>
      <c r="BL414" s="20" t="s">
        <v>168</v>
      </c>
      <c r="BM414" s="20" t="s">
        <v>1365</v>
      </c>
    </row>
    <row r="415" spans="2:65" s="10" customFormat="1" ht="22.5" customHeight="1">
      <c r="B415" s="150"/>
      <c r="C415" s="151"/>
      <c r="D415" s="151"/>
      <c r="E415" s="152" t="s">
        <v>5</v>
      </c>
      <c r="F415" s="227" t="s">
        <v>1366</v>
      </c>
      <c r="G415" s="228"/>
      <c r="H415" s="228"/>
      <c r="I415" s="228"/>
      <c r="J415" s="151"/>
      <c r="K415" s="153">
        <v>64.2</v>
      </c>
      <c r="L415" s="151"/>
      <c r="M415" s="151"/>
      <c r="N415" s="151"/>
      <c r="O415" s="151"/>
      <c r="P415" s="151"/>
      <c r="Q415" s="151"/>
      <c r="R415" s="154"/>
      <c r="T415" s="155"/>
      <c r="U415" s="151"/>
      <c r="V415" s="151"/>
      <c r="W415" s="151"/>
      <c r="X415" s="151"/>
      <c r="Y415" s="151"/>
      <c r="Z415" s="151"/>
      <c r="AA415" s="156"/>
      <c r="AT415" s="157" t="s">
        <v>167</v>
      </c>
      <c r="AU415" s="157" t="s">
        <v>129</v>
      </c>
      <c r="AV415" s="10" t="s">
        <v>129</v>
      </c>
      <c r="AW415" s="10" t="s">
        <v>35</v>
      </c>
      <c r="AX415" s="10" t="s">
        <v>85</v>
      </c>
      <c r="AY415" s="157" t="s">
        <v>159</v>
      </c>
    </row>
    <row r="416" spans="2:65" s="1" customFormat="1" ht="22.5" customHeight="1">
      <c r="B416" s="140"/>
      <c r="C416" s="141" t="s">
        <v>1049</v>
      </c>
      <c r="D416" s="141" t="s">
        <v>160</v>
      </c>
      <c r="E416" s="142" t="s">
        <v>1367</v>
      </c>
      <c r="F416" s="225" t="s">
        <v>1368</v>
      </c>
      <c r="G416" s="225"/>
      <c r="H416" s="225"/>
      <c r="I416" s="225"/>
      <c r="J416" s="143" t="s">
        <v>163</v>
      </c>
      <c r="K416" s="144">
        <v>21.4</v>
      </c>
      <c r="L416" s="226"/>
      <c r="M416" s="226"/>
      <c r="N416" s="226">
        <f>ROUND(L416*K416,2)</f>
        <v>0</v>
      </c>
      <c r="O416" s="226"/>
      <c r="P416" s="226"/>
      <c r="Q416" s="226"/>
      <c r="R416" s="145"/>
      <c r="T416" s="146" t="s">
        <v>5</v>
      </c>
      <c r="U416" s="43" t="s">
        <v>42</v>
      </c>
      <c r="V416" s="147">
        <v>0.75</v>
      </c>
      <c r="W416" s="147">
        <f>V416*K416</f>
        <v>16.049999999999997</v>
      </c>
      <c r="X416" s="147">
        <v>0</v>
      </c>
      <c r="Y416" s="147">
        <f>X416*K416</f>
        <v>0</v>
      </c>
      <c r="Z416" s="147">
        <v>0</v>
      </c>
      <c r="AA416" s="148">
        <f>Z416*K416</f>
        <v>0</v>
      </c>
      <c r="AR416" s="20" t="s">
        <v>168</v>
      </c>
      <c r="AT416" s="20" t="s">
        <v>160</v>
      </c>
      <c r="AU416" s="20" t="s">
        <v>129</v>
      </c>
      <c r="AY416" s="20" t="s">
        <v>159</v>
      </c>
      <c r="BE416" s="149">
        <f>IF(U416="základní",N416,0)</f>
        <v>0</v>
      </c>
      <c r="BF416" s="149">
        <f>IF(U416="snížená",N416,0)</f>
        <v>0</v>
      </c>
      <c r="BG416" s="149">
        <f>IF(U416="zákl. přenesená",N416,0)</f>
        <v>0</v>
      </c>
      <c r="BH416" s="149">
        <f>IF(U416="sníž. přenesená",N416,0)</f>
        <v>0</v>
      </c>
      <c r="BI416" s="149">
        <f>IF(U416="nulová",N416,0)</f>
        <v>0</v>
      </c>
      <c r="BJ416" s="20" t="s">
        <v>85</v>
      </c>
      <c r="BK416" s="149">
        <f>ROUND(L416*K416,2)</f>
        <v>0</v>
      </c>
      <c r="BL416" s="20" t="s">
        <v>168</v>
      </c>
      <c r="BM416" s="20" t="s">
        <v>1369</v>
      </c>
    </row>
    <row r="417" spans="2:65" s="10" customFormat="1" ht="22.5" customHeight="1">
      <c r="B417" s="150"/>
      <c r="C417" s="151"/>
      <c r="D417" s="151"/>
      <c r="E417" s="152" t="s">
        <v>5</v>
      </c>
      <c r="F417" s="227" t="s">
        <v>1370</v>
      </c>
      <c r="G417" s="228"/>
      <c r="H417" s="228"/>
      <c r="I417" s="228"/>
      <c r="J417" s="151"/>
      <c r="K417" s="153">
        <v>21.4</v>
      </c>
      <c r="L417" s="151"/>
      <c r="M417" s="151"/>
      <c r="N417" s="151"/>
      <c r="O417" s="151"/>
      <c r="P417" s="151"/>
      <c r="Q417" s="151"/>
      <c r="R417" s="154"/>
      <c r="T417" s="155"/>
      <c r="U417" s="151"/>
      <c r="V417" s="151"/>
      <c r="W417" s="151"/>
      <c r="X417" s="151"/>
      <c r="Y417" s="151"/>
      <c r="Z417" s="151"/>
      <c r="AA417" s="156"/>
      <c r="AT417" s="157" t="s">
        <v>167</v>
      </c>
      <c r="AU417" s="157" t="s">
        <v>129</v>
      </c>
      <c r="AV417" s="10" t="s">
        <v>129</v>
      </c>
      <c r="AW417" s="10" t="s">
        <v>35</v>
      </c>
      <c r="AX417" s="10" t="s">
        <v>85</v>
      </c>
      <c r="AY417" s="157" t="s">
        <v>159</v>
      </c>
    </row>
    <row r="418" spans="2:65" s="1" customFormat="1" ht="22.5" customHeight="1">
      <c r="B418" s="140"/>
      <c r="C418" s="141" t="s">
        <v>1371</v>
      </c>
      <c r="D418" s="141" t="s">
        <v>160</v>
      </c>
      <c r="E418" s="142" t="s">
        <v>1372</v>
      </c>
      <c r="F418" s="225" t="s">
        <v>1373</v>
      </c>
      <c r="G418" s="225"/>
      <c r="H418" s="225"/>
      <c r="I418" s="225"/>
      <c r="J418" s="143" t="s">
        <v>258</v>
      </c>
      <c r="K418" s="144">
        <v>128.4</v>
      </c>
      <c r="L418" s="226"/>
      <c r="M418" s="226"/>
      <c r="N418" s="226">
        <f>ROUND(L418*K418,2)</f>
        <v>0</v>
      </c>
      <c r="O418" s="226"/>
      <c r="P418" s="226"/>
      <c r="Q418" s="226"/>
      <c r="R418" s="145"/>
      <c r="T418" s="146" t="s">
        <v>5</v>
      </c>
      <c r="U418" s="43" t="s">
        <v>42</v>
      </c>
      <c r="V418" s="147">
        <v>6.4000000000000001E-2</v>
      </c>
      <c r="W418" s="147">
        <f>V418*K418</f>
        <v>8.2176000000000009</v>
      </c>
      <c r="X418" s="147">
        <v>2.0000000000000001E-4</v>
      </c>
      <c r="Y418" s="147">
        <f>X418*K418</f>
        <v>2.5680000000000001E-2</v>
      </c>
      <c r="Z418" s="147">
        <v>0</v>
      </c>
      <c r="AA418" s="148">
        <f>Z418*K418</f>
        <v>0</v>
      </c>
      <c r="AR418" s="20" t="s">
        <v>168</v>
      </c>
      <c r="AT418" s="20" t="s">
        <v>160</v>
      </c>
      <c r="AU418" s="20" t="s">
        <v>129</v>
      </c>
      <c r="AY418" s="20" t="s">
        <v>159</v>
      </c>
      <c r="BE418" s="149">
        <f>IF(U418="základní",N418,0)</f>
        <v>0</v>
      </c>
      <c r="BF418" s="149">
        <f>IF(U418="snížená",N418,0)</f>
        <v>0</v>
      </c>
      <c r="BG418" s="149">
        <f>IF(U418="zákl. přenesená",N418,0)</f>
        <v>0</v>
      </c>
      <c r="BH418" s="149">
        <f>IF(U418="sníž. přenesená",N418,0)</f>
        <v>0</v>
      </c>
      <c r="BI418" s="149">
        <f>IF(U418="nulová",N418,0)</f>
        <v>0</v>
      </c>
      <c r="BJ418" s="20" t="s">
        <v>85</v>
      </c>
      <c r="BK418" s="149">
        <f>ROUND(L418*K418,2)</f>
        <v>0</v>
      </c>
      <c r="BL418" s="20" t="s">
        <v>168</v>
      </c>
      <c r="BM418" s="20" t="s">
        <v>1374</v>
      </c>
    </row>
    <row r="419" spans="2:65" s="10" customFormat="1" ht="22.5" customHeight="1">
      <c r="B419" s="150"/>
      <c r="C419" s="151"/>
      <c r="D419" s="151"/>
      <c r="E419" s="152" t="s">
        <v>5</v>
      </c>
      <c r="F419" s="227" t="s">
        <v>1375</v>
      </c>
      <c r="G419" s="228"/>
      <c r="H419" s="228"/>
      <c r="I419" s="228"/>
      <c r="J419" s="151"/>
      <c r="K419" s="153">
        <v>128.4</v>
      </c>
      <c r="L419" s="151"/>
      <c r="M419" s="151"/>
      <c r="N419" s="151"/>
      <c r="O419" s="151"/>
      <c r="P419" s="151"/>
      <c r="Q419" s="151"/>
      <c r="R419" s="154"/>
      <c r="T419" s="155"/>
      <c r="U419" s="151"/>
      <c r="V419" s="151"/>
      <c r="W419" s="151"/>
      <c r="X419" s="151"/>
      <c r="Y419" s="151"/>
      <c r="Z419" s="151"/>
      <c r="AA419" s="156"/>
      <c r="AT419" s="157" t="s">
        <v>167</v>
      </c>
      <c r="AU419" s="157" t="s">
        <v>129</v>
      </c>
      <c r="AV419" s="10" t="s">
        <v>129</v>
      </c>
      <c r="AW419" s="10" t="s">
        <v>35</v>
      </c>
      <c r="AX419" s="10" t="s">
        <v>85</v>
      </c>
      <c r="AY419" s="157" t="s">
        <v>159</v>
      </c>
    </row>
    <row r="420" spans="2:65" s="1" customFormat="1" ht="31.5" customHeight="1">
      <c r="B420" s="140"/>
      <c r="C420" s="141" t="s">
        <v>1052</v>
      </c>
      <c r="D420" s="141" t="s">
        <v>160</v>
      </c>
      <c r="E420" s="142" t="s">
        <v>1376</v>
      </c>
      <c r="F420" s="225" t="s">
        <v>1377</v>
      </c>
      <c r="G420" s="225"/>
      <c r="H420" s="225"/>
      <c r="I420" s="225"/>
      <c r="J420" s="143" t="s">
        <v>163</v>
      </c>
      <c r="K420" s="144">
        <v>21.4</v>
      </c>
      <c r="L420" s="226"/>
      <c r="M420" s="226"/>
      <c r="N420" s="226">
        <f>ROUND(L420*K420,2)</f>
        <v>0</v>
      </c>
      <c r="O420" s="226"/>
      <c r="P420" s="226"/>
      <c r="Q420" s="226"/>
      <c r="R420" s="145"/>
      <c r="T420" s="146" t="s">
        <v>5</v>
      </c>
      <c r="U420" s="43" t="s">
        <v>42</v>
      </c>
      <c r="V420" s="147">
        <v>0.10100000000000001</v>
      </c>
      <c r="W420" s="147">
        <f>V420*K420</f>
        <v>2.1614</v>
      </c>
      <c r="X420" s="147">
        <v>4.0000000000000003E-5</v>
      </c>
      <c r="Y420" s="147">
        <f>X420*K420</f>
        <v>8.5599999999999999E-4</v>
      </c>
      <c r="Z420" s="147">
        <v>0</v>
      </c>
      <c r="AA420" s="148">
        <f>Z420*K420</f>
        <v>0</v>
      </c>
      <c r="AR420" s="20" t="s">
        <v>168</v>
      </c>
      <c r="AT420" s="20" t="s">
        <v>160</v>
      </c>
      <c r="AU420" s="20" t="s">
        <v>129</v>
      </c>
      <c r="AY420" s="20" t="s">
        <v>159</v>
      </c>
      <c r="BE420" s="149">
        <f>IF(U420="základní",N420,0)</f>
        <v>0</v>
      </c>
      <c r="BF420" s="149">
        <f>IF(U420="snížená",N420,0)</f>
        <v>0</v>
      </c>
      <c r="BG420" s="149">
        <f>IF(U420="zákl. přenesená",N420,0)</f>
        <v>0</v>
      </c>
      <c r="BH420" s="149">
        <f>IF(U420="sníž. přenesená",N420,0)</f>
        <v>0</v>
      </c>
      <c r="BI420" s="149">
        <f>IF(U420="nulová",N420,0)</f>
        <v>0</v>
      </c>
      <c r="BJ420" s="20" t="s">
        <v>85</v>
      </c>
      <c r="BK420" s="149">
        <f>ROUND(L420*K420,2)</f>
        <v>0</v>
      </c>
      <c r="BL420" s="20" t="s">
        <v>168</v>
      </c>
      <c r="BM420" s="20" t="s">
        <v>1378</v>
      </c>
    </row>
    <row r="421" spans="2:65" s="10" customFormat="1" ht="22.5" customHeight="1">
      <c r="B421" s="150"/>
      <c r="C421" s="151"/>
      <c r="D421" s="151"/>
      <c r="E421" s="152" t="s">
        <v>5</v>
      </c>
      <c r="F421" s="227" t="s">
        <v>1370</v>
      </c>
      <c r="G421" s="228"/>
      <c r="H421" s="228"/>
      <c r="I421" s="228"/>
      <c r="J421" s="151"/>
      <c r="K421" s="153">
        <v>21.4</v>
      </c>
      <c r="L421" s="151"/>
      <c r="M421" s="151"/>
      <c r="N421" s="151"/>
      <c r="O421" s="151"/>
      <c r="P421" s="151"/>
      <c r="Q421" s="151"/>
      <c r="R421" s="154"/>
      <c r="T421" s="182"/>
      <c r="U421" s="183"/>
      <c r="V421" s="183"/>
      <c r="W421" s="183"/>
      <c r="X421" s="183"/>
      <c r="Y421" s="183"/>
      <c r="Z421" s="183"/>
      <c r="AA421" s="184"/>
      <c r="AT421" s="157" t="s">
        <v>167</v>
      </c>
      <c r="AU421" s="157" t="s">
        <v>129</v>
      </c>
      <c r="AV421" s="10" t="s">
        <v>129</v>
      </c>
      <c r="AW421" s="10" t="s">
        <v>35</v>
      </c>
      <c r="AX421" s="10" t="s">
        <v>85</v>
      </c>
      <c r="AY421" s="157" t="s">
        <v>159</v>
      </c>
    </row>
    <row r="422" spans="2:65" s="1" customFormat="1" ht="6.95" customHeight="1">
      <c r="B422" s="58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60"/>
    </row>
  </sheetData>
  <mergeCells count="71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L120:Q120"/>
    <mergeCell ref="C126:Q126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39:I139"/>
    <mergeCell ref="L139:M139"/>
    <mergeCell ref="N139:Q139"/>
    <mergeCell ref="F140:I140"/>
    <mergeCell ref="F141:I141"/>
    <mergeCell ref="F142:I142"/>
    <mergeCell ref="N137:Q137"/>
    <mergeCell ref="N138:Q138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F156:I156"/>
    <mergeCell ref="F157:I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L222:M222"/>
    <mergeCell ref="N222:Q222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L236:M236"/>
    <mergeCell ref="N236:Q236"/>
    <mergeCell ref="F238:I238"/>
    <mergeCell ref="L238:M238"/>
    <mergeCell ref="N238:Q238"/>
    <mergeCell ref="N237:Q237"/>
    <mergeCell ref="F239:I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F262:I262"/>
    <mergeCell ref="L262:M262"/>
    <mergeCell ref="N262:Q262"/>
    <mergeCell ref="F263:I263"/>
    <mergeCell ref="L263:M263"/>
    <mergeCell ref="N263:Q263"/>
    <mergeCell ref="F264:I264"/>
    <mergeCell ref="F265:I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F288:I288"/>
    <mergeCell ref="L288:M288"/>
    <mergeCell ref="N288:Q288"/>
    <mergeCell ref="F290:I290"/>
    <mergeCell ref="L290:M290"/>
    <mergeCell ref="N290:Q290"/>
    <mergeCell ref="N287:Q287"/>
    <mergeCell ref="N289:Q289"/>
    <mergeCell ref="F292:I292"/>
    <mergeCell ref="L292:M292"/>
    <mergeCell ref="N292:Q292"/>
    <mergeCell ref="F293:I293"/>
    <mergeCell ref="F294:I294"/>
    <mergeCell ref="F295:I295"/>
    <mergeCell ref="L295:M295"/>
    <mergeCell ref="N295:Q295"/>
    <mergeCell ref="F296:I296"/>
    <mergeCell ref="L296:M296"/>
    <mergeCell ref="N296:Q296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F302:I302"/>
    <mergeCell ref="F303:I303"/>
    <mergeCell ref="L303:M303"/>
    <mergeCell ref="N303:Q30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9:I309"/>
    <mergeCell ref="L309:M309"/>
    <mergeCell ref="N309:Q309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F330:I330"/>
    <mergeCell ref="L330:M330"/>
    <mergeCell ref="N330:Q330"/>
    <mergeCell ref="F331:I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L335:M335"/>
    <mergeCell ref="N335:Q335"/>
    <mergeCell ref="F337:I337"/>
    <mergeCell ref="L337:M337"/>
    <mergeCell ref="N337:Q33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L344:M344"/>
    <mergeCell ref="N344:Q344"/>
    <mergeCell ref="F345:I345"/>
    <mergeCell ref="L345:M345"/>
    <mergeCell ref="N345:Q345"/>
    <mergeCell ref="F346:I346"/>
    <mergeCell ref="F347:I347"/>
    <mergeCell ref="L347:M347"/>
    <mergeCell ref="N347:Q347"/>
    <mergeCell ref="F348:I348"/>
    <mergeCell ref="F349:I349"/>
    <mergeCell ref="L349:M349"/>
    <mergeCell ref="N349:Q349"/>
    <mergeCell ref="F350:I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F364:I364"/>
    <mergeCell ref="F365:I365"/>
    <mergeCell ref="F366:I366"/>
    <mergeCell ref="L366:M366"/>
    <mergeCell ref="N366:Q366"/>
    <mergeCell ref="F367:I367"/>
    <mergeCell ref="F368:I368"/>
    <mergeCell ref="L368:M368"/>
    <mergeCell ref="N368:Q368"/>
    <mergeCell ref="F370:I370"/>
    <mergeCell ref="L370:M370"/>
    <mergeCell ref="N370:Q370"/>
    <mergeCell ref="F371:I371"/>
    <mergeCell ref="L371:M371"/>
    <mergeCell ref="N371:Q371"/>
    <mergeCell ref="F372:I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F388:I388"/>
    <mergeCell ref="F389:I389"/>
    <mergeCell ref="L389:M389"/>
    <mergeCell ref="N389:Q389"/>
    <mergeCell ref="F390:I390"/>
    <mergeCell ref="F392:I392"/>
    <mergeCell ref="L392:M392"/>
    <mergeCell ref="N392:Q392"/>
    <mergeCell ref="N391:Q391"/>
    <mergeCell ref="F393:I393"/>
    <mergeCell ref="F394:I394"/>
    <mergeCell ref="F395:I395"/>
    <mergeCell ref="L395:M395"/>
    <mergeCell ref="N395:Q395"/>
    <mergeCell ref="F396:I396"/>
    <mergeCell ref="F398:I398"/>
    <mergeCell ref="L398:M398"/>
    <mergeCell ref="N398:Q398"/>
    <mergeCell ref="N397:Q397"/>
    <mergeCell ref="F399:I399"/>
    <mergeCell ref="L399:M399"/>
    <mergeCell ref="N399:Q399"/>
    <mergeCell ref="F401:I401"/>
    <mergeCell ref="L401:M401"/>
    <mergeCell ref="N401:Q401"/>
    <mergeCell ref="F402:I402"/>
    <mergeCell ref="L402:M402"/>
    <mergeCell ref="N402:Q402"/>
    <mergeCell ref="N400:Q400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L411:M411"/>
    <mergeCell ref="N411:Q411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F420:I420"/>
    <mergeCell ref="L420:M420"/>
    <mergeCell ref="N420:Q420"/>
    <mergeCell ref="F421:I421"/>
    <mergeCell ref="N403:Q403"/>
    <mergeCell ref="N412:Q412"/>
    <mergeCell ref="N413:Q413"/>
    <mergeCell ref="H1:K1"/>
    <mergeCell ref="S2:AC2"/>
    <mergeCell ref="N291:Q291"/>
    <mergeCell ref="N297:Q297"/>
    <mergeCell ref="N308:Q308"/>
    <mergeCell ref="N314:Q314"/>
    <mergeCell ref="N324:Q324"/>
    <mergeCell ref="N336:Q336"/>
    <mergeCell ref="N355:Q355"/>
    <mergeCell ref="N369:Q369"/>
    <mergeCell ref="N380:Q380"/>
    <mergeCell ref="N153:Q153"/>
    <mergeCell ref="N158:Q158"/>
    <mergeCell ref="N178:Q178"/>
    <mergeCell ref="N182:Q182"/>
    <mergeCell ref="N198:Q198"/>
    <mergeCell ref="N201:Q201"/>
    <mergeCell ref="N214:Q214"/>
    <mergeCell ref="N223:Q223"/>
    <mergeCell ref="N225:Q225"/>
    <mergeCell ref="F411:I411"/>
  </mergeCells>
  <hyperlinks>
    <hyperlink ref="F1:G1" location="C2" display="1) Krycí list rozpočtu"/>
    <hyperlink ref="H1:K1" location="C86" display="2) Rekapitulace rozpočtu"/>
    <hyperlink ref="L1" location="C136" display="3) Rozpočet"/>
    <hyperlink ref="S1:T1" location="'Rekapitulace stavby'!C2" display="Rekapitulace stavby"/>
  </hyperlinks>
  <pageMargins left="0.59055118110236215" right="0.59055118110236215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0"/>
  <sheetViews>
    <sheetView showGridLines="0" workbookViewId="0">
      <pane ySplit="1" topLeftCell="A73" activePane="bottomLeft" state="frozen"/>
      <selection pane="bottomLeft" activeCell="K88" sqref="K8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98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1379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N107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ROUND((SUM(BE107:BE108)+SUM(BE126:BE219)), 2)</f>
        <v>0</v>
      </c>
      <c r="I32" s="250"/>
      <c r="J32" s="250"/>
      <c r="K32" s="35"/>
      <c r="L32" s="35"/>
      <c r="M32" s="255">
        <f>ROUND(ROUND((SUM(BE107:BE108)+SUM(BE126:BE219)),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ROUND((SUM(BF107:BF108)+SUM(BF126:BF219)), 2)</f>
        <v>0</v>
      </c>
      <c r="I33" s="250"/>
      <c r="J33" s="250"/>
      <c r="K33" s="35"/>
      <c r="L33" s="35"/>
      <c r="M33" s="255">
        <f>ROUND(ROUND((SUM(BF107:BF108)+SUM(BF126:BF219)),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ROUND((SUM(BG107:BG108)+SUM(BG126:BG219)),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ROUND((SUM(BH107:BH108)+SUM(BH126:BH219)),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ROUND((SUM(BI107:BI108)+SUM(BI126:BI219)),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05 - Zdravotechnické instalace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N126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1380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N127</f>
        <v>0</v>
      </c>
      <c r="O89" s="245"/>
      <c r="P89" s="245"/>
      <c r="Q89" s="245"/>
      <c r="R89" s="115"/>
    </row>
    <row r="90" spans="2:47" s="6" customFormat="1" ht="24.95" customHeight="1">
      <c r="B90" s="112"/>
      <c r="C90" s="113"/>
      <c r="D90" s="114" t="s">
        <v>1381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N131</f>
        <v>0</v>
      </c>
      <c r="O90" s="245"/>
      <c r="P90" s="245"/>
      <c r="Q90" s="245"/>
      <c r="R90" s="115"/>
    </row>
    <row r="91" spans="2:47" s="6" customFormat="1" ht="24.95" customHeight="1">
      <c r="B91" s="112"/>
      <c r="C91" s="113"/>
      <c r="D91" s="114" t="s">
        <v>1382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N136</f>
        <v>0</v>
      </c>
      <c r="O91" s="245"/>
      <c r="P91" s="245"/>
      <c r="Q91" s="245"/>
      <c r="R91" s="115"/>
    </row>
    <row r="92" spans="2:47" s="6" customFormat="1" ht="24.95" customHeight="1">
      <c r="B92" s="112"/>
      <c r="C92" s="113"/>
      <c r="D92" s="114" t="s">
        <v>1383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N139</f>
        <v>0</v>
      </c>
      <c r="O92" s="245"/>
      <c r="P92" s="245"/>
      <c r="Q92" s="245"/>
      <c r="R92" s="115"/>
    </row>
    <row r="93" spans="2:47" s="6" customFormat="1" ht="24.95" customHeight="1">
      <c r="B93" s="112"/>
      <c r="C93" s="113"/>
      <c r="D93" s="114" t="s">
        <v>1384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N144</f>
        <v>0</v>
      </c>
      <c r="O93" s="245"/>
      <c r="P93" s="245"/>
      <c r="Q93" s="245"/>
      <c r="R93" s="115"/>
    </row>
    <row r="94" spans="2:47" s="6" customFormat="1" ht="24.95" customHeight="1">
      <c r="B94" s="112"/>
      <c r="C94" s="113"/>
      <c r="D94" s="114" t="s">
        <v>1385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2">
        <f>N146</f>
        <v>0</v>
      </c>
      <c r="O94" s="245"/>
      <c r="P94" s="245"/>
      <c r="Q94" s="245"/>
      <c r="R94" s="115"/>
    </row>
    <row r="95" spans="2:47" s="6" customFormat="1" ht="24.95" customHeight="1">
      <c r="B95" s="112"/>
      <c r="C95" s="113"/>
      <c r="D95" s="114" t="s">
        <v>1386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N164</f>
        <v>0</v>
      </c>
      <c r="O95" s="245"/>
      <c r="P95" s="245"/>
      <c r="Q95" s="245"/>
      <c r="R95" s="115"/>
    </row>
    <row r="96" spans="2:47" s="6" customFormat="1" ht="24.95" customHeight="1">
      <c r="B96" s="112"/>
      <c r="C96" s="113"/>
      <c r="D96" s="114" t="s">
        <v>1387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2">
        <f>N184</f>
        <v>0</v>
      </c>
      <c r="O96" s="245"/>
      <c r="P96" s="245"/>
      <c r="Q96" s="245"/>
      <c r="R96" s="115"/>
    </row>
    <row r="97" spans="2:21" s="6" customFormat="1" ht="24.95" customHeight="1">
      <c r="B97" s="112"/>
      <c r="C97" s="113"/>
      <c r="D97" s="114" t="s">
        <v>806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2">
        <f>N196</f>
        <v>0</v>
      </c>
      <c r="O97" s="245"/>
      <c r="P97" s="245"/>
      <c r="Q97" s="245"/>
      <c r="R97" s="115"/>
    </row>
    <row r="98" spans="2:21" s="6" customFormat="1" ht="24.95" customHeight="1">
      <c r="B98" s="112"/>
      <c r="C98" s="113"/>
      <c r="D98" s="114" t="s">
        <v>1388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2">
        <f>N199</f>
        <v>0</v>
      </c>
      <c r="O98" s="245"/>
      <c r="P98" s="245"/>
      <c r="Q98" s="245"/>
      <c r="R98" s="115"/>
    </row>
    <row r="99" spans="2:21" s="6" customFormat="1" ht="24.95" customHeight="1">
      <c r="B99" s="112"/>
      <c r="C99" s="113"/>
      <c r="D99" s="114" t="s">
        <v>1389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32">
        <f>N201</f>
        <v>0</v>
      </c>
      <c r="O99" s="245"/>
      <c r="P99" s="245"/>
      <c r="Q99" s="245"/>
      <c r="R99" s="115"/>
    </row>
    <row r="100" spans="2:21" s="6" customFormat="1" ht="24.95" customHeight="1">
      <c r="B100" s="112"/>
      <c r="C100" s="113"/>
      <c r="D100" s="114" t="s">
        <v>1390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32">
        <f>N203</f>
        <v>0</v>
      </c>
      <c r="O100" s="245"/>
      <c r="P100" s="245"/>
      <c r="Q100" s="245"/>
      <c r="R100" s="115"/>
    </row>
    <row r="101" spans="2:21" s="6" customFormat="1" ht="24.95" customHeight="1">
      <c r="B101" s="112"/>
      <c r="C101" s="113"/>
      <c r="D101" s="114" t="s">
        <v>1385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32">
        <f>N205</f>
        <v>0</v>
      </c>
      <c r="O101" s="245"/>
      <c r="P101" s="245"/>
      <c r="Q101" s="245"/>
      <c r="R101" s="115"/>
    </row>
    <row r="102" spans="2:21" s="6" customFormat="1" ht="24.95" customHeight="1">
      <c r="B102" s="112"/>
      <c r="C102" s="113"/>
      <c r="D102" s="114" t="s">
        <v>1386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32">
        <f>N207</f>
        <v>0</v>
      </c>
      <c r="O102" s="245"/>
      <c r="P102" s="245"/>
      <c r="Q102" s="245"/>
      <c r="R102" s="115"/>
    </row>
    <row r="103" spans="2:21" s="6" customFormat="1" ht="24.95" customHeight="1">
      <c r="B103" s="112"/>
      <c r="C103" s="113"/>
      <c r="D103" s="114" t="s">
        <v>1387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232">
        <f>N209</f>
        <v>0</v>
      </c>
      <c r="O103" s="245"/>
      <c r="P103" s="245"/>
      <c r="Q103" s="245"/>
      <c r="R103" s="115"/>
    </row>
    <row r="104" spans="2:21" s="6" customFormat="1" ht="24.95" customHeight="1">
      <c r="B104" s="112"/>
      <c r="C104" s="113"/>
      <c r="D104" s="114" t="s">
        <v>1391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232">
        <f>N211</f>
        <v>0</v>
      </c>
      <c r="O104" s="245"/>
      <c r="P104" s="245"/>
      <c r="Q104" s="245"/>
      <c r="R104" s="115"/>
    </row>
    <row r="105" spans="2:21" s="6" customFormat="1" ht="24.95" customHeight="1">
      <c r="B105" s="112"/>
      <c r="C105" s="113"/>
      <c r="D105" s="114" t="s">
        <v>1392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232">
        <f>N213</f>
        <v>0</v>
      </c>
      <c r="O105" s="245"/>
      <c r="P105" s="245"/>
      <c r="Q105" s="245"/>
      <c r="R105" s="115"/>
    </row>
    <row r="106" spans="2:21" s="1" customFormat="1" ht="21.7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29.25" customHeight="1">
      <c r="B107" s="34"/>
      <c r="C107" s="111" t="s">
        <v>144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48">
        <v>0</v>
      </c>
      <c r="O107" s="249"/>
      <c r="P107" s="249"/>
      <c r="Q107" s="249"/>
      <c r="R107" s="36"/>
      <c r="T107" s="120"/>
      <c r="U107" s="121" t="s">
        <v>41</v>
      </c>
    </row>
    <row r="108" spans="2:21" s="1" customFormat="1" ht="18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1" s="1" customFormat="1" ht="29.25" customHeight="1">
      <c r="B109" s="34"/>
      <c r="C109" s="102" t="s">
        <v>123</v>
      </c>
      <c r="D109" s="103"/>
      <c r="E109" s="103"/>
      <c r="F109" s="103"/>
      <c r="G109" s="103"/>
      <c r="H109" s="103"/>
      <c r="I109" s="103"/>
      <c r="J109" s="103"/>
      <c r="K109" s="103"/>
      <c r="L109" s="195">
        <f>ROUND(SUM(N88+N107),2)</f>
        <v>0</v>
      </c>
      <c r="M109" s="195"/>
      <c r="N109" s="195"/>
      <c r="O109" s="195"/>
      <c r="P109" s="195"/>
      <c r="Q109" s="195"/>
      <c r="R109" s="36"/>
    </row>
    <row r="110" spans="2:21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4" spans="2:65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5" s="1" customFormat="1" ht="36.950000000000003" customHeight="1">
      <c r="B115" s="34"/>
      <c r="C115" s="206" t="s">
        <v>145</v>
      </c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30" customHeight="1">
      <c r="B117" s="34"/>
      <c r="C117" s="31" t="s">
        <v>16</v>
      </c>
      <c r="D117" s="35"/>
      <c r="E117" s="35"/>
      <c r="F117" s="251" t="str">
        <f>F6</f>
        <v xml:space="preserve">FN Brno - PDM, objekt L – Zajištění základové spáry                                  Etapa 1 - Posílení základové soustavy </v>
      </c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35"/>
      <c r="R117" s="36"/>
    </row>
    <row r="118" spans="2:65" s="1" customFormat="1" ht="36.950000000000003" customHeight="1">
      <c r="B118" s="34"/>
      <c r="C118" s="68" t="s">
        <v>131</v>
      </c>
      <c r="D118" s="35"/>
      <c r="E118" s="35"/>
      <c r="F118" s="208" t="str">
        <f>F7</f>
        <v>05 - Zdravotechnické instalace</v>
      </c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35"/>
      <c r="R118" s="36"/>
    </row>
    <row r="119" spans="2:65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 ht="18" customHeight="1">
      <c r="B120" s="34"/>
      <c r="C120" s="31" t="s">
        <v>19</v>
      </c>
      <c r="D120" s="35"/>
      <c r="E120" s="35"/>
      <c r="F120" s="29" t="str">
        <f>F9</f>
        <v>Brno, Černopolní 9, pavilon L</v>
      </c>
      <c r="G120" s="35"/>
      <c r="H120" s="35"/>
      <c r="I120" s="35"/>
      <c r="J120" s="35"/>
      <c r="K120" s="31" t="s">
        <v>21</v>
      </c>
      <c r="L120" s="35"/>
      <c r="M120" s="241" t="str">
        <f>IF(O9="","",O9)</f>
        <v>21.11.2018</v>
      </c>
      <c r="N120" s="241"/>
      <c r="O120" s="241"/>
      <c r="P120" s="241"/>
      <c r="Q120" s="35"/>
      <c r="R120" s="36"/>
    </row>
    <row r="121" spans="2:65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1" customFormat="1" ht="15">
      <c r="B122" s="34"/>
      <c r="C122" s="31" t="s">
        <v>23</v>
      </c>
      <c r="D122" s="35"/>
      <c r="E122" s="35"/>
      <c r="F122" s="29" t="str">
        <f>E12</f>
        <v>Fakultní nemocnice Brno</v>
      </c>
      <c r="G122" s="35"/>
      <c r="H122" s="35"/>
      <c r="I122" s="35"/>
      <c r="J122" s="35"/>
      <c r="K122" s="31" t="s">
        <v>31</v>
      </c>
      <c r="L122" s="35"/>
      <c r="M122" s="219" t="str">
        <f>E18</f>
        <v>PROXIMA projekt s.r.o.</v>
      </c>
      <c r="N122" s="219"/>
      <c r="O122" s="219"/>
      <c r="P122" s="219"/>
      <c r="Q122" s="219"/>
      <c r="R122" s="36"/>
    </row>
    <row r="123" spans="2:65" s="1" customFormat="1" ht="14.45" customHeight="1">
      <c r="B123" s="34"/>
      <c r="C123" s="31" t="s">
        <v>29</v>
      </c>
      <c r="D123" s="35"/>
      <c r="E123" s="35"/>
      <c r="F123" s="29" t="str">
        <f>IF(E15="","",E15)</f>
        <v xml:space="preserve"> </v>
      </c>
      <c r="G123" s="35"/>
      <c r="H123" s="35"/>
      <c r="I123" s="35"/>
      <c r="J123" s="35"/>
      <c r="K123" s="31" t="s">
        <v>36</v>
      </c>
      <c r="L123" s="35"/>
      <c r="M123" s="219" t="str">
        <f>E21</f>
        <v>PROXIMA projekt s.r.o.</v>
      </c>
      <c r="N123" s="219"/>
      <c r="O123" s="219"/>
      <c r="P123" s="219"/>
      <c r="Q123" s="219"/>
      <c r="R123" s="36"/>
    </row>
    <row r="124" spans="2:65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5" s="8" customFormat="1" ht="29.25" customHeight="1">
      <c r="B125" s="122"/>
      <c r="C125" s="123" t="s">
        <v>146</v>
      </c>
      <c r="D125" s="124" t="s">
        <v>147</v>
      </c>
      <c r="E125" s="124" t="s">
        <v>59</v>
      </c>
      <c r="F125" s="242" t="s">
        <v>148</v>
      </c>
      <c r="G125" s="242"/>
      <c r="H125" s="242"/>
      <c r="I125" s="242"/>
      <c r="J125" s="124" t="s">
        <v>149</v>
      </c>
      <c r="K125" s="124" t="s">
        <v>150</v>
      </c>
      <c r="L125" s="243" t="s">
        <v>151</v>
      </c>
      <c r="M125" s="243"/>
      <c r="N125" s="242" t="s">
        <v>137</v>
      </c>
      <c r="O125" s="242"/>
      <c r="P125" s="242"/>
      <c r="Q125" s="244"/>
      <c r="R125" s="125"/>
      <c r="T125" s="75" t="s">
        <v>152</v>
      </c>
      <c r="U125" s="76" t="s">
        <v>41</v>
      </c>
      <c r="V125" s="76" t="s">
        <v>153</v>
      </c>
      <c r="W125" s="76" t="s">
        <v>154</v>
      </c>
      <c r="X125" s="76" t="s">
        <v>155</v>
      </c>
      <c r="Y125" s="76" t="s">
        <v>156</v>
      </c>
      <c r="Z125" s="76" t="s">
        <v>157</v>
      </c>
      <c r="AA125" s="77" t="s">
        <v>158</v>
      </c>
    </row>
    <row r="126" spans="2:65" s="1" customFormat="1" ht="29.25" customHeight="1">
      <c r="B126" s="34"/>
      <c r="C126" s="79" t="s">
        <v>133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29">
        <f>BK126</f>
        <v>0</v>
      </c>
      <c r="O126" s="230"/>
      <c r="P126" s="230"/>
      <c r="Q126" s="230"/>
      <c r="R126" s="36"/>
      <c r="T126" s="78"/>
      <c r="U126" s="50"/>
      <c r="V126" s="50"/>
      <c r="W126" s="126">
        <f>W127+W131+W136+W139+W144+W146+W164+W184+W196+W199+W201+W203+W205+W207+W209+W211+W213</f>
        <v>0</v>
      </c>
      <c r="X126" s="50"/>
      <c r="Y126" s="126">
        <f>Y127+Y131+Y136+Y139+Y144+Y146+Y164+Y184+Y196+Y199+Y201+Y203+Y205+Y207+Y209+Y211+Y213</f>
        <v>0</v>
      </c>
      <c r="Z126" s="50"/>
      <c r="AA126" s="127">
        <f>AA127+AA131+AA136+AA139+AA144+AA146+AA164+AA184+AA196+AA199+AA201+AA203+AA205+AA207+AA209+AA211+AA213</f>
        <v>0</v>
      </c>
      <c r="AT126" s="20" t="s">
        <v>76</v>
      </c>
      <c r="AU126" s="20" t="s">
        <v>139</v>
      </c>
      <c r="BK126" s="128">
        <f>BK127+BK131+BK136+BK139+BK144+BK146+BK164+BK184+BK196+BK199+BK201+BK203+BK205+BK207+BK209+BK211+BK213</f>
        <v>0</v>
      </c>
    </row>
    <row r="127" spans="2:65" s="9" customFormat="1" ht="37.35" customHeight="1">
      <c r="B127" s="129"/>
      <c r="C127" s="130"/>
      <c r="D127" s="131" t="s">
        <v>1380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267">
        <f>BK127</f>
        <v>0</v>
      </c>
      <c r="O127" s="268"/>
      <c r="P127" s="268"/>
      <c r="Q127" s="268"/>
      <c r="R127" s="132"/>
      <c r="T127" s="133"/>
      <c r="U127" s="130"/>
      <c r="V127" s="130"/>
      <c r="W127" s="134">
        <f>SUM(W128:W130)</f>
        <v>0</v>
      </c>
      <c r="X127" s="130"/>
      <c r="Y127" s="134">
        <f>SUM(Y128:Y130)</f>
        <v>0</v>
      </c>
      <c r="Z127" s="130"/>
      <c r="AA127" s="135">
        <f>SUM(AA128:AA130)</f>
        <v>0</v>
      </c>
      <c r="AR127" s="136" t="s">
        <v>85</v>
      </c>
      <c r="AT127" s="137" t="s">
        <v>76</v>
      </c>
      <c r="AU127" s="137" t="s">
        <v>77</v>
      </c>
      <c r="AY127" s="136" t="s">
        <v>159</v>
      </c>
      <c r="BK127" s="138">
        <f>SUM(BK128:BK130)</f>
        <v>0</v>
      </c>
    </row>
    <row r="128" spans="2:65" s="1" customFormat="1" ht="22.5" customHeight="1">
      <c r="B128" s="140"/>
      <c r="C128" s="141" t="s">
        <v>85</v>
      </c>
      <c r="D128" s="141" t="s">
        <v>160</v>
      </c>
      <c r="E128" s="142" t="s">
        <v>1393</v>
      </c>
      <c r="F128" s="225" t="s">
        <v>1394</v>
      </c>
      <c r="G128" s="225"/>
      <c r="H128" s="225"/>
      <c r="I128" s="225"/>
      <c r="J128" s="143" t="s">
        <v>284</v>
      </c>
      <c r="K128" s="144">
        <v>36</v>
      </c>
      <c r="L128" s="226"/>
      <c r="M128" s="226"/>
      <c r="N128" s="226">
        <f>ROUND(L128*K128,2)</f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>V128*K128</f>
        <v>0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0" t="s">
        <v>164</v>
      </c>
      <c r="AT128" s="20" t="s">
        <v>160</v>
      </c>
      <c r="AU128" s="20" t="s">
        <v>85</v>
      </c>
      <c r="AY128" s="20" t="s">
        <v>159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0" t="s">
        <v>85</v>
      </c>
      <c r="BK128" s="149">
        <f>ROUND(L128*K128,2)</f>
        <v>0</v>
      </c>
      <c r="BL128" s="20" t="s">
        <v>164</v>
      </c>
      <c r="BM128" s="20" t="s">
        <v>129</v>
      </c>
    </row>
    <row r="129" spans="2:65" s="1" customFormat="1" ht="31.5" customHeight="1">
      <c r="B129" s="140"/>
      <c r="C129" s="141" t="s">
        <v>129</v>
      </c>
      <c r="D129" s="141" t="s">
        <v>160</v>
      </c>
      <c r="E129" s="142" t="s">
        <v>1395</v>
      </c>
      <c r="F129" s="225" t="s">
        <v>1396</v>
      </c>
      <c r="G129" s="225"/>
      <c r="H129" s="225"/>
      <c r="I129" s="225"/>
      <c r="J129" s="143" t="s">
        <v>284</v>
      </c>
      <c r="K129" s="144">
        <v>36</v>
      </c>
      <c r="L129" s="226"/>
      <c r="M129" s="226"/>
      <c r="N129" s="22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>V129*K129</f>
        <v>0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0" t="s">
        <v>164</v>
      </c>
      <c r="AT129" s="20" t="s">
        <v>160</v>
      </c>
      <c r="AU129" s="20" t="s">
        <v>85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164</v>
      </c>
      <c r="BM129" s="20" t="s">
        <v>164</v>
      </c>
    </row>
    <row r="130" spans="2:65" s="1" customFormat="1" ht="22.5" customHeight="1">
      <c r="B130" s="140"/>
      <c r="C130" s="141" t="s">
        <v>189</v>
      </c>
      <c r="D130" s="141" t="s">
        <v>160</v>
      </c>
      <c r="E130" s="142" t="s">
        <v>812</v>
      </c>
      <c r="F130" s="225" t="s">
        <v>813</v>
      </c>
      <c r="G130" s="225"/>
      <c r="H130" s="225"/>
      <c r="I130" s="225"/>
      <c r="J130" s="143" t="s">
        <v>284</v>
      </c>
      <c r="K130" s="144">
        <v>105</v>
      </c>
      <c r="L130" s="226"/>
      <c r="M130" s="226"/>
      <c r="N130" s="226">
        <f>ROUND(L130*K130,2)</f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>V130*K130</f>
        <v>0</v>
      </c>
      <c r="X130" s="147">
        <v>0</v>
      </c>
      <c r="Y130" s="147">
        <f>X130*K130</f>
        <v>0</v>
      </c>
      <c r="Z130" s="147">
        <v>0</v>
      </c>
      <c r="AA130" s="148">
        <f>Z130*K130</f>
        <v>0</v>
      </c>
      <c r="AR130" s="20" t="s">
        <v>164</v>
      </c>
      <c r="AT130" s="20" t="s">
        <v>160</v>
      </c>
      <c r="AU130" s="20" t="s">
        <v>85</v>
      </c>
      <c r="AY130" s="20" t="s">
        <v>159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0" t="s">
        <v>85</v>
      </c>
      <c r="BK130" s="149">
        <f>ROUND(L130*K130,2)</f>
        <v>0</v>
      </c>
      <c r="BL130" s="20" t="s">
        <v>164</v>
      </c>
      <c r="BM130" s="20" t="s">
        <v>196</v>
      </c>
    </row>
    <row r="131" spans="2:65" s="9" customFormat="1" ht="37.35" customHeight="1">
      <c r="B131" s="129"/>
      <c r="C131" s="130"/>
      <c r="D131" s="131" t="s">
        <v>1381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265">
        <f>BK131</f>
        <v>0</v>
      </c>
      <c r="O131" s="266"/>
      <c r="P131" s="266"/>
      <c r="Q131" s="266"/>
      <c r="R131" s="132"/>
      <c r="T131" s="133"/>
      <c r="U131" s="130"/>
      <c r="V131" s="130"/>
      <c r="W131" s="134">
        <f>SUM(W132:W135)</f>
        <v>0</v>
      </c>
      <c r="X131" s="130"/>
      <c r="Y131" s="134">
        <f>SUM(Y132:Y135)</f>
        <v>0</v>
      </c>
      <c r="Z131" s="130"/>
      <c r="AA131" s="135">
        <f>SUM(AA132:AA135)</f>
        <v>0</v>
      </c>
      <c r="AR131" s="136" t="s">
        <v>85</v>
      </c>
      <c r="AT131" s="137" t="s">
        <v>76</v>
      </c>
      <c r="AU131" s="137" t="s">
        <v>77</v>
      </c>
      <c r="AY131" s="136" t="s">
        <v>159</v>
      </c>
      <c r="BK131" s="138">
        <f>SUM(BK132:BK135)</f>
        <v>0</v>
      </c>
    </row>
    <row r="132" spans="2:65" s="1" customFormat="1" ht="22.5" customHeight="1">
      <c r="B132" s="140"/>
      <c r="C132" s="141" t="s">
        <v>164</v>
      </c>
      <c r="D132" s="141" t="s">
        <v>160</v>
      </c>
      <c r="E132" s="142" t="s">
        <v>1397</v>
      </c>
      <c r="F132" s="225" t="s">
        <v>1398</v>
      </c>
      <c r="G132" s="225"/>
      <c r="H132" s="225"/>
      <c r="I132" s="225"/>
      <c r="J132" s="143" t="s">
        <v>258</v>
      </c>
      <c r="K132" s="144">
        <v>210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>V132*K132</f>
        <v>0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0" t="s">
        <v>164</v>
      </c>
      <c r="AT132" s="20" t="s">
        <v>160</v>
      </c>
      <c r="AU132" s="20" t="s">
        <v>85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164</v>
      </c>
      <c r="BM132" s="20" t="s">
        <v>184</v>
      </c>
    </row>
    <row r="133" spans="2:65" s="1" customFormat="1" ht="22.5" customHeight="1">
      <c r="B133" s="140"/>
      <c r="C133" s="141" t="s">
        <v>271</v>
      </c>
      <c r="D133" s="141" t="s">
        <v>160</v>
      </c>
      <c r="E133" s="142" t="s">
        <v>1399</v>
      </c>
      <c r="F133" s="225" t="s">
        <v>1400</v>
      </c>
      <c r="G133" s="225"/>
      <c r="H133" s="225"/>
      <c r="I133" s="225"/>
      <c r="J133" s="143" t="s">
        <v>258</v>
      </c>
      <c r="K133" s="144">
        <v>72</v>
      </c>
      <c r="L133" s="226"/>
      <c r="M133" s="226"/>
      <c r="N133" s="226">
        <f>ROUND(L133*K133,2)</f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>V133*K133</f>
        <v>0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0" t="s">
        <v>164</v>
      </c>
      <c r="AT133" s="20" t="s">
        <v>160</v>
      </c>
      <c r="AU133" s="20" t="s">
        <v>85</v>
      </c>
      <c r="AY133" s="20" t="s">
        <v>159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0" t="s">
        <v>85</v>
      </c>
      <c r="BK133" s="149">
        <f>ROUND(L133*K133,2)</f>
        <v>0</v>
      </c>
      <c r="BL133" s="20" t="s">
        <v>164</v>
      </c>
      <c r="BM133" s="20" t="s">
        <v>111</v>
      </c>
    </row>
    <row r="134" spans="2:65" s="1" customFormat="1" ht="22.5" customHeight="1">
      <c r="B134" s="140"/>
      <c r="C134" s="141" t="s">
        <v>196</v>
      </c>
      <c r="D134" s="141" t="s">
        <v>160</v>
      </c>
      <c r="E134" s="142" t="s">
        <v>1401</v>
      </c>
      <c r="F134" s="225" t="s">
        <v>1402</v>
      </c>
      <c r="G134" s="225"/>
      <c r="H134" s="225"/>
      <c r="I134" s="225"/>
      <c r="J134" s="143" t="s">
        <v>258</v>
      </c>
      <c r="K134" s="144">
        <v>210</v>
      </c>
      <c r="L134" s="226"/>
      <c r="M134" s="226"/>
      <c r="N134" s="226">
        <f>ROUND(L134*K134,2)</f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>V134*K134</f>
        <v>0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0" t="s">
        <v>164</v>
      </c>
      <c r="AT134" s="20" t="s">
        <v>160</v>
      </c>
      <c r="AU134" s="20" t="s">
        <v>85</v>
      </c>
      <c r="AY134" s="20" t="s">
        <v>159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0" t="s">
        <v>85</v>
      </c>
      <c r="BK134" s="149">
        <f>ROUND(L134*K134,2)</f>
        <v>0</v>
      </c>
      <c r="BL134" s="20" t="s">
        <v>164</v>
      </c>
      <c r="BM134" s="20" t="s">
        <v>117</v>
      </c>
    </row>
    <row r="135" spans="2:65" s="1" customFormat="1" ht="22.5" customHeight="1">
      <c r="B135" s="140"/>
      <c r="C135" s="141" t="s">
        <v>203</v>
      </c>
      <c r="D135" s="141" t="s">
        <v>160</v>
      </c>
      <c r="E135" s="142" t="s">
        <v>1403</v>
      </c>
      <c r="F135" s="225" t="s">
        <v>1404</v>
      </c>
      <c r="G135" s="225"/>
      <c r="H135" s="225"/>
      <c r="I135" s="225"/>
      <c r="J135" s="143" t="s">
        <v>258</v>
      </c>
      <c r="K135" s="144">
        <v>72</v>
      </c>
      <c r="L135" s="226"/>
      <c r="M135" s="226"/>
      <c r="N135" s="226">
        <f>ROUND(L135*K135,2)</f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0" t="s">
        <v>164</v>
      </c>
      <c r="AT135" s="20" t="s">
        <v>160</v>
      </c>
      <c r="AU135" s="20" t="s">
        <v>85</v>
      </c>
      <c r="AY135" s="20" t="s">
        <v>159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0" t="s">
        <v>85</v>
      </c>
      <c r="BK135" s="149">
        <f>ROUND(L135*K135,2)</f>
        <v>0</v>
      </c>
      <c r="BL135" s="20" t="s">
        <v>164</v>
      </c>
      <c r="BM135" s="20" t="s">
        <v>232</v>
      </c>
    </row>
    <row r="136" spans="2:65" s="9" customFormat="1" ht="37.35" customHeight="1">
      <c r="B136" s="129"/>
      <c r="C136" s="130"/>
      <c r="D136" s="131" t="s">
        <v>1382</v>
      </c>
      <c r="E136" s="131"/>
      <c r="F136" s="131"/>
      <c r="G136" s="131"/>
      <c r="H136" s="131"/>
      <c r="I136" s="131"/>
      <c r="J136" s="131"/>
      <c r="K136" s="131"/>
      <c r="L136" s="131"/>
      <c r="M136" s="131"/>
      <c r="N136" s="265">
        <f>BK136</f>
        <v>0</v>
      </c>
      <c r="O136" s="266"/>
      <c r="P136" s="266"/>
      <c r="Q136" s="266"/>
      <c r="R136" s="132"/>
      <c r="T136" s="133"/>
      <c r="U136" s="130"/>
      <c r="V136" s="130"/>
      <c r="W136" s="134">
        <f>SUM(W137:W138)</f>
        <v>0</v>
      </c>
      <c r="X136" s="130"/>
      <c r="Y136" s="134">
        <f>SUM(Y137:Y138)</f>
        <v>0</v>
      </c>
      <c r="Z136" s="130"/>
      <c r="AA136" s="135">
        <f>SUM(AA137:AA138)</f>
        <v>0</v>
      </c>
      <c r="AR136" s="136" t="s">
        <v>85</v>
      </c>
      <c r="AT136" s="137" t="s">
        <v>76</v>
      </c>
      <c r="AU136" s="137" t="s">
        <v>77</v>
      </c>
      <c r="AY136" s="136" t="s">
        <v>159</v>
      </c>
      <c r="BK136" s="138">
        <f>SUM(BK137:BK138)</f>
        <v>0</v>
      </c>
    </row>
    <row r="137" spans="2:65" s="1" customFormat="1" ht="22.5" customHeight="1">
      <c r="B137" s="140"/>
      <c r="C137" s="141" t="s">
        <v>184</v>
      </c>
      <c r="D137" s="141" t="s">
        <v>160</v>
      </c>
      <c r="E137" s="142" t="s">
        <v>1405</v>
      </c>
      <c r="F137" s="225" t="s">
        <v>1406</v>
      </c>
      <c r="G137" s="225"/>
      <c r="H137" s="225"/>
      <c r="I137" s="225"/>
      <c r="J137" s="143" t="s">
        <v>284</v>
      </c>
      <c r="K137" s="144">
        <v>77.55</v>
      </c>
      <c r="L137" s="226"/>
      <c r="M137" s="226"/>
      <c r="N137" s="226">
        <f>ROUND(L137*K137,2)</f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>V137*K137</f>
        <v>0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0" t="s">
        <v>164</v>
      </c>
      <c r="AT137" s="20" t="s">
        <v>160</v>
      </c>
      <c r="AU137" s="20" t="s">
        <v>85</v>
      </c>
      <c r="AY137" s="20" t="s">
        <v>159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85</v>
      </c>
      <c r="BK137" s="149">
        <f>ROUND(L137*K137,2)</f>
        <v>0</v>
      </c>
      <c r="BL137" s="20" t="s">
        <v>164</v>
      </c>
      <c r="BM137" s="20" t="s">
        <v>168</v>
      </c>
    </row>
    <row r="138" spans="2:65" s="1" customFormat="1" ht="31.5" customHeight="1">
      <c r="B138" s="140"/>
      <c r="C138" s="141" t="s">
        <v>213</v>
      </c>
      <c r="D138" s="141" t="s">
        <v>160</v>
      </c>
      <c r="E138" s="142" t="s">
        <v>822</v>
      </c>
      <c r="F138" s="225" t="s">
        <v>823</v>
      </c>
      <c r="G138" s="225"/>
      <c r="H138" s="225"/>
      <c r="I138" s="225"/>
      <c r="J138" s="143" t="s">
        <v>284</v>
      </c>
      <c r="K138" s="144">
        <v>113</v>
      </c>
      <c r="L138" s="226"/>
      <c r="M138" s="226"/>
      <c r="N138" s="226">
        <f>ROUND(L138*K138,2)</f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>V138*K138</f>
        <v>0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20" t="s">
        <v>164</v>
      </c>
      <c r="AT138" s="20" t="s">
        <v>160</v>
      </c>
      <c r="AU138" s="20" t="s">
        <v>85</v>
      </c>
      <c r="AY138" s="20" t="s">
        <v>159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0" t="s">
        <v>85</v>
      </c>
      <c r="BK138" s="149">
        <f>ROUND(L138*K138,2)</f>
        <v>0</v>
      </c>
      <c r="BL138" s="20" t="s">
        <v>164</v>
      </c>
      <c r="BM138" s="20" t="s">
        <v>322</v>
      </c>
    </row>
    <row r="139" spans="2:65" s="9" customFormat="1" ht="37.35" customHeight="1">
      <c r="B139" s="129"/>
      <c r="C139" s="130"/>
      <c r="D139" s="131" t="s">
        <v>1383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265">
        <f>BK139</f>
        <v>0</v>
      </c>
      <c r="O139" s="266"/>
      <c r="P139" s="266"/>
      <c r="Q139" s="266"/>
      <c r="R139" s="132"/>
      <c r="T139" s="133"/>
      <c r="U139" s="130"/>
      <c r="V139" s="130"/>
      <c r="W139" s="134">
        <f>SUM(W140:W143)</f>
        <v>0</v>
      </c>
      <c r="X139" s="130"/>
      <c r="Y139" s="134">
        <f>SUM(Y140:Y143)</f>
        <v>0</v>
      </c>
      <c r="Z139" s="130"/>
      <c r="AA139" s="135">
        <f>SUM(AA140:AA143)</f>
        <v>0</v>
      </c>
      <c r="AR139" s="136" t="s">
        <v>85</v>
      </c>
      <c r="AT139" s="137" t="s">
        <v>76</v>
      </c>
      <c r="AU139" s="137" t="s">
        <v>77</v>
      </c>
      <c r="AY139" s="136" t="s">
        <v>159</v>
      </c>
      <c r="BK139" s="138">
        <f>SUM(BK140:BK143)</f>
        <v>0</v>
      </c>
    </row>
    <row r="140" spans="2:65" s="1" customFormat="1" ht="31.5" customHeight="1">
      <c r="B140" s="140"/>
      <c r="C140" s="141" t="s">
        <v>111</v>
      </c>
      <c r="D140" s="141" t="s">
        <v>160</v>
      </c>
      <c r="E140" s="142" t="s">
        <v>1407</v>
      </c>
      <c r="F140" s="225" t="s">
        <v>1408</v>
      </c>
      <c r="G140" s="225"/>
      <c r="H140" s="225"/>
      <c r="I140" s="225"/>
      <c r="J140" s="143" t="s">
        <v>284</v>
      </c>
      <c r="K140" s="144">
        <v>113</v>
      </c>
      <c r="L140" s="226"/>
      <c r="M140" s="226"/>
      <c r="N140" s="226">
        <f>ROUND(L140*K140,2)</f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>V140*K140</f>
        <v>0</v>
      </c>
      <c r="X140" s="147">
        <v>0</v>
      </c>
      <c r="Y140" s="147">
        <f>X140*K140</f>
        <v>0</v>
      </c>
      <c r="Z140" s="147">
        <v>0</v>
      </c>
      <c r="AA140" s="148">
        <f>Z140*K140</f>
        <v>0</v>
      </c>
      <c r="AR140" s="20" t="s">
        <v>164</v>
      </c>
      <c r="AT140" s="20" t="s">
        <v>160</v>
      </c>
      <c r="AU140" s="20" t="s">
        <v>85</v>
      </c>
      <c r="AY140" s="20" t="s">
        <v>159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0" t="s">
        <v>85</v>
      </c>
      <c r="BK140" s="149">
        <f>ROUND(L140*K140,2)</f>
        <v>0</v>
      </c>
      <c r="BL140" s="20" t="s">
        <v>164</v>
      </c>
      <c r="BM140" s="20" t="s">
        <v>330</v>
      </c>
    </row>
    <row r="141" spans="2:65" s="1" customFormat="1" ht="22.5" customHeight="1">
      <c r="B141" s="140"/>
      <c r="C141" s="141" t="s">
        <v>114</v>
      </c>
      <c r="D141" s="141" t="s">
        <v>160</v>
      </c>
      <c r="E141" s="142" t="s">
        <v>1409</v>
      </c>
      <c r="F141" s="225" t="s">
        <v>1410</v>
      </c>
      <c r="G141" s="225"/>
      <c r="H141" s="225"/>
      <c r="I141" s="225"/>
      <c r="J141" s="143" t="s">
        <v>284</v>
      </c>
      <c r="K141" s="144">
        <v>29</v>
      </c>
      <c r="L141" s="226"/>
      <c r="M141" s="226"/>
      <c r="N141" s="226">
        <f>ROUND(L141*K141,2)</f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>V141*K141</f>
        <v>0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0" t="s">
        <v>164</v>
      </c>
      <c r="AT141" s="20" t="s">
        <v>160</v>
      </c>
      <c r="AU141" s="20" t="s">
        <v>85</v>
      </c>
      <c r="AY141" s="20" t="s">
        <v>159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0" t="s">
        <v>85</v>
      </c>
      <c r="BK141" s="149">
        <f>ROUND(L141*K141,2)</f>
        <v>0</v>
      </c>
      <c r="BL141" s="20" t="s">
        <v>164</v>
      </c>
      <c r="BM141" s="20" t="s">
        <v>339</v>
      </c>
    </row>
    <row r="142" spans="2:65" s="1" customFormat="1" ht="22.5" customHeight="1">
      <c r="B142" s="140"/>
      <c r="C142" s="141" t="s">
        <v>117</v>
      </c>
      <c r="D142" s="141" t="s">
        <v>160</v>
      </c>
      <c r="E142" s="142" t="s">
        <v>1411</v>
      </c>
      <c r="F142" s="225" t="s">
        <v>1412</v>
      </c>
      <c r="G142" s="225"/>
      <c r="H142" s="225"/>
      <c r="I142" s="225"/>
      <c r="J142" s="143" t="s">
        <v>284</v>
      </c>
      <c r="K142" s="144">
        <v>36</v>
      </c>
      <c r="L142" s="226"/>
      <c r="M142" s="226"/>
      <c r="N142" s="226">
        <f>ROUND(L142*K142,2)</f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>V142*K142</f>
        <v>0</v>
      </c>
      <c r="X142" s="147">
        <v>0</v>
      </c>
      <c r="Y142" s="147">
        <f>X142*K142</f>
        <v>0</v>
      </c>
      <c r="Z142" s="147">
        <v>0</v>
      </c>
      <c r="AA142" s="148">
        <f>Z142*K142</f>
        <v>0</v>
      </c>
      <c r="AR142" s="20" t="s">
        <v>164</v>
      </c>
      <c r="AT142" s="20" t="s">
        <v>160</v>
      </c>
      <c r="AU142" s="20" t="s">
        <v>85</v>
      </c>
      <c r="AY142" s="20" t="s">
        <v>159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0" t="s">
        <v>85</v>
      </c>
      <c r="BK142" s="149">
        <f>ROUND(L142*K142,2)</f>
        <v>0</v>
      </c>
      <c r="BL142" s="20" t="s">
        <v>164</v>
      </c>
      <c r="BM142" s="20" t="s">
        <v>348</v>
      </c>
    </row>
    <row r="143" spans="2:65" s="1" customFormat="1" ht="22.5" customHeight="1">
      <c r="B143" s="140"/>
      <c r="C143" s="141" t="s">
        <v>226</v>
      </c>
      <c r="D143" s="141" t="s">
        <v>160</v>
      </c>
      <c r="E143" s="142" t="s">
        <v>1413</v>
      </c>
      <c r="F143" s="225" t="s">
        <v>1414</v>
      </c>
      <c r="G143" s="225"/>
      <c r="H143" s="225"/>
      <c r="I143" s="225"/>
      <c r="J143" s="143" t="s">
        <v>284</v>
      </c>
      <c r="K143" s="144">
        <v>62.5</v>
      </c>
      <c r="L143" s="226"/>
      <c r="M143" s="226"/>
      <c r="N143" s="226">
        <f>ROUND(L143*K143,2)</f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>V143*K143</f>
        <v>0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164</v>
      </c>
      <c r="AT143" s="20" t="s">
        <v>160</v>
      </c>
      <c r="AU143" s="20" t="s">
        <v>85</v>
      </c>
      <c r="AY143" s="20" t="s">
        <v>159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85</v>
      </c>
      <c r="BK143" s="149">
        <f>ROUND(L143*K143,2)</f>
        <v>0</v>
      </c>
      <c r="BL143" s="20" t="s">
        <v>164</v>
      </c>
      <c r="BM143" s="20" t="s">
        <v>357</v>
      </c>
    </row>
    <row r="144" spans="2:65" s="9" customFormat="1" ht="37.35" customHeight="1">
      <c r="B144" s="129"/>
      <c r="C144" s="130"/>
      <c r="D144" s="131" t="s">
        <v>1384</v>
      </c>
      <c r="E144" s="131"/>
      <c r="F144" s="131"/>
      <c r="G144" s="131"/>
      <c r="H144" s="131"/>
      <c r="I144" s="131"/>
      <c r="J144" s="131"/>
      <c r="K144" s="131"/>
      <c r="L144" s="131"/>
      <c r="M144" s="131"/>
      <c r="N144" s="265">
        <f>BK144</f>
        <v>0</v>
      </c>
      <c r="O144" s="266"/>
      <c r="P144" s="266"/>
      <c r="Q144" s="266"/>
      <c r="R144" s="132"/>
      <c r="T144" s="133"/>
      <c r="U144" s="130"/>
      <c r="V144" s="130"/>
      <c r="W144" s="134">
        <f>W145</f>
        <v>0</v>
      </c>
      <c r="X144" s="130"/>
      <c r="Y144" s="134">
        <f>Y145</f>
        <v>0</v>
      </c>
      <c r="Z144" s="130"/>
      <c r="AA144" s="135">
        <f>AA145</f>
        <v>0</v>
      </c>
      <c r="AR144" s="136" t="s">
        <v>85</v>
      </c>
      <c r="AT144" s="137" t="s">
        <v>76</v>
      </c>
      <c r="AU144" s="137" t="s">
        <v>77</v>
      </c>
      <c r="AY144" s="136" t="s">
        <v>159</v>
      </c>
      <c r="BK144" s="138">
        <f>BK145</f>
        <v>0</v>
      </c>
    </row>
    <row r="145" spans="2:65" s="1" customFormat="1" ht="22.5" customHeight="1">
      <c r="B145" s="140"/>
      <c r="C145" s="141" t="s">
        <v>232</v>
      </c>
      <c r="D145" s="141" t="s">
        <v>160</v>
      </c>
      <c r="E145" s="142" t="s">
        <v>1415</v>
      </c>
      <c r="F145" s="225" t="s">
        <v>1416</v>
      </c>
      <c r="G145" s="225"/>
      <c r="H145" s="225"/>
      <c r="I145" s="225"/>
      <c r="J145" s="143" t="s">
        <v>284</v>
      </c>
      <c r="K145" s="144">
        <v>13.5</v>
      </c>
      <c r="L145" s="226"/>
      <c r="M145" s="226"/>
      <c r="N145" s="226">
        <f>ROUND(L145*K145,2)</f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>V145*K145</f>
        <v>0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0" t="s">
        <v>164</v>
      </c>
      <c r="AT145" s="20" t="s">
        <v>160</v>
      </c>
      <c r="AU145" s="20" t="s">
        <v>85</v>
      </c>
      <c r="AY145" s="20" t="s">
        <v>159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85</v>
      </c>
      <c r="BK145" s="149">
        <f>ROUND(L145*K145,2)</f>
        <v>0</v>
      </c>
      <c r="BL145" s="20" t="s">
        <v>164</v>
      </c>
      <c r="BM145" s="20" t="s">
        <v>365</v>
      </c>
    </row>
    <row r="146" spans="2:65" s="9" customFormat="1" ht="37.35" customHeight="1">
      <c r="B146" s="129"/>
      <c r="C146" s="130"/>
      <c r="D146" s="131" t="s">
        <v>1385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265">
        <f>BK146</f>
        <v>0</v>
      </c>
      <c r="O146" s="266"/>
      <c r="P146" s="266"/>
      <c r="Q146" s="266"/>
      <c r="R146" s="132"/>
      <c r="T146" s="133"/>
      <c r="U146" s="130"/>
      <c r="V146" s="130"/>
      <c r="W146" s="134">
        <f>SUM(W147:W163)</f>
        <v>0</v>
      </c>
      <c r="X146" s="130"/>
      <c r="Y146" s="134">
        <f>SUM(Y147:Y163)</f>
        <v>0</v>
      </c>
      <c r="Z146" s="130"/>
      <c r="AA146" s="135">
        <f>SUM(AA147:AA163)</f>
        <v>0</v>
      </c>
      <c r="AR146" s="136" t="s">
        <v>85</v>
      </c>
      <c r="AT146" s="137" t="s">
        <v>76</v>
      </c>
      <c r="AU146" s="137" t="s">
        <v>77</v>
      </c>
      <c r="AY146" s="136" t="s">
        <v>159</v>
      </c>
      <c r="BK146" s="138">
        <f>SUM(BK147:BK163)</f>
        <v>0</v>
      </c>
    </row>
    <row r="147" spans="2:65" s="1" customFormat="1" ht="22.5" customHeight="1">
      <c r="B147" s="140"/>
      <c r="C147" s="141" t="s">
        <v>11</v>
      </c>
      <c r="D147" s="141" t="s">
        <v>160</v>
      </c>
      <c r="E147" s="142" t="s">
        <v>1417</v>
      </c>
      <c r="F147" s="225" t="s">
        <v>1418</v>
      </c>
      <c r="G147" s="225"/>
      <c r="H147" s="225"/>
      <c r="I147" s="225"/>
      <c r="J147" s="143" t="s">
        <v>216</v>
      </c>
      <c r="K147" s="144">
        <v>1</v>
      </c>
      <c r="L147" s="226"/>
      <c r="M147" s="226"/>
      <c r="N147" s="226">
        <f t="shared" ref="N147:N163" si="0">ROUND(L147*K147,2)</f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ref="W147:W163" si="1">V147*K147</f>
        <v>0</v>
      </c>
      <c r="X147" s="147">
        <v>0</v>
      </c>
      <c r="Y147" s="147">
        <f t="shared" ref="Y147:Y163" si="2">X147*K147</f>
        <v>0</v>
      </c>
      <c r="Z147" s="147">
        <v>0</v>
      </c>
      <c r="AA147" s="148">
        <f t="shared" ref="AA147:AA163" si="3">Z147*K147</f>
        <v>0</v>
      </c>
      <c r="AR147" s="20" t="s">
        <v>164</v>
      </c>
      <c r="AT147" s="20" t="s">
        <v>160</v>
      </c>
      <c r="AU147" s="20" t="s">
        <v>85</v>
      </c>
      <c r="AY147" s="20" t="s">
        <v>159</v>
      </c>
      <c r="BE147" s="149">
        <f t="shared" ref="BE147:BE163" si="4">IF(U147="základní",N147,0)</f>
        <v>0</v>
      </c>
      <c r="BF147" s="149">
        <f t="shared" ref="BF147:BF163" si="5">IF(U147="snížená",N147,0)</f>
        <v>0</v>
      </c>
      <c r="BG147" s="149">
        <f t="shared" ref="BG147:BG163" si="6">IF(U147="zákl. přenesená",N147,0)</f>
        <v>0</v>
      </c>
      <c r="BH147" s="149">
        <f t="shared" ref="BH147:BH163" si="7">IF(U147="sníž. přenesená",N147,0)</f>
        <v>0</v>
      </c>
      <c r="BI147" s="149">
        <f t="shared" ref="BI147:BI163" si="8">IF(U147="nulová",N147,0)</f>
        <v>0</v>
      </c>
      <c r="BJ147" s="20" t="s">
        <v>85</v>
      </c>
      <c r="BK147" s="149">
        <f t="shared" ref="BK147:BK163" si="9">ROUND(L147*K147,2)</f>
        <v>0</v>
      </c>
      <c r="BL147" s="20" t="s">
        <v>164</v>
      </c>
      <c r="BM147" s="20" t="s">
        <v>374</v>
      </c>
    </row>
    <row r="148" spans="2:65" s="1" customFormat="1" ht="22.5" customHeight="1">
      <c r="B148" s="140"/>
      <c r="C148" s="141" t="s">
        <v>168</v>
      </c>
      <c r="D148" s="141" t="s">
        <v>160</v>
      </c>
      <c r="E148" s="142" t="s">
        <v>1419</v>
      </c>
      <c r="F148" s="225" t="s">
        <v>1420</v>
      </c>
      <c r="G148" s="225"/>
      <c r="H148" s="225"/>
      <c r="I148" s="225"/>
      <c r="J148" s="143" t="s">
        <v>216</v>
      </c>
      <c r="K148" s="144">
        <v>2</v>
      </c>
      <c r="L148" s="226"/>
      <c r="M148" s="226"/>
      <c r="N148" s="226">
        <f t="shared" si="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"/>
        <v>0</v>
      </c>
      <c r="X148" s="147">
        <v>0</v>
      </c>
      <c r="Y148" s="147">
        <f t="shared" si="2"/>
        <v>0</v>
      </c>
      <c r="Z148" s="147">
        <v>0</v>
      </c>
      <c r="AA148" s="148">
        <f t="shared" si="3"/>
        <v>0</v>
      </c>
      <c r="AR148" s="20" t="s">
        <v>164</v>
      </c>
      <c r="AT148" s="20" t="s">
        <v>160</v>
      </c>
      <c r="AU148" s="20" t="s">
        <v>85</v>
      </c>
      <c r="AY148" s="20" t="s">
        <v>159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20" t="s">
        <v>85</v>
      </c>
      <c r="BK148" s="149">
        <f t="shared" si="9"/>
        <v>0</v>
      </c>
      <c r="BL148" s="20" t="s">
        <v>164</v>
      </c>
      <c r="BM148" s="20" t="s">
        <v>384</v>
      </c>
    </row>
    <row r="149" spans="2:65" s="1" customFormat="1" ht="22.5" customHeight="1">
      <c r="B149" s="140"/>
      <c r="C149" s="141" t="s">
        <v>238</v>
      </c>
      <c r="D149" s="141" t="s">
        <v>160</v>
      </c>
      <c r="E149" s="142" t="s">
        <v>1421</v>
      </c>
      <c r="F149" s="225" t="s">
        <v>1422</v>
      </c>
      <c r="G149" s="225"/>
      <c r="H149" s="225"/>
      <c r="I149" s="225"/>
      <c r="J149" s="143" t="s">
        <v>163</v>
      </c>
      <c r="K149" s="144">
        <v>26</v>
      </c>
      <c r="L149" s="226"/>
      <c r="M149" s="226"/>
      <c r="N149" s="226">
        <f t="shared" si="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"/>
        <v>0</v>
      </c>
      <c r="X149" s="147">
        <v>0</v>
      </c>
      <c r="Y149" s="147">
        <f t="shared" si="2"/>
        <v>0</v>
      </c>
      <c r="Z149" s="147">
        <v>0</v>
      </c>
      <c r="AA149" s="148">
        <f t="shared" si="3"/>
        <v>0</v>
      </c>
      <c r="AR149" s="20" t="s">
        <v>164</v>
      </c>
      <c r="AT149" s="20" t="s">
        <v>160</v>
      </c>
      <c r="AU149" s="20" t="s">
        <v>85</v>
      </c>
      <c r="AY149" s="20" t="s">
        <v>159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20" t="s">
        <v>85</v>
      </c>
      <c r="BK149" s="149">
        <f t="shared" si="9"/>
        <v>0</v>
      </c>
      <c r="BL149" s="20" t="s">
        <v>164</v>
      </c>
      <c r="BM149" s="20" t="s">
        <v>393</v>
      </c>
    </row>
    <row r="150" spans="2:65" s="1" customFormat="1" ht="22.5" customHeight="1">
      <c r="B150" s="140"/>
      <c r="C150" s="141" t="s">
        <v>322</v>
      </c>
      <c r="D150" s="141" t="s">
        <v>160</v>
      </c>
      <c r="E150" s="142" t="s">
        <v>1423</v>
      </c>
      <c r="F150" s="225" t="s">
        <v>1424</v>
      </c>
      <c r="G150" s="225"/>
      <c r="H150" s="225"/>
      <c r="I150" s="225"/>
      <c r="J150" s="143" t="s">
        <v>163</v>
      </c>
      <c r="K150" s="144">
        <v>5</v>
      </c>
      <c r="L150" s="226"/>
      <c r="M150" s="226"/>
      <c r="N150" s="226">
        <f t="shared" si="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"/>
        <v>0</v>
      </c>
      <c r="X150" s="147">
        <v>0</v>
      </c>
      <c r="Y150" s="147">
        <f t="shared" si="2"/>
        <v>0</v>
      </c>
      <c r="Z150" s="147">
        <v>0</v>
      </c>
      <c r="AA150" s="148">
        <f t="shared" si="3"/>
        <v>0</v>
      </c>
      <c r="AR150" s="20" t="s">
        <v>164</v>
      </c>
      <c r="AT150" s="20" t="s">
        <v>160</v>
      </c>
      <c r="AU150" s="20" t="s">
        <v>85</v>
      </c>
      <c r="AY150" s="20" t="s">
        <v>159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20" t="s">
        <v>85</v>
      </c>
      <c r="BK150" s="149">
        <f t="shared" si="9"/>
        <v>0</v>
      </c>
      <c r="BL150" s="20" t="s">
        <v>164</v>
      </c>
      <c r="BM150" s="20" t="s">
        <v>404</v>
      </c>
    </row>
    <row r="151" spans="2:65" s="1" customFormat="1" ht="22.5" customHeight="1">
      <c r="B151" s="140"/>
      <c r="C151" s="141" t="s">
        <v>326</v>
      </c>
      <c r="D151" s="141" t="s">
        <v>160</v>
      </c>
      <c r="E151" s="142" t="s">
        <v>1425</v>
      </c>
      <c r="F151" s="225" t="s">
        <v>1426</v>
      </c>
      <c r="G151" s="225"/>
      <c r="H151" s="225"/>
      <c r="I151" s="225"/>
      <c r="J151" s="143" t="s">
        <v>163</v>
      </c>
      <c r="K151" s="144">
        <v>20</v>
      </c>
      <c r="L151" s="226"/>
      <c r="M151" s="226"/>
      <c r="N151" s="226">
        <f t="shared" si="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"/>
        <v>0</v>
      </c>
      <c r="X151" s="147">
        <v>0</v>
      </c>
      <c r="Y151" s="147">
        <f t="shared" si="2"/>
        <v>0</v>
      </c>
      <c r="Z151" s="147">
        <v>0</v>
      </c>
      <c r="AA151" s="148">
        <f t="shared" si="3"/>
        <v>0</v>
      </c>
      <c r="AR151" s="20" t="s">
        <v>164</v>
      </c>
      <c r="AT151" s="20" t="s">
        <v>160</v>
      </c>
      <c r="AU151" s="20" t="s">
        <v>85</v>
      </c>
      <c r="AY151" s="20" t="s">
        <v>159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20" t="s">
        <v>85</v>
      </c>
      <c r="BK151" s="149">
        <f t="shared" si="9"/>
        <v>0</v>
      </c>
      <c r="BL151" s="20" t="s">
        <v>164</v>
      </c>
      <c r="BM151" s="20" t="s">
        <v>414</v>
      </c>
    </row>
    <row r="152" spans="2:65" s="1" customFormat="1" ht="22.5" customHeight="1">
      <c r="B152" s="140"/>
      <c r="C152" s="141" t="s">
        <v>330</v>
      </c>
      <c r="D152" s="141" t="s">
        <v>160</v>
      </c>
      <c r="E152" s="142" t="s">
        <v>1427</v>
      </c>
      <c r="F152" s="225" t="s">
        <v>1428</v>
      </c>
      <c r="G152" s="225"/>
      <c r="H152" s="225"/>
      <c r="I152" s="225"/>
      <c r="J152" s="143" t="s">
        <v>163</v>
      </c>
      <c r="K152" s="144">
        <v>32</v>
      </c>
      <c r="L152" s="226"/>
      <c r="M152" s="226"/>
      <c r="N152" s="226">
        <f t="shared" si="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"/>
        <v>0</v>
      </c>
      <c r="X152" s="147">
        <v>0</v>
      </c>
      <c r="Y152" s="147">
        <f t="shared" si="2"/>
        <v>0</v>
      </c>
      <c r="Z152" s="147">
        <v>0</v>
      </c>
      <c r="AA152" s="148">
        <f t="shared" si="3"/>
        <v>0</v>
      </c>
      <c r="AR152" s="20" t="s">
        <v>164</v>
      </c>
      <c r="AT152" s="20" t="s">
        <v>160</v>
      </c>
      <c r="AU152" s="20" t="s">
        <v>85</v>
      </c>
      <c r="AY152" s="20" t="s">
        <v>159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20" t="s">
        <v>85</v>
      </c>
      <c r="BK152" s="149">
        <f t="shared" si="9"/>
        <v>0</v>
      </c>
      <c r="BL152" s="20" t="s">
        <v>164</v>
      </c>
      <c r="BM152" s="20" t="s">
        <v>422</v>
      </c>
    </row>
    <row r="153" spans="2:65" s="1" customFormat="1" ht="31.5" customHeight="1">
      <c r="B153" s="140"/>
      <c r="C153" s="141" t="s">
        <v>10</v>
      </c>
      <c r="D153" s="141" t="s">
        <v>160</v>
      </c>
      <c r="E153" s="142" t="s">
        <v>1429</v>
      </c>
      <c r="F153" s="225" t="s">
        <v>1430</v>
      </c>
      <c r="G153" s="225"/>
      <c r="H153" s="225"/>
      <c r="I153" s="225"/>
      <c r="J153" s="143" t="s">
        <v>163</v>
      </c>
      <c r="K153" s="144">
        <v>5</v>
      </c>
      <c r="L153" s="226"/>
      <c r="M153" s="226"/>
      <c r="N153" s="226">
        <f t="shared" si="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"/>
        <v>0</v>
      </c>
      <c r="X153" s="147">
        <v>0</v>
      </c>
      <c r="Y153" s="147">
        <f t="shared" si="2"/>
        <v>0</v>
      </c>
      <c r="Z153" s="147">
        <v>0</v>
      </c>
      <c r="AA153" s="148">
        <f t="shared" si="3"/>
        <v>0</v>
      </c>
      <c r="AR153" s="20" t="s">
        <v>164</v>
      </c>
      <c r="AT153" s="20" t="s">
        <v>160</v>
      </c>
      <c r="AU153" s="20" t="s">
        <v>85</v>
      </c>
      <c r="AY153" s="20" t="s">
        <v>159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20" t="s">
        <v>85</v>
      </c>
      <c r="BK153" s="149">
        <f t="shared" si="9"/>
        <v>0</v>
      </c>
      <c r="BL153" s="20" t="s">
        <v>164</v>
      </c>
      <c r="BM153" s="20" t="s">
        <v>431</v>
      </c>
    </row>
    <row r="154" spans="2:65" s="1" customFormat="1" ht="22.5" customHeight="1">
      <c r="B154" s="140"/>
      <c r="C154" s="141" t="s">
        <v>339</v>
      </c>
      <c r="D154" s="141" t="s">
        <v>160</v>
      </c>
      <c r="E154" s="142" t="s">
        <v>1431</v>
      </c>
      <c r="F154" s="225" t="s">
        <v>1432</v>
      </c>
      <c r="G154" s="225"/>
      <c r="H154" s="225"/>
      <c r="I154" s="225"/>
      <c r="J154" s="143" t="s">
        <v>163</v>
      </c>
      <c r="K154" s="144">
        <v>4</v>
      </c>
      <c r="L154" s="226"/>
      <c r="M154" s="226"/>
      <c r="N154" s="226">
        <f t="shared" si="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"/>
        <v>0</v>
      </c>
      <c r="X154" s="147">
        <v>0</v>
      </c>
      <c r="Y154" s="147">
        <f t="shared" si="2"/>
        <v>0</v>
      </c>
      <c r="Z154" s="147">
        <v>0</v>
      </c>
      <c r="AA154" s="148">
        <f t="shared" si="3"/>
        <v>0</v>
      </c>
      <c r="AR154" s="20" t="s">
        <v>164</v>
      </c>
      <c r="AT154" s="20" t="s">
        <v>160</v>
      </c>
      <c r="AU154" s="20" t="s">
        <v>85</v>
      </c>
      <c r="AY154" s="20" t="s">
        <v>159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20" t="s">
        <v>85</v>
      </c>
      <c r="BK154" s="149">
        <f t="shared" si="9"/>
        <v>0</v>
      </c>
      <c r="BL154" s="20" t="s">
        <v>164</v>
      </c>
      <c r="BM154" s="20" t="s">
        <v>441</v>
      </c>
    </row>
    <row r="155" spans="2:65" s="1" customFormat="1" ht="31.5" customHeight="1">
      <c r="B155" s="140"/>
      <c r="C155" s="141" t="s">
        <v>344</v>
      </c>
      <c r="D155" s="141" t="s">
        <v>160</v>
      </c>
      <c r="E155" s="142" t="s">
        <v>1433</v>
      </c>
      <c r="F155" s="225" t="s">
        <v>1434</v>
      </c>
      <c r="G155" s="225"/>
      <c r="H155" s="225"/>
      <c r="I155" s="225"/>
      <c r="J155" s="143" t="s">
        <v>163</v>
      </c>
      <c r="K155" s="144">
        <v>2</v>
      </c>
      <c r="L155" s="226"/>
      <c r="M155" s="226"/>
      <c r="N155" s="226">
        <f t="shared" si="0"/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 t="shared" si="1"/>
        <v>0</v>
      </c>
      <c r="X155" s="147">
        <v>0</v>
      </c>
      <c r="Y155" s="147">
        <f t="shared" si="2"/>
        <v>0</v>
      </c>
      <c r="Z155" s="147">
        <v>0</v>
      </c>
      <c r="AA155" s="148">
        <f t="shared" si="3"/>
        <v>0</v>
      </c>
      <c r="AR155" s="20" t="s">
        <v>164</v>
      </c>
      <c r="AT155" s="20" t="s">
        <v>160</v>
      </c>
      <c r="AU155" s="20" t="s">
        <v>85</v>
      </c>
      <c r="AY155" s="20" t="s">
        <v>159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20" t="s">
        <v>85</v>
      </c>
      <c r="BK155" s="149">
        <f t="shared" si="9"/>
        <v>0</v>
      </c>
      <c r="BL155" s="20" t="s">
        <v>164</v>
      </c>
      <c r="BM155" s="20" t="s">
        <v>451</v>
      </c>
    </row>
    <row r="156" spans="2:65" s="1" customFormat="1" ht="31.5" customHeight="1">
      <c r="B156" s="140"/>
      <c r="C156" s="141" t="s">
        <v>348</v>
      </c>
      <c r="D156" s="141" t="s">
        <v>160</v>
      </c>
      <c r="E156" s="142" t="s">
        <v>1435</v>
      </c>
      <c r="F156" s="225" t="s">
        <v>1436</v>
      </c>
      <c r="G156" s="225"/>
      <c r="H156" s="225"/>
      <c r="I156" s="225"/>
      <c r="J156" s="143" t="s">
        <v>163</v>
      </c>
      <c r="K156" s="144">
        <v>36</v>
      </c>
      <c r="L156" s="226"/>
      <c r="M156" s="226"/>
      <c r="N156" s="226">
        <f t="shared" si="0"/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t="shared" si="1"/>
        <v>0</v>
      </c>
      <c r="X156" s="147">
        <v>0</v>
      </c>
      <c r="Y156" s="147">
        <f t="shared" si="2"/>
        <v>0</v>
      </c>
      <c r="Z156" s="147">
        <v>0</v>
      </c>
      <c r="AA156" s="148">
        <f t="shared" si="3"/>
        <v>0</v>
      </c>
      <c r="AR156" s="20" t="s">
        <v>164</v>
      </c>
      <c r="AT156" s="20" t="s">
        <v>160</v>
      </c>
      <c r="AU156" s="20" t="s">
        <v>85</v>
      </c>
      <c r="AY156" s="20" t="s">
        <v>159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20" t="s">
        <v>85</v>
      </c>
      <c r="BK156" s="149">
        <f t="shared" si="9"/>
        <v>0</v>
      </c>
      <c r="BL156" s="20" t="s">
        <v>164</v>
      </c>
      <c r="BM156" s="20" t="s">
        <v>461</v>
      </c>
    </row>
    <row r="157" spans="2:65" s="1" customFormat="1" ht="31.5" customHeight="1">
      <c r="B157" s="140"/>
      <c r="C157" s="141" t="s">
        <v>352</v>
      </c>
      <c r="D157" s="141" t="s">
        <v>160</v>
      </c>
      <c r="E157" s="142" t="s">
        <v>1437</v>
      </c>
      <c r="F157" s="225" t="s">
        <v>1438</v>
      </c>
      <c r="G157" s="225"/>
      <c r="H157" s="225"/>
      <c r="I157" s="225"/>
      <c r="J157" s="143" t="s">
        <v>163</v>
      </c>
      <c r="K157" s="144">
        <v>40</v>
      </c>
      <c r="L157" s="226"/>
      <c r="M157" s="226"/>
      <c r="N157" s="226">
        <f t="shared" si="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1"/>
        <v>0</v>
      </c>
      <c r="X157" s="147">
        <v>0</v>
      </c>
      <c r="Y157" s="147">
        <f t="shared" si="2"/>
        <v>0</v>
      </c>
      <c r="Z157" s="147">
        <v>0</v>
      </c>
      <c r="AA157" s="148">
        <f t="shared" si="3"/>
        <v>0</v>
      </c>
      <c r="AR157" s="20" t="s">
        <v>164</v>
      </c>
      <c r="AT157" s="20" t="s">
        <v>160</v>
      </c>
      <c r="AU157" s="20" t="s">
        <v>85</v>
      </c>
      <c r="AY157" s="20" t="s">
        <v>159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20" t="s">
        <v>85</v>
      </c>
      <c r="BK157" s="149">
        <f t="shared" si="9"/>
        <v>0</v>
      </c>
      <c r="BL157" s="20" t="s">
        <v>164</v>
      </c>
      <c r="BM157" s="20" t="s">
        <v>475</v>
      </c>
    </row>
    <row r="158" spans="2:65" s="1" customFormat="1" ht="31.5" customHeight="1">
      <c r="B158" s="140"/>
      <c r="C158" s="141" t="s">
        <v>357</v>
      </c>
      <c r="D158" s="141" t="s">
        <v>160</v>
      </c>
      <c r="E158" s="142" t="s">
        <v>1439</v>
      </c>
      <c r="F158" s="225" t="s">
        <v>1440</v>
      </c>
      <c r="G158" s="225"/>
      <c r="H158" s="225"/>
      <c r="I158" s="225"/>
      <c r="J158" s="143" t="s">
        <v>163</v>
      </c>
      <c r="K158" s="144">
        <v>22</v>
      </c>
      <c r="L158" s="226"/>
      <c r="M158" s="226"/>
      <c r="N158" s="226">
        <f t="shared" si="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1"/>
        <v>0</v>
      </c>
      <c r="X158" s="147">
        <v>0</v>
      </c>
      <c r="Y158" s="147">
        <f t="shared" si="2"/>
        <v>0</v>
      </c>
      <c r="Z158" s="147">
        <v>0</v>
      </c>
      <c r="AA158" s="148">
        <f t="shared" si="3"/>
        <v>0</v>
      </c>
      <c r="AR158" s="20" t="s">
        <v>164</v>
      </c>
      <c r="AT158" s="20" t="s">
        <v>160</v>
      </c>
      <c r="AU158" s="20" t="s">
        <v>85</v>
      </c>
      <c r="AY158" s="20" t="s">
        <v>159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20" t="s">
        <v>85</v>
      </c>
      <c r="BK158" s="149">
        <f t="shared" si="9"/>
        <v>0</v>
      </c>
      <c r="BL158" s="20" t="s">
        <v>164</v>
      </c>
      <c r="BM158" s="20" t="s">
        <v>485</v>
      </c>
    </row>
    <row r="159" spans="2:65" s="1" customFormat="1" ht="22.5" customHeight="1">
      <c r="B159" s="140"/>
      <c r="C159" s="141" t="s">
        <v>361</v>
      </c>
      <c r="D159" s="141" t="s">
        <v>160</v>
      </c>
      <c r="E159" s="142" t="s">
        <v>1441</v>
      </c>
      <c r="F159" s="225" t="s">
        <v>1442</v>
      </c>
      <c r="G159" s="225"/>
      <c r="H159" s="225"/>
      <c r="I159" s="225"/>
      <c r="J159" s="143" t="s">
        <v>216</v>
      </c>
      <c r="K159" s="144">
        <v>14</v>
      </c>
      <c r="L159" s="226"/>
      <c r="M159" s="226"/>
      <c r="N159" s="226">
        <f t="shared" si="0"/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t="shared" si="1"/>
        <v>0</v>
      </c>
      <c r="X159" s="147">
        <v>0</v>
      </c>
      <c r="Y159" s="147">
        <f t="shared" si="2"/>
        <v>0</v>
      </c>
      <c r="Z159" s="147">
        <v>0</v>
      </c>
      <c r="AA159" s="148">
        <f t="shared" si="3"/>
        <v>0</v>
      </c>
      <c r="AR159" s="20" t="s">
        <v>164</v>
      </c>
      <c r="AT159" s="20" t="s">
        <v>160</v>
      </c>
      <c r="AU159" s="20" t="s">
        <v>85</v>
      </c>
      <c r="AY159" s="20" t="s">
        <v>159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20" t="s">
        <v>85</v>
      </c>
      <c r="BK159" s="149">
        <f t="shared" si="9"/>
        <v>0</v>
      </c>
      <c r="BL159" s="20" t="s">
        <v>164</v>
      </c>
      <c r="BM159" s="20" t="s">
        <v>494</v>
      </c>
    </row>
    <row r="160" spans="2:65" s="1" customFormat="1" ht="22.5" customHeight="1">
      <c r="B160" s="140"/>
      <c r="C160" s="141" t="s">
        <v>365</v>
      </c>
      <c r="D160" s="141" t="s">
        <v>160</v>
      </c>
      <c r="E160" s="142" t="s">
        <v>1443</v>
      </c>
      <c r="F160" s="225" t="s">
        <v>1444</v>
      </c>
      <c r="G160" s="225"/>
      <c r="H160" s="225"/>
      <c r="I160" s="225"/>
      <c r="J160" s="143" t="s">
        <v>216</v>
      </c>
      <c r="K160" s="144">
        <v>3</v>
      </c>
      <c r="L160" s="226"/>
      <c r="M160" s="226"/>
      <c r="N160" s="226">
        <f t="shared" si="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1"/>
        <v>0</v>
      </c>
      <c r="X160" s="147">
        <v>0</v>
      </c>
      <c r="Y160" s="147">
        <f t="shared" si="2"/>
        <v>0</v>
      </c>
      <c r="Z160" s="147">
        <v>0</v>
      </c>
      <c r="AA160" s="148">
        <f t="shared" si="3"/>
        <v>0</v>
      </c>
      <c r="AR160" s="20" t="s">
        <v>164</v>
      </c>
      <c r="AT160" s="20" t="s">
        <v>160</v>
      </c>
      <c r="AU160" s="20" t="s">
        <v>85</v>
      </c>
      <c r="AY160" s="20" t="s">
        <v>159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20" t="s">
        <v>85</v>
      </c>
      <c r="BK160" s="149">
        <f t="shared" si="9"/>
        <v>0</v>
      </c>
      <c r="BL160" s="20" t="s">
        <v>164</v>
      </c>
      <c r="BM160" s="20" t="s">
        <v>502</v>
      </c>
    </row>
    <row r="161" spans="2:65" s="1" customFormat="1" ht="22.5" customHeight="1">
      <c r="B161" s="140"/>
      <c r="C161" s="141" t="s">
        <v>369</v>
      </c>
      <c r="D161" s="141" t="s">
        <v>160</v>
      </c>
      <c r="E161" s="142" t="s">
        <v>1445</v>
      </c>
      <c r="F161" s="225" t="s">
        <v>1446</v>
      </c>
      <c r="G161" s="225"/>
      <c r="H161" s="225"/>
      <c r="I161" s="225"/>
      <c r="J161" s="143" t="s">
        <v>216</v>
      </c>
      <c r="K161" s="144">
        <v>3</v>
      </c>
      <c r="L161" s="226"/>
      <c r="M161" s="226"/>
      <c r="N161" s="226">
        <f t="shared" si="0"/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 t="shared" si="1"/>
        <v>0</v>
      </c>
      <c r="X161" s="147">
        <v>0</v>
      </c>
      <c r="Y161" s="147">
        <f t="shared" si="2"/>
        <v>0</v>
      </c>
      <c r="Z161" s="147">
        <v>0</v>
      </c>
      <c r="AA161" s="148">
        <f t="shared" si="3"/>
        <v>0</v>
      </c>
      <c r="AR161" s="20" t="s">
        <v>164</v>
      </c>
      <c r="AT161" s="20" t="s">
        <v>160</v>
      </c>
      <c r="AU161" s="20" t="s">
        <v>85</v>
      </c>
      <c r="AY161" s="20" t="s">
        <v>159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20" t="s">
        <v>85</v>
      </c>
      <c r="BK161" s="149">
        <f t="shared" si="9"/>
        <v>0</v>
      </c>
      <c r="BL161" s="20" t="s">
        <v>164</v>
      </c>
      <c r="BM161" s="20" t="s">
        <v>511</v>
      </c>
    </row>
    <row r="162" spans="2:65" s="1" customFormat="1" ht="22.5" customHeight="1">
      <c r="B162" s="140"/>
      <c r="C162" s="141" t="s">
        <v>374</v>
      </c>
      <c r="D162" s="141" t="s">
        <v>160</v>
      </c>
      <c r="E162" s="142" t="s">
        <v>1447</v>
      </c>
      <c r="F162" s="225" t="s">
        <v>1448</v>
      </c>
      <c r="G162" s="225"/>
      <c r="H162" s="225"/>
      <c r="I162" s="225"/>
      <c r="J162" s="143" t="s">
        <v>163</v>
      </c>
      <c r="K162" s="144">
        <v>125</v>
      </c>
      <c r="L162" s="226"/>
      <c r="M162" s="226"/>
      <c r="N162" s="226">
        <f t="shared" si="0"/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 t="shared" si="1"/>
        <v>0</v>
      </c>
      <c r="X162" s="147">
        <v>0</v>
      </c>
      <c r="Y162" s="147">
        <f t="shared" si="2"/>
        <v>0</v>
      </c>
      <c r="Z162" s="147">
        <v>0</v>
      </c>
      <c r="AA162" s="148">
        <f t="shared" si="3"/>
        <v>0</v>
      </c>
      <c r="AR162" s="20" t="s">
        <v>164</v>
      </c>
      <c r="AT162" s="20" t="s">
        <v>160</v>
      </c>
      <c r="AU162" s="20" t="s">
        <v>85</v>
      </c>
      <c r="AY162" s="20" t="s">
        <v>159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20" t="s">
        <v>85</v>
      </c>
      <c r="BK162" s="149">
        <f t="shared" si="9"/>
        <v>0</v>
      </c>
      <c r="BL162" s="20" t="s">
        <v>164</v>
      </c>
      <c r="BM162" s="20" t="s">
        <v>409</v>
      </c>
    </row>
    <row r="163" spans="2:65" s="1" customFormat="1" ht="22.5" customHeight="1">
      <c r="B163" s="140"/>
      <c r="C163" s="141" t="s">
        <v>379</v>
      </c>
      <c r="D163" s="141" t="s">
        <v>160</v>
      </c>
      <c r="E163" s="142" t="s">
        <v>1449</v>
      </c>
      <c r="F163" s="225" t="s">
        <v>1450</v>
      </c>
      <c r="G163" s="225"/>
      <c r="H163" s="225"/>
      <c r="I163" s="225"/>
      <c r="J163" s="143" t="s">
        <v>163</v>
      </c>
      <c r="K163" s="144">
        <v>62</v>
      </c>
      <c r="L163" s="226"/>
      <c r="M163" s="226"/>
      <c r="N163" s="226">
        <f t="shared" si="0"/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 t="shared" si="1"/>
        <v>0</v>
      </c>
      <c r="X163" s="147">
        <v>0</v>
      </c>
      <c r="Y163" s="147">
        <f t="shared" si="2"/>
        <v>0</v>
      </c>
      <c r="Z163" s="147">
        <v>0</v>
      </c>
      <c r="AA163" s="148">
        <f t="shared" si="3"/>
        <v>0</v>
      </c>
      <c r="AR163" s="20" t="s">
        <v>164</v>
      </c>
      <c r="AT163" s="20" t="s">
        <v>160</v>
      </c>
      <c r="AU163" s="20" t="s">
        <v>85</v>
      </c>
      <c r="AY163" s="20" t="s">
        <v>159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20" t="s">
        <v>85</v>
      </c>
      <c r="BK163" s="149">
        <f t="shared" si="9"/>
        <v>0</v>
      </c>
      <c r="BL163" s="20" t="s">
        <v>164</v>
      </c>
      <c r="BM163" s="20" t="s">
        <v>528</v>
      </c>
    </row>
    <row r="164" spans="2:65" s="9" customFormat="1" ht="37.35" customHeight="1">
      <c r="B164" s="129"/>
      <c r="C164" s="130"/>
      <c r="D164" s="131" t="s">
        <v>1386</v>
      </c>
      <c r="E164" s="131"/>
      <c r="F164" s="131"/>
      <c r="G164" s="131"/>
      <c r="H164" s="131"/>
      <c r="I164" s="131"/>
      <c r="J164" s="131"/>
      <c r="K164" s="131"/>
      <c r="L164" s="131"/>
      <c r="M164" s="131"/>
      <c r="N164" s="265">
        <f>BK164</f>
        <v>0</v>
      </c>
      <c r="O164" s="266"/>
      <c r="P164" s="266"/>
      <c r="Q164" s="266"/>
      <c r="R164" s="132"/>
      <c r="T164" s="133"/>
      <c r="U164" s="130"/>
      <c r="V164" s="130"/>
      <c r="W164" s="134">
        <f>SUM(W165:W183)</f>
        <v>0</v>
      </c>
      <c r="X164" s="130"/>
      <c r="Y164" s="134">
        <f>SUM(Y165:Y183)</f>
        <v>0</v>
      </c>
      <c r="Z164" s="130"/>
      <c r="AA164" s="135">
        <f>SUM(AA165:AA183)</f>
        <v>0</v>
      </c>
      <c r="AR164" s="136" t="s">
        <v>85</v>
      </c>
      <c r="AT164" s="137" t="s">
        <v>76</v>
      </c>
      <c r="AU164" s="137" t="s">
        <v>77</v>
      </c>
      <c r="AY164" s="136" t="s">
        <v>159</v>
      </c>
      <c r="BK164" s="138">
        <f>SUM(BK165:BK183)</f>
        <v>0</v>
      </c>
    </row>
    <row r="165" spans="2:65" s="1" customFormat="1" ht="22.5" customHeight="1">
      <c r="B165" s="140"/>
      <c r="C165" s="141" t="s">
        <v>384</v>
      </c>
      <c r="D165" s="141" t="s">
        <v>160</v>
      </c>
      <c r="E165" s="142" t="s">
        <v>1451</v>
      </c>
      <c r="F165" s="225" t="s">
        <v>1452</v>
      </c>
      <c r="G165" s="225"/>
      <c r="H165" s="225"/>
      <c r="I165" s="225"/>
      <c r="J165" s="143" t="s">
        <v>1453</v>
      </c>
      <c r="K165" s="144">
        <v>3</v>
      </c>
      <c r="L165" s="226"/>
      <c r="M165" s="226"/>
      <c r="N165" s="226">
        <f t="shared" ref="N165:N183" si="10">ROUND(L165*K165,2)</f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 t="shared" ref="W165:W183" si="11">V165*K165</f>
        <v>0</v>
      </c>
      <c r="X165" s="147">
        <v>0</v>
      </c>
      <c r="Y165" s="147">
        <f t="shared" ref="Y165:Y183" si="12">X165*K165</f>
        <v>0</v>
      </c>
      <c r="Z165" s="147">
        <v>0</v>
      </c>
      <c r="AA165" s="148">
        <f t="shared" ref="AA165:AA183" si="13">Z165*K165</f>
        <v>0</v>
      </c>
      <c r="AR165" s="20" t="s">
        <v>164</v>
      </c>
      <c r="AT165" s="20" t="s">
        <v>160</v>
      </c>
      <c r="AU165" s="20" t="s">
        <v>85</v>
      </c>
      <c r="AY165" s="20" t="s">
        <v>159</v>
      </c>
      <c r="BE165" s="149">
        <f t="shared" ref="BE165:BE183" si="14">IF(U165="základní",N165,0)</f>
        <v>0</v>
      </c>
      <c r="BF165" s="149">
        <f t="shared" ref="BF165:BF183" si="15">IF(U165="snížená",N165,0)</f>
        <v>0</v>
      </c>
      <c r="BG165" s="149">
        <f t="shared" ref="BG165:BG183" si="16">IF(U165="zákl. přenesená",N165,0)</f>
        <v>0</v>
      </c>
      <c r="BH165" s="149">
        <f t="shared" ref="BH165:BH183" si="17">IF(U165="sníž. přenesená",N165,0)</f>
        <v>0</v>
      </c>
      <c r="BI165" s="149">
        <f t="shared" ref="BI165:BI183" si="18">IF(U165="nulová",N165,0)</f>
        <v>0</v>
      </c>
      <c r="BJ165" s="20" t="s">
        <v>85</v>
      </c>
      <c r="BK165" s="149">
        <f t="shared" ref="BK165:BK183" si="19">ROUND(L165*K165,2)</f>
        <v>0</v>
      </c>
      <c r="BL165" s="20" t="s">
        <v>164</v>
      </c>
      <c r="BM165" s="20" t="s">
        <v>536</v>
      </c>
    </row>
    <row r="166" spans="2:65" s="1" customFormat="1" ht="22.5" customHeight="1">
      <c r="B166" s="140"/>
      <c r="C166" s="141" t="s">
        <v>388</v>
      </c>
      <c r="D166" s="141" t="s">
        <v>160</v>
      </c>
      <c r="E166" s="142" t="s">
        <v>1454</v>
      </c>
      <c r="F166" s="225" t="s">
        <v>1455</v>
      </c>
      <c r="G166" s="225"/>
      <c r="H166" s="225"/>
      <c r="I166" s="225"/>
      <c r="J166" s="143" t="s">
        <v>1453</v>
      </c>
      <c r="K166" s="144">
        <v>6</v>
      </c>
      <c r="L166" s="226"/>
      <c r="M166" s="226"/>
      <c r="N166" s="226">
        <f t="shared" si="10"/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 t="shared" si="11"/>
        <v>0</v>
      </c>
      <c r="X166" s="147">
        <v>0</v>
      </c>
      <c r="Y166" s="147">
        <f t="shared" si="12"/>
        <v>0</v>
      </c>
      <c r="Z166" s="147">
        <v>0</v>
      </c>
      <c r="AA166" s="148">
        <f t="shared" si="13"/>
        <v>0</v>
      </c>
      <c r="AR166" s="20" t="s">
        <v>164</v>
      </c>
      <c r="AT166" s="20" t="s">
        <v>160</v>
      </c>
      <c r="AU166" s="20" t="s">
        <v>85</v>
      </c>
      <c r="AY166" s="20" t="s">
        <v>159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20" t="s">
        <v>85</v>
      </c>
      <c r="BK166" s="149">
        <f t="shared" si="19"/>
        <v>0</v>
      </c>
      <c r="BL166" s="20" t="s">
        <v>164</v>
      </c>
      <c r="BM166" s="20" t="s">
        <v>545</v>
      </c>
    </row>
    <row r="167" spans="2:65" s="1" customFormat="1" ht="31.5" customHeight="1">
      <c r="B167" s="140"/>
      <c r="C167" s="141" t="s">
        <v>393</v>
      </c>
      <c r="D167" s="141" t="s">
        <v>160</v>
      </c>
      <c r="E167" s="142" t="s">
        <v>1456</v>
      </c>
      <c r="F167" s="225" t="s">
        <v>1457</v>
      </c>
      <c r="G167" s="225"/>
      <c r="H167" s="225"/>
      <c r="I167" s="225"/>
      <c r="J167" s="143" t="s">
        <v>163</v>
      </c>
      <c r="K167" s="144">
        <v>76</v>
      </c>
      <c r="L167" s="226"/>
      <c r="M167" s="226"/>
      <c r="N167" s="226">
        <f t="shared" si="10"/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 t="shared" si="11"/>
        <v>0</v>
      </c>
      <c r="X167" s="147">
        <v>0</v>
      </c>
      <c r="Y167" s="147">
        <f t="shared" si="12"/>
        <v>0</v>
      </c>
      <c r="Z167" s="147">
        <v>0</v>
      </c>
      <c r="AA167" s="148">
        <f t="shared" si="13"/>
        <v>0</v>
      </c>
      <c r="AR167" s="20" t="s">
        <v>164</v>
      </c>
      <c r="AT167" s="20" t="s">
        <v>160</v>
      </c>
      <c r="AU167" s="20" t="s">
        <v>85</v>
      </c>
      <c r="AY167" s="20" t="s">
        <v>159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20" t="s">
        <v>85</v>
      </c>
      <c r="BK167" s="149">
        <f t="shared" si="19"/>
        <v>0</v>
      </c>
      <c r="BL167" s="20" t="s">
        <v>164</v>
      </c>
      <c r="BM167" s="20" t="s">
        <v>554</v>
      </c>
    </row>
    <row r="168" spans="2:65" s="1" customFormat="1" ht="31.5" customHeight="1">
      <c r="B168" s="140"/>
      <c r="C168" s="141" t="s">
        <v>398</v>
      </c>
      <c r="D168" s="141" t="s">
        <v>160</v>
      </c>
      <c r="E168" s="142" t="s">
        <v>1458</v>
      </c>
      <c r="F168" s="225" t="s">
        <v>1459</v>
      </c>
      <c r="G168" s="225"/>
      <c r="H168" s="225"/>
      <c r="I168" s="225"/>
      <c r="J168" s="143" t="s">
        <v>163</v>
      </c>
      <c r="K168" s="144">
        <v>56</v>
      </c>
      <c r="L168" s="226"/>
      <c r="M168" s="226"/>
      <c r="N168" s="226">
        <f t="shared" si="10"/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 t="shared" si="11"/>
        <v>0</v>
      </c>
      <c r="X168" s="147">
        <v>0</v>
      </c>
      <c r="Y168" s="147">
        <f t="shared" si="12"/>
        <v>0</v>
      </c>
      <c r="Z168" s="147">
        <v>0</v>
      </c>
      <c r="AA168" s="148">
        <f t="shared" si="13"/>
        <v>0</v>
      </c>
      <c r="AR168" s="20" t="s">
        <v>164</v>
      </c>
      <c r="AT168" s="20" t="s">
        <v>160</v>
      </c>
      <c r="AU168" s="20" t="s">
        <v>85</v>
      </c>
      <c r="AY168" s="20" t="s">
        <v>159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20" t="s">
        <v>85</v>
      </c>
      <c r="BK168" s="149">
        <f t="shared" si="19"/>
        <v>0</v>
      </c>
      <c r="BL168" s="20" t="s">
        <v>164</v>
      </c>
      <c r="BM168" s="20" t="s">
        <v>564</v>
      </c>
    </row>
    <row r="169" spans="2:65" s="1" customFormat="1" ht="31.5" customHeight="1">
      <c r="B169" s="140"/>
      <c r="C169" s="141" t="s">
        <v>404</v>
      </c>
      <c r="D169" s="141" t="s">
        <v>160</v>
      </c>
      <c r="E169" s="142" t="s">
        <v>1460</v>
      </c>
      <c r="F169" s="225" t="s">
        <v>1461</v>
      </c>
      <c r="G169" s="225"/>
      <c r="H169" s="225"/>
      <c r="I169" s="225"/>
      <c r="J169" s="143" t="s">
        <v>163</v>
      </c>
      <c r="K169" s="144">
        <v>40</v>
      </c>
      <c r="L169" s="226"/>
      <c r="M169" s="226"/>
      <c r="N169" s="226">
        <f t="shared" si="10"/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 t="shared" si="11"/>
        <v>0</v>
      </c>
      <c r="X169" s="147">
        <v>0</v>
      </c>
      <c r="Y169" s="147">
        <f t="shared" si="12"/>
        <v>0</v>
      </c>
      <c r="Z169" s="147">
        <v>0</v>
      </c>
      <c r="AA169" s="148">
        <f t="shared" si="13"/>
        <v>0</v>
      </c>
      <c r="AR169" s="20" t="s">
        <v>164</v>
      </c>
      <c r="AT169" s="20" t="s">
        <v>160</v>
      </c>
      <c r="AU169" s="20" t="s">
        <v>85</v>
      </c>
      <c r="AY169" s="20" t="s">
        <v>159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20" t="s">
        <v>85</v>
      </c>
      <c r="BK169" s="149">
        <f t="shared" si="19"/>
        <v>0</v>
      </c>
      <c r="BL169" s="20" t="s">
        <v>164</v>
      </c>
      <c r="BM169" s="20" t="s">
        <v>572</v>
      </c>
    </row>
    <row r="170" spans="2:65" s="1" customFormat="1" ht="22.5" customHeight="1">
      <c r="B170" s="140"/>
      <c r="C170" s="141" t="s">
        <v>410</v>
      </c>
      <c r="D170" s="141" t="s">
        <v>160</v>
      </c>
      <c r="E170" s="142" t="s">
        <v>1462</v>
      </c>
      <c r="F170" s="225" t="s">
        <v>1463</v>
      </c>
      <c r="G170" s="225"/>
      <c r="H170" s="225"/>
      <c r="I170" s="225"/>
      <c r="J170" s="143" t="s">
        <v>163</v>
      </c>
      <c r="K170" s="144">
        <v>36</v>
      </c>
      <c r="L170" s="226"/>
      <c r="M170" s="226"/>
      <c r="N170" s="226">
        <f t="shared" si="10"/>
        <v>0</v>
      </c>
      <c r="O170" s="226"/>
      <c r="P170" s="226"/>
      <c r="Q170" s="226"/>
      <c r="R170" s="145"/>
      <c r="T170" s="146" t="s">
        <v>5</v>
      </c>
      <c r="U170" s="43" t="s">
        <v>42</v>
      </c>
      <c r="V170" s="147">
        <v>0</v>
      </c>
      <c r="W170" s="147">
        <f t="shared" si="11"/>
        <v>0</v>
      </c>
      <c r="X170" s="147">
        <v>0</v>
      </c>
      <c r="Y170" s="147">
        <f t="shared" si="12"/>
        <v>0</v>
      </c>
      <c r="Z170" s="147">
        <v>0</v>
      </c>
      <c r="AA170" s="148">
        <f t="shared" si="13"/>
        <v>0</v>
      </c>
      <c r="AR170" s="20" t="s">
        <v>164</v>
      </c>
      <c r="AT170" s="20" t="s">
        <v>160</v>
      </c>
      <c r="AU170" s="20" t="s">
        <v>85</v>
      </c>
      <c r="AY170" s="20" t="s">
        <v>159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20" t="s">
        <v>85</v>
      </c>
      <c r="BK170" s="149">
        <f t="shared" si="19"/>
        <v>0</v>
      </c>
      <c r="BL170" s="20" t="s">
        <v>164</v>
      </c>
      <c r="BM170" s="20" t="s">
        <v>582</v>
      </c>
    </row>
    <row r="171" spans="2:65" s="1" customFormat="1" ht="22.5" customHeight="1">
      <c r="B171" s="140"/>
      <c r="C171" s="141" t="s">
        <v>414</v>
      </c>
      <c r="D171" s="141" t="s">
        <v>160</v>
      </c>
      <c r="E171" s="142" t="s">
        <v>1464</v>
      </c>
      <c r="F171" s="225" t="s">
        <v>1463</v>
      </c>
      <c r="G171" s="225"/>
      <c r="H171" s="225"/>
      <c r="I171" s="225"/>
      <c r="J171" s="143" t="s">
        <v>163</v>
      </c>
      <c r="K171" s="144">
        <v>28</v>
      </c>
      <c r="L171" s="226"/>
      <c r="M171" s="226"/>
      <c r="N171" s="226">
        <f t="shared" si="10"/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 t="shared" si="11"/>
        <v>0</v>
      </c>
      <c r="X171" s="147">
        <v>0</v>
      </c>
      <c r="Y171" s="147">
        <f t="shared" si="12"/>
        <v>0</v>
      </c>
      <c r="Z171" s="147">
        <v>0</v>
      </c>
      <c r="AA171" s="148">
        <f t="shared" si="13"/>
        <v>0</v>
      </c>
      <c r="AR171" s="20" t="s">
        <v>164</v>
      </c>
      <c r="AT171" s="20" t="s">
        <v>160</v>
      </c>
      <c r="AU171" s="20" t="s">
        <v>85</v>
      </c>
      <c r="AY171" s="20" t="s">
        <v>159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20" t="s">
        <v>85</v>
      </c>
      <c r="BK171" s="149">
        <f t="shared" si="19"/>
        <v>0</v>
      </c>
      <c r="BL171" s="20" t="s">
        <v>164</v>
      </c>
      <c r="BM171" s="20" t="s">
        <v>590</v>
      </c>
    </row>
    <row r="172" spans="2:65" s="1" customFormat="1" ht="22.5" customHeight="1">
      <c r="B172" s="140"/>
      <c r="C172" s="141" t="s">
        <v>418</v>
      </c>
      <c r="D172" s="141" t="s">
        <v>160</v>
      </c>
      <c r="E172" s="142" t="s">
        <v>1465</v>
      </c>
      <c r="F172" s="225" t="s">
        <v>1463</v>
      </c>
      <c r="G172" s="225"/>
      <c r="H172" s="225"/>
      <c r="I172" s="225"/>
      <c r="J172" s="143" t="s">
        <v>163</v>
      </c>
      <c r="K172" s="144">
        <v>20</v>
      </c>
      <c r="L172" s="226"/>
      <c r="M172" s="226"/>
      <c r="N172" s="226">
        <f t="shared" si="10"/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 t="shared" si="11"/>
        <v>0</v>
      </c>
      <c r="X172" s="147">
        <v>0</v>
      </c>
      <c r="Y172" s="147">
        <f t="shared" si="12"/>
        <v>0</v>
      </c>
      <c r="Z172" s="147">
        <v>0</v>
      </c>
      <c r="AA172" s="148">
        <f t="shared" si="13"/>
        <v>0</v>
      </c>
      <c r="AR172" s="20" t="s">
        <v>164</v>
      </c>
      <c r="AT172" s="20" t="s">
        <v>160</v>
      </c>
      <c r="AU172" s="20" t="s">
        <v>85</v>
      </c>
      <c r="AY172" s="20" t="s">
        <v>159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20" t="s">
        <v>85</v>
      </c>
      <c r="BK172" s="149">
        <f t="shared" si="19"/>
        <v>0</v>
      </c>
      <c r="BL172" s="20" t="s">
        <v>164</v>
      </c>
      <c r="BM172" s="20" t="s">
        <v>599</v>
      </c>
    </row>
    <row r="173" spans="2:65" s="1" customFormat="1" ht="22.5" customHeight="1">
      <c r="B173" s="140"/>
      <c r="C173" s="141" t="s">
        <v>422</v>
      </c>
      <c r="D173" s="141" t="s">
        <v>160</v>
      </c>
      <c r="E173" s="142" t="s">
        <v>1466</v>
      </c>
      <c r="F173" s="225" t="s">
        <v>1467</v>
      </c>
      <c r="G173" s="225"/>
      <c r="H173" s="225"/>
      <c r="I173" s="225"/>
      <c r="J173" s="143" t="s">
        <v>163</v>
      </c>
      <c r="K173" s="144">
        <v>40</v>
      </c>
      <c r="L173" s="226"/>
      <c r="M173" s="226"/>
      <c r="N173" s="226">
        <f t="shared" si="10"/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 t="shared" si="11"/>
        <v>0</v>
      </c>
      <c r="X173" s="147">
        <v>0</v>
      </c>
      <c r="Y173" s="147">
        <f t="shared" si="12"/>
        <v>0</v>
      </c>
      <c r="Z173" s="147">
        <v>0</v>
      </c>
      <c r="AA173" s="148">
        <f t="shared" si="13"/>
        <v>0</v>
      </c>
      <c r="AR173" s="20" t="s">
        <v>164</v>
      </c>
      <c r="AT173" s="20" t="s">
        <v>160</v>
      </c>
      <c r="AU173" s="20" t="s">
        <v>85</v>
      </c>
      <c r="AY173" s="20" t="s">
        <v>159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20" t="s">
        <v>85</v>
      </c>
      <c r="BK173" s="149">
        <f t="shared" si="19"/>
        <v>0</v>
      </c>
      <c r="BL173" s="20" t="s">
        <v>164</v>
      </c>
      <c r="BM173" s="20" t="s">
        <v>608</v>
      </c>
    </row>
    <row r="174" spans="2:65" s="1" customFormat="1" ht="22.5" customHeight="1">
      <c r="B174" s="140"/>
      <c r="C174" s="141" t="s">
        <v>426</v>
      </c>
      <c r="D174" s="141" t="s">
        <v>160</v>
      </c>
      <c r="E174" s="142" t="s">
        <v>1468</v>
      </c>
      <c r="F174" s="225" t="s">
        <v>1467</v>
      </c>
      <c r="G174" s="225"/>
      <c r="H174" s="225"/>
      <c r="I174" s="225"/>
      <c r="J174" s="143" t="s">
        <v>163</v>
      </c>
      <c r="K174" s="144">
        <v>28</v>
      </c>
      <c r="L174" s="226"/>
      <c r="M174" s="226"/>
      <c r="N174" s="226">
        <f t="shared" si="10"/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 t="shared" si="11"/>
        <v>0</v>
      </c>
      <c r="X174" s="147">
        <v>0</v>
      </c>
      <c r="Y174" s="147">
        <f t="shared" si="12"/>
        <v>0</v>
      </c>
      <c r="Z174" s="147">
        <v>0</v>
      </c>
      <c r="AA174" s="148">
        <f t="shared" si="13"/>
        <v>0</v>
      </c>
      <c r="AR174" s="20" t="s">
        <v>164</v>
      </c>
      <c r="AT174" s="20" t="s">
        <v>160</v>
      </c>
      <c r="AU174" s="20" t="s">
        <v>85</v>
      </c>
      <c r="AY174" s="20" t="s">
        <v>159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20" t="s">
        <v>85</v>
      </c>
      <c r="BK174" s="149">
        <f t="shared" si="19"/>
        <v>0</v>
      </c>
      <c r="BL174" s="20" t="s">
        <v>164</v>
      </c>
      <c r="BM174" s="20" t="s">
        <v>619</v>
      </c>
    </row>
    <row r="175" spans="2:65" s="1" customFormat="1" ht="22.5" customHeight="1">
      <c r="B175" s="140"/>
      <c r="C175" s="141" t="s">
        <v>431</v>
      </c>
      <c r="D175" s="141" t="s">
        <v>160</v>
      </c>
      <c r="E175" s="142" t="s">
        <v>1469</v>
      </c>
      <c r="F175" s="225" t="s">
        <v>1467</v>
      </c>
      <c r="G175" s="225"/>
      <c r="H175" s="225"/>
      <c r="I175" s="225"/>
      <c r="J175" s="143" t="s">
        <v>163</v>
      </c>
      <c r="K175" s="144">
        <v>20</v>
      </c>
      <c r="L175" s="226"/>
      <c r="M175" s="226"/>
      <c r="N175" s="226">
        <f t="shared" si="10"/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 t="shared" si="11"/>
        <v>0</v>
      </c>
      <c r="X175" s="147">
        <v>0</v>
      </c>
      <c r="Y175" s="147">
        <f t="shared" si="12"/>
        <v>0</v>
      </c>
      <c r="Z175" s="147">
        <v>0</v>
      </c>
      <c r="AA175" s="148">
        <f t="shared" si="13"/>
        <v>0</v>
      </c>
      <c r="AR175" s="20" t="s">
        <v>164</v>
      </c>
      <c r="AT175" s="20" t="s">
        <v>160</v>
      </c>
      <c r="AU175" s="20" t="s">
        <v>85</v>
      </c>
      <c r="AY175" s="20" t="s">
        <v>159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20" t="s">
        <v>85</v>
      </c>
      <c r="BK175" s="149">
        <f t="shared" si="19"/>
        <v>0</v>
      </c>
      <c r="BL175" s="20" t="s">
        <v>164</v>
      </c>
      <c r="BM175" s="20" t="s">
        <v>627</v>
      </c>
    </row>
    <row r="176" spans="2:65" s="1" customFormat="1" ht="22.5" customHeight="1">
      <c r="B176" s="140"/>
      <c r="C176" s="141" t="s">
        <v>436</v>
      </c>
      <c r="D176" s="141" t="s">
        <v>160</v>
      </c>
      <c r="E176" s="142" t="s">
        <v>1470</v>
      </c>
      <c r="F176" s="225" t="s">
        <v>1471</v>
      </c>
      <c r="G176" s="225"/>
      <c r="H176" s="225"/>
      <c r="I176" s="225"/>
      <c r="J176" s="143" t="s">
        <v>216</v>
      </c>
      <c r="K176" s="144">
        <v>36</v>
      </c>
      <c r="L176" s="226"/>
      <c r="M176" s="226"/>
      <c r="N176" s="226">
        <f t="shared" si="10"/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 t="shared" si="11"/>
        <v>0</v>
      </c>
      <c r="X176" s="147">
        <v>0</v>
      </c>
      <c r="Y176" s="147">
        <f t="shared" si="12"/>
        <v>0</v>
      </c>
      <c r="Z176" s="147">
        <v>0</v>
      </c>
      <c r="AA176" s="148">
        <f t="shared" si="13"/>
        <v>0</v>
      </c>
      <c r="AR176" s="20" t="s">
        <v>164</v>
      </c>
      <c r="AT176" s="20" t="s">
        <v>160</v>
      </c>
      <c r="AU176" s="20" t="s">
        <v>85</v>
      </c>
      <c r="AY176" s="20" t="s">
        <v>159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20" t="s">
        <v>85</v>
      </c>
      <c r="BK176" s="149">
        <f t="shared" si="19"/>
        <v>0</v>
      </c>
      <c r="BL176" s="20" t="s">
        <v>164</v>
      </c>
      <c r="BM176" s="20" t="s">
        <v>634</v>
      </c>
    </row>
    <row r="177" spans="2:65" s="1" customFormat="1" ht="22.5" customHeight="1">
      <c r="B177" s="140"/>
      <c r="C177" s="141" t="s">
        <v>441</v>
      </c>
      <c r="D177" s="141" t="s">
        <v>160</v>
      </c>
      <c r="E177" s="142" t="s">
        <v>1472</v>
      </c>
      <c r="F177" s="225" t="s">
        <v>1473</v>
      </c>
      <c r="G177" s="225"/>
      <c r="H177" s="225"/>
      <c r="I177" s="225"/>
      <c r="J177" s="143" t="s">
        <v>1453</v>
      </c>
      <c r="K177" s="144">
        <v>3</v>
      </c>
      <c r="L177" s="226"/>
      <c r="M177" s="226"/>
      <c r="N177" s="226">
        <f t="shared" si="10"/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 t="shared" si="11"/>
        <v>0</v>
      </c>
      <c r="X177" s="147">
        <v>0</v>
      </c>
      <c r="Y177" s="147">
        <f t="shared" si="12"/>
        <v>0</v>
      </c>
      <c r="Z177" s="147">
        <v>0</v>
      </c>
      <c r="AA177" s="148">
        <f t="shared" si="13"/>
        <v>0</v>
      </c>
      <c r="AR177" s="20" t="s">
        <v>164</v>
      </c>
      <c r="AT177" s="20" t="s">
        <v>160</v>
      </c>
      <c r="AU177" s="20" t="s">
        <v>85</v>
      </c>
      <c r="AY177" s="20" t="s">
        <v>159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20" t="s">
        <v>85</v>
      </c>
      <c r="BK177" s="149">
        <f t="shared" si="19"/>
        <v>0</v>
      </c>
      <c r="BL177" s="20" t="s">
        <v>164</v>
      </c>
      <c r="BM177" s="20" t="s">
        <v>645</v>
      </c>
    </row>
    <row r="178" spans="2:65" s="1" customFormat="1" ht="22.5" customHeight="1">
      <c r="B178" s="140"/>
      <c r="C178" s="141" t="s">
        <v>447</v>
      </c>
      <c r="D178" s="141" t="s">
        <v>160</v>
      </c>
      <c r="E178" s="142" t="s">
        <v>1474</v>
      </c>
      <c r="F178" s="225" t="s">
        <v>1475</v>
      </c>
      <c r="G178" s="225"/>
      <c r="H178" s="225"/>
      <c r="I178" s="225"/>
      <c r="J178" s="143" t="s">
        <v>216</v>
      </c>
      <c r="K178" s="144">
        <v>4</v>
      </c>
      <c r="L178" s="226"/>
      <c r="M178" s="226"/>
      <c r="N178" s="226">
        <f t="shared" si="10"/>
        <v>0</v>
      </c>
      <c r="O178" s="226"/>
      <c r="P178" s="226"/>
      <c r="Q178" s="226"/>
      <c r="R178" s="145"/>
      <c r="T178" s="146" t="s">
        <v>5</v>
      </c>
      <c r="U178" s="43" t="s">
        <v>42</v>
      </c>
      <c r="V178" s="147">
        <v>0</v>
      </c>
      <c r="W178" s="147">
        <f t="shared" si="11"/>
        <v>0</v>
      </c>
      <c r="X178" s="147">
        <v>0</v>
      </c>
      <c r="Y178" s="147">
        <f t="shared" si="12"/>
        <v>0</v>
      </c>
      <c r="Z178" s="147">
        <v>0</v>
      </c>
      <c r="AA178" s="148">
        <f t="shared" si="13"/>
        <v>0</v>
      </c>
      <c r="AR178" s="20" t="s">
        <v>164</v>
      </c>
      <c r="AT178" s="20" t="s">
        <v>160</v>
      </c>
      <c r="AU178" s="20" t="s">
        <v>85</v>
      </c>
      <c r="AY178" s="20" t="s">
        <v>159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20" t="s">
        <v>85</v>
      </c>
      <c r="BK178" s="149">
        <f t="shared" si="19"/>
        <v>0</v>
      </c>
      <c r="BL178" s="20" t="s">
        <v>164</v>
      </c>
      <c r="BM178" s="20" t="s">
        <v>655</v>
      </c>
    </row>
    <row r="179" spans="2:65" s="1" customFormat="1" ht="22.5" customHeight="1">
      <c r="B179" s="140"/>
      <c r="C179" s="141" t="s">
        <v>451</v>
      </c>
      <c r="D179" s="141" t="s">
        <v>160</v>
      </c>
      <c r="E179" s="142" t="s">
        <v>1476</v>
      </c>
      <c r="F179" s="225" t="s">
        <v>1477</v>
      </c>
      <c r="G179" s="225"/>
      <c r="H179" s="225"/>
      <c r="I179" s="225"/>
      <c r="J179" s="143" t="s">
        <v>1478</v>
      </c>
      <c r="K179" s="144">
        <v>14</v>
      </c>
      <c r="L179" s="226"/>
      <c r="M179" s="226"/>
      <c r="N179" s="226">
        <f t="shared" si="10"/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 t="shared" si="11"/>
        <v>0</v>
      </c>
      <c r="X179" s="147">
        <v>0</v>
      </c>
      <c r="Y179" s="147">
        <f t="shared" si="12"/>
        <v>0</v>
      </c>
      <c r="Z179" s="147">
        <v>0</v>
      </c>
      <c r="AA179" s="148">
        <f t="shared" si="13"/>
        <v>0</v>
      </c>
      <c r="AR179" s="20" t="s">
        <v>164</v>
      </c>
      <c r="AT179" s="20" t="s">
        <v>160</v>
      </c>
      <c r="AU179" s="20" t="s">
        <v>85</v>
      </c>
      <c r="AY179" s="20" t="s">
        <v>159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20" t="s">
        <v>85</v>
      </c>
      <c r="BK179" s="149">
        <f t="shared" si="19"/>
        <v>0</v>
      </c>
      <c r="BL179" s="20" t="s">
        <v>164</v>
      </c>
      <c r="BM179" s="20" t="s">
        <v>663</v>
      </c>
    </row>
    <row r="180" spans="2:65" s="1" customFormat="1" ht="22.5" customHeight="1">
      <c r="B180" s="140"/>
      <c r="C180" s="141" t="s">
        <v>455</v>
      </c>
      <c r="D180" s="141" t="s">
        <v>160</v>
      </c>
      <c r="E180" s="142" t="s">
        <v>1479</v>
      </c>
      <c r="F180" s="225" t="s">
        <v>1480</v>
      </c>
      <c r="G180" s="225"/>
      <c r="H180" s="225"/>
      <c r="I180" s="225"/>
      <c r="J180" s="143" t="s">
        <v>216</v>
      </c>
      <c r="K180" s="144">
        <v>4</v>
      </c>
      <c r="L180" s="226"/>
      <c r="M180" s="226"/>
      <c r="N180" s="226">
        <f t="shared" si="10"/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 t="shared" si="11"/>
        <v>0</v>
      </c>
      <c r="X180" s="147">
        <v>0</v>
      </c>
      <c r="Y180" s="147">
        <f t="shared" si="12"/>
        <v>0</v>
      </c>
      <c r="Z180" s="147">
        <v>0</v>
      </c>
      <c r="AA180" s="148">
        <f t="shared" si="13"/>
        <v>0</v>
      </c>
      <c r="AR180" s="20" t="s">
        <v>164</v>
      </c>
      <c r="AT180" s="20" t="s">
        <v>160</v>
      </c>
      <c r="AU180" s="20" t="s">
        <v>85</v>
      </c>
      <c r="AY180" s="20" t="s">
        <v>159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20" t="s">
        <v>85</v>
      </c>
      <c r="BK180" s="149">
        <f t="shared" si="19"/>
        <v>0</v>
      </c>
      <c r="BL180" s="20" t="s">
        <v>164</v>
      </c>
      <c r="BM180" s="20" t="s">
        <v>922</v>
      </c>
    </row>
    <row r="181" spans="2:65" s="1" customFormat="1" ht="22.5" customHeight="1">
      <c r="B181" s="140"/>
      <c r="C181" s="141" t="s">
        <v>461</v>
      </c>
      <c r="D181" s="141" t="s">
        <v>160</v>
      </c>
      <c r="E181" s="142" t="s">
        <v>1481</v>
      </c>
      <c r="F181" s="225" t="s">
        <v>1482</v>
      </c>
      <c r="G181" s="225"/>
      <c r="H181" s="225"/>
      <c r="I181" s="225"/>
      <c r="J181" s="143" t="s">
        <v>216</v>
      </c>
      <c r="K181" s="144">
        <v>6</v>
      </c>
      <c r="L181" s="226"/>
      <c r="M181" s="226"/>
      <c r="N181" s="226">
        <f t="shared" si="10"/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 t="shared" si="11"/>
        <v>0</v>
      </c>
      <c r="X181" s="147">
        <v>0</v>
      </c>
      <c r="Y181" s="147">
        <f t="shared" si="12"/>
        <v>0</v>
      </c>
      <c r="Z181" s="147">
        <v>0</v>
      </c>
      <c r="AA181" s="148">
        <f t="shared" si="13"/>
        <v>0</v>
      </c>
      <c r="AR181" s="20" t="s">
        <v>164</v>
      </c>
      <c r="AT181" s="20" t="s">
        <v>160</v>
      </c>
      <c r="AU181" s="20" t="s">
        <v>85</v>
      </c>
      <c r="AY181" s="20" t="s">
        <v>159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20" t="s">
        <v>85</v>
      </c>
      <c r="BK181" s="149">
        <f t="shared" si="19"/>
        <v>0</v>
      </c>
      <c r="BL181" s="20" t="s">
        <v>164</v>
      </c>
      <c r="BM181" s="20" t="s">
        <v>925</v>
      </c>
    </row>
    <row r="182" spans="2:65" s="1" customFormat="1" ht="22.5" customHeight="1">
      <c r="B182" s="140"/>
      <c r="C182" s="141" t="s">
        <v>468</v>
      </c>
      <c r="D182" s="141" t="s">
        <v>160</v>
      </c>
      <c r="E182" s="142" t="s">
        <v>1483</v>
      </c>
      <c r="F182" s="225" t="s">
        <v>1484</v>
      </c>
      <c r="G182" s="225"/>
      <c r="H182" s="225"/>
      <c r="I182" s="225"/>
      <c r="J182" s="143" t="s">
        <v>163</v>
      </c>
      <c r="K182" s="144">
        <v>172</v>
      </c>
      <c r="L182" s="226"/>
      <c r="M182" s="226"/>
      <c r="N182" s="226">
        <f t="shared" si="10"/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</v>
      </c>
      <c r="W182" s="147">
        <f t="shared" si="11"/>
        <v>0</v>
      </c>
      <c r="X182" s="147">
        <v>0</v>
      </c>
      <c r="Y182" s="147">
        <f t="shared" si="12"/>
        <v>0</v>
      </c>
      <c r="Z182" s="147">
        <v>0</v>
      </c>
      <c r="AA182" s="148">
        <f t="shared" si="13"/>
        <v>0</v>
      </c>
      <c r="AR182" s="20" t="s">
        <v>164</v>
      </c>
      <c r="AT182" s="20" t="s">
        <v>160</v>
      </c>
      <c r="AU182" s="20" t="s">
        <v>85</v>
      </c>
      <c r="AY182" s="20" t="s">
        <v>159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20" t="s">
        <v>85</v>
      </c>
      <c r="BK182" s="149">
        <f t="shared" si="19"/>
        <v>0</v>
      </c>
      <c r="BL182" s="20" t="s">
        <v>164</v>
      </c>
      <c r="BM182" s="20" t="s">
        <v>928</v>
      </c>
    </row>
    <row r="183" spans="2:65" s="1" customFormat="1" ht="22.5" customHeight="1">
      <c r="B183" s="140"/>
      <c r="C183" s="141" t="s">
        <v>475</v>
      </c>
      <c r="D183" s="141" t="s">
        <v>160</v>
      </c>
      <c r="E183" s="142" t="s">
        <v>1485</v>
      </c>
      <c r="F183" s="225" t="s">
        <v>1486</v>
      </c>
      <c r="G183" s="225"/>
      <c r="H183" s="225"/>
      <c r="I183" s="225"/>
      <c r="J183" s="143" t="s">
        <v>163</v>
      </c>
      <c r="K183" s="144">
        <v>172</v>
      </c>
      <c r="L183" s="226"/>
      <c r="M183" s="226"/>
      <c r="N183" s="226">
        <f t="shared" si="10"/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 t="shared" si="11"/>
        <v>0</v>
      </c>
      <c r="X183" s="147">
        <v>0</v>
      </c>
      <c r="Y183" s="147">
        <f t="shared" si="12"/>
        <v>0</v>
      </c>
      <c r="Z183" s="147">
        <v>0</v>
      </c>
      <c r="AA183" s="148">
        <f t="shared" si="13"/>
        <v>0</v>
      </c>
      <c r="AR183" s="20" t="s">
        <v>164</v>
      </c>
      <c r="AT183" s="20" t="s">
        <v>160</v>
      </c>
      <c r="AU183" s="20" t="s">
        <v>85</v>
      </c>
      <c r="AY183" s="20" t="s">
        <v>159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20" t="s">
        <v>85</v>
      </c>
      <c r="BK183" s="149">
        <f t="shared" si="19"/>
        <v>0</v>
      </c>
      <c r="BL183" s="20" t="s">
        <v>164</v>
      </c>
      <c r="BM183" s="20" t="s">
        <v>933</v>
      </c>
    </row>
    <row r="184" spans="2:65" s="9" customFormat="1" ht="37.35" customHeight="1">
      <c r="B184" s="129"/>
      <c r="C184" s="130"/>
      <c r="D184" s="131" t="s">
        <v>1387</v>
      </c>
      <c r="E184" s="131"/>
      <c r="F184" s="131"/>
      <c r="G184" s="131"/>
      <c r="H184" s="131"/>
      <c r="I184" s="131"/>
      <c r="J184" s="131"/>
      <c r="K184" s="131"/>
      <c r="L184" s="131"/>
      <c r="M184" s="131"/>
      <c r="N184" s="265">
        <f>BK184</f>
        <v>0</v>
      </c>
      <c r="O184" s="266"/>
      <c r="P184" s="266"/>
      <c r="Q184" s="266"/>
      <c r="R184" s="132"/>
      <c r="T184" s="133"/>
      <c r="U184" s="130"/>
      <c r="V184" s="130"/>
      <c r="W184" s="134">
        <f>SUM(W185:W195)</f>
        <v>0</v>
      </c>
      <c r="X184" s="130"/>
      <c r="Y184" s="134">
        <f>SUM(Y185:Y195)</f>
        <v>0</v>
      </c>
      <c r="Z184" s="130"/>
      <c r="AA184" s="135">
        <f>SUM(AA185:AA195)</f>
        <v>0</v>
      </c>
      <c r="AR184" s="136" t="s">
        <v>85</v>
      </c>
      <c r="AT184" s="137" t="s">
        <v>76</v>
      </c>
      <c r="AU184" s="137" t="s">
        <v>77</v>
      </c>
      <c r="AY184" s="136" t="s">
        <v>159</v>
      </c>
      <c r="BK184" s="138">
        <f>SUM(BK185:BK195)</f>
        <v>0</v>
      </c>
    </row>
    <row r="185" spans="2:65" s="1" customFormat="1" ht="22.5" customHeight="1">
      <c r="B185" s="140"/>
      <c r="C185" s="141" t="s">
        <v>480</v>
      </c>
      <c r="D185" s="141" t="s">
        <v>160</v>
      </c>
      <c r="E185" s="142" t="s">
        <v>1487</v>
      </c>
      <c r="F185" s="225" t="s">
        <v>1488</v>
      </c>
      <c r="G185" s="225"/>
      <c r="H185" s="225"/>
      <c r="I185" s="225"/>
      <c r="J185" s="143" t="s">
        <v>1453</v>
      </c>
      <c r="K185" s="144">
        <v>1</v>
      </c>
      <c r="L185" s="226"/>
      <c r="M185" s="226"/>
      <c r="N185" s="226">
        <f t="shared" ref="N185:N195" si="20">ROUND(L185*K185,2)</f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 t="shared" ref="W185:W195" si="21">V185*K185</f>
        <v>0</v>
      </c>
      <c r="X185" s="147">
        <v>0</v>
      </c>
      <c r="Y185" s="147">
        <f t="shared" ref="Y185:Y195" si="22">X185*K185</f>
        <v>0</v>
      </c>
      <c r="Z185" s="147">
        <v>0</v>
      </c>
      <c r="AA185" s="148">
        <f t="shared" ref="AA185:AA195" si="23">Z185*K185</f>
        <v>0</v>
      </c>
      <c r="AR185" s="20" t="s">
        <v>164</v>
      </c>
      <c r="AT185" s="20" t="s">
        <v>160</v>
      </c>
      <c r="AU185" s="20" t="s">
        <v>85</v>
      </c>
      <c r="AY185" s="20" t="s">
        <v>159</v>
      </c>
      <c r="BE185" s="149">
        <f t="shared" ref="BE185:BE195" si="24">IF(U185="základní",N185,0)</f>
        <v>0</v>
      </c>
      <c r="BF185" s="149">
        <f t="shared" ref="BF185:BF195" si="25">IF(U185="snížená",N185,0)</f>
        <v>0</v>
      </c>
      <c r="BG185" s="149">
        <f t="shared" ref="BG185:BG195" si="26">IF(U185="zákl. přenesená",N185,0)</f>
        <v>0</v>
      </c>
      <c r="BH185" s="149">
        <f t="shared" ref="BH185:BH195" si="27">IF(U185="sníž. přenesená",N185,0)</f>
        <v>0</v>
      </c>
      <c r="BI185" s="149">
        <f t="shared" ref="BI185:BI195" si="28">IF(U185="nulová",N185,0)</f>
        <v>0</v>
      </c>
      <c r="BJ185" s="20" t="s">
        <v>85</v>
      </c>
      <c r="BK185" s="149">
        <f t="shared" ref="BK185:BK195" si="29">ROUND(L185*K185,2)</f>
        <v>0</v>
      </c>
      <c r="BL185" s="20" t="s">
        <v>164</v>
      </c>
      <c r="BM185" s="20" t="s">
        <v>957</v>
      </c>
    </row>
    <row r="186" spans="2:65" s="1" customFormat="1" ht="22.5" customHeight="1">
      <c r="B186" s="140"/>
      <c r="C186" s="141" t="s">
        <v>485</v>
      </c>
      <c r="D186" s="141" t="s">
        <v>160</v>
      </c>
      <c r="E186" s="142" t="s">
        <v>1489</v>
      </c>
      <c r="F186" s="225" t="s">
        <v>1490</v>
      </c>
      <c r="G186" s="225"/>
      <c r="H186" s="225"/>
      <c r="I186" s="225"/>
      <c r="J186" s="143" t="s">
        <v>216</v>
      </c>
      <c r="K186" s="144">
        <v>5</v>
      </c>
      <c r="L186" s="226"/>
      <c r="M186" s="226"/>
      <c r="N186" s="226">
        <f t="shared" si="20"/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 t="shared" si="21"/>
        <v>0</v>
      </c>
      <c r="X186" s="147">
        <v>0</v>
      </c>
      <c r="Y186" s="147">
        <f t="shared" si="22"/>
        <v>0</v>
      </c>
      <c r="Z186" s="147">
        <v>0</v>
      </c>
      <c r="AA186" s="148">
        <f t="shared" si="23"/>
        <v>0</v>
      </c>
      <c r="AR186" s="20" t="s">
        <v>164</v>
      </c>
      <c r="AT186" s="20" t="s">
        <v>160</v>
      </c>
      <c r="AU186" s="20" t="s">
        <v>85</v>
      </c>
      <c r="AY186" s="20" t="s">
        <v>159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20" t="s">
        <v>85</v>
      </c>
      <c r="BK186" s="149">
        <f t="shared" si="29"/>
        <v>0</v>
      </c>
      <c r="BL186" s="20" t="s">
        <v>164</v>
      </c>
      <c r="BM186" s="20" t="s">
        <v>960</v>
      </c>
    </row>
    <row r="187" spans="2:65" s="1" customFormat="1" ht="22.5" customHeight="1">
      <c r="B187" s="140"/>
      <c r="C187" s="141" t="s">
        <v>490</v>
      </c>
      <c r="D187" s="141" t="s">
        <v>160</v>
      </c>
      <c r="E187" s="142" t="s">
        <v>1489</v>
      </c>
      <c r="F187" s="225" t="s">
        <v>1490</v>
      </c>
      <c r="G187" s="225"/>
      <c r="H187" s="225"/>
      <c r="I187" s="225"/>
      <c r="J187" s="143" t="s">
        <v>216</v>
      </c>
      <c r="K187" s="144">
        <v>2</v>
      </c>
      <c r="L187" s="226"/>
      <c r="M187" s="226"/>
      <c r="N187" s="226">
        <f t="shared" si="20"/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 t="shared" si="21"/>
        <v>0</v>
      </c>
      <c r="X187" s="147">
        <v>0</v>
      </c>
      <c r="Y187" s="147">
        <f t="shared" si="22"/>
        <v>0</v>
      </c>
      <c r="Z187" s="147">
        <v>0</v>
      </c>
      <c r="AA187" s="148">
        <f t="shared" si="23"/>
        <v>0</v>
      </c>
      <c r="AR187" s="20" t="s">
        <v>164</v>
      </c>
      <c r="AT187" s="20" t="s">
        <v>160</v>
      </c>
      <c r="AU187" s="20" t="s">
        <v>85</v>
      </c>
      <c r="AY187" s="20" t="s">
        <v>159</v>
      </c>
      <c r="BE187" s="149">
        <f t="shared" si="24"/>
        <v>0</v>
      </c>
      <c r="BF187" s="149">
        <f t="shared" si="25"/>
        <v>0</v>
      </c>
      <c r="BG187" s="149">
        <f t="shared" si="26"/>
        <v>0</v>
      </c>
      <c r="BH187" s="149">
        <f t="shared" si="27"/>
        <v>0</v>
      </c>
      <c r="BI187" s="149">
        <f t="shared" si="28"/>
        <v>0</v>
      </c>
      <c r="BJ187" s="20" t="s">
        <v>85</v>
      </c>
      <c r="BK187" s="149">
        <f t="shared" si="29"/>
        <v>0</v>
      </c>
      <c r="BL187" s="20" t="s">
        <v>164</v>
      </c>
      <c r="BM187" s="20" t="s">
        <v>278</v>
      </c>
    </row>
    <row r="188" spans="2:65" s="1" customFormat="1" ht="22.5" customHeight="1">
      <c r="B188" s="140"/>
      <c r="C188" s="141" t="s">
        <v>494</v>
      </c>
      <c r="D188" s="141" t="s">
        <v>160</v>
      </c>
      <c r="E188" s="142" t="s">
        <v>1491</v>
      </c>
      <c r="F188" s="225" t="s">
        <v>1492</v>
      </c>
      <c r="G188" s="225"/>
      <c r="H188" s="225"/>
      <c r="I188" s="225"/>
      <c r="J188" s="143" t="s">
        <v>216</v>
      </c>
      <c r="K188" s="144">
        <v>2</v>
      </c>
      <c r="L188" s="226"/>
      <c r="M188" s="226"/>
      <c r="N188" s="226">
        <f t="shared" si="20"/>
        <v>0</v>
      </c>
      <c r="O188" s="226"/>
      <c r="P188" s="226"/>
      <c r="Q188" s="226"/>
      <c r="R188" s="145"/>
      <c r="T188" s="146" t="s">
        <v>5</v>
      </c>
      <c r="U188" s="43" t="s">
        <v>42</v>
      </c>
      <c r="V188" s="147">
        <v>0</v>
      </c>
      <c r="W188" s="147">
        <f t="shared" si="21"/>
        <v>0</v>
      </c>
      <c r="X188" s="147">
        <v>0</v>
      </c>
      <c r="Y188" s="147">
        <f t="shared" si="22"/>
        <v>0</v>
      </c>
      <c r="Z188" s="147">
        <v>0</v>
      </c>
      <c r="AA188" s="148">
        <f t="shared" si="23"/>
        <v>0</v>
      </c>
      <c r="AR188" s="20" t="s">
        <v>164</v>
      </c>
      <c r="AT188" s="20" t="s">
        <v>160</v>
      </c>
      <c r="AU188" s="20" t="s">
        <v>85</v>
      </c>
      <c r="AY188" s="20" t="s">
        <v>159</v>
      </c>
      <c r="BE188" s="149">
        <f t="shared" si="24"/>
        <v>0</v>
      </c>
      <c r="BF188" s="149">
        <f t="shared" si="25"/>
        <v>0</v>
      </c>
      <c r="BG188" s="149">
        <f t="shared" si="26"/>
        <v>0</v>
      </c>
      <c r="BH188" s="149">
        <f t="shared" si="27"/>
        <v>0</v>
      </c>
      <c r="BI188" s="149">
        <f t="shared" si="28"/>
        <v>0</v>
      </c>
      <c r="BJ188" s="20" t="s">
        <v>85</v>
      </c>
      <c r="BK188" s="149">
        <f t="shared" si="29"/>
        <v>0</v>
      </c>
      <c r="BL188" s="20" t="s">
        <v>164</v>
      </c>
      <c r="BM188" s="20" t="s">
        <v>965</v>
      </c>
    </row>
    <row r="189" spans="2:65" s="1" customFormat="1" ht="31.5" customHeight="1">
      <c r="B189" s="140"/>
      <c r="C189" s="141" t="s">
        <v>498</v>
      </c>
      <c r="D189" s="141" t="s">
        <v>160</v>
      </c>
      <c r="E189" s="142" t="s">
        <v>1493</v>
      </c>
      <c r="F189" s="225" t="s">
        <v>1494</v>
      </c>
      <c r="G189" s="225"/>
      <c r="H189" s="225"/>
      <c r="I189" s="225"/>
      <c r="J189" s="143" t="s">
        <v>216</v>
      </c>
      <c r="K189" s="144">
        <v>1</v>
      </c>
      <c r="L189" s="226"/>
      <c r="M189" s="226"/>
      <c r="N189" s="226">
        <f t="shared" si="20"/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 t="shared" si="21"/>
        <v>0</v>
      </c>
      <c r="X189" s="147">
        <v>0</v>
      </c>
      <c r="Y189" s="147">
        <f t="shared" si="22"/>
        <v>0</v>
      </c>
      <c r="Z189" s="147">
        <v>0</v>
      </c>
      <c r="AA189" s="148">
        <f t="shared" si="23"/>
        <v>0</v>
      </c>
      <c r="AR189" s="20" t="s">
        <v>164</v>
      </c>
      <c r="AT189" s="20" t="s">
        <v>160</v>
      </c>
      <c r="AU189" s="20" t="s">
        <v>85</v>
      </c>
      <c r="AY189" s="20" t="s">
        <v>159</v>
      </c>
      <c r="BE189" s="149">
        <f t="shared" si="24"/>
        <v>0</v>
      </c>
      <c r="BF189" s="149">
        <f t="shared" si="25"/>
        <v>0</v>
      </c>
      <c r="BG189" s="149">
        <f t="shared" si="26"/>
        <v>0</v>
      </c>
      <c r="BH189" s="149">
        <f t="shared" si="27"/>
        <v>0</v>
      </c>
      <c r="BI189" s="149">
        <f t="shared" si="28"/>
        <v>0</v>
      </c>
      <c r="BJ189" s="20" t="s">
        <v>85</v>
      </c>
      <c r="BK189" s="149">
        <f t="shared" si="29"/>
        <v>0</v>
      </c>
      <c r="BL189" s="20" t="s">
        <v>164</v>
      </c>
      <c r="BM189" s="20" t="s">
        <v>969</v>
      </c>
    </row>
    <row r="190" spans="2:65" s="1" customFormat="1" ht="22.5" customHeight="1">
      <c r="B190" s="140"/>
      <c r="C190" s="141" t="s">
        <v>502</v>
      </c>
      <c r="D190" s="141" t="s">
        <v>160</v>
      </c>
      <c r="E190" s="142" t="s">
        <v>1495</v>
      </c>
      <c r="F190" s="225" t="s">
        <v>1496</v>
      </c>
      <c r="G190" s="225"/>
      <c r="H190" s="225"/>
      <c r="I190" s="225"/>
      <c r="J190" s="143" t="s">
        <v>216</v>
      </c>
      <c r="K190" s="144">
        <v>2</v>
      </c>
      <c r="L190" s="226"/>
      <c r="M190" s="226"/>
      <c r="N190" s="226">
        <f t="shared" si="20"/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t="shared" si="21"/>
        <v>0</v>
      </c>
      <c r="X190" s="147">
        <v>0</v>
      </c>
      <c r="Y190" s="147">
        <f t="shared" si="22"/>
        <v>0</v>
      </c>
      <c r="Z190" s="147">
        <v>0</v>
      </c>
      <c r="AA190" s="148">
        <f t="shared" si="23"/>
        <v>0</v>
      </c>
      <c r="AR190" s="20" t="s">
        <v>164</v>
      </c>
      <c r="AT190" s="20" t="s">
        <v>160</v>
      </c>
      <c r="AU190" s="20" t="s">
        <v>85</v>
      </c>
      <c r="AY190" s="20" t="s">
        <v>159</v>
      </c>
      <c r="BE190" s="149">
        <f t="shared" si="24"/>
        <v>0</v>
      </c>
      <c r="BF190" s="149">
        <f t="shared" si="25"/>
        <v>0</v>
      </c>
      <c r="BG190" s="149">
        <f t="shared" si="26"/>
        <v>0</v>
      </c>
      <c r="BH190" s="149">
        <f t="shared" si="27"/>
        <v>0</v>
      </c>
      <c r="BI190" s="149">
        <f t="shared" si="28"/>
        <v>0</v>
      </c>
      <c r="BJ190" s="20" t="s">
        <v>85</v>
      </c>
      <c r="BK190" s="149">
        <f t="shared" si="29"/>
        <v>0</v>
      </c>
      <c r="BL190" s="20" t="s">
        <v>164</v>
      </c>
      <c r="BM190" s="20" t="s">
        <v>972</v>
      </c>
    </row>
    <row r="191" spans="2:65" s="1" customFormat="1" ht="22.5" customHeight="1">
      <c r="B191" s="140"/>
      <c r="C191" s="141" t="s">
        <v>506</v>
      </c>
      <c r="D191" s="141" t="s">
        <v>160</v>
      </c>
      <c r="E191" s="142" t="s">
        <v>1497</v>
      </c>
      <c r="F191" s="225" t="s">
        <v>1498</v>
      </c>
      <c r="G191" s="225"/>
      <c r="H191" s="225"/>
      <c r="I191" s="225"/>
      <c r="J191" s="143" t="s">
        <v>216</v>
      </c>
      <c r="K191" s="144">
        <v>1</v>
      </c>
      <c r="L191" s="226"/>
      <c r="M191" s="226"/>
      <c r="N191" s="226">
        <f t="shared" si="2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21"/>
        <v>0</v>
      </c>
      <c r="X191" s="147">
        <v>0</v>
      </c>
      <c r="Y191" s="147">
        <f t="shared" si="22"/>
        <v>0</v>
      </c>
      <c r="Z191" s="147">
        <v>0</v>
      </c>
      <c r="AA191" s="148">
        <f t="shared" si="23"/>
        <v>0</v>
      </c>
      <c r="AR191" s="20" t="s">
        <v>164</v>
      </c>
      <c r="AT191" s="20" t="s">
        <v>160</v>
      </c>
      <c r="AU191" s="20" t="s">
        <v>85</v>
      </c>
      <c r="AY191" s="20" t="s">
        <v>159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20" t="s">
        <v>85</v>
      </c>
      <c r="BK191" s="149">
        <f t="shared" si="29"/>
        <v>0</v>
      </c>
      <c r="BL191" s="20" t="s">
        <v>164</v>
      </c>
      <c r="BM191" s="20" t="s">
        <v>976</v>
      </c>
    </row>
    <row r="192" spans="2:65" s="1" customFormat="1" ht="22.5" customHeight="1">
      <c r="B192" s="140"/>
      <c r="C192" s="141" t="s">
        <v>511</v>
      </c>
      <c r="D192" s="141" t="s">
        <v>160</v>
      </c>
      <c r="E192" s="142" t="s">
        <v>1499</v>
      </c>
      <c r="F192" s="225" t="s">
        <v>1500</v>
      </c>
      <c r="G192" s="225"/>
      <c r="H192" s="225"/>
      <c r="I192" s="225"/>
      <c r="J192" s="143" t="s">
        <v>216</v>
      </c>
      <c r="K192" s="144">
        <v>1</v>
      </c>
      <c r="L192" s="226"/>
      <c r="M192" s="226"/>
      <c r="N192" s="226">
        <f t="shared" si="2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21"/>
        <v>0</v>
      </c>
      <c r="X192" s="147">
        <v>0</v>
      </c>
      <c r="Y192" s="147">
        <f t="shared" si="22"/>
        <v>0</v>
      </c>
      <c r="Z192" s="147">
        <v>0</v>
      </c>
      <c r="AA192" s="148">
        <f t="shared" si="23"/>
        <v>0</v>
      </c>
      <c r="AR192" s="20" t="s">
        <v>164</v>
      </c>
      <c r="AT192" s="20" t="s">
        <v>160</v>
      </c>
      <c r="AU192" s="20" t="s">
        <v>85</v>
      </c>
      <c r="AY192" s="20" t="s">
        <v>159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20" t="s">
        <v>85</v>
      </c>
      <c r="BK192" s="149">
        <f t="shared" si="29"/>
        <v>0</v>
      </c>
      <c r="BL192" s="20" t="s">
        <v>164</v>
      </c>
      <c r="BM192" s="20" t="s">
        <v>980</v>
      </c>
    </row>
    <row r="193" spans="2:65" s="1" customFormat="1" ht="22.5" customHeight="1">
      <c r="B193" s="140"/>
      <c r="C193" s="141" t="s">
        <v>516</v>
      </c>
      <c r="D193" s="141" t="s">
        <v>160</v>
      </c>
      <c r="E193" s="142" t="s">
        <v>1501</v>
      </c>
      <c r="F193" s="225" t="s">
        <v>1502</v>
      </c>
      <c r="G193" s="225"/>
      <c r="H193" s="225"/>
      <c r="I193" s="225"/>
      <c r="J193" s="143" t="s">
        <v>1453</v>
      </c>
      <c r="K193" s="144">
        <v>1</v>
      </c>
      <c r="L193" s="226"/>
      <c r="M193" s="226"/>
      <c r="N193" s="226">
        <f t="shared" si="2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21"/>
        <v>0</v>
      </c>
      <c r="X193" s="147">
        <v>0</v>
      </c>
      <c r="Y193" s="147">
        <f t="shared" si="22"/>
        <v>0</v>
      </c>
      <c r="Z193" s="147">
        <v>0</v>
      </c>
      <c r="AA193" s="148">
        <f t="shared" si="23"/>
        <v>0</v>
      </c>
      <c r="AR193" s="20" t="s">
        <v>164</v>
      </c>
      <c r="AT193" s="20" t="s">
        <v>160</v>
      </c>
      <c r="AU193" s="20" t="s">
        <v>85</v>
      </c>
      <c r="AY193" s="20" t="s">
        <v>159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20" t="s">
        <v>85</v>
      </c>
      <c r="BK193" s="149">
        <f t="shared" si="29"/>
        <v>0</v>
      </c>
      <c r="BL193" s="20" t="s">
        <v>164</v>
      </c>
      <c r="BM193" s="20" t="s">
        <v>984</v>
      </c>
    </row>
    <row r="194" spans="2:65" s="1" customFormat="1" ht="31.5" customHeight="1">
      <c r="B194" s="140"/>
      <c r="C194" s="141" t="s">
        <v>409</v>
      </c>
      <c r="D194" s="141" t="s">
        <v>160</v>
      </c>
      <c r="E194" s="142" t="s">
        <v>1503</v>
      </c>
      <c r="F194" s="225" t="s">
        <v>1504</v>
      </c>
      <c r="G194" s="225"/>
      <c r="H194" s="225"/>
      <c r="I194" s="225"/>
      <c r="J194" s="143" t="s">
        <v>216</v>
      </c>
      <c r="K194" s="144">
        <v>2</v>
      </c>
      <c r="L194" s="226"/>
      <c r="M194" s="226"/>
      <c r="N194" s="226">
        <f t="shared" si="20"/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 t="shared" si="21"/>
        <v>0</v>
      </c>
      <c r="X194" s="147">
        <v>0</v>
      </c>
      <c r="Y194" s="147">
        <f t="shared" si="22"/>
        <v>0</v>
      </c>
      <c r="Z194" s="147">
        <v>0</v>
      </c>
      <c r="AA194" s="148">
        <f t="shared" si="23"/>
        <v>0</v>
      </c>
      <c r="AR194" s="20" t="s">
        <v>164</v>
      </c>
      <c r="AT194" s="20" t="s">
        <v>160</v>
      </c>
      <c r="AU194" s="20" t="s">
        <v>85</v>
      </c>
      <c r="AY194" s="20" t="s">
        <v>159</v>
      </c>
      <c r="BE194" s="149">
        <f t="shared" si="24"/>
        <v>0</v>
      </c>
      <c r="BF194" s="149">
        <f t="shared" si="25"/>
        <v>0</v>
      </c>
      <c r="BG194" s="149">
        <f t="shared" si="26"/>
        <v>0</v>
      </c>
      <c r="BH194" s="149">
        <f t="shared" si="27"/>
        <v>0</v>
      </c>
      <c r="BI194" s="149">
        <f t="shared" si="28"/>
        <v>0</v>
      </c>
      <c r="BJ194" s="20" t="s">
        <v>85</v>
      </c>
      <c r="BK194" s="149">
        <f t="shared" si="29"/>
        <v>0</v>
      </c>
      <c r="BL194" s="20" t="s">
        <v>164</v>
      </c>
      <c r="BM194" s="20" t="s">
        <v>987</v>
      </c>
    </row>
    <row r="195" spans="2:65" s="1" customFormat="1" ht="22.5" customHeight="1">
      <c r="B195" s="140"/>
      <c r="C195" s="141" t="s">
        <v>524</v>
      </c>
      <c r="D195" s="141" t="s">
        <v>160</v>
      </c>
      <c r="E195" s="142" t="s">
        <v>1505</v>
      </c>
      <c r="F195" s="225" t="s">
        <v>1506</v>
      </c>
      <c r="G195" s="225"/>
      <c r="H195" s="225"/>
      <c r="I195" s="225"/>
      <c r="J195" s="143" t="s">
        <v>216</v>
      </c>
      <c r="K195" s="144">
        <v>1</v>
      </c>
      <c r="L195" s="226"/>
      <c r="M195" s="226"/>
      <c r="N195" s="226">
        <f t="shared" si="20"/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 t="shared" si="21"/>
        <v>0</v>
      </c>
      <c r="X195" s="147">
        <v>0</v>
      </c>
      <c r="Y195" s="147">
        <f t="shared" si="22"/>
        <v>0</v>
      </c>
      <c r="Z195" s="147">
        <v>0</v>
      </c>
      <c r="AA195" s="148">
        <f t="shared" si="23"/>
        <v>0</v>
      </c>
      <c r="AR195" s="20" t="s">
        <v>164</v>
      </c>
      <c r="AT195" s="20" t="s">
        <v>160</v>
      </c>
      <c r="AU195" s="20" t="s">
        <v>85</v>
      </c>
      <c r="AY195" s="20" t="s">
        <v>159</v>
      </c>
      <c r="BE195" s="149">
        <f t="shared" si="24"/>
        <v>0</v>
      </c>
      <c r="BF195" s="149">
        <f t="shared" si="25"/>
        <v>0</v>
      </c>
      <c r="BG195" s="149">
        <f t="shared" si="26"/>
        <v>0</v>
      </c>
      <c r="BH195" s="149">
        <f t="shared" si="27"/>
        <v>0</v>
      </c>
      <c r="BI195" s="149">
        <f t="shared" si="28"/>
        <v>0</v>
      </c>
      <c r="BJ195" s="20" t="s">
        <v>85</v>
      </c>
      <c r="BK195" s="149">
        <f t="shared" si="29"/>
        <v>0</v>
      </c>
      <c r="BL195" s="20" t="s">
        <v>164</v>
      </c>
      <c r="BM195" s="20" t="s">
        <v>991</v>
      </c>
    </row>
    <row r="196" spans="2:65" s="9" customFormat="1" ht="37.35" customHeight="1">
      <c r="B196" s="129"/>
      <c r="C196" s="130"/>
      <c r="D196" s="131" t="s">
        <v>806</v>
      </c>
      <c r="E196" s="131"/>
      <c r="F196" s="131"/>
      <c r="G196" s="131"/>
      <c r="H196" s="131"/>
      <c r="I196" s="131"/>
      <c r="J196" s="131"/>
      <c r="K196" s="131"/>
      <c r="L196" s="131"/>
      <c r="M196" s="131"/>
      <c r="N196" s="265">
        <f>BK196</f>
        <v>0</v>
      </c>
      <c r="O196" s="266"/>
      <c r="P196" s="266"/>
      <c r="Q196" s="266"/>
      <c r="R196" s="132"/>
      <c r="T196" s="133"/>
      <c r="U196" s="130"/>
      <c r="V196" s="130"/>
      <c r="W196" s="134">
        <f>SUM(W197:W198)</f>
        <v>0</v>
      </c>
      <c r="X196" s="130"/>
      <c r="Y196" s="134">
        <f>SUM(Y197:Y198)</f>
        <v>0</v>
      </c>
      <c r="Z196" s="130"/>
      <c r="AA196" s="135">
        <f>SUM(AA197:AA198)</f>
        <v>0</v>
      </c>
      <c r="AR196" s="136" t="s">
        <v>85</v>
      </c>
      <c r="AT196" s="137" t="s">
        <v>76</v>
      </c>
      <c r="AU196" s="137" t="s">
        <v>77</v>
      </c>
      <c r="AY196" s="136" t="s">
        <v>159</v>
      </c>
      <c r="BK196" s="138">
        <f>SUM(BK197:BK198)</f>
        <v>0</v>
      </c>
    </row>
    <row r="197" spans="2:65" s="1" customFormat="1" ht="31.5" customHeight="1">
      <c r="B197" s="140"/>
      <c r="C197" s="141" t="s">
        <v>528</v>
      </c>
      <c r="D197" s="141" t="s">
        <v>160</v>
      </c>
      <c r="E197" s="142" t="s">
        <v>1507</v>
      </c>
      <c r="F197" s="225" t="s">
        <v>1508</v>
      </c>
      <c r="G197" s="225"/>
      <c r="H197" s="225"/>
      <c r="I197" s="225"/>
      <c r="J197" s="143" t="s">
        <v>163</v>
      </c>
      <c r="K197" s="144">
        <v>15</v>
      </c>
      <c r="L197" s="226"/>
      <c r="M197" s="226"/>
      <c r="N197" s="226">
        <f>ROUND(L197*K197,2)</f>
        <v>0</v>
      </c>
      <c r="O197" s="226"/>
      <c r="P197" s="226"/>
      <c r="Q197" s="226"/>
      <c r="R197" s="145"/>
      <c r="T197" s="146" t="s">
        <v>5</v>
      </c>
      <c r="U197" s="43" t="s">
        <v>42</v>
      </c>
      <c r="V197" s="147">
        <v>0</v>
      </c>
      <c r="W197" s="147">
        <f>V197*K197</f>
        <v>0</v>
      </c>
      <c r="X197" s="147">
        <v>0</v>
      </c>
      <c r="Y197" s="147">
        <f>X197*K197</f>
        <v>0</v>
      </c>
      <c r="Z197" s="147">
        <v>0</v>
      </c>
      <c r="AA197" s="148">
        <f>Z197*K197</f>
        <v>0</v>
      </c>
      <c r="AR197" s="20" t="s">
        <v>164</v>
      </c>
      <c r="AT197" s="20" t="s">
        <v>160</v>
      </c>
      <c r="AU197" s="20" t="s">
        <v>85</v>
      </c>
      <c r="AY197" s="20" t="s">
        <v>159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0" t="s">
        <v>85</v>
      </c>
      <c r="BK197" s="149">
        <f>ROUND(L197*K197,2)</f>
        <v>0</v>
      </c>
      <c r="BL197" s="20" t="s">
        <v>164</v>
      </c>
      <c r="BM197" s="20" t="s">
        <v>994</v>
      </c>
    </row>
    <row r="198" spans="2:65" s="1" customFormat="1" ht="31.5" customHeight="1">
      <c r="B198" s="140"/>
      <c r="C198" s="141" t="s">
        <v>532</v>
      </c>
      <c r="D198" s="141" t="s">
        <v>160</v>
      </c>
      <c r="E198" s="142" t="s">
        <v>1509</v>
      </c>
      <c r="F198" s="225" t="s">
        <v>1510</v>
      </c>
      <c r="G198" s="225"/>
      <c r="H198" s="225"/>
      <c r="I198" s="225"/>
      <c r="J198" s="143" t="s">
        <v>163</v>
      </c>
      <c r="K198" s="144">
        <v>1</v>
      </c>
      <c r="L198" s="226"/>
      <c r="M198" s="226"/>
      <c r="N198" s="226">
        <f>ROUND(L198*K198,2)</f>
        <v>0</v>
      </c>
      <c r="O198" s="226"/>
      <c r="P198" s="226"/>
      <c r="Q198" s="226"/>
      <c r="R198" s="145"/>
      <c r="T198" s="146" t="s">
        <v>5</v>
      </c>
      <c r="U198" s="43" t="s">
        <v>42</v>
      </c>
      <c r="V198" s="147">
        <v>0</v>
      </c>
      <c r="W198" s="147">
        <f>V198*K198</f>
        <v>0</v>
      </c>
      <c r="X198" s="147">
        <v>0</v>
      </c>
      <c r="Y198" s="147">
        <f>X198*K198</f>
        <v>0</v>
      </c>
      <c r="Z198" s="147">
        <v>0</v>
      </c>
      <c r="AA198" s="148">
        <f>Z198*K198</f>
        <v>0</v>
      </c>
      <c r="AR198" s="20" t="s">
        <v>164</v>
      </c>
      <c r="AT198" s="20" t="s">
        <v>160</v>
      </c>
      <c r="AU198" s="20" t="s">
        <v>85</v>
      </c>
      <c r="AY198" s="20" t="s">
        <v>159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0" t="s">
        <v>85</v>
      </c>
      <c r="BK198" s="149">
        <f>ROUND(L198*K198,2)</f>
        <v>0</v>
      </c>
      <c r="BL198" s="20" t="s">
        <v>164</v>
      </c>
      <c r="BM198" s="20" t="s">
        <v>998</v>
      </c>
    </row>
    <row r="199" spans="2:65" s="9" customFormat="1" ht="37.35" customHeight="1">
      <c r="B199" s="129"/>
      <c r="C199" s="130"/>
      <c r="D199" s="131" t="s">
        <v>1388</v>
      </c>
      <c r="E199" s="131"/>
      <c r="F199" s="131"/>
      <c r="G199" s="131"/>
      <c r="H199" s="131"/>
      <c r="I199" s="131"/>
      <c r="J199" s="131"/>
      <c r="K199" s="131"/>
      <c r="L199" s="131"/>
      <c r="M199" s="131"/>
      <c r="N199" s="265">
        <f>BK199</f>
        <v>0</v>
      </c>
      <c r="O199" s="266"/>
      <c r="P199" s="266"/>
      <c r="Q199" s="266"/>
      <c r="R199" s="132"/>
      <c r="T199" s="133"/>
      <c r="U199" s="130"/>
      <c r="V199" s="130"/>
      <c r="W199" s="134">
        <f>W200</f>
        <v>0</v>
      </c>
      <c r="X199" s="130"/>
      <c r="Y199" s="134">
        <f>Y200</f>
        <v>0</v>
      </c>
      <c r="Z199" s="130"/>
      <c r="AA199" s="135">
        <f>AA200</f>
        <v>0</v>
      </c>
      <c r="AR199" s="136" t="s">
        <v>85</v>
      </c>
      <c r="AT199" s="137" t="s">
        <v>76</v>
      </c>
      <c r="AU199" s="137" t="s">
        <v>77</v>
      </c>
      <c r="AY199" s="136" t="s">
        <v>159</v>
      </c>
      <c r="BK199" s="138">
        <f>BK200</f>
        <v>0</v>
      </c>
    </row>
    <row r="200" spans="2:65" s="1" customFormat="1" ht="22.5" customHeight="1">
      <c r="B200" s="140"/>
      <c r="C200" s="141" t="s">
        <v>536</v>
      </c>
      <c r="D200" s="141" t="s">
        <v>160</v>
      </c>
      <c r="E200" s="142" t="s">
        <v>1511</v>
      </c>
      <c r="F200" s="225" t="s">
        <v>1512</v>
      </c>
      <c r="G200" s="225"/>
      <c r="H200" s="225"/>
      <c r="I200" s="225"/>
      <c r="J200" s="143" t="s">
        <v>216</v>
      </c>
      <c r="K200" s="144">
        <v>3</v>
      </c>
      <c r="L200" s="226"/>
      <c r="M200" s="226"/>
      <c r="N200" s="226">
        <f>ROUND(L200*K200,2)</f>
        <v>0</v>
      </c>
      <c r="O200" s="226"/>
      <c r="P200" s="226"/>
      <c r="Q200" s="226"/>
      <c r="R200" s="145"/>
      <c r="T200" s="146" t="s">
        <v>5</v>
      </c>
      <c r="U200" s="43" t="s">
        <v>42</v>
      </c>
      <c r="V200" s="147">
        <v>0</v>
      </c>
      <c r="W200" s="147">
        <f>V200*K200</f>
        <v>0</v>
      </c>
      <c r="X200" s="147">
        <v>0</v>
      </c>
      <c r="Y200" s="147">
        <f>X200*K200</f>
        <v>0</v>
      </c>
      <c r="Z200" s="147">
        <v>0</v>
      </c>
      <c r="AA200" s="148">
        <f>Z200*K200</f>
        <v>0</v>
      </c>
      <c r="AR200" s="20" t="s">
        <v>164</v>
      </c>
      <c r="AT200" s="20" t="s">
        <v>160</v>
      </c>
      <c r="AU200" s="20" t="s">
        <v>85</v>
      </c>
      <c r="AY200" s="20" t="s">
        <v>159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0" t="s">
        <v>85</v>
      </c>
      <c r="BK200" s="149">
        <f>ROUND(L200*K200,2)</f>
        <v>0</v>
      </c>
      <c r="BL200" s="20" t="s">
        <v>164</v>
      </c>
      <c r="BM200" s="20" t="s">
        <v>1001</v>
      </c>
    </row>
    <row r="201" spans="2:65" s="9" customFormat="1" ht="37.35" customHeight="1">
      <c r="B201" s="129"/>
      <c r="C201" s="130"/>
      <c r="D201" s="131" t="s">
        <v>1389</v>
      </c>
      <c r="E201" s="131"/>
      <c r="F201" s="131"/>
      <c r="G201" s="131"/>
      <c r="H201" s="131"/>
      <c r="I201" s="131"/>
      <c r="J201" s="131"/>
      <c r="K201" s="131"/>
      <c r="L201" s="131"/>
      <c r="M201" s="131"/>
      <c r="N201" s="265">
        <f>BK201</f>
        <v>0</v>
      </c>
      <c r="O201" s="266"/>
      <c r="P201" s="266"/>
      <c r="Q201" s="266"/>
      <c r="R201" s="132"/>
      <c r="T201" s="133"/>
      <c r="U201" s="130"/>
      <c r="V201" s="130"/>
      <c r="W201" s="134">
        <f>W202</f>
        <v>0</v>
      </c>
      <c r="X201" s="130"/>
      <c r="Y201" s="134">
        <f>Y202</f>
        <v>0</v>
      </c>
      <c r="Z201" s="130"/>
      <c r="AA201" s="135">
        <f>AA202</f>
        <v>0</v>
      </c>
      <c r="AR201" s="136" t="s">
        <v>85</v>
      </c>
      <c r="AT201" s="137" t="s">
        <v>76</v>
      </c>
      <c r="AU201" s="137" t="s">
        <v>77</v>
      </c>
      <c r="AY201" s="136" t="s">
        <v>159</v>
      </c>
      <c r="BK201" s="138">
        <f>BK202</f>
        <v>0</v>
      </c>
    </row>
    <row r="202" spans="2:65" s="1" customFormat="1" ht="22.5" customHeight="1">
      <c r="B202" s="140"/>
      <c r="C202" s="141" t="s">
        <v>540</v>
      </c>
      <c r="D202" s="141" t="s">
        <v>160</v>
      </c>
      <c r="E202" s="142" t="s">
        <v>1513</v>
      </c>
      <c r="F202" s="225" t="s">
        <v>1514</v>
      </c>
      <c r="G202" s="225"/>
      <c r="H202" s="225"/>
      <c r="I202" s="225"/>
      <c r="J202" s="143" t="s">
        <v>216</v>
      </c>
      <c r="K202" s="144">
        <v>1</v>
      </c>
      <c r="L202" s="226"/>
      <c r="M202" s="226"/>
      <c r="N202" s="226">
        <f>ROUND(L202*K202,2)</f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>V202*K202</f>
        <v>0</v>
      </c>
      <c r="X202" s="147">
        <v>0</v>
      </c>
      <c r="Y202" s="147">
        <f>X202*K202</f>
        <v>0</v>
      </c>
      <c r="Z202" s="147">
        <v>0</v>
      </c>
      <c r="AA202" s="148">
        <f>Z202*K202</f>
        <v>0</v>
      </c>
      <c r="AR202" s="20" t="s">
        <v>164</v>
      </c>
      <c r="AT202" s="20" t="s">
        <v>160</v>
      </c>
      <c r="AU202" s="20" t="s">
        <v>85</v>
      </c>
      <c r="AY202" s="20" t="s">
        <v>159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0" t="s">
        <v>85</v>
      </c>
      <c r="BK202" s="149">
        <f>ROUND(L202*K202,2)</f>
        <v>0</v>
      </c>
      <c r="BL202" s="20" t="s">
        <v>164</v>
      </c>
      <c r="BM202" s="20" t="s">
        <v>1004</v>
      </c>
    </row>
    <row r="203" spans="2:65" s="9" customFormat="1" ht="37.35" customHeight="1">
      <c r="B203" s="129"/>
      <c r="C203" s="130"/>
      <c r="D203" s="131" t="s">
        <v>1390</v>
      </c>
      <c r="E203" s="131"/>
      <c r="F203" s="131"/>
      <c r="G203" s="131"/>
      <c r="H203" s="131"/>
      <c r="I203" s="131"/>
      <c r="J203" s="131"/>
      <c r="K203" s="131"/>
      <c r="L203" s="131"/>
      <c r="M203" s="131"/>
      <c r="N203" s="265">
        <f>BK203</f>
        <v>0</v>
      </c>
      <c r="O203" s="266"/>
      <c r="P203" s="266"/>
      <c r="Q203" s="266"/>
      <c r="R203" s="132"/>
      <c r="T203" s="133"/>
      <c r="U203" s="130"/>
      <c r="V203" s="130"/>
      <c r="W203" s="134">
        <f>W204</f>
        <v>0</v>
      </c>
      <c r="X203" s="130"/>
      <c r="Y203" s="134">
        <f>Y204</f>
        <v>0</v>
      </c>
      <c r="Z203" s="130"/>
      <c r="AA203" s="135">
        <f>AA204</f>
        <v>0</v>
      </c>
      <c r="AR203" s="136" t="s">
        <v>85</v>
      </c>
      <c r="AT203" s="137" t="s">
        <v>76</v>
      </c>
      <c r="AU203" s="137" t="s">
        <v>77</v>
      </c>
      <c r="AY203" s="136" t="s">
        <v>159</v>
      </c>
      <c r="BK203" s="138">
        <f>BK204</f>
        <v>0</v>
      </c>
    </row>
    <row r="204" spans="2:65" s="1" customFormat="1" ht="22.5" customHeight="1">
      <c r="B204" s="140"/>
      <c r="C204" s="141" t="s">
        <v>545</v>
      </c>
      <c r="D204" s="141" t="s">
        <v>160</v>
      </c>
      <c r="E204" s="142" t="s">
        <v>1515</v>
      </c>
      <c r="F204" s="225" t="s">
        <v>1071</v>
      </c>
      <c r="G204" s="225"/>
      <c r="H204" s="225"/>
      <c r="I204" s="225"/>
      <c r="J204" s="143" t="s">
        <v>1516</v>
      </c>
      <c r="K204" s="144">
        <v>50</v>
      </c>
      <c r="L204" s="226"/>
      <c r="M204" s="226"/>
      <c r="N204" s="226">
        <f>ROUND(L204*K204,2)</f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>V204*K204</f>
        <v>0</v>
      </c>
      <c r="X204" s="147">
        <v>0</v>
      </c>
      <c r="Y204" s="147">
        <f>X204*K204</f>
        <v>0</v>
      </c>
      <c r="Z204" s="147">
        <v>0</v>
      </c>
      <c r="AA204" s="148">
        <f>Z204*K204</f>
        <v>0</v>
      </c>
      <c r="AR204" s="20" t="s">
        <v>164</v>
      </c>
      <c r="AT204" s="20" t="s">
        <v>160</v>
      </c>
      <c r="AU204" s="20" t="s">
        <v>85</v>
      </c>
      <c r="AY204" s="20" t="s">
        <v>159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0" t="s">
        <v>85</v>
      </c>
      <c r="BK204" s="149">
        <f>ROUND(L204*K204,2)</f>
        <v>0</v>
      </c>
      <c r="BL204" s="20" t="s">
        <v>164</v>
      </c>
      <c r="BM204" s="20" t="s">
        <v>1007</v>
      </c>
    </row>
    <row r="205" spans="2:65" s="9" customFormat="1" ht="37.35" customHeight="1">
      <c r="B205" s="129"/>
      <c r="C205" s="130"/>
      <c r="D205" s="131" t="s">
        <v>1385</v>
      </c>
      <c r="E205" s="131"/>
      <c r="F205" s="131"/>
      <c r="G205" s="131"/>
      <c r="H205" s="131"/>
      <c r="I205" s="131"/>
      <c r="J205" s="131"/>
      <c r="K205" s="131"/>
      <c r="L205" s="131"/>
      <c r="M205" s="131"/>
      <c r="N205" s="265">
        <f>BK205</f>
        <v>0</v>
      </c>
      <c r="O205" s="266"/>
      <c r="P205" s="266"/>
      <c r="Q205" s="266"/>
      <c r="R205" s="132"/>
      <c r="T205" s="133"/>
      <c r="U205" s="130"/>
      <c r="V205" s="130"/>
      <c r="W205" s="134">
        <f>W206</f>
        <v>0</v>
      </c>
      <c r="X205" s="130"/>
      <c r="Y205" s="134">
        <f>Y206</f>
        <v>0</v>
      </c>
      <c r="Z205" s="130"/>
      <c r="AA205" s="135">
        <f>AA206</f>
        <v>0</v>
      </c>
      <c r="AR205" s="136" t="s">
        <v>85</v>
      </c>
      <c r="AT205" s="137" t="s">
        <v>76</v>
      </c>
      <c r="AU205" s="137" t="s">
        <v>77</v>
      </c>
      <c r="AY205" s="136" t="s">
        <v>159</v>
      </c>
      <c r="BK205" s="138">
        <f>BK206</f>
        <v>0</v>
      </c>
    </row>
    <row r="206" spans="2:65" s="1" customFormat="1" ht="22.5" customHeight="1">
      <c r="B206" s="140"/>
      <c r="C206" s="141" t="s">
        <v>549</v>
      </c>
      <c r="D206" s="141" t="s">
        <v>160</v>
      </c>
      <c r="E206" s="142" t="s">
        <v>1517</v>
      </c>
      <c r="F206" s="225" t="s">
        <v>1518</v>
      </c>
      <c r="G206" s="225"/>
      <c r="H206" s="225"/>
      <c r="I206" s="225"/>
      <c r="J206" s="143" t="s">
        <v>183</v>
      </c>
      <c r="K206" s="144">
        <v>1</v>
      </c>
      <c r="L206" s="226"/>
      <c r="M206" s="226"/>
      <c r="N206" s="226">
        <f>ROUND(L206*K206,2)</f>
        <v>0</v>
      </c>
      <c r="O206" s="226"/>
      <c r="P206" s="226"/>
      <c r="Q206" s="226"/>
      <c r="R206" s="145"/>
      <c r="T206" s="146" t="s">
        <v>5</v>
      </c>
      <c r="U206" s="43" t="s">
        <v>42</v>
      </c>
      <c r="V206" s="147">
        <v>0</v>
      </c>
      <c r="W206" s="147">
        <f>V206*K206</f>
        <v>0</v>
      </c>
      <c r="X206" s="147">
        <v>0</v>
      </c>
      <c r="Y206" s="147">
        <f>X206*K206</f>
        <v>0</v>
      </c>
      <c r="Z206" s="147">
        <v>0</v>
      </c>
      <c r="AA206" s="148">
        <f>Z206*K206</f>
        <v>0</v>
      </c>
      <c r="AR206" s="20" t="s">
        <v>164</v>
      </c>
      <c r="AT206" s="20" t="s">
        <v>160</v>
      </c>
      <c r="AU206" s="20" t="s">
        <v>85</v>
      </c>
      <c r="AY206" s="20" t="s">
        <v>159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0" t="s">
        <v>85</v>
      </c>
      <c r="BK206" s="149">
        <f>ROUND(L206*K206,2)</f>
        <v>0</v>
      </c>
      <c r="BL206" s="20" t="s">
        <v>164</v>
      </c>
      <c r="BM206" s="20" t="s">
        <v>1011</v>
      </c>
    </row>
    <row r="207" spans="2:65" s="9" customFormat="1" ht="37.35" customHeight="1">
      <c r="B207" s="129"/>
      <c r="C207" s="130"/>
      <c r="D207" s="131" t="s">
        <v>1386</v>
      </c>
      <c r="E207" s="131"/>
      <c r="F207" s="131"/>
      <c r="G207" s="131"/>
      <c r="H207" s="131"/>
      <c r="I207" s="131"/>
      <c r="J207" s="131"/>
      <c r="K207" s="131"/>
      <c r="L207" s="131"/>
      <c r="M207" s="131"/>
      <c r="N207" s="265">
        <f>BK207</f>
        <v>0</v>
      </c>
      <c r="O207" s="266"/>
      <c r="P207" s="266"/>
      <c r="Q207" s="266"/>
      <c r="R207" s="132"/>
      <c r="T207" s="133"/>
      <c r="U207" s="130"/>
      <c r="V207" s="130"/>
      <c r="W207" s="134">
        <f>W208</f>
        <v>0</v>
      </c>
      <c r="X207" s="130"/>
      <c r="Y207" s="134">
        <f>Y208</f>
        <v>0</v>
      </c>
      <c r="Z207" s="130"/>
      <c r="AA207" s="135">
        <f>AA208</f>
        <v>0</v>
      </c>
      <c r="AR207" s="136" t="s">
        <v>85</v>
      </c>
      <c r="AT207" s="137" t="s">
        <v>76</v>
      </c>
      <c r="AU207" s="137" t="s">
        <v>77</v>
      </c>
      <c r="AY207" s="136" t="s">
        <v>159</v>
      </c>
      <c r="BK207" s="138">
        <f>BK208</f>
        <v>0</v>
      </c>
    </row>
    <row r="208" spans="2:65" s="1" customFormat="1" ht="22.5" customHeight="1">
      <c r="B208" s="140"/>
      <c r="C208" s="141" t="s">
        <v>554</v>
      </c>
      <c r="D208" s="141" t="s">
        <v>160</v>
      </c>
      <c r="E208" s="142" t="s">
        <v>1519</v>
      </c>
      <c r="F208" s="225" t="s">
        <v>1520</v>
      </c>
      <c r="G208" s="225"/>
      <c r="H208" s="225"/>
      <c r="I208" s="225"/>
      <c r="J208" s="143" t="s">
        <v>183</v>
      </c>
      <c r="K208" s="144">
        <v>0.25700000000000001</v>
      </c>
      <c r="L208" s="226"/>
      <c r="M208" s="226"/>
      <c r="N208" s="226">
        <f>ROUND(L208*K208,2)</f>
        <v>0</v>
      </c>
      <c r="O208" s="226"/>
      <c r="P208" s="226"/>
      <c r="Q208" s="226"/>
      <c r="R208" s="145"/>
      <c r="T208" s="146" t="s">
        <v>5</v>
      </c>
      <c r="U208" s="43" t="s">
        <v>42</v>
      </c>
      <c r="V208" s="147">
        <v>0</v>
      </c>
      <c r="W208" s="147">
        <f>V208*K208</f>
        <v>0</v>
      </c>
      <c r="X208" s="147">
        <v>0</v>
      </c>
      <c r="Y208" s="147">
        <f>X208*K208</f>
        <v>0</v>
      </c>
      <c r="Z208" s="147">
        <v>0</v>
      </c>
      <c r="AA208" s="148">
        <f>Z208*K208</f>
        <v>0</v>
      </c>
      <c r="AR208" s="20" t="s">
        <v>164</v>
      </c>
      <c r="AT208" s="20" t="s">
        <v>160</v>
      </c>
      <c r="AU208" s="20" t="s">
        <v>85</v>
      </c>
      <c r="AY208" s="20" t="s">
        <v>159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0" t="s">
        <v>85</v>
      </c>
      <c r="BK208" s="149">
        <f>ROUND(L208*K208,2)</f>
        <v>0</v>
      </c>
      <c r="BL208" s="20" t="s">
        <v>164</v>
      </c>
      <c r="BM208" s="20" t="s">
        <v>1014</v>
      </c>
    </row>
    <row r="209" spans="2:65" s="9" customFormat="1" ht="37.35" customHeight="1">
      <c r="B209" s="129"/>
      <c r="C209" s="130"/>
      <c r="D209" s="131" t="s">
        <v>1387</v>
      </c>
      <c r="E209" s="131"/>
      <c r="F209" s="131"/>
      <c r="G209" s="131"/>
      <c r="H209" s="131"/>
      <c r="I209" s="131"/>
      <c r="J209" s="131"/>
      <c r="K209" s="131"/>
      <c r="L209" s="131"/>
      <c r="M209" s="131"/>
      <c r="N209" s="265">
        <f>BK209</f>
        <v>0</v>
      </c>
      <c r="O209" s="266"/>
      <c r="P209" s="266"/>
      <c r="Q209" s="266"/>
      <c r="R209" s="132"/>
      <c r="T209" s="133"/>
      <c r="U209" s="130"/>
      <c r="V209" s="130"/>
      <c r="W209" s="134">
        <f>W210</f>
        <v>0</v>
      </c>
      <c r="X209" s="130"/>
      <c r="Y209" s="134">
        <f>Y210</f>
        <v>0</v>
      </c>
      <c r="Z209" s="130"/>
      <c r="AA209" s="135">
        <f>AA210</f>
        <v>0</v>
      </c>
      <c r="AR209" s="136" t="s">
        <v>85</v>
      </c>
      <c r="AT209" s="137" t="s">
        <v>76</v>
      </c>
      <c r="AU209" s="137" t="s">
        <v>77</v>
      </c>
      <c r="AY209" s="136" t="s">
        <v>159</v>
      </c>
      <c r="BK209" s="138">
        <f>BK210</f>
        <v>0</v>
      </c>
    </row>
    <row r="210" spans="2:65" s="1" customFormat="1" ht="31.5" customHeight="1">
      <c r="B210" s="140"/>
      <c r="C210" s="141" t="s">
        <v>559</v>
      </c>
      <c r="D210" s="141" t="s">
        <v>160</v>
      </c>
      <c r="E210" s="142" t="s">
        <v>1521</v>
      </c>
      <c r="F210" s="225" t="s">
        <v>1522</v>
      </c>
      <c r="G210" s="225"/>
      <c r="H210" s="225"/>
      <c r="I210" s="225"/>
      <c r="J210" s="143" t="s">
        <v>183</v>
      </c>
      <c r="K210" s="144">
        <v>0.32700000000000001</v>
      </c>
      <c r="L210" s="226"/>
      <c r="M210" s="226"/>
      <c r="N210" s="226">
        <f>ROUND(L210*K210,2)</f>
        <v>0</v>
      </c>
      <c r="O210" s="226"/>
      <c r="P210" s="226"/>
      <c r="Q210" s="226"/>
      <c r="R210" s="145"/>
      <c r="T210" s="146" t="s">
        <v>5</v>
      </c>
      <c r="U210" s="43" t="s">
        <v>42</v>
      </c>
      <c r="V210" s="147">
        <v>0</v>
      </c>
      <c r="W210" s="147">
        <f>V210*K210</f>
        <v>0</v>
      </c>
      <c r="X210" s="147">
        <v>0</v>
      </c>
      <c r="Y210" s="147">
        <f>X210*K210</f>
        <v>0</v>
      </c>
      <c r="Z210" s="147">
        <v>0</v>
      </c>
      <c r="AA210" s="148">
        <f>Z210*K210</f>
        <v>0</v>
      </c>
      <c r="AR210" s="20" t="s">
        <v>164</v>
      </c>
      <c r="AT210" s="20" t="s">
        <v>160</v>
      </c>
      <c r="AU210" s="20" t="s">
        <v>85</v>
      </c>
      <c r="AY210" s="20" t="s">
        <v>159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0" t="s">
        <v>85</v>
      </c>
      <c r="BK210" s="149">
        <f>ROUND(L210*K210,2)</f>
        <v>0</v>
      </c>
      <c r="BL210" s="20" t="s">
        <v>164</v>
      </c>
      <c r="BM210" s="20" t="s">
        <v>1021</v>
      </c>
    </row>
    <row r="211" spans="2:65" s="9" customFormat="1" ht="37.35" customHeight="1">
      <c r="B211" s="129"/>
      <c r="C211" s="130"/>
      <c r="D211" s="131" t="s">
        <v>1391</v>
      </c>
      <c r="E211" s="131"/>
      <c r="F211" s="131"/>
      <c r="G211" s="131"/>
      <c r="H211" s="131"/>
      <c r="I211" s="131"/>
      <c r="J211" s="131"/>
      <c r="K211" s="131"/>
      <c r="L211" s="131"/>
      <c r="M211" s="131"/>
      <c r="N211" s="265">
        <f>BK211</f>
        <v>0</v>
      </c>
      <c r="O211" s="266"/>
      <c r="P211" s="266"/>
      <c r="Q211" s="266"/>
      <c r="R211" s="132"/>
      <c r="T211" s="133"/>
      <c r="U211" s="130"/>
      <c r="V211" s="130"/>
      <c r="W211" s="134">
        <f>W212</f>
        <v>0</v>
      </c>
      <c r="X211" s="130"/>
      <c r="Y211" s="134">
        <f>Y212</f>
        <v>0</v>
      </c>
      <c r="Z211" s="130"/>
      <c r="AA211" s="135">
        <f>AA212</f>
        <v>0</v>
      </c>
      <c r="AR211" s="136" t="s">
        <v>85</v>
      </c>
      <c r="AT211" s="137" t="s">
        <v>76</v>
      </c>
      <c r="AU211" s="137" t="s">
        <v>77</v>
      </c>
      <c r="AY211" s="136" t="s">
        <v>159</v>
      </c>
      <c r="BK211" s="138">
        <f>BK212</f>
        <v>0</v>
      </c>
    </row>
    <row r="212" spans="2:65" s="1" customFormat="1" ht="22.5" customHeight="1">
      <c r="B212" s="140"/>
      <c r="C212" s="141" t="s">
        <v>564</v>
      </c>
      <c r="D212" s="141" t="s">
        <v>160</v>
      </c>
      <c r="E212" s="142" t="s">
        <v>1523</v>
      </c>
      <c r="F212" s="225" t="s">
        <v>1524</v>
      </c>
      <c r="G212" s="225"/>
      <c r="H212" s="225"/>
      <c r="I212" s="225"/>
      <c r="J212" s="143" t="s">
        <v>183</v>
      </c>
      <c r="K212" s="144">
        <v>113</v>
      </c>
      <c r="L212" s="226"/>
      <c r="M212" s="226"/>
      <c r="N212" s="226">
        <f>ROUND(L212*K212,2)</f>
        <v>0</v>
      </c>
      <c r="O212" s="226"/>
      <c r="P212" s="226"/>
      <c r="Q212" s="226"/>
      <c r="R212" s="145"/>
      <c r="T212" s="146" t="s">
        <v>5</v>
      </c>
      <c r="U212" s="43" t="s">
        <v>42</v>
      </c>
      <c r="V212" s="147">
        <v>0</v>
      </c>
      <c r="W212" s="147">
        <f>V212*K212</f>
        <v>0</v>
      </c>
      <c r="X212" s="147">
        <v>0</v>
      </c>
      <c r="Y212" s="147">
        <f>X212*K212</f>
        <v>0</v>
      </c>
      <c r="Z212" s="147">
        <v>0</v>
      </c>
      <c r="AA212" s="148">
        <f>Z212*K212</f>
        <v>0</v>
      </c>
      <c r="AR212" s="20" t="s">
        <v>164</v>
      </c>
      <c r="AT212" s="20" t="s">
        <v>160</v>
      </c>
      <c r="AU212" s="20" t="s">
        <v>85</v>
      </c>
      <c r="AY212" s="20" t="s">
        <v>159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0" t="s">
        <v>85</v>
      </c>
      <c r="BK212" s="149">
        <f>ROUND(L212*K212,2)</f>
        <v>0</v>
      </c>
      <c r="BL212" s="20" t="s">
        <v>164</v>
      </c>
      <c r="BM212" s="20" t="s">
        <v>1024</v>
      </c>
    </row>
    <row r="213" spans="2:65" s="9" customFormat="1" ht="37.35" customHeight="1">
      <c r="B213" s="129"/>
      <c r="C213" s="130"/>
      <c r="D213" s="131" t="s">
        <v>1392</v>
      </c>
      <c r="E213" s="131"/>
      <c r="F213" s="131"/>
      <c r="G213" s="131"/>
      <c r="H213" s="131"/>
      <c r="I213" s="131"/>
      <c r="J213" s="131"/>
      <c r="K213" s="131"/>
      <c r="L213" s="131"/>
      <c r="M213" s="131"/>
      <c r="N213" s="265">
        <f>BK213</f>
        <v>0</v>
      </c>
      <c r="O213" s="266"/>
      <c r="P213" s="266"/>
      <c r="Q213" s="266"/>
      <c r="R213" s="132"/>
      <c r="T213" s="133"/>
      <c r="U213" s="130"/>
      <c r="V213" s="130"/>
      <c r="W213" s="134">
        <f>SUM(W214:W219)</f>
        <v>0</v>
      </c>
      <c r="X213" s="130"/>
      <c r="Y213" s="134">
        <f>SUM(Y214:Y219)</f>
        <v>0</v>
      </c>
      <c r="Z213" s="130"/>
      <c r="AA213" s="135">
        <f>SUM(AA214:AA219)</f>
        <v>0</v>
      </c>
      <c r="AR213" s="136" t="s">
        <v>85</v>
      </c>
      <c r="AT213" s="137" t="s">
        <v>76</v>
      </c>
      <c r="AU213" s="137" t="s">
        <v>77</v>
      </c>
      <c r="AY213" s="136" t="s">
        <v>159</v>
      </c>
      <c r="BK213" s="138">
        <f>SUM(BK214:BK219)</f>
        <v>0</v>
      </c>
    </row>
    <row r="214" spans="2:65" s="1" customFormat="1" ht="22.5" customHeight="1">
      <c r="B214" s="140"/>
      <c r="C214" s="141" t="s">
        <v>568</v>
      </c>
      <c r="D214" s="141" t="s">
        <v>160</v>
      </c>
      <c r="E214" s="142" t="s">
        <v>1525</v>
      </c>
      <c r="F214" s="225" t="s">
        <v>1526</v>
      </c>
      <c r="G214" s="225"/>
      <c r="H214" s="225"/>
      <c r="I214" s="225"/>
      <c r="J214" s="143" t="s">
        <v>163</v>
      </c>
      <c r="K214" s="144">
        <v>76</v>
      </c>
      <c r="L214" s="226"/>
      <c r="M214" s="226"/>
      <c r="N214" s="226">
        <f t="shared" ref="N214:N219" si="30">ROUND(L214*K214,2)</f>
        <v>0</v>
      </c>
      <c r="O214" s="226"/>
      <c r="P214" s="226"/>
      <c r="Q214" s="226"/>
      <c r="R214" s="145"/>
      <c r="T214" s="146" t="s">
        <v>5</v>
      </c>
      <c r="U214" s="43" t="s">
        <v>42</v>
      </c>
      <c r="V214" s="147">
        <v>0</v>
      </c>
      <c r="W214" s="147">
        <f t="shared" ref="W214:W219" si="31">V214*K214</f>
        <v>0</v>
      </c>
      <c r="X214" s="147">
        <v>0</v>
      </c>
      <c r="Y214" s="147">
        <f t="shared" ref="Y214:Y219" si="32">X214*K214</f>
        <v>0</v>
      </c>
      <c r="Z214" s="147">
        <v>0</v>
      </c>
      <c r="AA214" s="148">
        <f t="shared" ref="AA214:AA219" si="33">Z214*K214</f>
        <v>0</v>
      </c>
      <c r="AR214" s="20" t="s">
        <v>164</v>
      </c>
      <c r="AT214" s="20" t="s">
        <v>160</v>
      </c>
      <c r="AU214" s="20" t="s">
        <v>85</v>
      </c>
      <c r="AY214" s="20" t="s">
        <v>159</v>
      </c>
      <c r="BE214" s="149">
        <f t="shared" ref="BE214:BE219" si="34">IF(U214="základní",N214,0)</f>
        <v>0</v>
      </c>
      <c r="BF214" s="149">
        <f t="shared" ref="BF214:BF219" si="35">IF(U214="snížená",N214,0)</f>
        <v>0</v>
      </c>
      <c r="BG214" s="149">
        <f t="shared" ref="BG214:BG219" si="36">IF(U214="zákl. přenesená",N214,0)</f>
        <v>0</v>
      </c>
      <c r="BH214" s="149">
        <f t="shared" ref="BH214:BH219" si="37">IF(U214="sníž. přenesená",N214,0)</f>
        <v>0</v>
      </c>
      <c r="BI214" s="149">
        <f t="shared" ref="BI214:BI219" si="38">IF(U214="nulová",N214,0)</f>
        <v>0</v>
      </c>
      <c r="BJ214" s="20" t="s">
        <v>85</v>
      </c>
      <c r="BK214" s="149">
        <f t="shared" ref="BK214:BK219" si="39">ROUND(L214*K214,2)</f>
        <v>0</v>
      </c>
      <c r="BL214" s="20" t="s">
        <v>164</v>
      </c>
      <c r="BM214" s="20" t="s">
        <v>1027</v>
      </c>
    </row>
    <row r="215" spans="2:65" s="1" customFormat="1" ht="22.5" customHeight="1">
      <c r="B215" s="140"/>
      <c r="C215" s="141" t="s">
        <v>572</v>
      </c>
      <c r="D215" s="141" t="s">
        <v>160</v>
      </c>
      <c r="E215" s="142" t="s">
        <v>1527</v>
      </c>
      <c r="F215" s="225" t="s">
        <v>1528</v>
      </c>
      <c r="G215" s="225"/>
      <c r="H215" s="225"/>
      <c r="I215" s="225"/>
      <c r="J215" s="143" t="s">
        <v>163</v>
      </c>
      <c r="K215" s="144">
        <v>56</v>
      </c>
      <c r="L215" s="226"/>
      <c r="M215" s="226"/>
      <c r="N215" s="226">
        <f t="shared" si="30"/>
        <v>0</v>
      </c>
      <c r="O215" s="226"/>
      <c r="P215" s="226"/>
      <c r="Q215" s="226"/>
      <c r="R215" s="145"/>
      <c r="T215" s="146" t="s">
        <v>5</v>
      </c>
      <c r="U215" s="43" t="s">
        <v>42</v>
      </c>
      <c r="V215" s="147">
        <v>0</v>
      </c>
      <c r="W215" s="147">
        <f t="shared" si="31"/>
        <v>0</v>
      </c>
      <c r="X215" s="147">
        <v>0</v>
      </c>
      <c r="Y215" s="147">
        <f t="shared" si="32"/>
        <v>0</v>
      </c>
      <c r="Z215" s="147">
        <v>0</v>
      </c>
      <c r="AA215" s="148">
        <f t="shared" si="33"/>
        <v>0</v>
      </c>
      <c r="AR215" s="20" t="s">
        <v>164</v>
      </c>
      <c r="AT215" s="20" t="s">
        <v>160</v>
      </c>
      <c r="AU215" s="20" t="s">
        <v>85</v>
      </c>
      <c r="AY215" s="20" t="s">
        <v>159</v>
      </c>
      <c r="BE215" s="149">
        <f t="shared" si="34"/>
        <v>0</v>
      </c>
      <c r="BF215" s="149">
        <f t="shared" si="35"/>
        <v>0</v>
      </c>
      <c r="BG215" s="149">
        <f t="shared" si="36"/>
        <v>0</v>
      </c>
      <c r="BH215" s="149">
        <f t="shared" si="37"/>
        <v>0</v>
      </c>
      <c r="BI215" s="149">
        <f t="shared" si="38"/>
        <v>0</v>
      </c>
      <c r="BJ215" s="20" t="s">
        <v>85</v>
      </c>
      <c r="BK215" s="149">
        <f t="shared" si="39"/>
        <v>0</v>
      </c>
      <c r="BL215" s="20" t="s">
        <v>164</v>
      </c>
      <c r="BM215" s="20" t="s">
        <v>1030</v>
      </c>
    </row>
    <row r="216" spans="2:65" s="1" customFormat="1" ht="22.5" customHeight="1">
      <c r="B216" s="140"/>
      <c r="C216" s="141" t="s">
        <v>577</v>
      </c>
      <c r="D216" s="141" t="s">
        <v>160</v>
      </c>
      <c r="E216" s="142" t="s">
        <v>1529</v>
      </c>
      <c r="F216" s="225" t="s">
        <v>1530</v>
      </c>
      <c r="G216" s="225"/>
      <c r="H216" s="225"/>
      <c r="I216" s="225"/>
      <c r="J216" s="143" t="s">
        <v>163</v>
      </c>
      <c r="K216" s="144">
        <v>40</v>
      </c>
      <c r="L216" s="226"/>
      <c r="M216" s="226"/>
      <c r="N216" s="226">
        <f t="shared" si="30"/>
        <v>0</v>
      </c>
      <c r="O216" s="226"/>
      <c r="P216" s="226"/>
      <c r="Q216" s="226"/>
      <c r="R216" s="145"/>
      <c r="T216" s="146" t="s">
        <v>5</v>
      </c>
      <c r="U216" s="43" t="s">
        <v>42</v>
      </c>
      <c r="V216" s="147">
        <v>0</v>
      </c>
      <c r="W216" s="147">
        <f t="shared" si="31"/>
        <v>0</v>
      </c>
      <c r="X216" s="147">
        <v>0</v>
      </c>
      <c r="Y216" s="147">
        <f t="shared" si="32"/>
        <v>0</v>
      </c>
      <c r="Z216" s="147">
        <v>0</v>
      </c>
      <c r="AA216" s="148">
        <f t="shared" si="33"/>
        <v>0</v>
      </c>
      <c r="AR216" s="20" t="s">
        <v>164</v>
      </c>
      <c r="AT216" s="20" t="s">
        <v>160</v>
      </c>
      <c r="AU216" s="20" t="s">
        <v>85</v>
      </c>
      <c r="AY216" s="20" t="s">
        <v>159</v>
      </c>
      <c r="BE216" s="149">
        <f t="shared" si="34"/>
        <v>0</v>
      </c>
      <c r="BF216" s="149">
        <f t="shared" si="35"/>
        <v>0</v>
      </c>
      <c r="BG216" s="149">
        <f t="shared" si="36"/>
        <v>0</v>
      </c>
      <c r="BH216" s="149">
        <f t="shared" si="37"/>
        <v>0</v>
      </c>
      <c r="BI216" s="149">
        <f t="shared" si="38"/>
        <v>0</v>
      </c>
      <c r="BJ216" s="20" t="s">
        <v>85</v>
      </c>
      <c r="BK216" s="149">
        <f t="shared" si="39"/>
        <v>0</v>
      </c>
      <c r="BL216" s="20" t="s">
        <v>164</v>
      </c>
      <c r="BM216" s="20" t="s">
        <v>1033</v>
      </c>
    </row>
    <row r="217" spans="2:65" s="1" customFormat="1" ht="22.5" customHeight="1">
      <c r="B217" s="140"/>
      <c r="C217" s="141" t="s">
        <v>582</v>
      </c>
      <c r="D217" s="141" t="s">
        <v>160</v>
      </c>
      <c r="E217" s="142" t="s">
        <v>1531</v>
      </c>
      <c r="F217" s="225" t="s">
        <v>1532</v>
      </c>
      <c r="G217" s="225"/>
      <c r="H217" s="225"/>
      <c r="I217" s="225"/>
      <c r="J217" s="143" t="s">
        <v>216</v>
      </c>
      <c r="K217" s="144">
        <v>8</v>
      </c>
      <c r="L217" s="226"/>
      <c r="M217" s="226"/>
      <c r="N217" s="226">
        <f t="shared" si="30"/>
        <v>0</v>
      </c>
      <c r="O217" s="226"/>
      <c r="P217" s="226"/>
      <c r="Q217" s="226"/>
      <c r="R217" s="145"/>
      <c r="T217" s="146" t="s">
        <v>5</v>
      </c>
      <c r="U217" s="43" t="s">
        <v>42</v>
      </c>
      <c r="V217" s="147">
        <v>0</v>
      </c>
      <c r="W217" s="147">
        <f t="shared" si="31"/>
        <v>0</v>
      </c>
      <c r="X217" s="147">
        <v>0</v>
      </c>
      <c r="Y217" s="147">
        <f t="shared" si="32"/>
        <v>0</v>
      </c>
      <c r="Z217" s="147">
        <v>0</v>
      </c>
      <c r="AA217" s="148">
        <f t="shared" si="33"/>
        <v>0</v>
      </c>
      <c r="AR217" s="20" t="s">
        <v>164</v>
      </c>
      <c r="AT217" s="20" t="s">
        <v>160</v>
      </c>
      <c r="AU217" s="20" t="s">
        <v>85</v>
      </c>
      <c r="AY217" s="20" t="s">
        <v>159</v>
      </c>
      <c r="BE217" s="149">
        <f t="shared" si="34"/>
        <v>0</v>
      </c>
      <c r="BF217" s="149">
        <f t="shared" si="35"/>
        <v>0</v>
      </c>
      <c r="BG217" s="149">
        <f t="shared" si="36"/>
        <v>0</v>
      </c>
      <c r="BH217" s="149">
        <f t="shared" si="37"/>
        <v>0</v>
      </c>
      <c r="BI217" s="149">
        <f t="shared" si="38"/>
        <v>0</v>
      </c>
      <c r="BJ217" s="20" t="s">
        <v>85</v>
      </c>
      <c r="BK217" s="149">
        <f t="shared" si="39"/>
        <v>0</v>
      </c>
      <c r="BL217" s="20" t="s">
        <v>164</v>
      </c>
      <c r="BM217" s="20" t="s">
        <v>1036</v>
      </c>
    </row>
    <row r="218" spans="2:65" s="1" customFormat="1" ht="22.5" customHeight="1">
      <c r="B218" s="140"/>
      <c r="C218" s="141" t="s">
        <v>586</v>
      </c>
      <c r="D218" s="141" t="s">
        <v>160</v>
      </c>
      <c r="E218" s="142" t="s">
        <v>1533</v>
      </c>
      <c r="F218" s="225" t="s">
        <v>1534</v>
      </c>
      <c r="G218" s="225"/>
      <c r="H218" s="225"/>
      <c r="I218" s="225"/>
      <c r="J218" s="143" t="s">
        <v>216</v>
      </c>
      <c r="K218" s="144">
        <v>8</v>
      </c>
      <c r="L218" s="226"/>
      <c r="M218" s="226"/>
      <c r="N218" s="226">
        <f t="shared" si="30"/>
        <v>0</v>
      </c>
      <c r="O218" s="226"/>
      <c r="P218" s="226"/>
      <c r="Q218" s="226"/>
      <c r="R218" s="145"/>
      <c r="T218" s="146" t="s">
        <v>5</v>
      </c>
      <c r="U218" s="43" t="s">
        <v>42</v>
      </c>
      <c r="V218" s="147">
        <v>0</v>
      </c>
      <c r="W218" s="147">
        <f t="shared" si="31"/>
        <v>0</v>
      </c>
      <c r="X218" s="147">
        <v>0</v>
      </c>
      <c r="Y218" s="147">
        <f t="shared" si="32"/>
        <v>0</v>
      </c>
      <c r="Z218" s="147">
        <v>0</v>
      </c>
      <c r="AA218" s="148">
        <f t="shared" si="33"/>
        <v>0</v>
      </c>
      <c r="AR218" s="20" t="s">
        <v>164</v>
      </c>
      <c r="AT218" s="20" t="s">
        <v>160</v>
      </c>
      <c r="AU218" s="20" t="s">
        <v>85</v>
      </c>
      <c r="AY218" s="20" t="s">
        <v>159</v>
      </c>
      <c r="BE218" s="149">
        <f t="shared" si="34"/>
        <v>0</v>
      </c>
      <c r="BF218" s="149">
        <f t="shared" si="35"/>
        <v>0</v>
      </c>
      <c r="BG218" s="149">
        <f t="shared" si="36"/>
        <v>0</v>
      </c>
      <c r="BH218" s="149">
        <f t="shared" si="37"/>
        <v>0</v>
      </c>
      <c r="BI218" s="149">
        <f t="shared" si="38"/>
        <v>0</v>
      </c>
      <c r="BJ218" s="20" t="s">
        <v>85</v>
      </c>
      <c r="BK218" s="149">
        <f t="shared" si="39"/>
        <v>0</v>
      </c>
      <c r="BL218" s="20" t="s">
        <v>164</v>
      </c>
      <c r="BM218" s="20" t="s">
        <v>1039</v>
      </c>
    </row>
    <row r="219" spans="2:65" s="1" customFormat="1" ht="22.5" customHeight="1">
      <c r="B219" s="140"/>
      <c r="C219" s="141" t="s">
        <v>590</v>
      </c>
      <c r="D219" s="141" t="s">
        <v>160</v>
      </c>
      <c r="E219" s="142" t="s">
        <v>1535</v>
      </c>
      <c r="F219" s="225" t="s">
        <v>1536</v>
      </c>
      <c r="G219" s="225"/>
      <c r="H219" s="225"/>
      <c r="I219" s="225"/>
      <c r="J219" s="143" t="s">
        <v>216</v>
      </c>
      <c r="K219" s="144">
        <v>3</v>
      </c>
      <c r="L219" s="226"/>
      <c r="M219" s="226"/>
      <c r="N219" s="226">
        <f t="shared" si="30"/>
        <v>0</v>
      </c>
      <c r="O219" s="226"/>
      <c r="P219" s="226"/>
      <c r="Q219" s="226"/>
      <c r="R219" s="145"/>
      <c r="T219" s="146" t="s">
        <v>5</v>
      </c>
      <c r="U219" s="171" t="s">
        <v>42</v>
      </c>
      <c r="V219" s="172">
        <v>0</v>
      </c>
      <c r="W219" s="172">
        <f t="shared" si="31"/>
        <v>0</v>
      </c>
      <c r="X219" s="172">
        <v>0</v>
      </c>
      <c r="Y219" s="172">
        <f t="shared" si="32"/>
        <v>0</v>
      </c>
      <c r="Z219" s="172">
        <v>0</v>
      </c>
      <c r="AA219" s="173">
        <f t="shared" si="33"/>
        <v>0</v>
      </c>
      <c r="AR219" s="20" t="s">
        <v>164</v>
      </c>
      <c r="AT219" s="20" t="s">
        <v>160</v>
      </c>
      <c r="AU219" s="20" t="s">
        <v>85</v>
      </c>
      <c r="AY219" s="20" t="s">
        <v>159</v>
      </c>
      <c r="BE219" s="149">
        <f t="shared" si="34"/>
        <v>0</v>
      </c>
      <c r="BF219" s="149">
        <f t="shared" si="35"/>
        <v>0</v>
      </c>
      <c r="BG219" s="149">
        <f t="shared" si="36"/>
        <v>0</v>
      </c>
      <c r="BH219" s="149">
        <f t="shared" si="37"/>
        <v>0</v>
      </c>
      <c r="BI219" s="149">
        <f t="shared" si="38"/>
        <v>0</v>
      </c>
      <c r="BJ219" s="20" t="s">
        <v>85</v>
      </c>
      <c r="BK219" s="149">
        <f t="shared" si="39"/>
        <v>0</v>
      </c>
      <c r="BL219" s="20" t="s">
        <v>164</v>
      </c>
      <c r="BM219" s="20" t="s">
        <v>1043</v>
      </c>
    </row>
    <row r="220" spans="2:65" s="1" customFormat="1" ht="6.95" customHeight="1">
      <c r="B220" s="58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60"/>
    </row>
  </sheetData>
  <mergeCells count="31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2:I202"/>
    <mergeCell ref="L202:M202"/>
    <mergeCell ref="N202:Q202"/>
    <mergeCell ref="F204:I204"/>
    <mergeCell ref="L204:M204"/>
    <mergeCell ref="N204:Q204"/>
    <mergeCell ref="F206:I206"/>
    <mergeCell ref="L206:M206"/>
    <mergeCell ref="N206:Q206"/>
    <mergeCell ref="F208:I208"/>
    <mergeCell ref="L208:M208"/>
    <mergeCell ref="N208:Q208"/>
    <mergeCell ref="F210:I210"/>
    <mergeCell ref="L210:M210"/>
    <mergeCell ref="N210:Q210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2:I212"/>
    <mergeCell ref="L212:M212"/>
    <mergeCell ref="N212:Q212"/>
    <mergeCell ref="F214:I214"/>
    <mergeCell ref="L214:M214"/>
    <mergeCell ref="N214:Q214"/>
    <mergeCell ref="F215:I215"/>
    <mergeCell ref="L215:M215"/>
    <mergeCell ref="N215:Q215"/>
    <mergeCell ref="H1:K1"/>
    <mergeCell ref="S2:AC2"/>
    <mergeCell ref="F219:I219"/>
    <mergeCell ref="L219:M219"/>
    <mergeCell ref="N219:Q219"/>
    <mergeCell ref="N126:Q126"/>
    <mergeCell ref="N127:Q127"/>
    <mergeCell ref="N131:Q131"/>
    <mergeCell ref="N136:Q136"/>
    <mergeCell ref="N139:Q139"/>
    <mergeCell ref="N144:Q144"/>
    <mergeCell ref="N146:Q146"/>
    <mergeCell ref="N164:Q164"/>
    <mergeCell ref="N184:Q184"/>
    <mergeCell ref="N196:Q196"/>
    <mergeCell ref="N199:Q199"/>
    <mergeCell ref="N201:Q201"/>
    <mergeCell ref="N203:Q203"/>
    <mergeCell ref="N205:Q205"/>
    <mergeCell ref="N207:Q207"/>
    <mergeCell ref="N209:Q209"/>
    <mergeCell ref="N211:Q211"/>
    <mergeCell ref="N213:Q213"/>
    <mergeCell ref="F216:I216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9055118110236215" right="0.59055118110236215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7"/>
  <sheetViews>
    <sheetView showGridLines="0" workbookViewId="0">
      <pane ySplit="1" topLeftCell="A91" activePane="bottomLeft" state="frozen"/>
      <selection pane="bottomLeft" activeCell="J95" sqref="J9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101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1537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N97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ROUND((SUM(BE97:BE98)+SUM(BE116:BE206)), 2)</f>
        <v>0</v>
      </c>
      <c r="I32" s="250"/>
      <c r="J32" s="250"/>
      <c r="K32" s="35"/>
      <c r="L32" s="35"/>
      <c r="M32" s="255">
        <f>ROUND(ROUND((SUM(BE97:BE98)+SUM(BE116:BE206)),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ROUND((SUM(BF97:BF98)+SUM(BF116:BF206)), 2)</f>
        <v>0</v>
      </c>
      <c r="I33" s="250"/>
      <c r="J33" s="250"/>
      <c r="K33" s="35"/>
      <c r="L33" s="35"/>
      <c r="M33" s="255">
        <f>ROUND(ROUND((SUM(BF97:BF98)+SUM(BF116:BF206)),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ROUND((SUM(BG97:BG98)+SUM(BG116:BG206)),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ROUND((SUM(BH97:BH98)+SUM(BH116:BH206)),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ROUND((SUM(BI97:BI98)+SUM(BI116:BI206)),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06 - Ústřední vytápění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N116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253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N117</f>
        <v>0</v>
      </c>
      <c r="O89" s="245"/>
      <c r="P89" s="245"/>
      <c r="Q89" s="245"/>
      <c r="R89" s="115"/>
    </row>
    <row r="90" spans="2:47" s="7" customFormat="1" ht="19.899999999999999" customHeight="1">
      <c r="B90" s="116"/>
      <c r="C90" s="117"/>
      <c r="D90" s="118" t="s">
        <v>1538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N118</f>
        <v>0</v>
      </c>
      <c r="O90" s="247"/>
      <c r="P90" s="247"/>
      <c r="Q90" s="247"/>
      <c r="R90" s="119"/>
    </row>
    <row r="91" spans="2:47" s="7" customFormat="1" ht="19.899999999999999" customHeight="1">
      <c r="B91" s="116"/>
      <c r="C91" s="117"/>
      <c r="D91" s="118" t="s">
        <v>1539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N130</f>
        <v>0</v>
      </c>
      <c r="O91" s="247"/>
      <c r="P91" s="247"/>
      <c r="Q91" s="247"/>
      <c r="R91" s="119"/>
    </row>
    <row r="92" spans="2:47" s="7" customFormat="1" ht="19.899999999999999" customHeight="1">
      <c r="B92" s="116"/>
      <c r="C92" s="117"/>
      <c r="D92" s="118" t="s">
        <v>1540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N151</f>
        <v>0</v>
      </c>
      <c r="O92" s="247"/>
      <c r="P92" s="247"/>
      <c r="Q92" s="247"/>
      <c r="R92" s="119"/>
    </row>
    <row r="93" spans="2:47" s="7" customFormat="1" ht="19.899999999999999" customHeight="1">
      <c r="B93" s="116"/>
      <c r="C93" s="117"/>
      <c r="D93" s="118" t="s">
        <v>672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6">
        <f>N178</f>
        <v>0</v>
      </c>
      <c r="O93" s="247"/>
      <c r="P93" s="247"/>
      <c r="Q93" s="247"/>
      <c r="R93" s="119"/>
    </row>
    <row r="94" spans="2:47" s="7" customFormat="1" ht="19.899999999999999" customHeight="1">
      <c r="B94" s="116"/>
      <c r="C94" s="117"/>
      <c r="D94" s="118" t="s">
        <v>1541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6">
        <f>N180</f>
        <v>0</v>
      </c>
      <c r="O94" s="247"/>
      <c r="P94" s="247"/>
      <c r="Q94" s="247"/>
      <c r="R94" s="119"/>
    </row>
    <row r="95" spans="2:47" s="7" customFormat="1" ht="19.899999999999999" customHeight="1">
      <c r="B95" s="116"/>
      <c r="C95" s="117"/>
      <c r="D95" s="118" t="s">
        <v>1542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6">
        <f>N200</f>
        <v>0</v>
      </c>
      <c r="O95" s="247"/>
      <c r="P95" s="247"/>
      <c r="Q95" s="247"/>
      <c r="R95" s="119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11" t="s">
        <v>144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48">
        <v>0</v>
      </c>
      <c r="O97" s="249"/>
      <c r="P97" s="249"/>
      <c r="Q97" s="249"/>
      <c r="R97" s="36"/>
      <c r="T97" s="120"/>
      <c r="U97" s="121" t="s">
        <v>41</v>
      </c>
    </row>
    <row r="98" spans="2:21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02" t="s">
        <v>123</v>
      </c>
      <c r="D99" s="103"/>
      <c r="E99" s="103"/>
      <c r="F99" s="103"/>
      <c r="G99" s="103"/>
      <c r="H99" s="103"/>
      <c r="I99" s="103"/>
      <c r="J99" s="103"/>
      <c r="K99" s="103"/>
      <c r="L99" s="195">
        <f>ROUND(SUM(N88+N97),2)</f>
        <v>0</v>
      </c>
      <c r="M99" s="195"/>
      <c r="N99" s="195"/>
      <c r="O99" s="195"/>
      <c r="P99" s="195"/>
      <c r="Q99" s="195"/>
      <c r="R99" s="36"/>
    </row>
    <row r="100" spans="2:21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21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21" s="1" customFormat="1" ht="36.950000000000003" customHeight="1">
      <c r="B105" s="34"/>
      <c r="C105" s="206" t="s">
        <v>145</v>
      </c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36"/>
    </row>
    <row r="106" spans="2:21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30" customHeight="1">
      <c r="B107" s="34"/>
      <c r="C107" s="31" t="s">
        <v>16</v>
      </c>
      <c r="D107" s="35"/>
      <c r="E107" s="35"/>
      <c r="F107" s="251" t="str">
        <f>F6</f>
        <v xml:space="preserve">FN Brno - PDM, objekt L – Zajištění základové spáry                                  Etapa 1 - Posílení základové soustavy </v>
      </c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35"/>
      <c r="R107" s="36"/>
    </row>
    <row r="108" spans="2:21" s="1" customFormat="1" ht="36.950000000000003" customHeight="1">
      <c r="B108" s="34"/>
      <c r="C108" s="68" t="s">
        <v>131</v>
      </c>
      <c r="D108" s="35"/>
      <c r="E108" s="35"/>
      <c r="F108" s="208" t="str">
        <f>F7</f>
        <v>06 - Ústřední vytápění</v>
      </c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35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18" customHeight="1">
      <c r="B110" s="34"/>
      <c r="C110" s="31" t="s">
        <v>19</v>
      </c>
      <c r="D110" s="35"/>
      <c r="E110" s="35"/>
      <c r="F110" s="29" t="str">
        <f>F9</f>
        <v>Brno, Černopolní 9, pavilon L</v>
      </c>
      <c r="G110" s="35"/>
      <c r="H110" s="35"/>
      <c r="I110" s="35"/>
      <c r="J110" s="35"/>
      <c r="K110" s="31" t="s">
        <v>21</v>
      </c>
      <c r="L110" s="35"/>
      <c r="M110" s="241" t="str">
        <f>IF(O9="","",O9)</f>
        <v>21.11.2018</v>
      </c>
      <c r="N110" s="241"/>
      <c r="O110" s="241"/>
      <c r="P110" s="241"/>
      <c r="Q110" s="35"/>
      <c r="R110" s="36"/>
    </row>
    <row r="111" spans="2:21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15">
      <c r="B112" s="34"/>
      <c r="C112" s="31" t="s">
        <v>23</v>
      </c>
      <c r="D112" s="35"/>
      <c r="E112" s="35"/>
      <c r="F112" s="29" t="str">
        <f>E12</f>
        <v>Fakultní nemocnice Brno</v>
      </c>
      <c r="G112" s="35"/>
      <c r="H112" s="35"/>
      <c r="I112" s="35"/>
      <c r="J112" s="35"/>
      <c r="K112" s="31" t="s">
        <v>31</v>
      </c>
      <c r="L112" s="35"/>
      <c r="M112" s="219" t="str">
        <f>E18</f>
        <v>PROXIMA projekt s.r.o.</v>
      </c>
      <c r="N112" s="219"/>
      <c r="O112" s="219"/>
      <c r="P112" s="219"/>
      <c r="Q112" s="219"/>
      <c r="R112" s="36"/>
    </row>
    <row r="113" spans="2:65" s="1" customFormat="1" ht="14.45" customHeight="1">
      <c r="B113" s="34"/>
      <c r="C113" s="31" t="s">
        <v>29</v>
      </c>
      <c r="D113" s="35"/>
      <c r="E113" s="35"/>
      <c r="F113" s="29" t="str">
        <f>IF(E15="","",E15)</f>
        <v xml:space="preserve"> </v>
      </c>
      <c r="G113" s="35"/>
      <c r="H113" s="35"/>
      <c r="I113" s="35"/>
      <c r="J113" s="35"/>
      <c r="K113" s="31" t="s">
        <v>36</v>
      </c>
      <c r="L113" s="35"/>
      <c r="M113" s="219" t="str">
        <f>E21</f>
        <v>PROXIMA projekt s.r.o.</v>
      </c>
      <c r="N113" s="219"/>
      <c r="O113" s="219"/>
      <c r="P113" s="219"/>
      <c r="Q113" s="219"/>
      <c r="R113" s="36"/>
    </row>
    <row r="114" spans="2:65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8" customFormat="1" ht="29.25" customHeight="1">
      <c r="B115" s="122"/>
      <c r="C115" s="123" t="s">
        <v>146</v>
      </c>
      <c r="D115" s="124" t="s">
        <v>147</v>
      </c>
      <c r="E115" s="124" t="s">
        <v>59</v>
      </c>
      <c r="F115" s="242" t="s">
        <v>148</v>
      </c>
      <c r="G115" s="242"/>
      <c r="H115" s="242"/>
      <c r="I115" s="242"/>
      <c r="J115" s="124" t="s">
        <v>149</v>
      </c>
      <c r="K115" s="124" t="s">
        <v>150</v>
      </c>
      <c r="L115" s="243" t="s">
        <v>151</v>
      </c>
      <c r="M115" s="243"/>
      <c r="N115" s="242" t="s">
        <v>137</v>
      </c>
      <c r="O115" s="242"/>
      <c r="P115" s="242"/>
      <c r="Q115" s="244"/>
      <c r="R115" s="125"/>
      <c r="T115" s="75" t="s">
        <v>152</v>
      </c>
      <c r="U115" s="76" t="s">
        <v>41</v>
      </c>
      <c r="V115" s="76" t="s">
        <v>153</v>
      </c>
      <c r="W115" s="76" t="s">
        <v>154</v>
      </c>
      <c r="X115" s="76" t="s">
        <v>155</v>
      </c>
      <c r="Y115" s="76" t="s">
        <v>156</v>
      </c>
      <c r="Z115" s="76" t="s">
        <v>157</v>
      </c>
      <c r="AA115" s="77" t="s">
        <v>158</v>
      </c>
    </row>
    <row r="116" spans="2:65" s="1" customFormat="1" ht="29.25" customHeight="1">
      <c r="B116" s="34"/>
      <c r="C116" s="79" t="s">
        <v>133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29">
        <f>BK116</f>
        <v>0</v>
      </c>
      <c r="O116" s="230"/>
      <c r="P116" s="230"/>
      <c r="Q116" s="230"/>
      <c r="R116" s="36"/>
      <c r="T116" s="78"/>
      <c r="U116" s="50"/>
      <c r="V116" s="50"/>
      <c r="W116" s="126">
        <f>W117</f>
        <v>0</v>
      </c>
      <c r="X116" s="50"/>
      <c r="Y116" s="126">
        <f>Y117</f>
        <v>0</v>
      </c>
      <c r="Z116" s="50"/>
      <c r="AA116" s="127">
        <f>AA117</f>
        <v>0</v>
      </c>
      <c r="AT116" s="20" t="s">
        <v>76</v>
      </c>
      <c r="AU116" s="20" t="s">
        <v>139</v>
      </c>
      <c r="BK116" s="128">
        <f>BK117</f>
        <v>0</v>
      </c>
    </row>
    <row r="117" spans="2:65" s="9" customFormat="1" ht="37.35" customHeight="1">
      <c r="B117" s="129"/>
      <c r="C117" s="130"/>
      <c r="D117" s="131" t="s">
        <v>253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31">
        <f>BK117</f>
        <v>0</v>
      </c>
      <c r="O117" s="232"/>
      <c r="P117" s="232"/>
      <c r="Q117" s="232"/>
      <c r="R117" s="132"/>
      <c r="T117" s="133"/>
      <c r="U117" s="130"/>
      <c r="V117" s="130"/>
      <c r="W117" s="134">
        <f>W118+W130+W151+W178+W180+W200</f>
        <v>0</v>
      </c>
      <c r="X117" s="130"/>
      <c r="Y117" s="134">
        <f>Y118+Y130+Y151+Y178+Y180+Y200</f>
        <v>0</v>
      </c>
      <c r="Z117" s="130"/>
      <c r="AA117" s="135">
        <f>AA118+AA130+AA151+AA178+AA180+AA200</f>
        <v>0</v>
      </c>
      <c r="AR117" s="136" t="s">
        <v>129</v>
      </c>
      <c r="AT117" s="137" t="s">
        <v>76</v>
      </c>
      <c r="AU117" s="137" t="s">
        <v>77</v>
      </c>
      <c r="AY117" s="136" t="s">
        <v>159</v>
      </c>
      <c r="BK117" s="138">
        <f>BK118+BK130+BK151+BK178+BK180+BK200</f>
        <v>0</v>
      </c>
    </row>
    <row r="118" spans="2:65" s="9" customFormat="1" ht="19.899999999999999" customHeight="1">
      <c r="B118" s="129"/>
      <c r="C118" s="130"/>
      <c r="D118" s="139" t="s">
        <v>1538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33">
        <f>BK118</f>
        <v>0</v>
      </c>
      <c r="O118" s="234"/>
      <c r="P118" s="234"/>
      <c r="Q118" s="234"/>
      <c r="R118" s="132"/>
      <c r="T118" s="133"/>
      <c r="U118" s="130"/>
      <c r="V118" s="130"/>
      <c r="W118" s="134">
        <f>SUM(W119:W129)</f>
        <v>0</v>
      </c>
      <c r="X118" s="130"/>
      <c r="Y118" s="134">
        <f>SUM(Y119:Y129)</f>
        <v>0</v>
      </c>
      <c r="Z118" s="130"/>
      <c r="AA118" s="135">
        <f>SUM(AA119:AA129)</f>
        <v>0</v>
      </c>
      <c r="AR118" s="136" t="s">
        <v>129</v>
      </c>
      <c r="AT118" s="137" t="s">
        <v>76</v>
      </c>
      <c r="AU118" s="137" t="s">
        <v>85</v>
      </c>
      <c r="AY118" s="136" t="s">
        <v>159</v>
      </c>
      <c r="BK118" s="138">
        <f>SUM(BK119:BK129)</f>
        <v>0</v>
      </c>
    </row>
    <row r="119" spans="2:65" s="1" customFormat="1" ht="22.5" customHeight="1">
      <c r="B119" s="140"/>
      <c r="C119" s="141" t="s">
        <v>85</v>
      </c>
      <c r="D119" s="141" t="s">
        <v>160</v>
      </c>
      <c r="E119" s="142" t="s">
        <v>1543</v>
      </c>
      <c r="F119" s="225" t="s">
        <v>1544</v>
      </c>
      <c r="G119" s="225"/>
      <c r="H119" s="225"/>
      <c r="I119" s="225"/>
      <c r="J119" s="143" t="s">
        <v>163</v>
      </c>
      <c r="K119" s="144">
        <v>80</v>
      </c>
      <c r="L119" s="226"/>
      <c r="M119" s="226"/>
      <c r="N119" s="226">
        <f t="shared" ref="N119:N129" si="0">ROUND(L119*K119,2)</f>
        <v>0</v>
      </c>
      <c r="O119" s="226"/>
      <c r="P119" s="226"/>
      <c r="Q119" s="226"/>
      <c r="R119" s="145"/>
      <c r="T119" s="146" t="s">
        <v>5</v>
      </c>
      <c r="U119" s="43" t="s">
        <v>42</v>
      </c>
      <c r="V119" s="147">
        <v>0</v>
      </c>
      <c r="W119" s="147">
        <f t="shared" ref="W119:W129" si="1">V119*K119</f>
        <v>0</v>
      </c>
      <c r="X119" s="147">
        <v>0</v>
      </c>
      <c r="Y119" s="147">
        <f t="shared" ref="Y119:Y129" si="2">X119*K119</f>
        <v>0</v>
      </c>
      <c r="Z119" s="147">
        <v>0</v>
      </c>
      <c r="AA119" s="148">
        <f t="shared" ref="AA119:AA129" si="3">Z119*K119</f>
        <v>0</v>
      </c>
      <c r="AR119" s="20" t="s">
        <v>168</v>
      </c>
      <c r="AT119" s="20" t="s">
        <v>160</v>
      </c>
      <c r="AU119" s="20" t="s">
        <v>129</v>
      </c>
      <c r="AY119" s="20" t="s">
        <v>159</v>
      </c>
      <c r="BE119" s="149">
        <f t="shared" ref="BE119:BE129" si="4">IF(U119="základní",N119,0)</f>
        <v>0</v>
      </c>
      <c r="BF119" s="149">
        <f t="shared" ref="BF119:BF129" si="5">IF(U119="snížená",N119,0)</f>
        <v>0</v>
      </c>
      <c r="BG119" s="149">
        <f t="shared" ref="BG119:BG129" si="6">IF(U119="zákl. přenesená",N119,0)</f>
        <v>0</v>
      </c>
      <c r="BH119" s="149">
        <f t="shared" ref="BH119:BH129" si="7">IF(U119="sníž. přenesená",N119,0)</f>
        <v>0</v>
      </c>
      <c r="BI119" s="149">
        <f t="shared" ref="BI119:BI129" si="8">IF(U119="nulová",N119,0)</f>
        <v>0</v>
      </c>
      <c r="BJ119" s="20" t="s">
        <v>85</v>
      </c>
      <c r="BK119" s="149">
        <f t="shared" ref="BK119:BK129" si="9">ROUND(L119*K119,2)</f>
        <v>0</v>
      </c>
      <c r="BL119" s="20" t="s">
        <v>168</v>
      </c>
      <c r="BM119" s="20" t="s">
        <v>129</v>
      </c>
    </row>
    <row r="120" spans="2:65" s="1" customFormat="1" ht="22.5" customHeight="1">
      <c r="B120" s="140"/>
      <c r="C120" s="141" t="s">
        <v>129</v>
      </c>
      <c r="D120" s="141" t="s">
        <v>160</v>
      </c>
      <c r="E120" s="142" t="s">
        <v>1545</v>
      </c>
      <c r="F120" s="225" t="s">
        <v>1546</v>
      </c>
      <c r="G120" s="225"/>
      <c r="H120" s="225"/>
      <c r="I120" s="225"/>
      <c r="J120" s="143" t="s">
        <v>163</v>
      </c>
      <c r="K120" s="144">
        <v>40</v>
      </c>
      <c r="L120" s="226"/>
      <c r="M120" s="226"/>
      <c r="N120" s="226">
        <f t="shared" si="0"/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</v>
      </c>
      <c r="W120" s="147">
        <f t="shared" si="1"/>
        <v>0</v>
      </c>
      <c r="X120" s="147">
        <v>0</v>
      </c>
      <c r="Y120" s="147">
        <f t="shared" si="2"/>
        <v>0</v>
      </c>
      <c r="Z120" s="147">
        <v>0</v>
      </c>
      <c r="AA120" s="148">
        <f t="shared" si="3"/>
        <v>0</v>
      </c>
      <c r="AR120" s="20" t="s">
        <v>168</v>
      </c>
      <c r="AT120" s="20" t="s">
        <v>160</v>
      </c>
      <c r="AU120" s="20" t="s">
        <v>129</v>
      </c>
      <c r="AY120" s="20" t="s">
        <v>159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20" t="s">
        <v>85</v>
      </c>
      <c r="BK120" s="149">
        <f t="shared" si="9"/>
        <v>0</v>
      </c>
      <c r="BL120" s="20" t="s">
        <v>168</v>
      </c>
      <c r="BM120" s="20" t="s">
        <v>164</v>
      </c>
    </row>
    <row r="121" spans="2:65" s="1" customFormat="1" ht="22.5" customHeight="1">
      <c r="B121" s="140"/>
      <c r="C121" s="141" t="s">
        <v>189</v>
      </c>
      <c r="D121" s="141" t="s">
        <v>160</v>
      </c>
      <c r="E121" s="142" t="s">
        <v>1547</v>
      </c>
      <c r="F121" s="225" t="s">
        <v>1548</v>
      </c>
      <c r="G121" s="225"/>
      <c r="H121" s="225"/>
      <c r="I121" s="225"/>
      <c r="J121" s="143" t="s">
        <v>163</v>
      </c>
      <c r="K121" s="144">
        <v>44</v>
      </c>
      <c r="L121" s="226"/>
      <c r="M121" s="226"/>
      <c r="N121" s="226">
        <f t="shared" si="0"/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 t="shared" si="1"/>
        <v>0</v>
      </c>
      <c r="X121" s="147">
        <v>0</v>
      </c>
      <c r="Y121" s="147">
        <f t="shared" si="2"/>
        <v>0</v>
      </c>
      <c r="Z121" s="147">
        <v>0</v>
      </c>
      <c r="AA121" s="148">
        <f t="shared" si="3"/>
        <v>0</v>
      </c>
      <c r="AR121" s="20" t="s">
        <v>168</v>
      </c>
      <c r="AT121" s="20" t="s">
        <v>160</v>
      </c>
      <c r="AU121" s="20" t="s">
        <v>129</v>
      </c>
      <c r="AY121" s="20" t="s">
        <v>159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20" t="s">
        <v>85</v>
      </c>
      <c r="BK121" s="149">
        <f t="shared" si="9"/>
        <v>0</v>
      </c>
      <c r="BL121" s="20" t="s">
        <v>168</v>
      </c>
      <c r="BM121" s="20" t="s">
        <v>196</v>
      </c>
    </row>
    <row r="122" spans="2:65" s="1" customFormat="1" ht="22.5" customHeight="1">
      <c r="B122" s="140"/>
      <c r="C122" s="141" t="s">
        <v>164</v>
      </c>
      <c r="D122" s="141" t="s">
        <v>160</v>
      </c>
      <c r="E122" s="142" t="s">
        <v>1549</v>
      </c>
      <c r="F122" s="225" t="s">
        <v>1550</v>
      </c>
      <c r="G122" s="225"/>
      <c r="H122" s="225"/>
      <c r="I122" s="225"/>
      <c r="J122" s="143" t="s">
        <v>163</v>
      </c>
      <c r="K122" s="144">
        <v>42</v>
      </c>
      <c r="L122" s="226"/>
      <c r="M122" s="226"/>
      <c r="N122" s="226">
        <f t="shared" si="0"/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 t="shared" si="1"/>
        <v>0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0" t="s">
        <v>168</v>
      </c>
      <c r="AT122" s="20" t="s">
        <v>160</v>
      </c>
      <c r="AU122" s="20" t="s">
        <v>129</v>
      </c>
      <c r="AY122" s="20" t="s">
        <v>159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0" t="s">
        <v>85</v>
      </c>
      <c r="BK122" s="149">
        <f t="shared" si="9"/>
        <v>0</v>
      </c>
      <c r="BL122" s="20" t="s">
        <v>168</v>
      </c>
      <c r="BM122" s="20" t="s">
        <v>184</v>
      </c>
    </row>
    <row r="123" spans="2:65" s="1" customFormat="1" ht="22.5" customHeight="1">
      <c r="B123" s="140"/>
      <c r="C123" s="141" t="s">
        <v>271</v>
      </c>
      <c r="D123" s="141" t="s">
        <v>160</v>
      </c>
      <c r="E123" s="142" t="s">
        <v>1551</v>
      </c>
      <c r="F123" s="225" t="s">
        <v>1552</v>
      </c>
      <c r="G123" s="225"/>
      <c r="H123" s="225"/>
      <c r="I123" s="225"/>
      <c r="J123" s="143" t="s">
        <v>163</v>
      </c>
      <c r="K123" s="144">
        <v>50</v>
      </c>
      <c r="L123" s="226"/>
      <c r="M123" s="226"/>
      <c r="N123" s="226">
        <f t="shared" si="0"/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 t="shared" si="1"/>
        <v>0</v>
      </c>
      <c r="X123" s="147">
        <v>0</v>
      </c>
      <c r="Y123" s="147">
        <f t="shared" si="2"/>
        <v>0</v>
      </c>
      <c r="Z123" s="147">
        <v>0</v>
      </c>
      <c r="AA123" s="148">
        <f t="shared" si="3"/>
        <v>0</v>
      </c>
      <c r="AR123" s="20" t="s">
        <v>168</v>
      </c>
      <c r="AT123" s="20" t="s">
        <v>160</v>
      </c>
      <c r="AU123" s="20" t="s">
        <v>129</v>
      </c>
      <c r="AY123" s="20" t="s">
        <v>159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0" t="s">
        <v>85</v>
      </c>
      <c r="BK123" s="149">
        <f t="shared" si="9"/>
        <v>0</v>
      </c>
      <c r="BL123" s="20" t="s">
        <v>168</v>
      </c>
      <c r="BM123" s="20" t="s">
        <v>111</v>
      </c>
    </row>
    <row r="124" spans="2:65" s="1" customFormat="1" ht="22.5" customHeight="1">
      <c r="B124" s="140"/>
      <c r="C124" s="141" t="s">
        <v>196</v>
      </c>
      <c r="D124" s="141" t="s">
        <v>160</v>
      </c>
      <c r="E124" s="142" t="s">
        <v>1553</v>
      </c>
      <c r="F124" s="225" t="s">
        <v>1554</v>
      </c>
      <c r="G124" s="225"/>
      <c r="H124" s="225"/>
      <c r="I124" s="225"/>
      <c r="J124" s="143" t="s">
        <v>163</v>
      </c>
      <c r="K124" s="144">
        <v>210</v>
      </c>
      <c r="L124" s="226"/>
      <c r="M124" s="226"/>
      <c r="N124" s="226">
        <f t="shared" si="0"/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 t="shared" si="1"/>
        <v>0</v>
      </c>
      <c r="X124" s="147">
        <v>0</v>
      </c>
      <c r="Y124" s="147">
        <f t="shared" si="2"/>
        <v>0</v>
      </c>
      <c r="Z124" s="147">
        <v>0</v>
      </c>
      <c r="AA124" s="148">
        <f t="shared" si="3"/>
        <v>0</v>
      </c>
      <c r="AR124" s="20" t="s">
        <v>168</v>
      </c>
      <c r="AT124" s="20" t="s">
        <v>160</v>
      </c>
      <c r="AU124" s="20" t="s">
        <v>129</v>
      </c>
      <c r="AY124" s="20" t="s">
        <v>159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20" t="s">
        <v>85</v>
      </c>
      <c r="BK124" s="149">
        <f t="shared" si="9"/>
        <v>0</v>
      </c>
      <c r="BL124" s="20" t="s">
        <v>168</v>
      </c>
      <c r="BM124" s="20" t="s">
        <v>117</v>
      </c>
    </row>
    <row r="125" spans="2:65" s="1" customFormat="1" ht="22.5" customHeight="1">
      <c r="B125" s="140"/>
      <c r="C125" s="141" t="s">
        <v>203</v>
      </c>
      <c r="D125" s="141" t="s">
        <v>160</v>
      </c>
      <c r="E125" s="142" t="s">
        <v>1555</v>
      </c>
      <c r="F125" s="225" t="s">
        <v>1556</v>
      </c>
      <c r="G125" s="225"/>
      <c r="H125" s="225"/>
      <c r="I125" s="225"/>
      <c r="J125" s="143" t="s">
        <v>163</v>
      </c>
      <c r="K125" s="144">
        <v>24</v>
      </c>
      <c r="L125" s="226"/>
      <c r="M125" s="226"/>
      <c r="N125" s="226">
        <f t="shared" si="0"/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 t="shared" si="1"/>
        <v>0</v>
      </c>
      <c r="X125" s="147">
        <v>0</v>
      </c>
      <c r="Y125" s="147">
        <f t="shared" si="2"/>
        <v>0</v>
      </c>
      <c r="Z125" s="147">
        <v>0</v>
      </c>
      <c r="AA125" s="148">
        <f t="shared" si="3"/>
        <v>0</v>
      </c>
      <c r="AR125" s="20" t="s">
        <v>168</v>
      </c>
      <c r="AT125" s="20" t="s">
        <v>160</v>
      </c>
      <c r="AU125" s="20" t="s">
        <v>129</v>
      </c>
      <c r="AY125" s="20" t="s">
        <v>159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20" t="s">
        <v>85</v>
      </c>
      <c r="BK125" s="149">
        <f t="shared" si="9"/>
        <v>0</v>
      </c>
      <c r="BL125" s="20" t="s">
        <v>168</v>
      </c>
      <c r="BM125" s="20" t="s">
        <v>232</v>
      </c>
    </row>
    <row r="126" spans="2:65" s="1" customFormat="1" ht="22.5" customHeight="1">
      <c r="B126" s="140"/>
      <c r="C126" s="141" t="s">
        <v>184</v>
      </c>
      <c r="D126" s="141" t="s">
        <v>160</v>
      </c>
      <c r="E126" s="142" t="s">
        <v>1557</v>
      </c>
      <c r="F126" s="225" t="s">
        <v>1558</v>
      </c>
      <c r="G126" s="225"/>
      <c r="H126" s="225"/>
      <c r="I126" s="225"/>
      <c r="J126" s="143" t="s">
        <v>163</v>
      </c>
      <c r="K126" s="144">
        <v>10</v>
      </c>
      <c r="L126" s="226"/>
      <c r="M126" s="226"/>
      <c r="N126" s="226">
        <f t="shared" si="0"/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 t="shared" si="1"/>
        <v>0</v>
      </c>
      <c r="X126" s="147">
        <v>0</v>
      </c>
      <c r="Y126" s="147">
        <f t="shared" si="2"/>
        <v>0</v>
      </c>
      <c r="Z126" s="147">
        <v>0</v>
      </c>
      <c r="AA126" s="148">
        <f t="shared" si="3"/>
        <v>0</v>
      </c>
      <c r="AR126" s="20" t="s">
        <v>168</v>
      </c>
      <c r="AT126" s="20" t="s">
        <v>160</v>
      </c>
      <c r="AU126" s="20" t="s">
        <v>129</v>
      </c>
      <c r="AY126" s="20" t="s">
        <v>159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20" t="s">
        <v>85</v>
      </c>
      <c r="BK126" s="149">
        <f t="shared" si="9"/>
        <v>0</v>
      </c>
      <c r="BL126" s="20" t="s">
        <v>168</v>
      </c>
      <c r="BM126" s="20" t="s">
        <v>168</v>
      </c>
    </row>
    <row r="127" spans="2:65" s="1" customFormat="1" ht="22.5" customHeight="1">
      <c r="B127" s="140"/>
      <c r="C127" s="141" t="s">
        <v>213</v>
      </c>
      <c r="D127" s="141" t="s">
        <v>160</v>
      </c>
      <c r="E127" s="142" t="s">
        <v>1559</v>
      </c>
      <c r="F127" s="225" t="s">
        <v>1560</v>
      </c>
      <c r="G127" s="225"/>
      <c r="H127" s="225"/>
      <c r="I127" s="225"/>
      <c r="J127" s="143" t="s">
        <v>163</v>
      </c>
      <c r="K127" s="144">
        <v>2</v>
      </c>
      <c r="L127" s="226"/>
      <c r="M127" s="226"/>
      <c r="N127" s="226">
        <f t="shared" si="0"/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 t="shared" si="1"/>
        <v>0</v>
      </c>
      <c r="X127" s="147">
        <v>0</v>
      </c>
      <c r="Y127" s="147">
        <f t="shared" si="2"/>
        <v>0</v>
      </c>
      <c r="Z127" s="147">
        <v>0</v>
      </c>
      <c r="AA127" s="148">
        <f t="shared" si="3"/>
        <v>0</v>
      </c>
      <c r="AR127" s="20" t="s">
        <v>168</v>
      </c>
      <c r="AT127" s="20" t="s">
        <v>160</v>
      </c>
      <c r="AU127" s="20" t="s">
        <v>129</v>
      </c>
      <c r="AY127" s="20" t="s">
        <v>159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20" t="s">
        <v>85</v>
      </c>
      <c r="BK127" s="149">
        <f t="shared" si="9"/>
        <v>0</v>
      </c>
      <c r="BL127" s="20" t="s">
        <v>168</v>
      </c>
      <c r="BM127" s="20" t="s">
        <v>322</v>
      </c>
    </row>
    <row r="128" spans="2:65" s="1" customFormat="1" ht="22.5" customHeight="1">
      <c r="B128" s="140"/>
      <c r="C128" s="141" t="s">
        <v>111</v>
      </c>
      <c r="D128" s="141" t="s">
        <v>160</v>
      </c>
      <c r="E128" s="142" t="s">
        <v>1561</v>
      </c>
      <c r="F128" s="225" t="s">
        <v>1562</v>
      </c>
      <c r="G128" s="225"/>
      <c r="H128" s="225"/>
      <c r="I128" s="225"/>
      <c r="J128" s="143" t="s">
        <v>163</v>
      </c>
      <c r="K128" s="144">
        <v>1.5</v>
      </c>
      <c r="L128" s="226"/>
      <c r="M128" s="226"/>
      <c r="N128" s="226">
        <f t="shared" si="0"/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 t="shared" si="1"/>
        <v>0</v>
      </c>
      <c r="X128" s="147">
        <v>0</v>
      </c>
      <c r="Y128" s="147">
        <f t="shared" si="2"/>
        <v>0</v>
      </c>
      <c r="Z128" s="147">
        <v>0</v>
      </c>
      <c r="AA128" s="148">
        <f t="shared" si="3"/>
        <v>0</v>
      </c>
      <c r="AR128" s="20" t="s">
        <v>168</v>
      </c>
      <c r="AT128" s="20" t="s">
        <v>160</v>
      </c>
      <c r="AU128" s="20" t="s">
        <v>129</v>
      </c>
      <c r="AY128" s="20" t="s">
        <v>159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20" t="s">
        <v>85</v>
      </c>
      <c r="BK128" s="149">
        <f t="shared" si="9"/>
        <v>0</v>
      </c>
      <c r="BL128" s="20" t="s">
        <v>168</v>
      </c>
      <c r="BM128" s="20" t="s">
        <v>330</v>
      </c>
    </row>
    <row r="129" spans="2:65" s="1" customFormat="1" ht="31.5" customHeight="1">
      <c r="B129" s="140"/>
      <c r="C129" s="141" t="s">
        <v>114</v>
      </c>
      <c r="D129" s="141" t="s">
        <v>160</v>
      </c>
      <c r="E129" s="142" t="s">
        <v>1563</v>
      </c>
      <c r="F129" s="225" t="s">
        <v>1564</v>
      </c>
      <c r="G129" s="225"/>
      <c r="H129" s="225"/>
      <c r="I129" s="225"/>
      <c r="J129" s="143" t="s">
        <v>1565</v>
      </c>
      <c r="K129" s="144">
        <v>1.03</v>
      </c>
      <c r="L129" s="226"/>
      <c r="M129" s="226"/>
      <c r="N129" s="226">
        <f t="shared" si="0"/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 t="shared" si="1"/>
        <v>0</v>
      </c>
      <c r="X129" s="147">
        <v>0</v>
      </c>
      <c r="Y129" s="147">
        <f t="shared" si="2"/>
        <v>0</v>
      </c>
      <c r="Z129" s="147">
        <v>0</v>
      </c>
      <c r="AA129" s="148">
        <f t="shared" si="3"/>
        <v>0</v>
      </c>
      <c r="AR129" s="20" t="s">
        <v>168</v>
      </c>
      <c r="AT129" s="20" t="s">
        <v>160</v>
      </c>
      <c r="AU129" s="20" t="s">
        <v>129</v>
      </c>
      <c r="AY129" s="20" t="s">
        <v>159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20" t="s">
        <v>85</v>
      </c>
      <c r="BK129" s="149">
        <f t="shared" si="9"/>
        <v>0</v>
      </c>
      <c r="BL129" s="20" t="s">
        <v>168</v>
      </c>
      <c r="BM129" s="20" t="s">
        <v>339</v>
      </c>
    </row>
    <row r="130" spans="2:65" s="9" customFormat="1" ht="29.85" customHeight="1">
      <c r="B130" s="129"/>
      <c r="C130" s="130"/>
      <c r="D130" s="139" t="s">
        <v>1539</v>
      </c>
      <c r="E130" s="139"/>
      <c r="F130" s="139"/>
      <c r="G130" s="139"/>
      <c r="H130" s="139"/>
      <c r="I130" s="139"/>
      <c r="J130" s="139"/>
      <c r="K130" s="139"/>
      <c r="L130" s="139"/>
      <c r="M130" s="139"/>
      <c r="N130" s="259">
        <f>BK130</f>
        <v>0</v>
      </c>
      <c r="O130" s="260"/>
      <c r="P130" s="260"/>
      <c r="Q130" s="260"/>
      <c r="R130" s="132"/>
      <c r="T130" s="133"/>
      <c r="U130" s="130"/>
      <c r="V130" s="130"/>
      <c r="W130" s="134">
        <f>SUM(W131:W150)</f>
        <v>0</v>
      </c>
      <c r="X130" s="130"/>
      <c r="Y130" s="134">
        <f>SUM(Y131:Y150)</f>
        <v>0</v>
      </c>
      <c r="Z130" s="130"/>
      <c r="AA130" s="135">
        <f>SUM(AA131:AA150)</f>
        <v>0</v>
      </c>
      <c r="AR130" s="136" t="s">
        <v>129</v>
      </c>
      <c r="AT130" s="137" t="s">
        <v>76</v>
      </c>
      <c r="AU130" s="137" t="s">
        <v>85</v>
      </c>
      <c r="AY130" s="136" t="s">
        <v>159</v>
      </c>
      <c r="BK130" s="138">
        <f>SUM(BK131:BK150)</f>
        <v>0</v>
      </c>
    </row>
    <row r="131" spans="2:65" s="1" customFormat="1" ht="31.5" customHeight="1">
      <c r="B131" s="140"/>
      <c r="C131" s="141" t="s">
        <v>117</v>
      </c>
      <c r="D131" s="141" t="s">
        <v>160</v>
      </c>
      <c r="E131" s="142" t="s">
        <v>1566</v>
      </c>
      <c r="F131" s="225" t="s">
        <v>1567</v>
      </c>
      <c r="G131" s="225"/>
      <c r="H131" s="225"/>
      <c r="I131" s="225"/>
      <c r="J131" s="143" t="s">
        <v>163</v>
      </c>
      <c r="K131" s="144">
        <v>200</v>
      </c>
      <c r="L131" s="226"/>
      <c r="M131" s="226"/>
      <c r="N131" s="226">
        <f t="shared" ref="N131:N150" si="10">ROUND(L131*K131,2)</f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 t="shared" ref="W131:W150" si="11">V131*K131</f>
        <v>0</v>
      </c>
      <c r="X131" s="147">
        <v>0</v>
      </c>
      <c r="Y131" s="147">
        <f t="shared" ref="Y131:Y150" si="12">X131*K131</f>
        <v>0</v>
      </c>
      <c r="Z131" s="147">
        <v>0</v>
      </c>
      <c r="AA131" s="148">
        <f t="shared" ref="AA131:AA150" si="13">Z131*K131</f>
        <v>0</v>
      </c>
      <c r="AR131" s="20" t="s">
        <v>168</v>
      </c>
      <c r="AT131" s="20" t="s">
        <v>160</v>
      </c>
      <c r="AU131" s="20" t="s">
        <v>129</v>
      </c>
      <c r="AY131" s="20" t="s">
        <v>159</v>
      </c>
      <c r="BE131" s="149">
        <f t="shared" ref="BE131:BE150" si="14">IF(U131="základní",N131,0)</f>
        <v>0</v>
      </c>
      <c r="BF131" s="149">
        <f t="shared" ref="BF131:BF150" si="15">IF(U131="snížená",N131,0)</f>
        <v>0</v>
      </c>
      <c r="BG131" s="149">
        <f t="shared" ref="BG131:BG150" si="16">IF(U131="zákl. přenesená",N131,0)</f>
        <v>0</v>
      </c>
      <c r="BH131" s="149">
        <f t="shared" ref="BH131:BH150" si="17">IF(U131="sníž. přenesená",N131,0)</f>
        <v>0</v>
      </c>
      <c r="BI131" s="149">
        <f t="shared" ref="BI131:BI150" si="18">IF(U131="nulová",N131,0)</f>
        <v>0</v>
      </c>
      <c r="BJ131" s="20" t="s">
        <v>85</v>
      </c>
      <c r="BK131" s="149">
        <f t="shared" ref="BK131:BK150" si="19">ROUND(L131*K131,2)</f>
        <v>0</v>
      </c>
      <c r="BL131" s="20" t="s">
        <v>168</v>
      </c>
      <c r="BM131" s="20" t="s">
        <v>431</v>
      </c>
    </row>
    <row r="132" spans="2:65" s="1" customFormat="1" ht="22.5" customHeight="1">
      <c r="B132" s="140"/>
      <c r="C132" s="141" t="s">
        <v>226</v>
      </c>
      <c r="D132" s="141" t="s">
        <v>160</v>
      </c>
      <c r="E132" s="142" t="s">
        <v>1568</v>
      </c>
      <c r="F132" s="225" t="s">
        <v>1569</v>
      </c>
      <c r="G132" s="225"/>
      <c r="H132" s="225"/>
      <c r="I132" s="225"/>
      <c r="J132" s="143" t="s">
        <v>407</v>
      </c>
      <c r="K132" s="144">
        <v>20</v>
      </c>
      <c r="L132" s="226"/>
      <c r="M132" s="226"/>
      <c r="N132" s="226">
        <f t="shared" si="10"/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 t="shared" si="11"/>
        <v>0</v>
      </c>
      <c r="X132" s="147">
        <v>0</v>
      </c>
      <c r="Y132" s="147">
        <f t="shared" si="12"/>
        <v>0</v>
      </c>
      <c r="Z132" s="147">
        <v>0</v>
      </c>
      <c r="AA132" s="148">
        <f t="shared" si="13"/>
        <v>0</v>
      </c>
      <c r="AR132" s="20" t="s">
        <v>168</v>
      </c>
      <c r="AT132" s="20" t="s">
        <v>160</v>
      </c>
      <c r="AU132" s="20" t="s">
        <v>129</v>
      </c>
      <c r="AY132" s="20" t="s">
        <v>159</v>
      </c>
      <c r="BE132" s="149">
        <f t="shared" si="14"/>
        <v>0</v>
      </c>
      <c r="BF132" s="149">
        <f t="shared" si="15"/>
        <v>0</v>
      </c>
      <c r="BG132" s="149">
        <f t="shared" si="16"/>
        <v>0</v>
      </c>
      <c r="BH132" s="149">
        <f t="shared" si="17"/>
        <v>0</v>
      </c>
      <c r="BI132" s="149">
        <f t="shared" si="18"/>
        <v>0</v>
      </c>
      <c r="BJ132" s="20" t="s">
        <v>85</v>
      </c>
      <c r="BK132" s="149">
        <f t="shared" si="19"/>
        <v>0</v>
      </c>
      <c r="BL132" s="20" t="s">
        <v>168</v>
      </c>
      <c r="BM132" s="20" t="s">
        <v>441</v>
      </c>
    </row>
    <row r="133" spans="2:65" s="1" customFormat="1" ht="31.5" customHeight="1">
      <c r="B133" s="140"/>
      <c r="C133" s="141" t="s">
        <v>232</v>
      </c>
      <c r="D133" s="141" t="s">
        <v>160</v>
      </c>
      <c r="E133" s="142" t="s">
        <v>1570</v>
      </c>
      <c r="F133" s="225" t="s">
        <v>1571</v>
      </c>
      <c r="G133" s="225"/>
      <c r="H133" s="225"/>
      <c r="I133" s="225"/>
      <c r="J133" s="143" t="s">
        <v>163</v>
      </c>
      <c r="K133" s="144">
        <v>90</v>
      </c>
      <c r="L133" s="226"/>
      <c r="M133" s="226"/>
      <c r="N133" s="226">
        <f t="shared" si="10"/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 t="shared" si="11"/>
        <v>0</v>
      </c>
      <c r="X133" s="147">
        <v>0</v>
      </c>
      <c r="Y133" s="147">
        <f t="shared" si="12"/>
        <v>0</v>
      </c>
      <c r="Z133" s="147">
        <v>0</v>
      </c>
      <c r="AA133" s="148">
        <f t="shared" si="13"/>
        <v>0</v>
      </c>
      <c r="AR133" s="20" t="s">
        <v>168</v>
      </c>
      <c r="AT133" s="20" t="s">
        <v>160</v>
      </c>
      <c r="AU133" s="20" t="s">
        <v>129</v>
      </c>
      <c r="AY133" s="20" t="s">
        <v>159</v>
      </c>
      <c r="BE133" s="149">
        <f t="shared" si="14"/>
        <v>0</v>
      </c>
      <c r="BF133" s="149">
        <f t="shared" si="15"/>
        <v>0</v>
      </c>
      <c r="BG133" s="149">
        <f t="shared" si="16"/>
        <v>0</v>
      </c>
      <c r="BH133" s="149">
        <f t="shared" si="17"/>
        <v>0</v>
      </c>
      <c r="BI133" s="149">
        <f t="shared" si="18"/>
        <v>0</v>
      </c>
      <c r="BJ133" s="20" t="s">
        <v>85</v>
      </c>
      <c r="BK133" s="149">
        <f t="shared" si="19"/>
        <v>0</v>
      </c>
      <c r="BL133" s="20" t="s">
        <v>168</v>
      </c>
      <c r="BM133" s="20" t="s">
        <v>451</v>
      </c>
    </row>
    <row r="134" spans="2:65" s="1" customFormat="1" ht="31.5" customHeight="1">
      <c r="B134" s="140"/>
      <c r="C134" s="141" t="s">
        <v>11</v>
      </c>
      <c r="D134" s="141" t="s">
        <v>160</v>
      </c>
      <c r="E134" s="142" t="s">
        <v>1572</v>
      </c>
      <c r="F134" s="225" t="s">
        <v>1573</v>
      </c>
      <c r="G134" s="225"/>
      <c r="H134" s="225"/>
      <c r="I134" s="225"/>
      <c r="J134" s="143" t="s">
        <v>163</v>
      </c>
      <c r="K134" s="144">
        <v>45</v>
      </c>
      <c r="L134" s="226"/>
      <c r="M134" s="226"/>
      <c r="N134" s="226">
        <f t="shared" si="10"/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 t="shared" si="11"/>
        <v>0</v>
      </c>
      <c r="X134" s="147">
        <v>0</v>
      </c>
      <c r="Y134" s="147">
        <f t="shared" si="12"/>
        <v>0</v>
      </c>
      <c r="Z134" s="147">
        <v>0</v>
      </c>
      <c r="AA134" s="148">
        <f t="shared" si="13"/>
        <v>0</v>
      </c>
      <c r="AR134" s="20" t="s">
        <v>168</v>
      </c>
      <c r="AT134" s="20" t="s">
        <v>160</v>
      </c>
      <c r="AU134" s="20" t="s">
        <v>129</v>
      </c>
      <c r="AY134" s="20" t="s">
        <v>159</v>
      </c>
      <c r="BE134" s="149">
        <f t="shared" si="14"/>
        <v>0</v>
      </c>
      <c r="BF134" s="149">
        <f t="shared" si="15"/>
        <v>0</v>
      </c>
      <c r="BG134" s="149">
        <f t="shared" si="16"/>
        <v>0</v>
      </c>
      <c r="BH134" s="149">
        <f t="shared" si="17"/>
        <v>0</v>
      </c>
      <c r="BI134" s="149">
        <f t="shared" si="18"/>
        <v>0</v>
      </c>
      <c r="BJ134" s="20" t="s">
        <v>85</v>
      </c>
      <c r="BK134" s="149">
        <f t="shared" si="19"/>
        <v>0</v>
      </c>
      <c r="BL134" s="20" t="s">
        <v>168</v>
      </c>
      <c r="BM134" s="20" t="s">
        <v>461</v>
      </c>
    </row>
    <row r="135" spans="2:65" s="1" customFormat="1" ht="31.5" customHeight="1">
      <c r="B135" s="140"/>
      <c r="C135" s="141" t="s">
        <v>168</v>
      </c>
      <c r="D135" s="141" t="s">
        <v>160</v>
      </c>
      <c r="E135" s="142" t="s">
        <v>1574</v>
      </c>
      <c r="F135" s="225" t="s">
        <v>1575</v>
      </c>
      <c r="G135" s="225"/>
      <c r="H135" s="225"/>
      <c r="I135" s="225"/>
      <c r="J135" s="143" t="s">
        <v>163</v>
      </c>
      <c r="K135" s="144">
        <v>30</v>
      </c>
      <c r="L135" s="226"/>
      <c r="M135" s="226"/>
      <c r="N135" s="226">
        <f t="shared" si="10"/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 t="shared" si="11"/>
        <v>0</v>
      </c>
      <c r="X135" s="147">
        <v>0</v>
      </c>
      <c r="Y135" s="147">
        <f t="shared" si="12"/>
        <v>0</v>
      </c>
      <c r="Z135" s="147">
        <v>0</v>
      </c>
      <c r="AA135" s="148">
        <f t="shared" si="13"/>
        <v>0</v>
      </c>
      <c r="AR135" s="20" t="s">
        <v>168</v>
      </c>
      <c r="AT135" s="20" t="s">
        <v>160</v>
      </c>
      <c r="AU135" s="20" t="s">
        <v>129</v>
      </c>
      <c r="AY135" s="20" t="s">
        <v>159</v>
      </c>
      <c r="BE135" s="149">
        <f t="shared" si="14"/>
        <v>0</v>
      </c>
      <c r="BF135" s="149">
        <f t="shared" si="15"/>
        <v>0</v>
      </c>
      <c r="BG135" s="149">
        <f t="shared" si="16"/>
        <v>0</v>
      </c>
      <c r="BH135" s="149">
        <f t="shared" si="17"/>
        <v>0</v>
      </c>
      <c r="BI135" s="149">
        <f t="shared" si="18"/>
        <v>0</v>
      </c>
      <c r="BJ135" s="20" t="s">
        <v>85</v>
      </c>
      <c r="BK135" s="149">
        <f t="shared" si="19"/>
        <v>0</v>
      </c>
      <c r="BL135" s="20" t="s">
        <v>168</v>
      </c>
      <c r="BM135" s="20" t="s">
        <v>475</v>
      </c>
    </row>
    <row r="136" spans="2:65" s="1" customFormat="1" ht="31.5" customHeight="1">
      <c r="B136" s="140"/>
      <c r="C136" s="141" t="s">
        <v>238</v>
      </c>
      <c r="D136" s="141" t="s">
        <v>160</v>
      </c>
      <c r="E136" s="142" t="s">
        <v>1576</v>
      </c>
      <c r="F136" s="225" t="s">
        <v>1577</v>
      </c>
      <c r="G136" s="225"/>
      <c r="H136" s="225"/>
      <c r="I136" s="225"/>
      <c r="J136" s="143" t="s">
        <v>163</v>
      </c>
      <c r="K136" s="144">
        <v>36</v>
      </c>
      <c r="L136" s="226"/>
      <c r="M136" s="226"/>
      <c r="N136" s="226">
        <f t="shared" si="10"/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 t="shared" si="11"/>
        <v>0</v>
      </c>
      <c r="X136" s="147">
        <v>0</v>
      </c>
      <c r="Y136" s="147">
        <f t="shared" si="12"/>
        <v>0</v>
      </c>
      <c r="Z136" s="147">
        <v>0</v>
      </c>
      <c r="AA136" s="148">
        <f t="shared" si="13"/>
        <v>0</v>
      </c>
      <c r="AR136" s="20" t="s">
        <v>168</v>
      </c>
      <c r="AT136" s="20" t="s">
        <v>160</v>
      </c>
      <c r="AU136" s="20" t="s">
        <v>129</v>
      </c>
      <c r="AY136" s="20" t="s">
        <v>159</v>
      </c>
      <c r="BE136" s="149">
        <f t="shared" si="14"/>
        <v>0</v>
      </c>
      <c r="BF136" s="149">
        <f t="shared" si="15"/>
        <v>0</v>
      </c>
      <c r="BG136" s="149">
        <f t="shared" si="16"/>
        <v>0</v>
      </c>
      <c r="BH136" s="149">
        <f t="shared" si="17"/>
        <v>0</v>
      </c>
      <c r="BI136" s="149">
        <f t="shared" si="18"/>
        <v>0</v>
      </c>
      <c r="BJ136" s="20" t="s">
        <v>85</v>
      </c>
      <c r="BK136" s="149">
        <f t="shared" si="19"/>
        <v>0</v>
      </c>
      <c r="BL136" s="20" t="s">
        <v>168</v>
      </c>
      <c r="BM136" s="20" t="s">
        <v>485</v>
      </c>
    </row>
    <row r="137" spans="2:65" s="1" customFormat="1" ht="31.5" customHeight="1">
      <c r="B137" s="140"/>
      <c r="C137" s="141" t="s">
        <v>322</v>
      </c>
      <c r="D137" s="141" t="s">
        <v>160</v>
      </c>
      <c r="E137" s="142" t="s">
        <v>1578</v>
      </c>
      <c r="F137" s="225" t="s">
        <v>1579</v>
      </c>
      <c r="G137" s="225"/>
      <c r="H137" s="225"/>
      <c r="I137" s="225"/>
      <c r="J137" s="143" t="s">
        <v>163</v>
      </c>
      <c r="K137" s="144">
        <v>40</v>
      </c>
      <c r="L137" s="226"/>
      <c r="M137" s="226"/>
      <c r="N137" s="226">
        <f t="shared" si="10"/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 t="shared" si="11"/>
        <v>0</v>
      </c>
      <c r="X137" s="147">
        <v>0</v>
      </c>
      <c r="Y137" s="147">
        <f t="shared" si="12"/>
        <v>0</v>
      </c>
      <c r="Z137" s="147">
        <v>0</v>
      </c>
      <c r="AA137" s="148">
        <f t="shared" si="13"/>
        <v>0</v>
      </c>
      <c r="AR137" s="20" t="s">
        <v>168</v>
      </c>
      <c r="AT137" s="20" t="s">
        <v>160</v>
      </c>
      <c r="AU137" s="20" t="s">
        <v>129</v>
      </c>
      <c r="AY137" s="20" t="s">
        <v>159</v>
      </c>
      <c r="BE137" s="149">
        <f t="shared" si="14"/>
        <v>0</v>
      </c>
      <c r="BF137" s="149">
        <f t="shared" si="15"/>
        <v>0</v>
      </c>
      <c r="BG137" s="149">
        <f t="shared" si="16"/>
        <v>0</v>
      </c>
      <c r="BH137" s="149">
        <f t="shared" si="17"/>
        <v>0</v>
      </c>
      <c r="BI137" s="149">
        <f t="shared" si="18"/>
        <v>0</v>
      </c>
      <c r="BJ137" s="20" t="s">
        <v>85</v>
      </c>
      <c r="BK137" s="149">
        <f t="shared" si="19"/>
        <v>0</v>
      </c>
      <c r="BL137" s="20" t="s">
        <v>168</v>
      </c>
      <c r="BM137" s="20" t="s">
        <v>494</v>
      </c>
    </row>
    <row r="138" spans="2:65" s="1" customFormat="1" ht="22.5" customHeight="1">
      <c r="B138" s="140"/>
      <c r="C138" s="141" t="s">
        <v>326</v>
      </c>
      <c r="D138" s="141" t="s">
        <v>160</v>
      </c>
      <c r="E138" s="142" t="s">
        <v>1580</v>
      </c>
      <c r="F138" s="225" t="s">
        <v>1581</v>
      </c>
      <c r="G138" s="225"/>
      <c r="H138" s="225"/>
      <c r="I138" s="225"/>
      <c r="J138" s="143" t="s">
        <v>1582</v>
      </c>
      <c r="K138" s="144">
        <v>241</v>
      </c>
      <c r="L138" s="226"/>
      <c r="M138" s="226"/>
      <c r="N138" s="226">
        <f t="shared" si="10"/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 t="shared" si="11"/>
        <v>0</v>
      </c>
      <c r="X138" s="147">
        <v>0</v>
      </c>
      <c r="Y138" s="147">
        <f t="shared" si="12"/>
        <v>0</v>
      </c>
      <c r="Z138" s="147">
        <v>0</v>
      </c>
      <c r="AA138" s="148">
        <f t="shared" si="13"/>
        <v>0</v>
      </c>
      <c r="AR138" s="20" t="s">
        <v>168</v>
      </c>
      <c r="AT138" s="20" t="s">
        <v>160</v>
      </c>
      <c r="AU138" s="20" t="s">
        <v>129</v>
      </c>
      <c r="AY138" s="20" t="s">
        <v>159</v>
      </c>
      <c r="BE138" s="149">
        <f t="shared" si="14"/>
        <v>0</v>
      </c>
      <c r="BF138" s="149">
        <f t="shared" si="15"/>
        <v>0</v>
      </c>
      <c r="BG138" s="149">
        <f t="shared" si="16"/>
        <v>0</v>
      </c>
      <c r="BH138" s="149">
        <f t="shared" si="17"/>
        <v>0</v>
      </c>
      <c r="BI138" s="149">
        <f t="shared" si="18"/>
        <v>0</v>
      </c>
      <c r="BJ138" s="20" t="s">
        <v>85</v>
      </c>
      <c r="BK138" s="149">
        <f t="shared" si="19"/>
        <v>0</v>
      </c>
      <c r="BL138" s="20" t="s">
        <v>168</v>
      </c>
      <c r="BM138" s="20" t="s">
        <v>502</v>
      </c>
    </row>
    <row r="139" spans="2:65" s="1" customFormat="1" ht="22.5" customHeight="1">
      <c r="B139" s="140"/>
      <c r="C139" s="141" t="s">
        <v>330</v>
      </c>
      <c r="D139" s="141" t="s">
        <v>160</v>
      </c>
      <c r="E139" s="142" t="s">
        <v>1583</v>
      </c>
      <c r="F139" s="225" t="s">
        <v>1584</v>
      </c>
      <c r="G139" s="225"/>
      <c r="H139" s="225"/>
      <c r="I139" s="225"/>
      <c r="J139" s="143" t="s">
        <v>407</v>
      </c>
      <c r="K139" s="144">
        <v>4</v>
      </c>
      <c r="L139" s="226"/>
      <c r="M139" s="226"/>
      <c r="N139" s="226">
        <f t="shared" si="10"/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</v>
      </c>
      <c r="W139" s="147">
        <f t="shared" si="11"/>
        <v>0</v>
      </c>
      <c r="X139" s="147">
        <v>0</v>
      </c>
      <c r="Y139" s="147">
        <f t="shared" si="12"/>
        <v>0</v>
      </c>
      <c r="Z139" s="147">
        <v>0</v>
      </c>
      <c r="AA139" s="148">
        <f t="shared" si="13"/>
        <v>0</v>
      </c>
      <c r="AR139" s="20" t="s">
        <v>168</v>
      </c>
      <c r="AT139" s="20" t="s">
        <v>160</v>
      </c>
      <c r="AU139" s="20" t="s">
        <v>129</v>
      </c>
      <c r="AY139" s="20" t="s">
        <v>159</v>
      </c>
      <c r="BE139" s="149">
        <f t="shared" si="14"/>
        <v>0</v>
      </c>
      <c r="BF139" s="149">
        <f t="shared" si="15"/>
        <v>0</v>
      </c>
      <c r="BG139" s="149">
        <f t="shared" si="16"/>
        <v>0</v>
      </c>
      <c r="BH139" s="149">
        <f t="shared" si="17"/>
        <v>0</v>
      </c>
      <c r="BI139" s="149">
        <f t="shared" si="18"/>
        <v>0</v>
      </c>
      <c r="BJ139" s="20" t="s">
        <v>85</v>
      </c>
      <c r="BK139" s="149">
        <f t="shared" si="19"/>
        <v>0</v>
      </c>
      <c r="BL139" s="20" t="s">
        <v>168</v>
      </c>
      <c r="BM139" s="20" t="s">
        <v>511</v>
      </c>
    </row>
    <row r="140" spans="2:65" s="1" customFormat="1" ht="31.5" customHeight="1">
      <c r="B140" s="140"/>
      <c r="C140" s="141" t="s">
        <v>10</v>
      </c>
      <c r="D140" s="141" t="s">
        <v>160</v>
      </c>
      <c r="E140" s="142" t="s">
        <v>1585</v>
      </c>
      <c r="F140" s="225" t="s">
        <v>1586</v>
      </c>
      <c r="G140" s="225"/>
      <c r="H140" s="225"/>
      <c r="I140" s="225"/>
      <c r="J140" s="143" t="s">
        <v>163</v>
      </c>
      <c r="K140" s="144">
        <v>20</v>
      </c>
      <c r="L140" s="226"/>
      <c r="M140" s="226"/>
      <c r="N140" s="226">
        <f t="shared" si="10"/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t="shared" si="11"/>
        <v>0</v>
      </c>
      <c r="X140" s="147">
        <v>0</v>
      </c>
      <c r="Y140" s="147">
        <f t="shared" si="12"/>
        <v>0</v>
      </c>
      <c r="Z140" s="147">
        <v>0</v>
      </c>
      <c r="AA140" s="148">
        <f t="shared" si="13"/>
        <v>0</v>
      </c>
      <c r="AR140" s="20" t="s">
        <v>168</v>
      </c>
      <c r="AT140" s="20" t="s">
        <v>160</v>
      </c>
      <c r="AU140" s="20" t="s">
        <v>129</v>
      </c>
      <c r="AY140" s="20" t="s">
        <v>159</v>
      </c>
      <c r="BE140" s="149">
        <f t="shared" si="14"/>
        <v>0</v>
      </c>
      <c r="BF140" s="149">
        <f t="shared" si="15"/>
        <v>0</v>
      </c>
      <c r="BG140" s="149">
        <f t="shared" si="16"/>
        <v>0</v>
      </c>
      <c r="BH140" s="149">
        <f t="shared" si="17"/>
        <v>0</v>
      </c>
      <c r="BI140" s="149">
        <f t="shared" si="18"/>
        <v>0</v>
      </c>
      <c r="BJ140" s="20" t="s">
        <v>85</v>
      </c>
      <c r="BK140" s="149">
        <f t="shared" si="19"/>
        <v>0</v>
      </c>
      <c r="BL140" s="20" t="s">
        <v>168</v>
      </c>
      <c r="BM140" s="20" t="s">
        <v>409</v>
      </c>
    </row>
    <row r="141" spans="2:65" s="1" customFormat="1" ht="31.5" customHeight="1">
      <c r="B141" s="140"/>
      <c r="C141" s="141" t="s">
        <v>339</v>
      </c>
      <c r="D141" s="141" t="s">
        <v>160</v>
      </c>
      <c r="E141" s="142" t="s">
        <v>1587</v>
      </c>
      <c r="F141" s="225" t="s">
        <v>1588</v>
      </c>
      <c r="G141" s="225"/>
      <c r="H141" s="225"/>
      <c r="I141" s="225"/>
      <c r="J141" s="143" t="s">
        <v>163</v>
      </c>
      <c r="K141" s="144">
        <v>10</v>
      </c>
      <c r="L141" s="226"/>
      <c r="M141" s="226"/>
      <c r="N141" s="226">
        <f t="shared" si="1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1"/>
        <v>0</v>
      </c>
      <c r="X141" s="147">
        <v>0</v>
      </c>
      <c r="Y141" s="147">
        <f t="shared" si="12"/>
        <v>0</v>
      </c>
      <c r="Z141" s="147">
        <v>0</v>
      </c>
      <c r="AA141" s="148">
        <f t="shared" si="13"/>
        <v>0</v>
      </c>
      <c r="AR141" s="20" t="s">
        <v>168</v>
      </c>
      <c r="AT141" s="20" t="s">
        <v>160</v>
      </c>
      <c r="AU141" s="20" t="s">
        <v>129</v>
      </c>
      <c r="AY141" s="20" t="s">
        <v>159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20" t="s">
        <v>85</v>
      </c>
      <c r="BK141" s="149">
        <f t="shared" si="19"/>
        <v>0</v>
      </c>
      <c r="BL141" s="20" t="s">
        <v>168</v>
      </c>
      <c r="BM141" s="20" t="s">
        <v>528</v>
      </c>
    </row>
    <row r="142" spans="2:65" s="1" customFormat="1" ht="31.5" customHeight="1">
      <c r="B142" s="140"/>
      <c r="C142" s="141" t="s">
        <v>344</v>
      </c>
      <c r="D142" s="141" t="s">
        <v>160</v>
      </c>
      <c r="E142" s="142" t="s">
        <v>1589</v>
      </c>
      <c r="F142" s="225" t="s">
        <v>1590</v>
      </c>
      <c r="G142" s="225"/>
      <c r="H142" s="225"/>
      <c r="I142" s="225"/>
      <c r="J142" s="143" t="s">
        <v>163</v>
      </c>
      <c r="K142" s="144">
        <v>12</v>
      </c>
      <c r="L142" s="226"/>
      <c r="M142" s="226"/>
      <c r="N142" s="226">
        <f t="shared" si="1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1"/>
        <v>0</v>
      </c>
      <c r="X142" s="147">
        <v>0</v>
      </c>
      <c r="Y142" s="147">
        <f t="shared" si="12"/>
        <v>0</v>
      </c>
      <c r="Z142" s="147">
        <v>0</v>
      </c>
      <c r="AA142" s="148">
        <f t="shared" si="13"/>
        <v>0</v>
      </c>
      <c r="AR142" s="20" t="s">
        <v>168</v>
      </c>
      <c r="AT142" s="20" t="s">
        <v>160</v>
      </c>
      <c r="AU142" s="20" t="s">
        <v>129</v>
      </c>
      <c r="AY142" s="20" t="s">
        <v>159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20" t="s">
        <v>85</v>
      </c>
      <c r="BK142" s="149">
        <f t="shared" si="19"/>
        <v>0</v>
      </c>
      <c r="BL142" s="20" t="s">
        <v>168</v>
      </c>
      <c r="BM142" s="20" t="s">
        <v>536</v>
      </c>
    </row>
    <row r="143" spans="2:65" s="1" customFormat="1" ht="31.5" customHeight="1">
      <c r="B143" s="140"/>
      <c r="C143" s="141" t="s">
        <v>348</v>
      </c>
      <c r="D143" s="141" t="s">
        <v>160</v>
      </c>
      <c r="E143" s="142" t="s">
        <v>1591</v>
      </c>
      <c r="F143" s="225" t="s">
        <v>1592</v>
      </c>
      <c r="G143" s="225"/>
      <c r="H143" s="225"/>
      <c r="I143" s="225"/>
      <c r="J143" s="143" t="s">
        <v>163</v>
      </c>
      <c r="K143" s="144">
        <v>210</v>
      </c>
      <c r="L143" s="226"/>
      <c r="M143" s="226"/>
      <c r="N143" s="226">
        <f t="shared" si="1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1"/>
        <v>0</v>
      </c>
      <c r="X143" s="147">
        <v>0</v>
      </c>
      <c r="Y143" s="147">
        <f t="shared" si="12"/>
        <v>0</v>
      </c>
      <c r="Z143" s="147">
        <v>0</v>
      </c>
      <c r="AA143" s="148">
        <f t="shared" si="13"/>
        <v>0</v>
      </c>
      <c r="AR143" s="20" t="s">
        <v>168</v>
      </c>
      <c r="AT143" s="20" t="s">
        <v>160</v>
      </c>
      <c r="AU143" s="20" t="s">
        <v>129</v>
      </c>
      <c r="AY143" s="20" t="s">
        <v>159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20" t="s">
        <v>85</v>
      </c>
      <c r="BK143" s="149">
        <f t="shared" si="19"/>
        <v>0</v>
      </c>
      <c r="BL143" s="20" t="s">
        <v>168</v>
      </c>
      <c r="BM143" s="20" t="s">
        <v>545</v>
      </c>
    </row>
    <row r="144" spans="2:65" s="1" customFormat="1" ht="31.5" customHeight="1">
      <c r="B144" s="140"/>
      <c r="C144" s="141" t="s">
        <v>352</v>
      </c>
      <c r="D144" s="141" t="s">
        <v>160</v>
      </c>
      <c r="E144" s="142" t="s">
        <v>1593</v>
      </c>
      <c r="F144" s="225" t="s">
        <v>1594</v>
      </c>
      <c r="G144" s="225"/>
      <c r="H144" s="225"/>
      <c r="I144" s="225"/>
      <c r="J144" s="143" t="s">
        <v>163</v>
      </c>
      <c r="K144" s="144">
        <v>25</v>
      </c>
      <c r="L144" s="226"/>
      <c r="M144" s="226"/>
      <c r="N144" s="226">
        <f t="shared" si="1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1"/>
        <v>0</v>
      </c>
      <c r="X144" s="147">
        <v>0</v>
      </c>
      <c r="Y144" s="147">
        <f t="shared" si="12"/>
        <v>0</v>
      </c>
      <c r="Z144" s="147">
        <v>0</v>
      </c>
      <c r="AA144" s="148">
        <f t="shared" si="13"/>
        <v>0</v>
      </c>
      <c r="AR144" s="20" t="s">
        <v>168</v>
      </c>
      <c r="AT144" s="20" t="s">
        <v>160</v>
      </c>
      <c r="AU144" s="20" t="s">
        <v>129</v>
      </c>
      <c r="AY144" s="20" t="s">
        <v>159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20" t="s">
        <v>85</v>
      </c>
      <c r="BK144" s="149">
        <f t="shared" si="19"/>
        <v>0</v>
      </c>
      <c r="BL144" s="20" t="s">
        <v>168</v>
      </c>
      <c r="BM144" s="20" t="s">
        <v>554</v>
      </c>
    </row>
    <row r="145" spans="2:65" s="1" customFormat="1" ht="22.5" customHeight="1">
      <c r="B145" s="140"/>
      <c r="C145" s="141" t="s">
        <v>357</v>
      </c>
      <c r="D145" s="141" t="s">
        <v>160</v>
      </c>
      <c r="E145" s="142" t="s">
        <v>1595</v>
      </c>
      <c r="F145" s="225" t="s">
        <v>1596</v>
      </c>
      <c r="G145" s="225"/>
      <c r="H145" s="225"/>
      <c r="I145" s="225"/>
      <c r="J145" s="143" t="s">
        <v>163</v>
      </c>
      <c r="K145" s="144">
        <v>10</v>
      </c>
      <c r="L145" s="226"/>
      <c r="M145" s="226"/>
      <c r="N145" s="226">
        <f t="shared" si="1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1"/>
        <v>0</v>
      </c>
      <c r="X145" s="147">
        <v>0</v>
      </c>
      <c r="Y145" s="147">
        <f t="shared" si="12"/>
        <v>0</v>
      </c>
      <c r="Z145" s="147">
        <v>0</v>
      </c>
      <c r="AA145" s="148">
        <f t="shared" si="13"/>
        <v>0</v>
      </c>
      <c r="AR145" s="20" t="s">
        <v>168</v>
      </c>
      <c r="AT145" s="20" t="s">
        <v>160</v>
      </c>
      <c r="AU145" s="20" t="s">
        <v>129</v>
      </c>
      <c r="AY145" s="20" t="s">
        <v>159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20" t="s">
        <v>85</v>
      </c>
      <c r="BK145" s="149">
        <f t="shared" si="19"/>
        <v>0</v>
      </c>
      <c r="BL145" s="20" t="s">
        <v>168</v>
      </c>
      <c r="BM145" s="20" t="s">
        <v>564</v>
      </c>
    </row>
    <row r="146" spans="2:65" s="1" customFormat="1" ht="31.5" customHeight="1">
      <c r="B146" s="140"/>
      <c r="C146" s="141" t="s">
        <v>361</v>
      </c>
      <c r="D146" s="141" t="s">
        <v>160</v>
      </c>
      <c r="E146" s="142" t="s">
        <v>1597</v>
      </c>
      <c r="F146" s="225" t="s">
        <v>1598</v>
      </c>
      <c r="G146" s="225"/>
      <c r="H146" s="225"/>
      <c r="I146" s="225"/>
      <c r="J146" s="143" t="s">
        <v>163</v>
      </c>
      <c r="K146" s="144">
        <v>2</v>
      </c>
      <c r="L146" s="226"/>
      <c r="M146" s="226"/>
      <c r="N146" s="226">
        <f t="shared" si="1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1"/>
        <v>0</v>
      </c>
      <c r="X146" s="147">
        <v>0</v>
      </c>
      <c r="Y146" s="147">
        <f t="shared" si="12"/>
        <v>0</v>
      </c>
      <c r="Z146" s="147">
        <v>0</v>
      </c>
      <c r="AA146" s="148">
        <f t="shared" si="13"/>
        <v>0</v>
      </c>
      <c r="AR146" s="20" t="s">
        <v>168</v>
      </c>
      <c r="AT146" s="20" t="s">
        <v>160</v>
      </c>
      <c r="AU146" s="20" t="s">
        <v>129</v>
      </c>
      <c r="AY146" s="20" t="s">
        <v>159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20" t="s">
        <v>85</v>
      </c>
      <c r="BK146" s="149">
        <f t="shared" si="19"/>
        <v>0</v>
      </c>
      <c r="BL146" s="20" t="s">
        <v>168</v>
      </c>
      <c r="BM146" s="20" t="s">
        <v>572</v>
      </c>
    </row>
    <row r="147" spans="2:65" s="1" customFormat="1" ht="22.5" customHeight="1">
      <c r="B147" s="140"/>
      <c r="C147" s="141" t="s">
        <v>365</v>
      </c>
      <c r="D147" s="141" t="s">
        <v>160</v>
      </c>
      <c r="E147" s="142" t="s">
        <v>1599</v>
      </c>
      <c r="F147" s="225" t="s">
        <v>1600</v>
      </c>
      <c r="G147" s="225"/>
      <c r="H147" s="225"/>
      <c r="I147" s="225"/>
      <c r="J147" s="143" t="s">
        <v>1582</v>
      </c>
      <c r="K147" s="144">
        <v>289</v>
      </c>
      <c r="L147" s="226"/>
      <c r="M147" s="226"/>
      <c r="N147" s="226">
        <f t="shared" si="1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1"/>
        <v>0</v>
      </c>
      <c r="X147" s="147">
        <v>0</v>
      </c>
      <c r="Y147" s="147">
        <f t="shared" si="12"/>
        <v>0</v>
      </c>
      <c r="Z147" s="147">
        <v>0</v>
      </c>
      <c r="AA147" s="148">
        <f t="shared" si="13"/>
        <v>0</v>
      </c>
      <c r="AR147" s="20" t="s">
        <v>168</v>
      </c>
      <c r="AT147" s="20" t="s">
        <v>160</v>
      </c>
      <c r="AU147" s="20" t="s">
        <v>129</v>
      </c>
      <c r="AY147" s="20" t="s">
        <v>159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20" t="s">
        <v>85</v>
      </c>
      <c r="BK147" s="149">
        <f t="shared" si="19"/>
        <v>0</v>
      </c>
      <c r="BL147" s="20" t="s">
        <v>168</v>
      </c>
      <c r="BM147" s="20" t="s">
        <v>582</v>
      </c>
    </row>
    <row r="148" spans="2:65" s="1" customFormat="1" ht="31.5" customHeight="1">
      <c r="B148" s="140"/>
      <c r="C148" s="141" t="s">
        <v>369</v>
      </c>
      <c r="D148" s="141" t="s">
        <v>160</v>
      </c>
      <c r="E148" s="142" t="s">
        <v>1601</v>
      </c>
      <c r="F148" s="225" t="s">
        <v>1602</v>
      </c>
      <c r="G148" s="225"/>
      <c r="H148" s="225"/>
      <c r="I148" s="225"/>
      <c r="J148" s="143" t="s">
        <v>216</v>
      </c>
      <c r="K148" s="144">
        <v>8</v>
      </c>
      <c r="L148" s="226"/>
      <c r="M148" s="226"/>
      <c r="N148" s="226">
        <f t="shared" si="1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1"/>
        <v>0</v>
      </c>
      <c r="X148" s="147">
        <v>0</v>
      </c>
      <c r="Y148" s="147">
        <f t="shared" si="12"/>
        <v>0</v>
      </c>
      <c r="Z148" s="147">
        <v>0</v>
      </c>
      <c r="AA148" s="148">
        <f t="shared" si="13"/>
        <v>0</v>
      </c>
      <c r="AR148" s="20" t="s">
        <v>168</v>
      </c>
      <c r="AT148" s="20" t="s">
        <v>160</v>
      </c>
      <c r="AU148" s="20" t="s">
        <v>129</v>
      </c>
      <c r="AY148" s="20" t="s">
        <v>159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20" t="s">
        <v>85</v>
      </c>
      <c r="BK148" s="149">
        <f t="shared" si="19"/>
        <v>0</v>
      </c>
      <c r="BL148" s="20" t="s">
        <v>168</v>
      </c>
      <c r="BM148" s="20" t="s">
        <v>590</v>
      </c>
    </row>
    <row r="149" spans="2:65" s="1" customFormat="1" ht="22.5" customHeight="1">
      <c r="B149" s="140"/>
      <c r="C149" s="141" t="s">
        <v>374</v>
      </c>
      <c r="D149" s="141" t="s">
        <v>160</v>
      </c>
      <c r="E149" s="142" t="s">
        <v>1603</v>
      </c>
      <c r="F149" s="225" t="s">
        <v>1604</v>
      </c>
      <c r="G149" s="225"/>
      <c r="H149" s="225"/>
      <c r="I149" s="225"/>
      <c r="J149" s="143" t="s">
        <v>1453</v>
      </c>
      <c r="K149" s="144">
        <v>1</v>
      </c>
      <c r="L149" s="226"/>
      <c r="M149" s="226"/>
      <c r="N149" s="226">
        <f t="shared" si="1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1"/>
        <v>0</v>
      </c>
      <c r="X149" s="147">
        <v>0</v>
      </c>
      <c r="Y149" s="147">
        <f t="shared" si="12"/>
        <v>0</v>
      </c>
      <c r="Z149" s="147">
        <v>0</v>
      </c>
      <c r="AA149" s="148">
        <f t="shared" si="13"/>
        <v>0</v>
      </c>
      <c r="AR149" s="20" t="s">
        <v>168</v>
      </c>
      <c r="AT149" s="20" t="s">
        <v>160</v>
      </c>
      <c r="AU149" s="20" t="s">
        <v>129</v>
      </c>
      <c r="AY149" s="20" t="s">
        <v>159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20" t="s">
        <v>85</v>
      </c>
      <c r="BK149" s="149">
        <f t="shared" si="19"/>
        <v>0</v>
      </c>
      <c r="BL149" s="20" t="s">
        <v>168</v>
      </c>
      <c r="BM149" s="20" t="s">
        <v>599</v>
      </c>
    </row>
    <row r="150" spans="2:65" s="1" customFormat="1" ht="31.5" customHeight="1">
      <c r="B150" s="140"/>
      <c r="C150" s="141" t="s">
        <v>379</v>
      </c>
      <c r="D150" s="141" t="s">
        <v>160</v>
      </c>
      <c r="E150" s="142" t="s">
        <v>1605</v>
      </c>
      <c r="F150" s="225" t="s">
        <v>1606</v>
      </c>
      <c r="G150" s="225"/>
      <c r="H150" s="225"/>
      <c r="I150" s="225"/>
      <c r="J150" s="143" t="s">
        <v>1565</v>
      </c>
      <c r="K150" s="144">
        <v>1.32</v>
      </c>
      <c r="L150" s="226"/>
      <c r="M150" s="226"/>
      <c r="N150" s="226">
        <f t="shared" si="1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1"/>
        <v>0</v>
      </c>
      <c r="X150" s="147">
        <v>0</v>
      </c>
      <c r="Y150" s="147">
        <f t="shared" si="12"/>
        <v>0</v>
      </c>
      <c r="Z150" s="147">
        <v>0</v>
      </c>
      <c r="AA150" s="148">
        <f t="shared" si="13"/>
        <v>0</v>
      </c>
      <c r="AR150" s="20" t="s">
        <v>168</v>
      </c>
      <c r="AT150" s="20" t="s">
        <v>160</v>
      </c>
      <c r="AU150" s="20" t="s">
        <v>129</v>
      </c>
      <c r="AY150" s="20" t="s">
        <v>159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20" t="s">
        <v>85</v>
      </c>
      <c r="BK150" s="149">
        <f t="shared" si="19"/>
        <v>0</v>
      </c>
      <c r="BL150" s="20" t="s">
        <v>168</v>
      </c>
      <c r="BM150" s="20" t="s">
        <v>608</v>
      </c>
    </row>
    <row r="151" spans="2:65" s="9" customFormat="1" ht="29.85" customHeight="1">
      <c r="B151" s="129"/>
      <c r="C151" s="130"/>
      <c r="D151" s="139" t="s">
        <v>1540</v>
      </c>
      <c r="E151" s="139"/>
      <c r="F151" s="139"/>
      <c r="G151" s="139"/>
      <c r="H151" s="139"/>
      <c r="I151" s="139"/>
      <c r="J151" s="139"/>
      <c r="K151" s="139"/>
      <c r="L151" s="139"/>
      <c r="M151" s="139"/>
      <c r="N151" s="259">
        <f>BK151</f>
        <v>0</v>
      </c>
      <c r="O151" s="260"/>
      <c r="P151" s="260"/>
      <c r="Q151" s="260"/>
      <c r="R151" s="132"/>
      <c r="T151" s="133"/>
      <c r="U151" s="130"/>
      <c r="V151" s="130"/>
      <c r="W151" s="134">
        <f>SUM(W152:W177)</f>
        <v>0</v>
      </c>
      <c r="X151" s="130"/>
      <c r="Y151" s="134">
        <f>SUM(Y152:Y177)</f>
        <v>0</v>
      </c>
      <c r="Z151" s="130"/>
      <c r="AA151" s="135">
        <f>SUM(AA152:AA177)</f>
        <v>0</v>
      </c>
      <c r="AR151" s="136" t="s">
        <v>129</v>
      </c>
      <c r="AT151" s="137" t="s">
        <v>76</v>
      </c>
      <c r="AU151" s="137" t="s">
        <v>85</v>
      </c>
      <c r="AY151" s="136" t="s">
        <v>159</v>
      </c>
      <c r="BK151" s="138">
        <f>SUM(BK152:BK177)</f>
        <v>0</v>
      </c>
    </row>
    <row r="152" spans="2:65" s="1" customFormat="1" ht="31.5" customHeight="1">
      <c r="B152" s="140"/>
      <c r="C152" s="141" t="s">
        <v>384</v>
      </c>
      <c r="D152" s="141" t="s">
        <v>160</v>
      </c>
      <c r="E152" s="142" t="s">
        <v>1607</v>
      </c>
      <c r="F152" s="225" t="s">
        <v>1608</v>
      </c>
      <c r="G152" s="225"/>
      <c r="H152" s="225"/>
      <c r="I152" s="225"/>
      <c r="J152" s="143" t="s">
        <v>407</v>
      </c>
      <c r="K152" s="144">
        <v>56</v>
      </c>
      <c r="L152" s="226"/>
      <c r="M152" s="226"/>
      <c r="N152" s="226">
        <f t="shared" ref="N152:N177" si="20">ROUND(L152*K152,2)</f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ref="W152:W177" si="21">V152*K152</f>
        <v>0</v>
      </c>
      <c r="X152" s="147">
        <v>0</v>
      </c>
      <c r="Y152" s="147">
        <f t="shared" ref="Y152:Y177" si="22">X152*K152</f>
        <v>0</v>
      </c>
      <c r="Z152" s="147">
        <v>0</v>
      </c>
      <c r="AA152" s="148">
        <f t="shared" ref="AA152:AA177" si="23">Z152*K152</f>
        <v>0</v>
      </c>
      <c r="AR152" s="20" t="s">
        <v>168</v>
      </c>
      <c r="AT152" s="20" t="s">
        <v>160</v>
      </c>
      <c r="AU152" s="20" t="s">
        <v>129</v>
      </c>
      <c r="AY152" s="20" t="s">
        <v>159</v>
      </c>
      <c r="BE152" s="149">
        <f t="shared" ref="BE152:BE177" si="24">IF(U152="základní",N152,0)</f>
        <v>0</v>
      </c>
      <c r="BF152" s="149">
        <f t="shared" ref="BF152:BF177" si="25">IF(U152="snížená",N152,0)</f>
        <v>0</v>
      </c>
      <c r="BG152" s="149">
        <f t="shared" ref="BG152:BG177" si="26">IF(U152="zákl. přenesená",N152,0)</f>
        <v>0</v>
      </c>
      <c r="BH152" s="149">
        <f t="shared" ref="BH152:BH177" si="27">IF(U152="sníž. přenesená",N152,0)</f>
        <v>0</v>
      </c>
      <c r="BI152" s="149">
        <f t="shared" ref="BI152:BI177" si="28">IF(U152="nulová",N152,0)</f>
        <v>0</v>
      </c>
      <c r="BJ152" s="20" t="s">
        <v>85</v>
      </c>
      <c r="BK152" s="149">
        <f t="shared" ref="BK152:BK177" si="29">ROUND(L152*K152,2)</f>
        <v>0</v>
      </c>
      <c r="BL152" s="20" t="s">
        <v>168</v>
      </c>
      <c r="BM152" s="20" t="s">
        <v>619</v>
      </c>
    </row>
    <row r="153" spans="2:65" s="1" customFormat="1" ht="22.5" customHeight="1">
      <c r="B153" s="140"/>
      <c r="C153" s="141" t="s">
        <v>388</v>
      </c>
      <c r="D153" s="141" t="s">
        <v>160</v>
      </c>
      <c r="E153" s="142" t="s">
        <v>1609</v>
      </c>
      <c r="F153" s="225" t="s">
        <v>1610</v>
      </c>
      <c r="G153" s="225"/>
      <c r="H153" s="225"/>
      <c r="I153" s="225"/>
      <c r="J153" s="143" t="s">
        <v>407</v>
      </c>
      <c r="K153" s="144">
        <v>52</v>
      </c>
      <c r="L153" s="226"/>
      <c r="M153" s="226"/>
      <c r="N153" s="226">
        <f t="shared" si="2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21"/>
        <v>0</v>
      </c>
      <c r="X153" s="147">
        <v>0</v>
      </c>
      <c r="Y153" s="147">
        <f t="shared" si="22"/>
        <v>0</v>
      </c>
      <c r="Z153" s="147">
        <v>0</v>
      </c>
      <c r="AA153" s="148">
        <f t="shared" si="23"/>
        <v>0</v>
      </c>
      <c r="AR153" s="20" t="s">
        <v>168</v>
      </c>
      <c r="AT153" s="20" t="s">
        <v>160</v>
      </c>
      <c r="AU153" s="20" t="s">
        <v>129</v>
      </c>
      <c r="AY153" s="20" t="s">
        <v>159</v>
      </c>
      <c r="BE153" s="149">
        <f t="shared" si="24"/>
        <v>0</v>
      </c>
      <c r="BF153" s="149">
        <f t="shared" si="25"/>
        <v>0</v>
      </c>
      <c r="BG153" s="149">
        <f t="shared" si="26"/>
        <v>0</v>
      </c>
      <c r="BH153" s="149">
        <f t="shared" si="27"/>
        <v>0</v>
      </c>
      <c r="BI153" s="149">
        <f t="shared" si="28"/>
        <v>0</v>
      </c>
      <c r="BJ153" s="20" t="s">
        <v>85</v>
      </c>
      <c r="BK153" s="149">
        <f t="shared" si="29"/>
        <v>0</v>
      </c>
      <c r="BL153" s="20" t="s">
        <v>168</v>
      </c>
      <c r="BM153" s="20" t="s">
        <v>627</v>
      </c>
    </row>
    <row r="154" spans="2:65" s="1" customFormat="1" ht="22.5" customHeight="1">
      <c r="B154" s="140"/>
      <c r="C154" s="141" t="s">
        <v>393</v>
      </c>
      <c r="D154" s="141" t="s">
        <v>160</v>
      </c>
      <c r="E154" s="142" t="s">
        <v>1611</v>
      </c>
      <c r="F154" s="225" t="s">
        <v>1612</v>
      </c>
      <c r="G154" s="225"/>
      <c r="H154" s="225"/>
      <c r="I154" s="225"/>
      <c r="J154" s="143" t="s">
        <v>407</v>
      </c>
      <c r="K154" s="144">
        <v>21</v>
      </c>
      <c r="L154" s="226"/>
      <c r="M154" s="226"/>
      <c r="N154" s="226">
        <f t="shared" si="2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21"/>
        <v>0</v>
      </c>
      <c r="X154" s="147">
        <v>0</v>
      </c>
      <c r="Y154" s="147">
        <f t="shared" si="22"/>
        <v>0</v>
      </c>
      <c r="Z154" s="147">
        <v>0</v>
      </c>
      <c r="AA154" s="148">
        <f t="shared" si="23"/>
        <v>0</v>
      </c>
      <c r="AR154" s="20" t="s">
        <v>168</v>
      </c>
      <c r="AT154" s="20" t="s">
        <v>160</v>
      </c>
      <c r="AU154" s="20" t="s">
        <v>129</v>
      </c>
      <c r="AY154" s="20" t="s">
        <v>159</v>
      </c>
      <c r="BE154" s="149">
        <f t="shared" si="24"/>
        <v>0</v>
      </c>
      <c r="BF154" s="149">
        <f t="shared" si="25"/>
        <v>0</v>
      </c>
      <c r="BG154" s="149">
        <f t="shared" si="26"/>
        <v>0</v>
      </c>
      <c r="BH154" s="149">
        <f t="shared" si="27"/>
        <v>0</v>
      </c>
      <c r="BI154" s="149">
        <f t="shared" si="28"/>
        <v>0</v>
      </c>
      <c r="BJ154" s="20" t="s">
        <v>85</v>
      </c>
      <c r="BK154" s="149">
        <f t="shared" si="29"/>
        <v>0</v>
      </c>
      <c r="BL154" s="20" t="s">
        <v>168</v>
      </c>
      <c r="BM154" s="20" t="s">
        <v>634</v>
      </c>
    </row>
    <row r="155" spans="2:65" s="1" customFormat="1" ht="22.5" customHeight="1">
      <c r="B155" s="140"/>
      <c r="C155" s="141" t="s">
        <v>398</v>
      </c>
      <c r="D155" s="141" t="s">
        <v>160</v>
      </c>
      <c r="E155" s="142" t="s">
        <v>1613</v>
      </c>
      <c r="F155" s="225" t="s">
        <v>1614</v>
      </c>
      <c r="G155" s="225"/>
      <c r="H155" s="225"/>
      <c r="I155" s="225"/>
      <c r="J155" s="143" t="s">
        <v>407</v>
      </c>
      <c r="K155" s="144">
        <v>2</v>
      </c>
      <c r="L155" s="226"/>
      <c r="M155" s="226"/>
      <c r="N155" s="226">
        <f t="shared" si="20"/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 t="shared" si="21"/>
        <v>0</v>
      </c>
      <c r="X155" s="147">
        <v>0</v>
      </c>
      <c r="Y155" s="147">
        <f t="shared" si="22"/>
        <v>0</v>
      </c>
      <c r="Z155" s="147">
        <v>0</v>
      </c>
      <c r="AA155" s="148">
        <f t="shared" si="23"/>
        <v>0</v>
      </c>
      <c r="AR155" s="20" t="s">
        <v>168</v>
      </c>
      <c r="AT155" s="20" t="s">
        <v>160</v>
      </c>
      <c r="AU155" s="20" t="s">
        <v>129</v>
      </c>
      <c r="AY155" s="20" t="s">
        <v>159</v>
      </c>
      <c r="BE155" s="149">
        <f t="shared" si="24"/>
        <v>0</v>
      </c>
      <c r="BF155" s="149">
        <f t="shared" si="25"/>
        <v>0</v>
      </c>
      <c r="BG155" s="149">
        <f t="shared" si="26"/>
        <v>0</v>
      </c>
      <c r="BH155" s="149">
        <f t="shared" si="27"/>
        <v>0</v>
      </c>
      <c r="BI155" s="149">
        <f t="shared" si="28"/>
        <v>0</v>
      </c>
      <c r="BJ155" s="20" t="s">
        <v>85</v>
      </c>
      <c r="BK155" s="149">
        <f t="shared" si="29"/>
        <v>0</v>
      </c>
      <c r="BL155" s="20" t="s">
        <v>168</v>
      </c>
      <c r="BM155" s="20" t="s">
        <v>645</v>
      </c>
    </row>
    <row r="156" spans="2:65" s="1" customFormat="1" ht="22.5" customHeight="1">
      <c r="B156" s="140"/>
      <c r="C156" s="141" t="s">
        <v>404</v>
      </c>
      <c r="D156" s="141" t="s">
        <v>160</v>
      </c>
      <c r="E156" s="142" t="s">
        <v>1615</v>
      </c>
      <c r="F156" s="225" t="s">
        <v>1616</v>
      </c>
      <c r="G156" s="225"/>
      <c r="H156" s="225"/>
      <c r="I156" s="225"/>
      <c r="J156" s="143" t="s">
        <v>407</v>
      </c>
      <c r="K156" s="144">
        <v>2</v>
      </c>
      <c r="L156" s="226"/>
      <c r="M156" s="226"/>
      <c r="N156" s="226">
        <f t="shared" si="20"/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t="shared" si="21"/>
        <v>0</v>
      </c>
      <c r="X156" s="147">
        <v>0</v>
      </c>
      <c r="Y156" s="147">
        <f t="shared" si="22"/>
        <v>0</v>
      </c>
      <c r="Z156" s="147">
        <v>0</v>
      </c>
      <c r="AA156" s="148">
        <f t="shared" si="23"/>
        <v>0</v>
      </c>
      <c r="AR156" s="20" t="s">
        <v>168</v>
      </c>
      <c r="AT156" s="20" t="s">
        <v>160</v>
      </c>
      <c r="AU156" s="20" t="s">
        <v>129</v>
      </c>
      <c r="AY156" s="20" t="s">
        <v>159</v>
      </c>
      <c r="BE156" s="149">
        <f t="shared" si="24"/>
        <v>0</v>
      </c>
      <c r="BF156" s="149">
        <f t="shared" si="25"/>
        <v>0</v>
      </c>
      <c r="BG156" s="149">
        <f t="shared" si="26"/>
        <v>0</v>
      </c>
      <c r="BH156" s="149">
        <f t="shared" si="27"/>
        <v>0</v>
      </c>
      <c r="BI156" s="149">
        <f t="shared" si="28"/>
        <v>0</v>
      </c>
      <c r="BJ156" s="20" t="s">
        <v>85</v>
      </c>
      <c r="BK156" s="149">
        <f t="shared" si="29"/>
        <v>0</v>
      </c>
      <c r="BL156" s="20" t="s">
        <v>168</v>
      </c>
      <c r="BM156" s="20" t="s">
        <v>655</v>
      </c>
    </row>
    <row r="157" spans="2:65" s="1" customFormat="1" ht="22.5" customHeight="1">
      <c r="B157" s="140"/>
      <c r="C157" s="141" t="s">
        <v>410</v>
      </c>
      <c r="D157" s="141" t="s">
        <v>160</v>
      </c>
      <c r="E157" s="142" t="s">
        <v>1617</v>
      </c>
      <c r="F157" s="225" t="s">
        <v>1618</v>
      </c>
      <c r="G157" s="225"/>
      <c r="H157" s="225"/>
      <c r="I157" s="225"/>
      <c r="J157" s="143" t="s">
        <v>407</v>
      </c>
      <c r="K157" s="144">
        <v>20</v>
      </c>
      <c r="L157" s="226"/>
      <c r="M157" s="226"/>
      <c r="N157" s="226">
        <f t="shared" si="2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21"/>
        <v>0</v>
      </c>
      <c r="X157" s="147">
        <v>0</v>
      </c>
      <c r="Y157" s="147">
        <f t="shared" si="22"/>
        <v>0</v>
      </c>
      <c r="Z157" s="147">
        <v>0</v>
      </c>
      <c r="AA157" s="148">
        <f t="shared" si="23"/>
        <v>0</v>
      </c>
      <c r="AR157" s="20" t="s">
        <v>168</v>
      </c>
      <c r="AT157" s="20" t="s">
        <v>160</v>
      </c>
      <c r="AU157" s="20" t="s">
        <v>129</v>
      </c>
      <c r="AY157" s="20" t="s">
        <v>159</v>
      </c>
      <c r="BE157" s="149">
        <f t="shared" si="24"/>
        <v>0</v>
      </c>
      <c r="BF157" s="149">
        <f t="shared" si="25"/>
        <v>0</v>
      </c>
      <c r="BG157" s="149">
        <f t="shared" si="26"/>
        <v>0</v>
      </c>
      <c r="BH157" s="149">
        <f t="shared" si="27"/>
        <v>0</v>
      </c>
      <c r="BI157" s="149">
        <f t="shared" si="28"/>
        <v>0</v>
      </c>
      <c r="BJ157" s="20" t="s">
        <v>85</v>
      </c>
      <c r="BK157" s="149">
        <f t="shared" si="29"/>
        <v>0</v>
      </c>
      <c r="BL157" s="20" t="s">
        <v>168</v>
      </c>
      <c r="BM157" s="20" t="s">
        <v>663</v>
      </c>
    </row>
    <row r="158" spans="2:65" s="1" customFormat="1" ht="22.5" customHeight="1">
      <c r="B158" s="140"/>
      <c r="C158" s="141" t="s">
        <v>414</v>
      </c>
      <c r="D158" s="141" t="s">
        <v>160</v>
      </c>
      <c r="E158" s="142" t="s">
        <v>1619</v>
      </c>
      <c r="F158" s="225" t="s">
        <v>1620</v>
      </c>
      <c r="G158" s="225"/>
      <c r="H158" s="225"/>
      <c r="I158" s="225"/>
      <c r="J158" s="143" t="s">
        <v>407</v>
      </c>
      <c r="K158" s="144">
        <v>2</v>
      </c>
      <c r="L158" s="226"/>
      <c r="M158" s="226"/>
      <c r="N158" s="226">
        <f t="shared" si="2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21"/>
        <v>0</v>
      </c>
      <c r="X158" s="147">
        <v>0</v>
      </c>
      <c r="Y158" s="147">
        <f t="shared" si="22"/>
        <v>0</v>
      </c>
      <c r="Z158" s="147">
        <v>0</v>
      </c>
      <c r="AA158" s="148">
        <f t="shared" si="23"/>
        <v>0</v>
      </c>
      <c r="AR158" s="20" t="s">
        <v>168</v>
      </c>
      <c r="AT158" s="20" t="s">
        <v>160</v>
      </c>
      <c r="AU158" s="20" t="s">
        <v>129</v>
      </c>
      <c r="AY158" s="20" t="s">
        <v>159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20" t="s">
        <v>85</v>
      </c>
      <c r="BK158" s="149">
        <f t="shared" si="29"/>
        <v>0</v>
      </c>
      <c r="BL158" s="20" t="s">
        <v>168</v>
      </c>
      <c r="BM158" s="20" t="s">
        <v>922</v>
      </c>
    </row>
    <row r="159" spans="2:65" s="1" customFormat="1" ht="22.5" customHeight="1">
      <c r="B159" s="140"/>
      <c r="C159" s="166" t="s">
        <v>418</v>
      </c>
      <c r="D159" s="166" t="s">
        <v>180</v>
      </c>
      <c r="E159" s="167" t="s">
        <v>1621</v>
      </c>
      <c r="F159" s="235" t="s">
        <v>1622</v>
      </c>
      <c r="G159" s="235"/>
      <c r="H159" s="235"/>
      <c r="I159" s="235"/>
      <c r="J159" s="168" t="s">
        <v>407</v>
      </c>
      <c r="K159" s="169">
        <v>20</v>
      </c>
      <c r="L159" s="236"/>
      <c r="M159" s="236"/>
      <c r="N159" s="236">
        <f t="shared" si="20"/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t="shared" si="21"/>
        <v>0</v>
      </c>
      <c r="X159" s="147">
        <v>0</v>
      </c>
      <c r="Y159" s="147">
        <f t="shared" si="22"/>
        <v>0</v>
      </c>
      <c r="Z159" s="147">
        <v>0</v>
      </c>
      <c r="AA159" s="148">
        <f t="shared" si="23"/>
        <v>0</v>
      </c>
      <c r="AR159" s="20" t="s">
        <v>384</v>
      </c>
      <c r="AT159" s="20" t="s">
        <v>180</v>
      </c>
      <c r="AU159" s="20" t="s">
        <v>129</v>
      </c>
      <c r="AY159" s="20" t="s">
        <v>159</v>
      </c>
      <c r="BE159" s="149">
        <f t="shared" si="24"/>
        <v>0</v>
      </c>
      <c r="BF159" s="149">
        <f t="shared" si="25"/>
        <v>0</v>
      </c>
      <c r="BG159" s="149">
        <f t="shared" si="26"/>
        <v>0</v>
      </c>
      <c r="BH159" s="149">
        <f t="shared" si="27"/>
        <v>0</v>
      </c>
      <c r="BI159" s="149">
        <f t="shared" si="28"/>
        <v>0</v>
      </c>
      <c r="BJ159" s="20" t="s">
        <v>85</v>
      </c>
      <c r="BK159" s="149">
        <f t="shared" si="29"/>
        <v>0</v>
      </c>
      <c r="BL159" s="20" t="s">
        <v>168</v>
      </c>
      <c r="BM159" s="20" t="s">
        <v>925</v>
      </c>
    </row>
    <row r="160" spans="2:65" s="1" customFormat="1" ht="22.5" customHeight="1">
      <c r="B160" s="140"/>
      <c r="C160" s="166" t="s">
        <v>422</v>
      </c>
      <c r="D160" s="166" t="s">
        <v>180</v>
      </c>
      <c r="E160" s="167" t="s">
        <v>1623</v>
      </c>
      <c r="F160" s="235" t="s">
        <v>1624</v>
      </c>
      <c r="G160" s="235"/>
      <c r="H160" s="235"/>
      <c r="I160" s="235"/>
      <c r="J160" s="168" t="s">
        <v>407</v>
      </c>
      <c r="K160" s="169">
        <v>20</v>
      </c>
      <c r="L160" s="236"/>
      <c r="M160" s="236"/>
      <c r="N160" s="236">
        <f t="shared" si="2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21"/>
        <v>0</v>
      </c>
      <c r="X160" s="147">
        <v>0</v>
      </c>
      <c r="Y160" s="147">
        <f t="shared" si="22"/>
        <v>0</v>
      </c>
      <c r="Z160" s="147">
        <v>0</v>
      </c>
      <c r="AA160" s="148">
        <f t="shared" si="23"/>
        <v>0</v>
      </c>
      <c r="AR160" s="20" t="s">
        <v>384</v>
      </c>
      <c r="AT160" s="20" t="s">
        <v>180</v>
      </c>
      <c r="AU160" s="20" t="s">
        <v>129</v>
      </c>
      <c r="AY160" s="20" t="s">
        <v>159</v>
      </c>
      <c r="BE160" s="149">
        <f t="shared" si="24"/>
        <v>0</v>
      </c>
      <c r="BF160" s="149">
        <f t="shared" si="25"/>
        <v>0</v>
      </c>
      <c r="BG160" s="149">
        <f t="shared" si="26"/>
        <v>0</v>
      </c>
      <c r="BH160" s="149">
        <f t="shared" si="27"/>
        <v>0</v>
      </c>
      <c r="BI160" s="149">
        <f t="shared" si="28"/>
        <v>0</v>
      </c>
      <c r="BJ160" s="20" t="s">
        <v>85</v>
      </c>
      <c r="BK160" s="149">
        <f t="shared" si="29"/>
        <v>0</v>
      </c>
      <c r="BL160" s="20" t="s">
        <v>168</v>
      </c>
      <c r="BM160" s="20" t="s">
        <v>928</v>
      </c>
    </row>
    <row r="161" spans="2:65" s="1" customFormat="1" ht="22.5" customHeight="1">
      <c r="B161" s="140"/>
      <c r="C161" s="166" t="s">
        <v>426</v>
      </c>
      <c r="D161" s="166" t="s">
        <v>180</v>
      </c>
      <c r="E161" s="167" t="s">
        <v>1625</v>
      </c>
      <c r="F161" s="235" t="s">
        <v>1626</v>
      </c>
      <c r="G161" s="235"/>
      <c r="H161" s="235"/>
      <c r="I161" s="235"/>
      <c r="J161" s="168" t="s">
        <v>407</v>
      </c>
      <c r="K161" s="169">
        <v>2</v>
      </c>
      <c r="L161" s="236"/>
      <c r="M161" s="236"/>
      <c r="N161" s="236">
        <f t="shared" si="20"/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 t="shared" si="21"/>
        <v>0</v>
      </c>
      <c r="X161" s="147">
        <v>0</v>
      </c>
      <c r="Y161" s="147">
        <f t="shared" si="22"/>
        <v>0</v>
      </c>
      <c r="Z161" s="147">
        <v>0</v>
      </c>
      <c r="AA161" s="148">
        <f t="shared" si="23"/>
        <v>0</v>
      </c>
      <c r="AR161" s="20" t="s">
        <v>384</v>
      </c>
      <c r="AT161" s="20" t="s">
        <v>180</v>
      </c>
      <c r="AU161" s="20" t="s">
        <v>129</v>
      </c>
      <c r="AY161" s="20" t="s">
        <v>159</v>
      </c>
      <c r="BE161" s="149">
        <f t="shared" si="24"/>
        <v>0</v>
      </c>
      <c r="BF161" s="149">
        <f t="shared" si="25"/>
        <v>0</v>
      </c>
      <c r="BG161" s="149">
        <f t="shared" si="26"/>
        <v>0</v>
      </c>
      <c r="BH161" s="149">
        <f t="shared" si="27"/>
        <v>0</v>
      </c>
      <c r="BI161" s="149">
        <f t="shared" si="28"/>
        <v>0</v>
      </c>
      <c r="BJ161" s="20" t="s">
        <v>85</v>
      </c>
      <c r="BK161" s="149">
        <f t="shared" si="29"/>
        <v>0</v>
      </c>
      <c r="BL161" s="20" t="s">
        <v>168</v>
      </c>
      <c r="BM161" s="20" t="s">
        <v>933</v>
      </c>
    </row>
    <row r="162" spans="2:65" s="1" customFormat="1" ht="22.5" customHeight="1">
      <c r="B162" s="140"/>
      <c r="C162" s="166" t="s">
        <v>431</v>
      </c>
      <c r="D162" s="166" t="s">
        <v>180</v>
      </c>
      <c r="E162" s="167" t="s">
        <v>1627</v>
      </c>
      <c r="F162" s="235" t="s">
        <v>1628</v>
      </c>
      <c r="G162" s="235"/>
      <c r="H162" s="235"/>
      <c r="I162" s="235"/>
      <c r="J162" s="168" t="s">
        <v>407</v>
      </c>
      <c r="K162" s="169">
        <v>3</v>
      </c>
      <c r="L162" s="236"/>
      <c r="M162" s="236"/>
      <c r="N162" s="236">
        <f t="shared" si="20"/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 t="shared" si="21"/>
        <v>0</v>
      </c>
      <c r="X162" s="147">
        <v>0</v>
      </c>
      <c r="Y162" s="147">
        <f t="shared" si="22"/>
        <v>0</v>
      </c>
      <c r="Z162" s="147">
        <v>0</v>
      </c>
      <c r="AA162" s="148">
        <f t="shared" si="23"/>
        <v>0</v>
      </c>
      <c r="AR162" s="20" t="s">
        <v>384</v>
      </c>
      <c r="AT162" s="20" t="s">
        <v>180</v>
      </c>
      <c r="AU162" s="20" t="s">
        <v>129</v>
      </c>
      <c r="AY162" s="20" t="s">
        <v>159</v>
      </c>
      <c r="BE162" s="149">
        <f t="shared" si="24"/>
        <v>0</v>
      </c>
      <c r="BF162" s="149">
        <f t="shared" si="25"/>
        <v>0</v>
      </c>
      <c r="BG162" s="149">
        <f t="shared" si="26"/>
        <v>0</v>
      </c>
      <c r="BH162" s="149">
        <f t="shared" si="27"/>
        <v>0</v>
      </c>
      <c r="BI162" s="149">
        <f t="shared" si="28"/>
        <v>0</v>
      </c>
      <c r="BJ162" s="20" t="s">
        <v>85</v>
      </c>
      <c r="BK162" s="149">
        <f t="shared" si="29"/>
        <v>0</v>
      </c>
      <c r="BL162" s="20" t="s">
        <v>168</v>
      </c>
      <c r="BM162" s="20" t="s">
        <v>936</v>
      </c>
    </row>
    <row r="163" spans="2:65" s="1" customFormat="1" ht="22.5" customHeight="1">
      <c r="B163" s="140"/>
      <c r="C163" s="166" t="s">
        <v>436</v>
      </c>
      <c r="D163" s="166" t="s">
        <v>180</v>
      </c>
      <c r="E163" s="167" t="s">
        <v>1629</v>
      </c>
      <c r="F163" s="235" t="s">
        <v>1630</v>
      </c>
      <c r="G163" s="235"/>
      <c r="H163" s="235"/>
      <c r="I163" s="235"/>
      <c r="J163" s="168" t="s">
        <v>407</v>
      </c>
      <c r="K163" s="169">
        <v>7</v>
      </c>
      <c r="L163" s="236"/>
      <c r="M163" s="236"/>
      <c r="N163" s="236">
        <f t="shared" si="20"/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 t="shared" si="21"/>
        <v>0</v>
      </c>
      <c r="X163" s="147">
        <v>0</v>
      </c>
      <c r="Y163" s="147">
        <f t="shared" si="22"/>
        <v>0</v>
      </c>
      <c r="Z163" s="147">
        <v>0</v>
      </c>
      <c r="AA163" s="148">
        <f t="shared" si="23"/>
        <v>0</v>
      </c>
      <c r="AR163" s="20" t="s">
        <v>384</v>
      </c>
      <c r="AT163" s="20" t="s">
        <v>180</v>
      </c>
      <c r="AU163" s="20" t="s">
        <v>129</v>
      </c>
      <c r="AY163" s="20" t="s">
        <v>159</v>
      </c>
      <c r="BE163" s="149">
        <f t="shared" si="24"/>
        <v>0</v>
      </c>
      <c r="BF163" s="149">
        <f t="shared" si="25"/>
        <v>0</v>
      </c>
      <c r="BG163" s="149">
        <f t="shared" si="26"/>
        <v>0</v>
      </c>
      <c r="BH163" s="149">
        <f t="shared" si="27"/>
        <v>0</v>
      </c>
      <c r="BI163" s="149">
        <f t="shared" si="28"/>
        <v>0</v>
      </c>
      <c r="BJ163" s="20" t="s">
        <v>85</v>
      </c>
      <c r="BK163" s="149">
        <f t="shared" si="29"/>
        <v>0</v>
      </c>
      <c r="BL163" s="20" t="s">
        <v>168</v>
      </c>
      <c r="BM163" s="20" t="s">
        <v>939</v>
      </c>
    </row>
    <row r="164" spans="2:65" s="1" customFormat="1" ht="22.5" customHeight="1">
      <c r="B164" s="140"/>
      <c r="C164" s="166" t="s">
        <v>441</v>
      </c>
      <c r="D164" s="166" t="s">
        <v>180</v>
      </c>
      <c r="E164" s="167" t="s">
        <v>1631</v>
      </c>
      <c r="F164" s="235" t="s">
        <v>1632</v>
      </c>
      <c r="G164" s="235"/>
      <c r="H164" s="235"/>
      <c r="I164" s="235"/>
      <c r="J164" s="168" t="s">
        <v>407</v>
      </c>
      <c r="K164" s="169">
        <v>2</v>
      </c>
      <c r="L164" s="236"/>
      <c r="M164" s="236"/>
      <c r="N164" s="236">
        <f t="shared" si="20"/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 t="shared" si="21"/>
        <v>0</v>
      </c>
      <c r="X164" s="147">
        <v>0</v>
      </c>
      <c r="Y164" s="147">
        <f t="shared" si="22"/>
        <v>0</v>
      </c>
      <c r="Z164" s="147">
        <v>0</v>
      </c>
      <c r="AA164" s="148">
        <f t="shared" si="23"/>
        <v>0</v>
      </c>
      <c r="AR164" s="20" t="s">
        <v>384</v>
      </c>
      <c r="AT164" s="20" t="s">
        <v>180</v>
      </c>
      <c r="AU164" s="20" t="s">
        <v>129</v>
      </c>
      <c r="AY164" s="20" t="s">
        <v>159</v>
      </c>
      <c r="BE164" s="149">
        <f t="shared" si="24"/>
        <v>0</v>
      </c>
      <c r="BF164" s="149">
        <f t="shared" si="25"/>
        <v>0</v>
      </c>
      <c r="BG164" s="149">
        <f t="shared" si="26"/>
        <v>0</v>
      </c>
      <c r="BH164" s="149">
        <f t="shared" si="27"/>
        <v>0</v>
      </c>
      <c r="BI164" s="149">
        <f t="shared" si="28"/>
        <v>0</v>
      </c>
      <c r="BJ164" s="20" t="s">
        <v>85</v>
      </c>
      <c r="BK164" s="149">
        <f t="shared" si="29"/>
        <v>0</v>
      </c>
      <c r="BL164" s="20" t="s">
        <v>168</v>
      </c>
      <c r="BM164" s="20" t="s">
        <v>942</v>
      </c>
    </row>
    <row r="165" spans="2:65" s="1" customFormat="1" ht="22.5" customHeight="1">
      <c r="B165" s="140"/>
      <c r="C165" s="166" t="s">
        <v>447</v>
      </c>
      <c r="D165" s="166" t="s">
        <v>180</v>
      </c>
      <c r="E165" s="167" t="s">
        <v>1633</v>
      </c>
      <c r="F165" s="235" t="s">
        <v>1634</v>
      </c>
      <c r="G165" s="235"/>
      <c r="H165" s="235"/>
      <c r="I165" s="235"/>
      <c r="J165" s="168" t="s">
        <v>407</v>
      </c>
      <c r="K165" s="169">
        <v>10</v>
      </c>
      <c r="L165" s="236"/>
      <c r="M165" s="236"/>
      <c r="N165" s="236">
        <f t="shared" si="20"/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 t="shared" si="21"/>
        <v>0</v>
      </c>
      <c r="X165" s="147">
        <v>0</v>
      </c>
      <c r="Y165" s="147">
        <f t="shared" si="22"/>
        <v>0</v>
      </c>
      <c r="Z165" s="147">
        <v>0</v>
      </c>
      <c r="AA165" s="148">
        <f t="shared" si="23"/>
        <v>0</v>
      </c>
      <c r="AR165" s="20" t="s">
        <v>384</v>
      </c>
      <c r="AT165" s="20" t="s">
        <v>180</v>
      </c>
      <c r="AU165" s="20" t="s">
        <v>129</v>
      </c>
      <c r="AY165" s="20" t="s">
        <v>159</v>
      </c>
      <c r="BE165" s="149">
        <f t="shared" si="24"/>
        <v>0</v>
      </c>
      <c r="BF165" s="149">
        <f t="shared" si="25"/>
        <v>0</v>
      </c>
      <c r="BG165" s="149">
        <f t="shared" si="26"/>
        <v>0</v>
      </c>
      <c r="BH165" s="149">
        <f t="shared" si="27"/>
        <v>0</v>
      </c>
      <c r="BI165" s="149">
        <f t="shared" si="28"/>
        <v>0</v>
      </c>
      <c r="BJ165" s="20" t="s">
        <v>85</v>
      </c>
      <c r="BK165" s="149">
        <f t="shared" si="29"/>
        <v>0</v>
      </c>
      <c r="BL165" s="20" t="s">
        <v>168</v>
      </c>
      <c r="BM165" s="20" t="s">
        <v>945</v>
      </c>
    </row>
    <row r="166" spans="2:65" s="1" customFormat="1" ht="22.5" customHeight="1">
      <c r="B166" s="140"/>
      <c r="C166" s="166" t="s">
        <v>451</v>
      </c>
      <c r="D166" s="166" t="s">
        <v>180</v>
      </c>
      <c r="E166" s="167" t="s">
        <v>1635</v>
      </c>
      <c r="F166" s="235" t="s">
        <v>1636</v>
      </c>
      <c r="G166" s="235"/>
      <c r="H166" s="235"/>
      <c r="I166" s="235"/>
      <c r="J166" s="168" t="s">
        <v>407</v>
      </c>
      <c r="K166" s="169">
        <v>2</v>
      </c>
      <c r="L166" s="236"/>
      <c r="M166" s="236"/>
      <c r="N166" s="236">
        <f t="shared" si="20"/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 t="shared" si="21"/>
        <v>0</v>
      </c>
      <c r="X166" s="147">
        <v>0</v>
      </c>
      <c r="Y166" s="147">
        <f t="shared" si="22"/>
        <v>0</v>
      </c>
      <c r="Z166" s="147">
        <v>0</v>
      </c>
      <c r="AA166" s="148">
        <f t="shared" si="23"/>
        <v>0</v>
      </c>
      <c r="AR166" s="20" t="s">
        <v>384</v>
      </c>
      <c r="AT166" s="20" t="s">
        <v>180</v>
      </c>
      <c r="AU166" s="20" t="s">
        <v>129</v>
      </c>
      <c r="AY166" s="20" t="s">
        <v>159</v>
      </c>
      <c r="BE166" s="149">
        <f t="shared" si="24"/>
        <v>0</v>
      </c>
      <c r="BF166" s="149">
        <f t="shared" si="25"/>
        <v>0</v>
      </c>
      <c r="BG166" s="149">
        <f t="shared" si="26"/>
        <v>0</v>
      </c>
      <c r="BH166" s="149">
        <f t="shared" si="27"/>
        <v>0</v>
      </c>
      <c r="BI166" s="149">
        <f t="shared" si="28"/>
        <v>0</v>
      </c>
      <c r="BJ166" s="20" t="s">
        <v>85</v>
      </c>
      <c r="BK166" s="149">
        <f t="shared" si="29"/>
        <v>0</v>
      </c>
      <c r="BL166" s="20" t="s">
        <v>168</v>
      </c>
      <c r="BM166" s="20" t="s">
        <v>948</v>
      </c>
    </row>
    <row r="167" spans="2:65" s="1" customFormat="1" ht="22.5" customHeight="1">
      <c r="B167" s="140"/>
      <c r="C167" s="166" t="s">
        <v>455</v>
      </c>
      <c r="D167" s="166" t="s">
        <v>180</v>
      </c>
      <c r="E167" s="167" t="s">
        <v>1637</v>
      </c>
      <c r="F167" s="235" t="s">
        <v>1638</v>
      </c>
      <c r="G167" s="235"/>
      <c r="H167" s="235"/>
      <c r="I167" s="235"/>
      <c r="J167" s="168" t="s">
        <v>407</v>
      </c>
      <c r="K167" s="169">
        <v>2</v>
      </c>
      <c r="L167" s="236"/>
      <c r="M167" s="236"/>
      <c r="N167" s="236">
        <f t="shared" si="20"/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 t="shared" si="21"/>
        <v>0</v>
      </c>
      <c r="X167" s="147">
        <v>0</v>
      </c>
      <c r="Y167" s="147">
        <f t="shared" si="22"/>
        <v>0</v>
      </c>
      <c r="Z167" s="147">
        <v>0</v>
      </c>
      <c r="AA167" s="148">
        <f t="shared" si="23"/>
        <v>0</v>
      </c>
      <c r="AR167" s="20" t="s">
        <v>384</v>
      </c>
      <c r="AT167" s="20" t="s">
        <v>180</v>
      </c>
      <c r="AU167" s="20" t="s">
        <v>129</v>
      </c>
      <c r="AY167" s="20" t="s">
        <v>159</v>
      </c>
      <c r="BE167" s="149">
        <f t="shared" si="24"/>
        <v>0</v>
      </c>
      <c r="BF167" s="149">
        <f t="shared" si="25"/>
        <v>0</v>
      </c>
      <c r="BG167" s="149">
        <f t="shared" si="26"/>
        <v>0</v>
      </c>
      <c r="BH167" s="149">
        <f t="shared" si="27"/>
        <v>0</v>
      </c>
      <c r="BI167" s="149">
        <f t="shared" si="28"/>
        <v>0</v>
      </c>
      <c r="BJ167" s="20" t="s">
        <v>85</v>
      </c>
      <c r="BK167" s="149">
        <f t="shared" si="29"/>
        <v>0</v>
      </c>
      <c r="BL167" s="20" t="s">
        <v>168</v>
      </c>
      <c r="BM167" s="20" t="s">
        <v>951</v>
      </c>
    </row>
    <row r="168" spans="2:65" s="1" customFormat="1" ht="31.5" customHeight="1">
      <c r="B168" s="140"/>
      <c r="C168" s="141" t="s">
        <v>461</v>
      </c>
      <c r="D168" s="141" t="s">
        <v>160</v>
      </c>
      <c r="E168" s="142" t="s">
        <v>1639</v>
      </c>
      <c r="F168" s="225" t="s">
        <v>1640</v>
      </c>
      <c r="G168" s="225"/>
      <c r="H168" s="225"/>
      <c r="I168" s="225"/>
      <c r="J168" s="143" t="s">
        <v>1641</v>
      </c>
      <c r="K168" s="144">
        <v>1</v>
      </c>
      <c r="L168" s="226"/>
      <c r="M168" s="226"/>
      <c r="N168" s="226">
        <f t="shared" si="20"/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 t="shared" si="21"/>
        <v>0</v>
      </c>
      <c r="X168" s="147">
        <v>0</v>
      </c>
      <c r="Y168" s="147">
        <f t="shared" si="22"/>
        <v>0</v>
      </c>
      <c r="Z168" s="147">
        <v>0</v>
      </c>
      <c r="AA168" s="148">
        <f t="shared" si="23"/>
        <v>0</v>
      </c>
      <c r="AR168" s="20" t="s">
        <v>168</v>
      </c>
      <c r="AT168" s="20" t="s">
        <v>160</v>
      </c>
      <c r="AU168" s="20" t="s">
        <v>129</v>
      </c>
      <c r="AY168" s="20" t="s">
        <v>159</v>
      </c>
      <c r="BE168" s="149">
        <f t="shared" si="24"/>
        <v>0</v>
      </c>
      <c r="BF168" s="149">
        <f t="shared" si="25"/>
        <v>0</v>
      </c>
      <c r="BG168" s="149">
        <f t="shared" si="26"/>
        <v>0</v>
      </c>
      <c r="BH168" s="149">
        <f t="shared" si="27"/>
        <v>0</v>
      </c>
      <c r="BI168" s="149">
        <f t="shared" si="28"/>
        <v>0</v>
      </c>
      <c r="BJ168" s="20" t="s">
        <v>85</v>
      </c>
      <c r="BK168" s="149">
        <f t="shared" si="29"/>
        <v>0</v>
      </c>
      <c r="BL168" s="20" t="s">
        <v>168</v>
      </c>
      <c r="BM168" s="20" t="s">
        <v>954</v>
      </c>
    </row>
    <row r="169" spans="2:65" s="1" customFormat="1" ht="31.5" customHeight="1">
      <c r="B169" s="140"/>
      <c r="C169" s="166" t="s">
        <v>468</v>
      </c>
      <c r="D169" s="166" t="s">
        <v>180</v>
      </c>
      <c r="E169" s="167" t="s">
        <v>1642</v>
      </c>
      <c r="F169" s="235" t="s">
        <v>1643</v>
      </c>
      <c r="G169" s="235"/>
      <c r="H169" s="235"/>
      <c r="I169" s="235"/>
      <c r="J169" s="168" t="s">
        <v>407</v>
      </c>
      <c r="K169" s="169">
        <v>10</v>
      </c>
      <c r="L169" s="236"/>
      <c r="M169" s="236"/>
      <c r="N169" s="236">
        <f t="shared" si="20"/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 t="shared" si="21"/>
        <v>0</v>
      </c>
      <c r="X169" s="147">
        <v>0</v>
      </c>
      <c r="Y169" s="147">
        <f t="shared" si="22"/>
        <v>0</v>
      </c>
      <c r="Z169" s="147">
        <v>0</v>
      </c>
      <c r="AA169" s="148">
        <f t="shared" si="23"/>
        <v>0</v>
      </c>
      <c r="AR169" s="20" t="s">
        <v>384</v>
      </c>
      <c r="AT169" s="20" t="s">
        <v>180</v>
      </c>
      <c r="AU169" s="20" t="s">
        <v>129</v>
      </c>
      <c r="AY169" s="20" t="s">
        <v>159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20" t="s">
        <v>85</v>
      </c>
      <c r="BK169" s="149">
        <f t="shared" si="29"/>
        <v>0</v>
      </c>
      <c r="BL169" s="20" t="s">
        <v>168</v>
      </c>
      <c r="BM169" s="20" t="s">
        <v>957</v>
      </c>
    </row>
    <row r="170" spans="2:65" s="1" customFormat="1" ht="22.5" customHeight="1">
      <c r="B170" s="140"/>
      <c r="C170" s="166" t="s">
        <v>475</v>
      </c>
      <c r="D170" s="166" t="s">
        <v>180</v>
      </c>
      <c r="E170" s="167" t="s">
        <v>1644</v>
      </c>
      <c r="F170" s="235" t="s">
        <v>1645</v>
      </c>
      <c r="G170" s="235"/>
      <c r="H170" s="235"/>
      <c r="I170" s="235"/>
      <c r="J170" s="168" t="s">
        <v>407</v>
      </c>
      <c r="K170" s="169">
        <v>20</v>
      </c>
      <c r="L170" s="236"/>
      <c r="M170" s="236"/>
      <c r="N170" s="236">
        <f t="shared" si="20"/>
        <v>0</v>
      </c>
      <c r="O170" s="226"/>
      <c r="P170" s="226"/>
      <c r="Q170" s="226"/>
      <c r="R170" s="145"/>
      <c r="T170" s="146" t="s">
        <v>5</v>
      </c>
      <c r="U170" s="43" t="s">
        <v>42</v>
      </c>
      <c r="V170" s="147">
        <v>0</v>
      </c>
      <c r="W170" s="147">
        <f t="shared" si="21"/>
        <v>0</v>
      </c>
      <c r="X170" s="147">
        <v>0</v>
      </c>
      <c r="Y170" s="147">
        <f t="shared" si="22"/>
        <v>0</v>
      </c>
      <c r="Z170" s="147">
        <v>0</v>
      </c>
      <c r="AA170" s="148">
        <f t="shared" si="23"/>
        <v>0</v>
      </c>
      <c r="AR170" s="20" t="s">
        <v>384</v>
      </c>
      <c r="AT170" s="20" t="s">
        <v>180</v>
      </c>
      <c r="AU170" s="20" t="s">
        <v>129</v>
      </c>
      <c r="AY170" s="20" t="s">
        <v>159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20" t="s">
        <v>85</v>
      </c>
      <c r="BK170" s="149">
        <f t="shared" si="29"/>
        <v>0</v>
      </c>
      <c r="BL170" s="20" t="s">
        <v>168</v>
      </c>
      <c r="BM170" s="20" t="s">
        <v>960</v>
      </c>
    </row>
    <row r="171" spans="2:65" s="1" customFormat="1" ht="22.5" customHeight="1">
      <c r="B171" s="140"/>
      <c r="C171" s="166" t="s">
        <v>480</v>
      </c>
      <c r="D171" s="166" t="s">
        <v>180</v>
      </c>
      <c r="E171" s="167" t="s">
        <v>1646</v>
      </c>
      <c r="F171" s="235" t="s">
        <v>1647</v>
      </c>
      <c r="G171" s="235"/>
      <c r="H171" s="235"/>
      <c r="I171" s="235"/>
      <c r="J171" s="168" t="s">
        <v>407</v>
      </c>
      <c r="K171" s="169">
        <v>6</v>
      </c>
      <c r="L171" s="236"/>
      <c r="M171" s="236"/>
      <c r="N171" s="236">
        <f t="shared" si="20"/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 t="shared" si="21"/>
        <v>0</v>
      </c>
      <c r="X171" s="147">
        <v>0</v>
      </c>
      <c r="Y171" s="147">
        <f t="shared" si="22"/>
        <v>0</v>
      </c>
      <c r="Z171" s="147">
        <v>0</v>
      </c>
      <c r="AA171" s="148">
        <f t="shared" si="23"/>
        <v>0</v>
      </c>
      <c r="AR171" s="20" t="s">
        <v>384</v>
      </c>
      <c r="AT171" s="20" t="s">
        <v>180</v>
      </c>
      <c r="AU171" s="20" t="s">
        <v>129</v>
      </c>
      <c r="AY171" s="20" t="s">
        <v>159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20" t="s">
        <v>85</v>
      </c>
      <c r="BK171" s="149">
        <f t="shared" si="29"/>
        <v>0</v>
      </c>
      <c r="BL171" s="20" t="s">
        <v>168</v>
      </c>
      <c r="BM171" s="20" t="s">
        <v>278</v>
      </c>
    </row>
    <row r="172" spans="2:65" s="1" customFormat="1" ht="22.5" customHeight="1">
      <c r="B172" s="140"/>
      <c r="C172" s="166" t="s">
        <v>485</v>
      </c>
      <c r="D172" s="166" t="s">
        <v>180</v>
      </c>
      <c r="E172" s="167" t="s">
        <v>1648</v>
      </c>
      <c r="F172" s="235" t="s">
        <v>1649</v>
      </c>
      <c r="G172" s="235"/>
      <c r="H172" s="235"/>
      <c r="I172" s="235"/>
      <c r="J172" s="168" t="s">
        <v>407</v>
      </c>
      <c r="K172" s="169">
        <v>1</v>
      </c>
      <c r="L172" s="236"/>
      <c r="M172" s="236"/>
      <c r="N172" s="236">
        <f t="shared" si="20"/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 t="shared" si="21"/>
        <v>0</v>
      </c>
      <c r="X172" s="147">
        <v>0</v>
      </c>
      <c r="Y172" s="147">
        <f t="shared" si="22"/>
        <v>0</v>
      </c>
      <c r="Z172" s="147">
        <v>0</v>
      </c>
      <c r="AA172" s="148">
        <f t="shared" si="23"/>
        <v>0</v>
      </c>
      <c r="AR172" s="20" t="s">
        <v>384</v>
      </c>
      <c r="AT172" s="20" t="s">
        <v>180</v>
      </c>
      <c r="AU172" s="20" t="s">
        <v>129</v>
      </c>
      <c r="AY172" s="20" t="s">
        <v>159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20" t="s">
        <v>85</v>
      </c>
      <c r="BK172" s="149">
        <f t="shared" si="29"/>
        <v>0</v>
      </c>
      <c r="BL172" s="20" t="s">
        <v>168</v>
      </c>
      <c r="BM172" s="20" t="s">
        <v>965</v>
      </c>
    </row>
    <row r="173" spans="2:65" s="1" customFormat="1" ht="22.5" customHeight="1">
      <c r="B173" s="140"/>
      <c r="C173" s="166" t="s">
        <v>490</v>
      </c>
      <c r="D173" s="166" t="s">
        <v>180</v>
      </c>
      <c r="E173" s="167" t="s">
        <v>1650</v>
      </c>
      <c r="F173" s="235" t="s">
        <v>1651</v>
      </c>
      <c r="G173" s="235"/>
      <c r="H173" s="235"/>
      <c r="I173" s="235"/>
      <c r="J173" s="168" t="s">
        <v>407</v>
      </c>
      <c r="K173" s="169">
        <v>2</v>
      </c>
      <c r="L173" s="236"/>
      <c r="M173" s="236"/>
      <c r="N173" s="236">
        <f t="shared" si="20"/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 t="shared" si="21"/>
        <v>0</v>
      </c>
      <c r="X173" s="147">
        <v>0</v>
      </c>
      <c r="Y173" s="147">
        <f t="shared" si="22"/>
        <v>0</v>
      </c>
      <c r="Z173" s="147">
        <v>0</v>
      </c>
      <c r="AA173" s="148">
        <f t="shared" si="23"/>
        <v>0</v>
      </c>
      <c r="AR173" s="20" t="s">
        <v>384</v>
      </c>
      <c r="AT173" s="20" t="s">
        <v>180</v>
      </c>
      <c r="AU173" s="20" t="s">
        <v>129</v>
      </c>
      <c r="AY173" s="20" t="s">
        <v>159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20" t="s">
        <v>85</v>
      </c>
      <c r="BK173" s="149">
        <f t="shared" si="29"/>
        <v>0</v>
      </c>
      <c r="BL173" s="20" t="s">
        <v>168</v>
      </c>
      <c r="BM173" s="20" t="s">
        <v>969</v>
      </c>
    </row>
    <row r="174" spans="2:65" s="1" customFormat="1" ht="22.5" customHeight="1">
      <c r="B174" s="140"/>
      <c r="C174" s="166" t="s">
        <v>494</v>
      </c>
      <c r="D174" s="166" t="s">
        <v>180</v>
      </c>
      <c r="E174" s="167" t="s">
        <v>1652</v>
      </c>
      <c r="F174" s="235" t="s">
        <v>1653</v>
      </c>
      <c r="G174" s="235"/>
      <c r="H174" s="235"/>
      <c r="I174" s="235"/>
      <c r="J174" s="168" t="s">
        <v>407</v>
      </c>
      <c r="K174" s="169">
        <v>37</v>
      </c>
      <c r="L174" s="236"/>
      <c r="M174" s="236"/>
      <c r="N174" s="236">
        <f t="shared" si="20"/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 t="shared" si="21"/>
        <v>0</v>
      </c>
      <c r="X174" s="147">
        <v>0</v>
      </c>
      <c r="Y174" s="147">
        <f t="shared" si="22"/>
        <v>0</v>
      </c>
      <c r="Z174" s="147">
        <v>0</v>
      </c>
      <c r="AA174" s="148">
        <f t="shared" si="23"/>
        <v>0</v>
      </c>
      <c r="AR174" s="20" t="s">
        <v>384</v>
      </c>
      <c r="AT174" s="20" t="s">
        <v>180</v>
      </c>
      <c r="AU174" s="20" t="s">
        <v>129</v>
      </c>
      <c r="AY174" s="20" t="s">
        <v>159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20" t="s">
        <v>85</v>
      </c>
      <c r="BK174" s="149">
        <f t="shared" si="29"/>
        <v>0</v>
      </c>
      <c r="BL174" s="20" t="s">
        <v>168</v>
      </c>
      <c r="BM174" s="20" t="s">
        <v>972</v>
      </c>
    </row>
    <row r="175" spans="2:65" s="1" customFormat="1" ht="22.5" customHeight="1">
      <c r="B175" s="140"/>
      <c r="C175" s="166" t="s">
        <v>498</v>
      </c>
      <c r="D175" s="166" t="s">
        <v>180</v>
      </c>
      <c r="E175" s="167" t="s">
        <v>1654</v>
      </c>
      <c r="F175" s="235" t="s">
        <v>1655</v>
      </c>
      <c r="G175" s="235"/>
      <c r="H175" s="235"/>
      <c r="I175" s="235"/>
      <c r="J175" s="168" t="s">
        <v>407</v>
      </c>
      <c r="K175" s="169">
        <v>3</v>
      </c>
      <c r="L175" s="236"/>
      <c r="M175" s="236"/>
      <c r="N175" s="236">
        <f t="shared" si="20"/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 t="shared" si="21"/>
        <v>0</v>
      </c>
      <c r="X175" s="147">
        <v>0</v>
      </c>
      <c r="Y175" s="147">
        <f t="shared" si="22"/>
        <v>0</v>
      </c>
      <c r="Z175" s="147">
        <v>0</v>
      </c>
      <c r="AA175" s="148">
        <f t="shared" si="23"/>
        <v>0</v>
      </c>
      <c r="AR175" s="20" t="s">
        <v>384</v>
      </c>
      <c r="AT175" s="20" t="s">
        <v>180</v>
      </c>
      <c r="AU175" s="20" t="s">
        <v>129</v>
      </c>
      <c r="AY175" s="20" t="s">
        <v>159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20" t="s">
        <v>85</v>
      </c>
      <c r="BK175" s="149">
        <f t="shared" si="29"/>
        <v>0</v>
      </c>
      <c r="BL175" s="20" t="s">
        <v>168</v>
      </c>
      <c r="BM175" s="20" t="s">
        <v>976</v>
      </c>
    </row>
    <row r="176" spans="2:65" s="1" customFormat="1" ht="22.5" customHeight="1">
      <c r="B176" s="140"/>
      <c r="C176" s="166" t="s">
        <v>502</v>
      </c>
      <c r="D176" s="166" t="s">
        <v>180</v>
      </c>
      <c r="E176" s="167" t="s">
        <v>1656</v>
      </c>
      <c r="F176" s="235" t="s">
        <v>1657</v>
      </c>
      <c r="G176" s="235"/>
      <c r="H176" s="235"/>
      <c r="I176" s="235"/>
      <c r="J176" s="168" t="s">
        <v>407</v>
      </c>
      <c r="K176" s="169">
        <v>1</v>
      </c>
      <c r="L176" s="236"/>
      <c r="M176" s="236"/>
      <c r="N176" s="236">
        <f t="shared" si="20"/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 t="shared" si="21"/>
        <v>0</v>
      </c>
      <c r="X176" s="147">
        <v>0</v>
      </c>
      <c r="Y176" s="147">
        <f t="shared" si="22"/>
        <v>0</v>
      </c>
      <c r="Z176" s="147">
        <v>0</v>
      </c>
      <c r="AA176" s="148">
        <f t="shared" si="23"/>
        <v>0</v>
      </c>
      <c r="AR176" s="20" t="s">
        <v>384</v>
      </c>
      <c r="AT176" s="20" t="s">
        <v>180</v>
      </c>
      <c r="AU176" s="20" t="s">
        <v>129</v>
      </c>
      <c r="AY176" s="20" t="s">
        <v>159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20" t="s">
        <v>85</v>
      </c>
      <c r="BK176" s="149">
        <f t="shared" si="29"/>
        <v>0</v>
      </c>
      <c r="BL176" s="20" t="s">
        <v>168</v>
      </c>
      <c r="BM176" s="20" t="s">
        <v>980</v>
      </c>
    </row>
    <row r="177" spans="2:65" s="1" customFormat="1" ht="22.5" customHeight="1">
      <c r="B177" s="140"/>
      <c r="C177" s="166" t="s">
        <v>506</v>
      </c>
      <c r="D177" s="166" t="s">
        <v>180</v>
      </c>
      <c r="E177" s="167" t="s">
        <v>1658</v>
      </c>
      <c r="F177" s="235" t="s">
        <v>1659</v>
      </c>
      <c r="G177" s="235"/>
      <c r="H177" s="235"/>
      <c r="I177" s="235"/>
      <c r="J177" s="168" t="s">
        <v>407</v>
      </c>
      <c r="K177" s="169">
        <v>3</v>
      </c>
      <c r="L177" s="236"/>
      <c r="M177" s="236"/>
      <c r="N177" s="236">
        <f t="shared" si="20"/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 t="shared" si="21"/>
        <v>0</v>
      </c>
      <c r="X177" s="147">
        <v>0</v>
      </c>
      <c r="Y177" s="147">
        <f t="shared" si="22"/>
        <v>0</v>
      </c>
      <c r="Z177" s="147">
        <v>0</v>
      </c>
      <c r="AA177" s="148">
        <f t="shared" si="23"/>
        <v>0</v>
      </c>
      <c r="AR177" s="20" t="s">
        <v>384</v>
      </c>
      <c r="AT177" s="20" t="s">
        <v>180</v>
      </c>
      <c r="AU177" s="20" t="s">
        <v>129</v>
      </c>
      <c r="AY177" s="20" t="s">
        <v>159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20" t="s">
        <v>85</v>
      </c>
      <c r="BK177" s="149">
        <f t="shared" si="29"/>
        <v>0</v>
      </c>
      <c r="BL177" s="20" t="s">
        <v>168</v>
      </c>
      <c r="BM177" s="20" t="s">
        <v>984</v>
      </c>
    </row>
    <row r="178" spans="2:65" s="9" customFormat="1" ht="29.85" customHeight="1">
      <c r="B178" s="129"/>
      <c r="C178" s="130"/>
      <c r="D178" s="139" t="s">
        <v>672</v>
      </c>
      <c r="E178" s="139"/>
      <c r="F178" s="139"/>
      <c r="G178" s="139"/>
      <c r="H178" s="139"/>
      <c r="I178" s="139"/>
      <c r="J178" s="139"/>
      <c r="K178" s="139"/>
      <c r="L178" s="139"/>
      <c r="M178" s="139"/>
      <c r="N178" s="259">
        <f>BK178</f>
        <v>0</v>
      </c>
      <c r="O178" s="260"/>
      <c r="P178" s="260"/>
      <c r="Q178" s="260"/>
      <c r="R178" s="132"/>
      <c r="T178" s="133"/>
      <c r="U178" s="130"/>
      <c r="V178" s="130"/>
      <c r="W178" s="134">
        <f>W179</f>
        <v>0</v>
      </c>
      <c r="X178" s="130"/>
      <c r="Y178" s="134">
        <f>Y179</f>
        <v>0</v>
      </c>
      <c r="Z178" s="130"/>
      <c r="AA178" s="135">
        <f>AA179</f>
        <v>0</v>
      </c>
      <c r="AR178" s="136" t="s">
        <v>129</v>
      </c>
      <c r="AT178" s="137" t="s">
        <v>76</v>
      </c>
      <c r="AU178" s="137" t="s">
        <v>85</v>
      </c>
      <c r="AY178" s="136" t="s">
        <v>159</v>
      </c>
      <c r="BK178" s="138">
        <f>BK179</f>
        <v>0</v>
      </c>
    </row>
    <row r="179" spans="2:65" s="1" customFormat="1" ht="22.5" customHeight="1">
      <c r="B179" s="140"/>
      <c r="C179" s="141" t="s">
        <v>511</v>
      </c>
      <c r="D179" s="141" t="s">
        <v>160</v>
      </c>
      <c r="E179" s="142" t="s">
        <v>1660</v>
      </c>
      <c r="F179" s="225" t="s">
        <v>1661</v>
      </c>
      <c r="G179" s="225"/>
      <c r="H179" s="225"/>
      <c r="I179" s="225"/>
      <c r="J179" s="143" t="s">
        <v>1641</v>
      </c>
      <c r="K179" s="144">
        <v>1</v>
      </c>
      <c r="L179" s="226"/>
      <c r="M179" s="226"/>
      <c r="N179" s="226">
        <f>ROUND(L179*K179,2)</f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>V179*K179</f>
        <v>0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0" t="s">
        <v>168</v>
      </c>
      <c r="AT179" s="20" t="s">
        <v>160</v>
      </c>
      <c r="AU179" s="20" t="s">
        <v>129</v>
      </c>
      <c r="AY179" s="20" t="s">
        <v>159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0" t="s">
        <v>85</v>
      </c>
      <c r="BK179" s="149">
        <f>ROUND(L179*K179,2)</f>
        <v>0</v>
      </c>
      <c r="BL179" s="20" t="s">
        <v>168</v>
      </c>
      <c r="BM179" s="20" t="s">
        <v>987</v>
      </c>
    </row>
    <row r="180" spans="2:65" s="9" customFormat="1" ht="29.85" customHeight="1">
      <c r="B180" s="129"/>
      <c r="C180" s="130"/>
      <c r="D180" s="139" t="s">
        <v>1541</v>
      </c>
      <c r="E180" s="139"/>
      <c r="F180" s="139"/>
      <c r="G180" s="139"/>
      <c r="H180" s="139"/>
      <c r="I180" s="139"/>
      <c r="J180" s="139"/>
      <c r="K180" s="139"/>
      <c r="L180" s="139"/>
      <c r="M180" s="139"/>
      <c r="N180" s="259">
        <f>BK180</f>
        <v>0</v>
      </c>
      <c r="O180" s="260"/>
      <c r="P180" s="260"/>
      <c r="Q180" s="260"/>
      <c r="R180" s="132"/>
      <c r="T180" s="133"/>
      <c r="U180" s="130"/>
      <c r="V180" s="130"/>
      <c r="W180" s="134">
        <f>SUM(W181:W199)</f>
        <v>0</v>
      </c>
      <c r="X180" s="130"/>
      <c r="Y180" s="134">
        <f>SUM(Y181:Y199)</f>
        <v>0</v>
      </c>
      <c r="Z180" s="130"/>
      <c r="AA180" s="135">
        <f>SUM(AA181:AA199)</f>
        <v>0</v>
      </c>
      <c r="AR180" s="136" t="s">
        <v>129</v>
      </c>
      <c r="AT180" s="137" t="s">
        <v>76</v>
      </c>
      <c r="AU180" s="137" t="s">
        <v>85</v>
      </c>
      <c r="AY180" s="136" t="s">
        <v>159</v>
      </c>
      <c r="BK180" s="138">
        <f>SUM(BK181:BK199)</f>
        <v>0</v>
      </c>
    </row>
    <row r="181" spans="2:65" s="1" customFormat="1" ht="22.5" customHeight="1">
      <c r="B181" s="140"/>
      <c r="C181" s="166" t="s">
        <v>516</v>
      </c>
      <c r="D181" s="166" t="s">
        <v>180</v>
      </c>
      <c r="E181" s="167" t="s">
        <v>1662</v>
      </c>
      <c r="F181" s="235" t="s">
        <v>1663</v>
      </c>
      <c r="G181" s="235"/>
      <c r="H181" s="235"/>
      <c r="I181" s="235"/>
      <c r="J181" s="168" t="s">
        <v>407</v>
      </c>
      <c r="K181" s="169">
        <v>0</v>
      </c>
      <c r="L181" s="236"/>
      <c r="M181" s="236"/>
      <c r="N181" s="236">
        <f>ROUND(L181*K181,2)</f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>V181*K181</f>
        <v>0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0" t="s">
        <v>384</v>
      </c>
      <c r="AT181" s="20" t="s">
        <v>180</v>
      </c>
      <c r="AU181" s="20" t="s">
        <v>129</v>
      </c>
      <c r="AY181" s="20" t="s">
        <v>159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0" t="s">
        <v>85</v>
      </c>
      <c r="BK181" s="149">
        <f>ROUND(L181*K181,2)</f>
        <v>0</v>
      </c>
      <c r="BL181" s="20" t="s">
        <v>168</v>
      </c>
      <c r="BM181" s="20" t="s">
        <v>991</v>
      </c>
    </row>
    <row r="182" spans="2:65" s="10" customFormat="1" ht="22.5" customHeight="1">
      <c r="B182" s="150"/>
      <c r="C182" s="151"/>
      <c r="D182" s="151"/>
      <c r="E182" s="152" t="s">
        <v>5</v>
      </c>
      <c r="F182" s="227" t="s">
        <v>1664</v>
      </c>
      <c r="G182" s="228"/>
      <c r="H182" s="228"/>
      <c r="I182" s="228"/>
      <c r="J182" s="151"/>
      <c r="K182" s="153">
        <v>0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167</v>
      </c>
      <c r="AU182" s="157" t="s">
        <v>129</v>
      </c>
      <c r="AV182" s="10" t="s">
        <v>129</v>
      </c>
      <c r="AW182" s="10" t="s">
        <v>35</v>
      </c>
      <c r="AX182" s="10" t="s">
        <v>85</v>
      </c>
      <c r="AY182" s="157" t="s">
        <v>159</v>
      </c>
    </row>
    <row r="183" spans="2:65" s="1" customFormat="1" ht="22.5" customHeight="1">
      <c r="B183" s="140"/>
      <c r="C183" s="166" t="s">
        <v>409</v>
      </c>
      <c r="D183" s="166" t="s">
        <v>180</v>
      </c>
      <c r="E183" s="167" t="s">
        <v>1665</v>
      </c>
      <c r="F183" s="235" t="s">
        <v>1666</v>
      </c>
      <c r="G183" s="235"/>
      <c r="H183" s="235"/>
      <c r="I183" s="235"/>
      <c r="J183" s="168" t="s">
        <v>407</v>
      </c>
      <c r="K183" s="169">
        <v>0</v>
      </c>
      <c r="L183" s="236"/>
      <c r="M183" s="236"/>
      <c r="N183" s="236">
        <f>ROUND(L183*K183,2)</f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>V183*K183</f>
        <v>0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0" t="s">
        <v>384</v>
      </c>
      <c r="AT183" s="20" t="s">
        <v>180</v>
      </c>
      <c r="AU183" s="20" t="s">
        <v>129</v>
      </c>
      <c r="AY183" s="20" t="s">
        <v>159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0" t="s">
        <v>85</v>
      </c>
      <c r="BK183" s="149">
        <f>ROUND(L183*K183,2)</f>
        <v>0</v>
      </c>
      <c r="BL183" s="20" t="s">
        <v>168</v>
      </c>
      <c r="BM183" s="20" t="s">
        <v>994</v>
      </c>
    </row>
    <row r="184" spans="2:65" s="10" customFormat="1" ht="22.5" customHeight="1">
      <c r="B184" s="150"/>
      <c r="C184" s="151"/>
      <c r="D184" s="151"/>
      <c r="E184" s="152" t="s">
        <v>5</v>
      </c>
      <c r="F184" s="227" t="s">
        <v>1667</v>
      </c>
      <c r="G184" s="228"/>
      <c r="H184" s="228"/>
      <c r="I184" s="228"/>
      <c r="J184" s="151"/>
      <c r="K184" s="153">
        <v>0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167</v>
      </c>
      <c r="AU184" s="157" t="s">
        <v>129</v>
      </c>
      <c r="AV184" s="10" t="s">
        <v>129</v>
      </c>
      <c r="AW184" s="10" t="s">
        <v>35</v>
      </c>
      <c r="AX184" s="10" t="s">
        <v>85</v>
      </c>
      <c r="AY184" s="157" t="s">
        <v>159</v>
      </c>
    </row>
    <row r="185" spans="2:65" s="1" customFormat="1" ht="22.5" customHeight="1">
      <c r="B185" s="140"/>
      <c r="C185" s="166" t="s">
        <v>524</v>
      </c>
      <c r="D185" s="166" t="s">
        <v>180</v>
      </c>
      <c r="E185" s="167" t="s">
        <v>1668</v>
      </c>
      <c r="F185" s="235" t="s">
        <v>1669</v>
      </c>
      <c r="G185" s="235"/>
      <c r="H185" s="235"/>
      <c r="I185" s="235"/>
      <c r="J185" s="168" t="s">
        <v>407</v>
      </c>
      <c r="K185" s="169">
        <v>0</v>
      </c>
      <c r="L185" s="236"/>
      <c r="M185" s="236"/>
      <c r="N185" s="236">
        <f>ROUND(L185*K185,2)</f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>V185*K185</f>
        <v>0</v>
      </c>
      <c r="X185" s="147">
        <v>0</v>
      </c>
      <c r="Y185" s="147">
        <f>X185*K185</f>
        <v>0</v>
      </c>
      <c r="Z185" s="147">
        <v>0</v>
      </c>
      <c r="AA185" s="148">
        <f>Z185*K185</f>
        <v>0</v>
      </c>
      <c r="AR185" s="20" t="s">
        <v>384</v>
      </c>
      <c r="AT185" s="20" t="s">
        <v>180</v>
      </c>
      <c r="AU185" s="20" t="s">
        <v>129</v>
      </c>
      <c r="AY185" s="20" t="s">
        <v>159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0" t="s">
        <v>85</v>
      </c>
      <c r="BK185" s="149">
        <f>ROUND(L185*K185,2)</f>
        <v>0</v>
      </c>
      <c r="BL185" s="20" t="s">
        <v>168</v>
      </c>
      <c r="BM185" s="20" t="s">
        <v>998</v>
      </c>
    </row>
    <row r="186" spans="2:65" s="10" customFormat="1" ht="22.5" customHeight="1">
      <c r="B186" s="150"/>
      <c r="C186" s="151"/>
      <c r="D186" s="151"/>
      <c r="E186" s="152" t="s">
        <v>5</v>
      </c>
      <c r="F186" s="227" t="s">
        <v>1670</v>
      </c>
      <c r="G186" s="228"/>
      <c r="H186" s="228"/>
      <c r="I186" s="228"/>
      <c r="J186" s="151"/>
      <c r="K186" s="153">
        <v>0</v>
      </c>
      <c r="L186" s="151"/>
      <c r="M186" s="151"/>
      <c r="N186" s="151"/>
      <c r="O186" s="151"/>
      <c r="P186" s="151"/>
      <c r="Q186" s="151"/>
      <c r="R186" s="154"/>
      <c r="T186" s="155"/>
      <c r="U186" s="151"/>
      <c r="V186" s="151"/>
      <c r="W186" s="151"/>
      <c r="X186" s="151"/>
      <c r="Y186" s="151"/>
      <c r="Z186" s="151"/>
      <c r="AA186" s="156"/>
      <c r="AT186" s="157" t="s">
        <v>167</v>
      </c>
      <c r="AU186" s="157" t="s">
        <v>129</v>
      </c>
      <c r="AV186" s="10" t="s">
        <v>129</v>
      </c>
      <c r="AW186" s="10" t="s">
        <v>35</v>
      </c>
      <c r="AX186" s="10" t="s">
        <v>85</v>
      </c>
      <c r="AY186" s="157" t="s">
        <v>159</v>
      </c>
    </row>
    <row r="187" spans="2:65" s="1" customFormat="1" ht="22.5" customHeight="1">
      <c r="B187" s="140"/>
      <c r="C187" s="166" t="s">
        <v>528</v>
      </c>
      <c r="D187" s="166" t="s">
        <v>180</v>
      </c>
      <c r="E187" s="167" t="s">
        <v>1671</v>
      </c>
      <c r="F187" s="235" t="s">
        <v>1672</v>
      </c>
      <c r="G187" s="235"/>
      <c r="H187" s="235"/>
      <c r="I187" s="235"/>
      <c r="J187" s="168" t="s">
        <v>407</v>
      </c>
      <c r="K187" s="169">
        <v>0</v>
      </c>
      <c r="L187" s="236"/>
      <c r="M187" s="236"/>
      <c r="N187" s="236">
        <f>ROUND(L187*K187,2)</f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>V187*K187</f>
        <v>0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384</v>
      </c>
      <c r="AT187" s="20" t="s">
        <v>180</v>
      </c>
      <c r="AU187" s="20" t="s">
        <v>129</v>
      </c>
      <c r="AY187" s="20" t="s">
        <v>159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0" t="s">
        <v>85</v>
      </c>
      <c r="BK187" s="149">
        <f>ROUND(L187*K187,2)</f>
        <v>0</v>
      </c>
      <c r="BL187" s="20" t="s">
        <v>168</v>
      </c>
      <c r="BM187" s="20" t="s">
        <v>1001</v>
      </c>
    </row>
    <row r="188" spans="2:65" s="10" customFormat="1" ht="22.5" customHeight="1">
      <c r="B188" s="150"/>
      <c r="C188" s="151"/>
      <c r="D188" s="151"/>
      <c r="E188" s="152" t="s">
        <v>5</v>
      </c>
      <c r="F188" s="227" t="s">
        <v>1670</v>
      </c>
      <c r="G188" s="228"/>
      <c r="H188" s="228"/>
      <c r="I188" s="228"/>
      <c r="J188" s="151"/>
      <c r="K188" s="153">
        <v>0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167</v>
      </c>
      <c r="AU188" s="157" t="s">
        <v>129</v>
      </c>
      <c r="AV188" s="10" t="s">
        <v>129</v>
      </c>
      <c r="AW188" s="10" t="s">
        <v>35</v>
      </c>
      <c r="AX188" s="10" t="s">
        <v>85</v>
      </c>
      <c r="AY188" s="157" t="s">
        <v>159</v>
      </c>
    </row>
    <row r="189" spans="2:65" s="1" customFormat="1" ht="22.5" customHeight="1">
      <c r="B189" s="140"/>
      <c r="C189" s="166" t="s">
        <v>532</v>
      </c>
      <c r="D189" s="166" t="s">
        <v>180</v>
      </c>
      <c r="E189" s="167" t="s">
        <v>1673</v>
      </c>
      <c r="F189" s="235" t="s">
        <v>1674</v>
      </c>
      <c r="G189" s="235"/>
      <c r="H189" s="235"/>
      <c r="I189" s="235"/>
      <c r="J189" s="168" t="s">
        <v>407</v>
      </c>
      <c r="K189" s="169">
        <v>0</v>
      </c>
      <c r="L189" s="236"/>
      <c r="M189" s="236"/>
      <c r="N189" s="236">
        <f>ROUND(L189*K189,2)</f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>V189*K189</f>
        <v>0</v>
      </c>
      <c r="X189" s="147">
        <v>0</v>
      </c>
      <c r="Y189" s="147">
        <f>X189*K189</f>
        <v>0</v>
      </c>
      <c r="Z189" s="147">
        <v>0</v>
      </c>
      <c r="AA189" s="148">
        <f>Z189*K189</f>
        <v>0</v>
      </c>
      <c r="AR189" s="20" t="s">
        <v>384</v>
      </c>
      <c r="AT189" s="20" t="s">
        <v>180</v>
      </c>
      <c r="AU189" s="20" t="s">
        <v>129</v>
      </c>
      <c r="AY189" s="20" t="s">
        <v>159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0" t="s">
        <v>85</v>
      </c>
      <c r="BK189" s="149">
        <f>ROUND(L189*K189,2)</f>
        <v>0</v>
      </c>
      <c r="BL189" s="20" t="s">
        <v>168</v>
      </c>
      <c r="BM189" s="20" t="s">
        <v>1004</v>
      </c>
    </row>
    <row r="190" spans="2:65" s="10" customFormat="1" ht="22.5" customHeight="1">
      <c r="B190" s="150"/>
      <c r="C190" s="151"/>
      <c r="D190" s="151"/>
      <c r="E190" s="152" t="s">
        <v>5</v>
      </c>
      <c r="F190" s="227" t="s">
        <v>1667</v>
      </c>
      <c r="G190" s="228"/>
      <c r="H190" s="228"/>
      <c r="I190" s="228"/>
      <c r="J190" s="151"/>
      <c r="K190" s="153">
        <v>0</v>
      </c>
      <c r="L190" s="151"/>
      <c r="M190" s="151"/>
      <c r="N190" s="151"/>
      <c r="O190" s="151"/>
      <c r="P190" s="151"/>
      <c r="Q190" s="151"/>
      <c r="R190" s="154"/>
      <c r="T190" s="155"/>
      <c r="U190" s="151"/>
      <c r="V190" s="151"/>
      <c r="W190" s="151"/>
      <c r="X190" s="151"/>
      <c r="Y190" s="151"/>
      <c r="Z190" s="151"/>
      <c r="AA190" s="156"/>
      <c r="AT190" s="157" t="s">
        <v>167</v>
      </c>
      <c r="AU190" s="157" t="s">
        <v>129</v>
      </c>
      <c r="AV190" s="10" t="s">
        <v>129</v>
      </c>
      <c r="AW190" s="10" t="s">
        <v>35</v>
      </c>
      <c r="AX190" s="10" t="s">
        <v>85</v>
      </c>
      <c r="AY190" s="157" t="s">
        <v>159</v>
      </c>
    </row>
    <row r="191" spans="2:65" s="1" customFormat="1" ht="22.5" customHeight="1">
      <c r="B191" s="140"/>
      <c r="C191" s="166" t="s">
        <v>536</v>
      </c>
      <c r="D191" s="166" t="s">
        <v>180</v>
      </c>
      <c r="E191" s="167" t="s">
        <v>1675</v>
      </c>
      <c r="F191" s="235" t="s">
        <v>1676</v>
      </c>
      <c r="G191" s="235"/>
      <c r="H191" s="235"/>
      <c r="I191" s="235"/>
      <c r="J191" s="168" t="s">
        <v>407</v>
      </c>
      <c r="K191" s="169">
        <v>0</v>
      </c>
      <c r="L191" s="236"/>
      <c r="M191" s="236"/>
      <c r="N191" s="236">
        <f>ROUND(L191*K191,2)</f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>V191*K191</f>
        <v>0</v>
      </c>
      <c r="X191" s="147">
        <v>0</v>
      </c>
      <c r="Y191" s="147">
        <f>X191*K191</f>
        <v>0</v>
      </c>
      <c r="Z191" s="147">
        <v>0</v>
      </c>
      <c r="AA191" s="148">
        <f>Z191*K191</f>
        <v>0</v>
      </c>
      <c r="AR191" s="20" t="s">
        <v>384</v>
      </c>
      <c r="AT191" s="20" t="s">
        <v>180</v>
      </c>
      <c r="AU191" s="20" t="s">
        <v>129</v>
      </c>
      <c r="AY191" s="20" t="s">
        <v>159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0" t="s">
        <v>85</v>
      </c>
      <c r="BK191" s="149">
        <f>ROUND(L191*K191,2)</f>
        <v>0</v>
      </c>
      <c r="BL191" s="20" t="s">
        <v>168</v>
      </c>
      <c r="BM191" s="20" t="s">
        <v>1007</v>
      </c>
    </row>
    <row r="192" spans="2:65" s="10" customFormat="1" ht="22.5" customHeight="1">
      <c r="B192" s="150"/>
      <c r="C192" s="151"/>
      <c r="D192" s="151"/>
      <c r="E192" s="152" t="s">
        <v>5</v>
      </c>
      <c r="F192" s="227" t="s">
        <v>1664</v>
      </c>
      <c r="G192" s="228"/>
      <c r="H192" s="228"/>
      <c r="I192" s="228"/>
      <c r="J192" s="151"/>
      <c r="K192" s="153">
        <v>0</v>
      </c>
      <c r="L192" s="151"/>
      <c r="M192" s="151"/>
      <c r="N192" s="151"/>
      <c r="O192" s="151"/>
      <c r="P192" s="151"/>
      <c r="Q192" s="151"/>
      <c r="R192" s="154"/>
      <c r="T192" s="155"/>
      <c r="U192" s="151"/>
      <c r="V192" s="151"/>
      <c r="W192" s="151"/>
      <c r="X192" s="151"/>
      <c r="Y192" s="151"/>
      <c r="Z192" s="151"/>
      <c r="AA192" s="156"/>
      <c r="AT192" s="157" t="s">
        <v>167</v>
      </c>
      <c r="AU192" s="157" t="s">
        <v>129</v>
      </c>
      <c r="AV192" s="10" t="s">
        <v>129</v>
      </c>
      <c r="AW192" s="10" t="s">
        <v>35</v>
      </c>
      <c r="AX192" s="10" t="s">
        <v>85</v>
      </c>
      <c r="AY192" s="157" t="s">
        <v>159</v>
      </c>
    </row>
    <row r="193" spans="2:65" s="1" customFormat="1" ht="22.5" customHeight="1">
      <c r="B193" s="140"/>
      <c r="C193" s="166" t="s">
        <v>540</v>
      </c>
      <c r="D193" s="166" t="s">
        <v>180</v>
      </c>
      <c r="E193" s="167" t="s">
        <v>1677</v>
      </c>
      <c r="F193" s="235" t="s">
        <v>1678</v>
      </c>
      <c r="G193" s="235"/>
      <c r="H193" s="235"/>
      <c r="I193" s="235"/>
      <c r="J193" s="168" t="s">
        <v>407</v>
      </c>
      <c r="K193" s="169">
        <v>0</v>
      </c>
      <c r="L193" s="236"/>
      <c r="M193" s="236"/>
      <c r="N193" s="236">
        <f>ROUND(L193*K193,2)</f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>V193*K193</f>
        <v>0</v>
      </c>
      <c r="X193" s="147">
        <v>0</v>
      </c>
      <c r="Y193" s="147">
        <f>X193*K193</f>
        <v>0</v>
      </c>
      <c r="Z193" s="147">
        <v>0</v>
      </c>
      <c r="AA193" s="148">
        <f>Z193*K193</f>
        <v>0</v>
      </c>
      <c r="AR193" s="20" t="s">
        <v>384</v>
      </c>
      <c r="AT193" s="20" t="s">
        <v>180</v>
      </c>
      <c r="AU193" s="20" t="s">
        <v>129</v>
      </c>
      <c r="AY193" s="20" t="s">
        <v>159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0" t="s">
        <v>85</v>
      </c>
      <c r="BK193" s="149">
        <f>ROUND(L193*K193,2)</f>
        <v>0</v>
      </c>
      <c r="BL193" s="20" t="s">
        <v>168</v>
      </c>
      <c r="BM193" s="20" t="s">
        <v>1011</v>
      </c>
    </row>
    <row r="194" spans="2:65" s="10" customFormat="1" ht="22.5" customHeight="1">
      <c r="B194" s="150"/>
      <c r="C194" s="151"/>
      <c r="D194" s="151"/>
      <c r="E194" s="152" t="s">
        <v>5</v>
      </c>
      <c r="F194" s="227" t="s">
        <v>1664</v>
      </c>
      <c r="G194" s="228"/>
      <c r="H194" s="228"/>
      <c r="I194" s="228"/>
      <c r="J194" s="151"/>
      <c r="K194" s="153">
        <v>0</v>
      </c>
      <c r="L194" s="151"/>
      <c r="M194" s="151"/>
      <c r="N194" s="151"/>
      <c r="O194" s="151"/>
      <c r="P194" s="151"/>
      <c r="Q194" s="151"/>
      <c r="R194" s="154"/>
      <c r="T194" s="155"/>
      <c r="U194" s="151"/>
      <c r="V194" s="151"/>
      <c r="W194" s="151"/>
      <c r="X194" s="151"/>
      <c r="Y194" s="151"/>
      <c r="Z194" s="151"/>
      <c r="AA194" s="156"/>
      <c r="AT194" s="157" t="s">
        <v>167</v>
      </c>
      <c r="AU194" s="157" t="s">
        <v>129</v>
      </c>
      <c r="AV194" s="10" t="s">
        <v>129</v>
      </c>
      <c r="AW194" s="10" t="s">
        <v>35</v>
      </c>
      <c r="AX194" s="10" t="s">
        <v>85</v>
      </c>
      <c r="AY194" s="157" t="s">
        <v>159</v>
      </c>
    </row>
    <row r="195" spans="2:65" s="1" customFormat="1" ht="22.5" customHeight="1">
      <c r="B195" s="140"/>
      <c r="C195" s="166" t="s">
        <v>545</v>
      </c>
      <c r="D195" s="166" t="s">
        <v>180</v>
      </c>
      <c r="E195" s="167" t="s">
        <v>1679</v>
      </c>
      <c r="F195" s="235" t="s">
        <v>1680</v>
      </c>
      <c r="G195" s="235"/>
      <c r="H195" s="235"/>
      <c r="I195" s="235"/>
      <c r="J195" s="168" t="s">
        <v>407</v>
      </c>
      <c r="K195" s="169">
        <v>0</v>
      </c>
      <c r="L195" s="236"/>
      <c r="M195" s="236"/>
      <c r="N195" s="236">
        <f>ROUND(L195*K195,2)</f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>V195*K195</f>
        <v>0</v>
      </c>
      <c r="X195" s="147">
        <v>0</v>
      </c>
      <c r="Y195" s="147">
        <f>X195*K195</f>
        <v>0</v>
      </c>
      <c r="Z195" s="147">
        <v>0</v>
      </c>
      <c r="AA195" s="148">
        <f>Z195*K195</f>
        <v>0</v>
      </c>
      <c r="AR195" s="20" t="s">
        <v>384</v>
      </c>
      <c r="AT195" s="20" t="s">
        <v>180</v>
      </c>
      <c r="AU195" s="20" t="s">
        <v>129</v>
      </c>
      <c r="AY195" s="20" t="s">
        <v>159</v>
      </c>
      <c r="BE195" s="149">
        <f>IF(U195="základní",N195,0)</f>
        <v>0</v>
      </c>
      <c r="BF195" s="149">
        <f>IF(U195="snížená",N195,0)</f>
        <v>0</v>
      </c>
      <c r="BG195" s="149">
        <f>IF(U195="zákl. přenesená",N195,0)</f>
        <v>0</v>
      </c>
      <c r="BH195" s="149">
        <f>IF(U195="sníž. přenesená",N195,0)</f>
        <v>0</v>
      </c>
      <c r="BI195" s="149">
        <f>IF(U195="nulová",N195,0)</f>
        <v>0</v>
      </c>
      <c r="BJ195" s="20" t="s">
        <v>85</v>
      </c>
      <c r="BK195" s="149">
        <f>ROUND(L195*K195,2)</f>
        <v>0</v>
      </c>
      <c r="BL195" s="20" t="s">
        <v>168</v>
      </c>
      <c r="BM195" s="20" t="s">
        <v>1014</v>
      </c>
    </row>
    <row r="196" spans="2:65" s="10" customFormat="1" ht="22.5" customHeight="1">
      <c r="B196" s="150"/>
      <c r="C196" s="151"/>
      <c r="D196" s="151"/>
      <c r="E196" s="152" t="s">
        <v>5</v>
      </c>
      <c r="F196" s="227" t="s">
        <v>1664</v>
      </c>
      <c r="G196" s="228"/>
      <c r="H196" s="228"/>
      <c r="I196" s="228"/>
      <c r="J196" s="151"/>
      <c r="K196" s="153">
        <v>0</v>
      </c>
      <c r="L196" s="151"/>
      <c r="M196" s="151"/>
      <c r="N196" s="151"/>
      <c r="O196" s="151"/>
      <c r="P196" s="151"/>
      <c r="Q196" s="151"/>
      <c r="R196" s="154"/>
      <c r="T196" s="155"/>
      <c r="U196" s="151"/>
      <c r="V196" s="151"/>
      <c r="W196" s="151"/>
      <c r="X196" s="151"/>
      <c r="Y196" s="151"/>
      <c r="Z196" s="151"/>
      <c r="AA196" s="156"/>
      <c r="AT196" s="157" t="s">
        <v>167</v>
      </c>
      <c r="AU196" s="157" t="s">
        <v>129</v>
      </c>
      <c r="AV196" s="10" t="s">
        <v>129</v>
      </c>
      <c r="AW196" s="10" t="s">
        <v>35</v>
      </c>
      <c r="AX196" s="10" t="s">
        <v>85</v>
      </c>
      <c r="AY196" s="157" t="s">
        <v>159</v>
      </c>
    </row>
    <row r="197" spans="2:65" s="1" customFormat="1" ht="22.5" customHeight="1">
      <c r="B197" s="140"/>
      <c r="C197" s="141" t="s">
        <v>549</v>
      </c>
      <c r="D197" s="141" t="s">
        <v>160</v>
      </c>
      <c r="E197" s="142" t="s">
        <v>1681</v>
      </c>
      <c r="F197" s="225" t="s">
        <v>1682</v>
      </c>
      <c r="G197" s="225"/>
      <c r="H197" s="225"/>
      <c r="I197" s="225"/>
      <c r="J197" s="143" t="s">
        <v>1453</v>
      </c>
      <c r="K197" s="144">
        <v>20</v>
      </c>
      <c r="L197" s="226"/>
      <c r="M197" s="226"/>
      <c r="N197" s="226">
        <f>ROUND(L197*K197,2)</f>
        <v>0</v>
      </c>
      <c r="O197" s="226"/>
      <c r="P197" s="226"/>
      <c r="Q197" s="226"/>
      <c r="R197" s="145"/>
      <c r="T197" s="146" t="s">
        <v>5</v>
      </c>
      <c r="U197" s="43" t="s">
        <v>42</v>
      </c>
      <c r="V197" s="147">
        <v>0</v>
      </c>
      <c r="W197" s="147">
        <f>V197*K197</f>
        <v>0</v>
      </c>
      <c r="X197" s="147">
        <v>0</v>
      </c>
      <c r="Y197" s="147">
        <f>X197*K197</f>
        <v>0</v>
      </c>
      <c r="Z197" s="147">
        <v>0</v>
      </c>
      <c r="AA197" s="148">
        <f>Z197*K197</f>
        <v>0</v>
      </c>
      <c r="AR197" s="20" t="s">
        <v>168</v>
      </c>
      <c r="AT197" s="20" t="s">
        <v>160</v>
      </c>
      <c r="AU197" s="20" t="s">
        <v>129</v>
      </c>
      <c r="AY197" s="20" t="s">
        <v>159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0" t="s">
        <v>85</v>
      </c>
      <c r="BK197" s="149">
        <f>ROUND(L197*K197,2)</f>
        <v>0</v>
      </c>
      <c r="BL197" s="20" t="s">
        <v>168</v>
      </c>
      <c r="BM197" s="20" t="s">
        <v>1018</v>
      </c>
    </row>
    <row r="198" spans="2:65" s="1" customFormat="1" ht="22.5" customHeight="1">
      <c r="B198" s="140"/>
      <c r="C198" s="141" t="s">
        <v>554</v>
      </c>
      <c r="D198" s="141" t="s">
        <v>160</v>
      </c>
      <c r="E198" s="142" t="s">
        <v>1683</v>
      </c>
      <c r="F198" s="225" t="s">
        <v>1684</v>
      </c>
      <c r="G198" s="225"/>
      <c r="H198" s="225"/>
      <c r="I198" s="225"/>
      <c r="J198" s="143" t="s">
        <v>407</v>
      </c>
      <c r="K198" s="144">
        <v>20</v>
      </c>
      <c r="L198" s="226"/>
      <c r="M198" s="226"/>
      <c r="N198" s="226">
        <f>ROUND(L198*K198,2)</f>
        <v>0</v>
      </c>
      <c r="O198" s="226"/>
      <c r="P198" s="226"/>
      <c r="Q198" s="226"/>
      <c r="R198" s="145"/>
      <c r="T198" s="146" t="s">
        <v>5</v>
      </c>
      <c r="U198" s="43" t="s">
        <v>42</v>
      </c>
      <c r="V198" s="147">
        <v>0</v>
      </c>
      <c r="W198" s="147">
        <f>V198*K198</f>
        <v>0</v>
      </c>
      <c r="X198" s="147">
        <v>0</v>
      </c>
      <c r="Y198" s="147">
        <f>X198*K198</f>
        <v>0</v>
      </c>
      <c r="Z198" s="147">
        <v>0</v>
      </c>
      <c r="AA198" s="148">
        <f>Z198*K198</f>
        <v>0</v>
      </c>
      <c r="AR198" s="20" t="s">
        <v>168</v>
      </c>
      <c r="AT198" s="20" t="s">
        <v>160</v>
      </c>
      <c r="AU198" s="20" t="s">
        <v>129</v>
      </c>
      <c r="AY198" s="20" t="s">
        <v>159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0" t="s">
        <v>85</v>
      </c>
      <c r="BK198" s="149">
        <f>ROUND(L198*K198,2)</f>
        <v>0</v>
      </c>
      <c r="BL198" s="20" t="s">
        <v>168</v>
      </c>
      <c r="BM198" s="20" t="s">
        <v>1021</v>
      </c>
    </row>
    <row r="199" spans="2:65" s="1" customFormat="1" ht="31.5" customHeight="1">
      <c r="B199" s="140"/>
      <c r="C199" s="141" t="s">
        <v>559</v>
      </c>
      <c r="D199" s="141" t="s">
        <v>160</v>
      </c>
      <c r="E199" s="142" t="s">
        <v>1685</v>
      </c>
      <c r="F199" s="225" t="s">
        <v>1686</v>
      </c>
      <c r="G199" s="225"/>
      <c r="H199" s="225"/>
      <c r="I199" s="225"/>
      <c r="J199" s="143" t="s">
        <v>1641</v>
      </c>
      <c r="K199" s="144">
        <v>1</v>
      </c>
      <c r="L199" s="226"/>
      <c r="M199" s="226"/>
      <c r="N199" s="226">
        <f>ROUND(L199*K199,2)</f>
        <v>0</v>
      </c>
      <c r="O199" s="226"/>
      <c r="P199" s="226"/>
      <c r="Q199" s="226"/>
      <c r="R199" s="145"/>
      <c r="T199" s="146" t="s">
        <v>5</v>
      </c>
      <c r="U199" s="43" t="s">
        <v>42</v>
      </c>
      <c r="V199" s="147">
        <v>0</v>
      </c>
      <c r="W199" s="147">
        <f>V199*K199</f>
        <v>0</v>
      </c>
      <c r="X199" s="147">
        <v>0</v>
      </c>
      <c r="Y199" s="147">
        <f>X199*K199</f>
        <v>0</v>
      </c>
      <c r="Z199" s="147">
        <v>0</v>
      </c>
      <c r="AA199" s="148">
        <f>Z199*K199</f>
        <v>0</v>
      </c>
      <c r="AR199" s="20" t="s">
        <v>168</v>
      </c>
      <c r="AT199" s="20" t="s">
        <v>160</v>
      </c>
      <c r="AU199" s="20" t="s">
        <v>129</v>
      </c>
      <c r="AY199" s="20" t="s">
        <v>159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0" t="s">
        <v>85</v>
      </c>
      <c r="BK199" s="149">
        <f>ROUND(L199*K199,2)</f>
        <v>0</v>
      </c>
      <c r="BL199" s="20" t="s">
        <v>168</v>
      </c>
      <c r="BM199" s="20" t="s">
        <v>1024</v>
      </c>
    </row>
    <row r="200" spans="2:65" s="9" customFormat="1" ht="29.85" customHeight="1">
      <c r="B200" s="129"/>
      <c r="C200" s="130"/>
      <c r="D200" s="139" t="s">
        <v>1542</v>
      </c>
      <c r="E200" s="139"/>
      <c r="F200" s="139"/>
      <c r="G200" s="139"/>
      <c r="H200" s="139"/>
      <c r="I200" s="139"/>
      <c r="J200" s="139"/>
      <c r="K200" s="139"/>
      <c r="L200" s="139"/>
      <c r="M200" s="139"/>
      <c r="N200" s="259">
        <f>BK200</f>
        <v>0</v>
      </c>
      <c r="O200" s="260"/>
      <c r="P200" s="260"/>
      <c r="Q200" s="260"/>
      <c r="R200" s="132"/>
      <c r="T200" s="133"/>
      <c r="U200" s="130"/>
      <c r="V200" s="130"/>
      <c r="W200" s="134">
        <f>SUM(W201:W206)</f>
        <v>0</v>
      </c>
      <c r="X200" s="130"/>
      <c r="Y200" s="134">
        <f>SUM(Y201:Y206)</f>
        <v>0</v>
      </c>
      <c r="Z200" s="130"/>
      <c r="AA200" s="135">
        <f>SUM(AA201:AA206)</f>
        <v>0</v>
      </c>
      <c r="AR200" s="136" t="s">
        <v>129</v>
      </c>
      <c r="AT200" s="137" t="s">
        <v>76</v>
      </c>
      <c r="AU200" s="137" t="s">
        <v>85</v>
      </c>
      <c r="AY200" s="136" t="s">
        <v>159</v>
      </c>
      <c r="BK200" s="138">
        <f>SUM(BK201:BK206)</f>
        <v>0</v>
      </c>
    </row>
    <row r="201" spans="2:65" s="1" customFormat="1" ht="22.5" customHeight="1">
      <c r="B201" s="140"/>
      <c r="C201" s="141" t="s">
        <v>564</v>
      </c>
      <c r="D201" s="141" t="s">
        <v>160</v>
      </c>
      <c r="E201" s="142" t="s">
        <v>1687</v>
      </c>
      <c r="F201" s="225" t="s">
        <v>1688</v>
      </c>
      <c r="G201" s="225"/>
      <c r="H201" s="225"/>
      <c r="I201" s="225"/>
      <c r="J201" s="143" t="s">
        <v>1453</v>
      </c>
      <c r="K201" s="144">
        <v>1</v>
      </c>
      <c r="L201" s="226"/>
      <c r="M201" s="226"/>
      <c r="N201" s="226">
        <f t="shared" ref="N201:N206" si="30">ROUND(L201*K201,2)</f>
        <v>0</v>
      </c>
      <c r="O201" s="226"/>
      <c r="P201" s="226"/>
      <c r="Q201" s="226"/>
      <c r="R201" s="145"/>
      <c r="T201" s="146" t="s">
        <v>5</v>
      </c>
      <c r="U201" s="43" t="s">
        <v>42</v>
      </c>
      <c r="V201" s="147">
        <v>0</v>
      </c>
      <c r="W201" s="147">
        <f t="shared" ref="W201:W206" si="31">V201*K201</f>
        <v>0</v>
      </c>
      <c r="X201" s="147">
        <v>0</v>
      </c>
      <c r="Y201" s="147">
        <f t="shared" ref="Y201:Y206" si="32">X201*K201</f>
        <v>0</v>
      </c>
      <c r="Z201" s="147">
        <v>0</v>
      </c>
      <c r="AA201" s="148">
        <f t="shared" ref="AA201:AA206" si="33">Z201*K201</f>
        <v>0</v>
      </c>
      <c r="AR201" s="20" t="s">
        <v>168</v>
      </c>
      <c r="AT201" s="20" t="s">
        <v>160</v>
      </c>
      <c r="AU201" s="20" t="s">
        <v>129</v>
      </c>
      <c r="AY201" s="20" t="s">
        <v>159</v>
      </c>
      <c r="BE201" s="149">
        <f t="shared" ref="BE201:BE206" si="34">IF(U201="základní",N201,0)</f>
        <v>0</v>
      </c>
      <c r="BF201" s="149">
        <f t="shared" ref="BF201:BF206" si="35">IF(U201="snížená",N201,0)</f>
        <v>0</v>
      </c>
      <c r="BG201" s="149">
        <f t="shared" ref="BG201:BG206" si="36">IF(U201="zákl. přenesená",N201,0)</f>
        <v>0</v>
      </c>
      <c r="BH201" s="149">
        <f t="shared" ref="BH201:BH206" si="37">IF(U201="sníž. přenesená",N201,0)</f>
        <v>0</v>
      </c>
      <c r="BI201" s="149">
        <f t="shared" ref="BI201:BI206" si="38">IF(U201="nulová",N201,0)</f>
        <v>0</v>
      </c>
      <c r="BJ201" s="20" t="s">
        <v>85</v>
      </c>
      <c r="BK201" s="149">
        <f t="shared" ref="BK201:BK206" si="39">ROUND(L201*K201,2)</f>
        <v>0</v>
      </c>
      <c r="BL201" s="20" t="s">
        <v>168</v>
      </c>
      <c r="BM201" s="20" t="s">
        <v>1027</v>
      </c>
    </row>
    <row r="202" spans="2:65" s="1" customFormat="1" ht="22.5" customHeight="1">
      <c r="B202" s="140"/>
      <c r="C202" s="141" t="s">
        <v>568</v>
      </c>
      <c r="D202" s="141" t="s">
        <v>160</v>
      </c>
      <c r="E202" s="142" t="s">
        <v>1689</v>
      </c>
      <c r="F202" s="225" t="s">
        <v>1690</v>
      </c>
      <c r="G202" s="225"/>
      <c r="H202" s="225"/>
      <c r="I202" s="225"/>
      <c r="J202" s="143" t="s">
        <v>1453</v>
      </c>
      <c r="K202" s="144">
        <v>1</v>
      </c>
      <c r="L202" s="226"/>
      <c r="M202" s="226"/>
      <c r="N202" s="226">
        <f t="shared" si="30"/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 t="shared" si="31"/>
        <v>0</v>
      </c>
      <c r="X202" s="147">
        <v>0</v>
      </c>
      <c r="Y202" s="147">
        <f t="shared" si="32"/>
        <v>0</v>
      </c>
      <c r="Z202" s="147">
        <v>0</v>
      </c>
      <c r="AA202" s="148">
        <f t="shared" si="33"/>
        <v>0</v>
      </c>
      <c r="AR202" s="20" t="s">
        <v>168</v>
      </c>
      <c r="AT202" s="20" t="s">
        <v>160</v>
      </c>
      <c r="AU202" s="20" t="s">
        <v>129</v>
      </c>
      <c r="AY202" s="20" t="s">
        <v>159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20" t="s">
        <v>85</v>
      </c>
      <c r="BK202" s="149">
        <f t="shared" si="39"/>
        <v>0</v>
      </c>
      <c r="BL202" s="20" t="s">
        <v>168</v>
      </c>
      <c r="BM202" s="20" t="s">
        <v>1030</v>
      </c>
    </row>
    <row r="203" spans="2:65" s="1" customFormat="1" ht="22.5" customHeight="1">
      <c r="B203" s="140"/>
      <c r="C203" s="141" t="s">
        <v>572</v>
      </c>
      <c r="D203" s="141" t="s">
        <v>160</v>
      </c>
      <c r="E203" s="142" t="s">
        <v>1691</v>
      </c>
      <c r="F203" s="225" t="s">
        <v>1692</v>
      </c>
      <c r="G203" s="225"/>
      <c r="H203" s="225"/>
      <c r="I203" s="225"/>
      <c r="J203" s="143" t="s">
        <v>1453</v>
      </c>
      <c r="K203" s="144">
        <v>1</v>
      </c>
      <c r="L203" s="226"/>
      <c r="M203" s="226"/>
      <c r="N203" s="226">
        <f t="shared" si="30"/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0</v>
      </c>
      <c r="W203" s="147">
        <f t="shared" si="31"/>
        <v>0</v>
      </c>
      <c r="X203" s="147">
        <v>0</v>
      </c>
      <c r="Y203" s="147">
        <f t="shared" si="32"/>
        <v>0</v>
      </c>
      <c r="Z203" s="147">
        <v>0</v>
      </c>
      <c r="AA203" s="148">
        <f t="shared" si="33"/>
        <v>0</v>
      </c>
      <c r="AR203" s="20" t="s">
        <v>168</v>
      </c>
      <c r="AT203" s="20" t="s">
        <v>160</v>
      </c>
      <c r="AU203" s="20" t="s">
        <v>129</v>
      </c>
      <c r="AY203" s="20" t="s">
        <v>159</v>
      </c>
      <c r="BE203" s="149">
        <f t="shared" si="34"/>
        <v>0</v>
      </c>
      <c r="BF203" s="149">
        <f t="shared" si="35"/>
        <v>0</v>
      </c>
      <c r="BG203" s="149">
        <f t="shared" si="36"/>
        <v>0</v>
      </c>
      <c r="BH203" s="149">
        <f t="shared" si="37"/>
        <v>0</v>
      </c>
      <c r="BI203" s="149">
        <f t="shared" si="38"/>
        <v>0</v>
      </c>
      <c r="BJ203" s="20" t="s">
        <v>85</v>
      </c>
      <c r="BK203" s="149">
        <f t="shared" si="39"/>
        <v>0</v>
      </c>
      <c r="BL203" s="20" t="s">
        <v>168</v>
      </c>
      <c r="BM203" s="20" t="s">
        <v>1033</v>
      </c>
    </row>
    <row r="204" spans="2:65" s="1" customFormat="1" ht="22.5" customHeight="1">
      <c r="B204" s="140"/>
      <c r="C204" s="141" t="s">
        <v>577</v>
      </c>
      <c r="D204" s="141" t="s">
        <v>160</v>
      </c>
      <c r="E204" s="142" t="s">
        <v>1693</v>
      </c>
      <c r="F204" s="225" t="s">
        <v>1694</v>
      </c>
      <c r="G204" s="225"/>
      <c r="H204" s="225"/>
      <c r="I204" s="225"/>
      <c r="J204" s="143" t="s">
        <v>177</v>
      </c>
      <c r="K204" s="144">
        <v>50</v>
      </c>
      <c r="L204" s="226"/>
      <c r="M204" s="226"/>
      <c r="N204" s="226">
        <f t="shared" si="30"/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 t="shared" si="31"/>
        <v>0</v>
      </c>
      <c r="X204" s="147">
        <v>0</v>
      </c>
      <c r="Y204" s="147">
        <f t="shared" si="32"/>
        <v>0</v>
      </c>
      <c r="Z204" s="147">
        <v>0</v>
      </c>
      <c r="AA204" s="148">
        <f t="shared" si="33"/>
        <v>0</v>
      </c>
      <c r="AR204" s="20" t="s">
        <v>168</v>
      </c>
      <c r="AT204" s="20" t="s">
        <v>160</v>
      </c>
      <c r="AU204" s="20" t="s">
        <v>129</v>
      </c>
      <c r="AY204" s="20" t="s">
        <v>159</v>
      </c>
      <c r="BE204" s="149">
        <f t="shared" si="34"/>
        <v>0</v>
      </c>
      <c r="BF204" s="149">
        <f t="shared" si="35"/>
        <v>0</v>
      </c>
      <c r="BG204" s="149">
        <f t="shared" si="36"/>
        <v>0</v>
      </c>
      <c r="BH204" s="149">
        <f t="shared" si="37"/>
        <v>0</v>
      </c>
      <c r="BI204" s="149">
        <f t="shared" si="38"/>
        <v>0</v>
      </c>
      <c r="BJ204" s="20" t="s">
        <v>85</v>
      </c>
      <c r="BK204" s="149">
        <f t="shared" si="39"/>
        <v>0</v>
      </c>
      <c r="BL204" s="20" t="s">
        <v>168</v>
      </c>
      <c r="BM204" s="20" t="s">
        <v>1036</v>
      </c>
    </row>
    <row r="205" spans="2:65" s="1" customFormat="1" ht="22.5" customHeight="1">
      <c r="B205" s="140"/>
      <c r="C205" s="141" t="s">
        <v>582</v>
      </c>
      <c r="D205" s="141" t="s">
        <v>160</v>
      </c>
      <c r="E205" s="142" t="s">
        <v>1695</v>
      </c>
      <c r="F205" s="225" t="s">
        <v>1696</v>
      </c>
      <c r="G205" s="225"/>
      <c r="H205" s="225"/>
      <c r="I205" s="225"/>
      <c r="J205" s="143" t="s">
        <v>177</v>
      </c>
      <c r="K205" s="144">
        <v>16</v>
      </c>
      <c r="L205" s="226"/>
      <c r="M205" s="226"/>
      <c r="N205" s="226">
        <f t="shared" si="30"/>
        <v>0</v>
      </c>
      <c r="O205" s="226"/>
      <c r="P205" s="226"/>
      <c r="Q205" s="226"/>
      <c r="R205" s="145"/>
      <c r="T205" s="146" t="s">
        <v>5</v>
      </c>
      <c r="U205" s="43" t="s">
        <v>42</v>
      </c>
      <c r="V205" s="147">
        <v>0</v>
      </c>
      <c r="W205" s="147">
        <f t="shared" si="31"/>
        <v>0</v>
      </c>
      <c r="X205" s="147">
        <v>0</v>
      </c>
      <c r="Y205" s="147">
        <f t="shared" si="32"/>
        <v>0</v>
      </c>
      <c r="Z205" s="147">
        <v>0</v>
      </c>
      <c r="AA205" s="148">
        <f t="shared" si="33"/>
        <v>0</v>
      </c>
      <c r="AR205" s="20" t="s">
        <v>168</v>
      </c>
      <c r="AT205" s="20" t="s">
        <v>160</v>
      </c>
      <c r="AU205" s="20" t="s">
        <v>129</v>
      </c>
      <c r="AY205" s="20" t="s">
        <v>159</v>
      </c>
      <c r="BE205" s="149">
        <f t="shared" si="34"/>
        <v>0</v>
      </c>
      <c r="BF205" s="149">
        <f t="shared" si="35"/>
        <v>0</v>
      </c>
      <c r="BG205" s="149">
        <f t="shared" si="36"/>
        <v>0</v>
      </c>
      <c r="BH205" s="149">
        <f t="shared" si="37"/>
        <v>0</v>
      </c>
      <c r="BI205" s="149">
        <f t="shared" si="38"/>
        <v>0</v>
      </c>
      <c r="BJ205" s="20" t="s">
        <v>85</v>
      </c>
      <c r="BK205" s="149">
        <f t="shared" si="39"/>
        <v>0</v>
      </c>
      <c r="BL205" s="20" t="s">
        <v>168</v>
      </c>
      <c r="BM205" s="20" t="s">
        <v>1039</v>
      </c>
    </row>
    <row r="206" spans="2:65" s="1" customFormat="1" ht="22.5" customHeight="1">
      <c r="B206" s="140"/>
      <c r="C206" s="141" t="s">
        <v>586</v>
      </c>
      <c r="D206" s="141" t="s">
        <v>160</v>
      </c>
      <c r="E206" s="142" t="s">
        <v>1697</v>
      </c>
      <c r="F206" s="225" t="s">
        <v>1698</v>
      </c>
      <c r="G206" s="225"/>
      <c r="H206" s="225"/>
      <c r="I206" s="225"/>
      <c r="J206" s="143" t="s">
        <v>177</v>
      </c>
      <c r="K206" s="144">
        <v>72</v>
      </c>
      <c r="L206" s="226"/>
      <c r="M206" s="226"/>
      <c r="N206" s="226">
        <f t="shared" si="30"/>
        <v>0</v>
      </c>
      <c r="O206" s="226"/>
      <c r="P206" s="226"/>
      <c r="Q206" s="226"/>
      <c r="R206" s="145"/>
      <c r="T206" s="146" t="s">
        <v>5</v>
      </c>
      <c r="U206" s="171" t="s">
        <v>42</v>
      </c>
      <c r="V206" s="172">
        <v>0</v>
      </c>
      <c r="W206" s="172">
        <f t="shared" si="31"/>
        <v>0</v>
      </c>
      <c r="X206" s="172">
        <v>0</v>
      </c>
      <c r="Y206" s="172">
        <f t="shared" si="32"/>
        <v>0</v>
      </c>
      <c r="Z206" s="172">
        <v>0</v>
      </c>
      <c r="AA206" s="173">
        <f t="shared" si="33"/>
        <v>0</v>
      </c>
      <c r="AR206" s="20" t="s">
        <v>168</v>
      </c>
      <c r="AT206" s="20" t="s">
        <v>160</v>
      </c>
      <c r="AU206" s="20" t="s">
        <v>129</v>
      </c>
      <c r="AY206" s="20" t="s">
        <v>159</v>
      </c>
      <c r="BE206" s="149">
        <f t="shared" si="34"/>
        <v>0</v>
      </c>
      <c r="BF206" s="149">
        <f t="shared" si="35"/>
        <v>0</v>
      </c>
      <c r="BG206" s="149">
        <f t="shared" si="36"/>
        <v>0</v>
      </c>
      <c r="BH206" s="149">
        <f t="shared" si="37"/>
        <v>0</v>
      </c>
      <c r="BI206" s="149">
        <f t="shared" si="38"/>
        <v>0</v>
      </c>
      <c r="BJ206" s="20" t="s">
        <v>85</v>
      </c>
      <c r="BK206" s="149">
        <f t="shared" si="39"/>
        <v>0</v>
      </c>
      <c r="BL206" s="20" t="s">
        <v>168</v>
      </c>
      <c r="BM206" s="20" t="s">
        <v>1043</v>
      </c>
    </row>
    <row r="207" spans="2:65" s="1" customFormat="1" ht="6.95" customHeight="1">
      <c r="B207" s="58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60"/>
    </row>
  </sheetData>
  <mergeCells count="29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N199:Q199"/>
    <mergeCell ref="F201:I201"/>
    <mergeCell ref="L201:M201"/>
    <mergeCell ref="N201:Q201"/>
    <mergeCell ref="F202:I202"/>
    <mergeCell ref="L202:M202"/>
    <mergeCell ref="N202:Q202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H1:K1"/>
    <mergeCell ref="S2:AC2"/>
    <mergeCell ref="F206:I206"/>
    <mergeCell ref="L206:M206"/>
    <mergeCell ref="N206:Q206"/>
    <mergeCell ref="N116:Q116"/>
    <mergeCell ref="N117:Q117"/>
    <mergeCell ref="N118:Q118"/>
    <mergeCell ref="N130:Q130"/>
    <mergeCell ref="N151:Q151"/>
    <mergeCell ref="N178:Q178"/>
    <mergeCell ref="N180:Q180"/>
    <mergeCell ref="N200:Q200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9:I199"/>
    <mergeCell ref="L199:M199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9055118110236215" right="0.59055118110236215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2"/>
  <sheetViews>
    <sheetView showGridLines="0" workbookViewId="0">
      <pane ySplit="1" topLeftCell="A76" activePane="bottomLeft" state="frozen"/>
      <selection pane="bottomLeft" activeCell="M91" sqref="M9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104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1699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N100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ROUND((SUM(BE100:BE101)+SUM(BE119:BE231)), 2)</f>
        <v>0</v>
      </c>
      <c r="I32" s="250"/>
      <c r="J32" s="250"/>
      <c r="K32" s="35"/>
      <c r="L32" s="35"/>
      <c r="M32" s="255">
        <f>ROUND(ROUND((SUM(BE100:BE101)+SUM(BE119:BE231)),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ROUND((SUM(BF100:BF101)+SUM(BF119:BF231)), 2)</f>
        <v>0</v>
      </c>
      <c r="I33" s="250"/>
      <c r="J33" s="250"/>
      <c r="K33" s="35"/>
      <c r="L33" s="35"/>
      <c r="M33" s="255">
        <f>ROUND(ROUND((SUM(BF100:BF101)+SUM(BF119:BF231)),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ROUND((SUM(BG100:BG101)+SUM(BG119:BG231)),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ROUND((SUM(BH100:BH101)+SUM(BH119:BH231)),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ROUND((SUM(BI100:BI101)+SUM(BI119:BI231)),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07 - Vzduchotechnika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N119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1700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N120</f>
        <v>0</v>
      </c>
      <c r="O89" s="245"/>
      <c r="P89" s="245"/>
      <c r="Q89" s="245"/>
      <c r="R89" s="115"/>
    </row>
    <row r="90" spans="2:47" s="6" customFormat="1" ht="24.95" customHeight="1">
      <c r="B90" s="112"/>
      <c r="C90" s="113"/>
      <c r="D90" s="114" t="s">
        <v>1701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N161</f>
        <v>0</v>
      </c>
      <c r="O90" s="245"/>
      <c r="P90" s="245"/>
      <c r="Q90" s="245"/>
      <c r="R90" s="115"/>
    </row>
    <row r="91" spans="2:47" s="6" customFormat="1" ht="24.95" customHeight="1">
      <c r="B91" s="112"/>
      <c r="C91" s="113"/>
      <c r="D91" s="114" t="s">
        <v>1702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N171</f>
        <v>0</v>
      </c>
      <c r="O91" s="245"/>
      <c r="P91" s="245"/>
      <c r="Q91" s="245"/>
      <c r="R91" s="115"/>
    </row>
    <row r="92" spans="2:47" s="6" customFormat="1" ht="24.95" customHeight="1">
      <c r="B92" s="112"/>
      <c r="C92" s="113"/>
      <c r="D92" s="114" t="s">
        <v>1703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N198</f>
        <v>0</v>
      </c>
      <c r="O92" s="245"/>
      <c r="P92" s="245"/>
      <c r="Q92" s="245"/>
      <c r="R92" s="115"/>
    </row>
    <row r="93" spans="2:47" s="6" customFormat="1" ht="24.95" customHeight="1">
      <c r="B93" s="112"/>
      <c r="C93" s="113"/>
      <c r="D93" s="114" t="s">
        <v>1704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N210</f>
        <v>0</v>
      </c>
      <c r="O93" s="245"/>
      <c r="P93" s="245"/>
      <c r="Q93" s="245"/>
      <c r="R93" s="115"/>
    </row>
    <row r="94" spans="2:47" s="6" customFormat="1" ht="24.95" customHeight="1">
      <c r="B94" s="112"/>
      <c r="C94" s="113"/>
      <c r="D94" s="114" t="s">
        <v>1705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2">
        <f>N221</f>
        <v>0</v>
      </c>
      <c r="O94" s="245"/>
      <c r="P94" s="245"/>
      <c r="Q94" s="245"/>
      <c r="R94" s="115"/>
    </row>
    <row r="95" spans="2:47" s="6" customFormat="1" ht="24.95" customHeight="1">
      <c r="B95" s="112"/>
      <c r="C95" s="113"/>
      <c r="D95" s="114" t="s">
        <v>1706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N223</f>
        <v>0</v>
      </c>
      <c r="O95" s="245"/>
      <c r="P95" s="245"/>
      <c r="Q95" s="245"/>
      <c r="R95" s="115"/>
    </row>
    <row r="96" spans="2:47" s="6" customFormat="1" ht="24.95" customHeight="1">
      <c r="B96" s="112"/>
      <c r="C96" s="113"/>
      <c r="D96" s="114" t="s">
        <v>1707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2">
        <f>N225</f>
        <v>0</v>
      </c>
      <c r="O96" s="245"/>
      <c r="P96" s="245"/>
      <c r="Q96" s="245"/>
      <c r="R96" s="115"/>
    </row>
    <row r="97" spans="2:21" s="6" customFormat="1" ht="24.95" customHeight="1">
      <c r="B97" s="112"/>
      <c r="C97" s="113"/>
      <c r="D97" s="114" t="s">
        <v>253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2">
        <f>N227</f>
        <v>0</v>
      </c>
      <c r="O97" s="245"/>
      <c r="P97" s="245"/>
      <c r="Q97" s="245"/>
      <c r="R97" s="115"/>
    </row>
    <row r="98" spans="2:21" s="7" customFormat="1" ht="19.899999999999999" customHeight="1">
      <c r="B98" s="116"/>
      <c r="C98" s="117"/>
      <c r="D98" s="118" t="s">
        <v>1708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46">
        <f>N228</f>
        <v>0</v>
      </c>
      <c r="O98" s="247"/>
      <c r="P98" s="247"/>
      <c r="Q98" s="247"/>
      <c r="R98" s="119"/>
    </row>
    <row r="99" spans="2:21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11" t="s">
        <v>144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48">
        <v>0</v>
      </c>
      <c r="O100" s="249"/>
      <c r="P100" s="249"/>
      <c r="Q100" s="249"/>
      <c r="R100" s="36"/>
      <c r="T100" s="120"/>
      <c r="U100" s="121" t="s">
        <v>41</v>
      </c>
    </row>
    <row r="101" spans="2:21" s="1" customFormat="1" ht="18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02" t="s">
        <v>123</v>
      </c>
      <c r="D102" s="103"/>
      <c r="E102" s="103"/>
      <c r="F102" s="103"/>
      <c r="G102" s="103"/>
      <c r="H102" s="103"/>
      <c r="I102" s="103"/>
      <c r="J102" s="103"/>
      <c r="K102" s="103"/>
      <c r="L102" s="195">
        <f>ROUND(SUM(N88+N100),2)</f>
        <v>0</v>
      </c>
      <c r="M102" s="195"/>
      <c r="N102" s="195"/>
      <c r="O102" s="195"/>
      <c r="P102" s="195"/>
      <c r="Q102" s="195"/>
      <c r="R102" s="36"/>
    </row>
    <row r="103" spans="2:21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7" spans="2:21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21" s="1" customFormat="1" ht="36.950000000000003" customHeight="1">
      <c r="B108" s="34"/>
      <c r="C108" s="206" t="s">
        <v>145</v>
      </c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30" customHeight="1">
      <c r="B110" s="34"/>
      <c r="C110" s="31" t="s">
        <v>16</v>
      </c>
      <c r="D110" s="35"/>
      <c r="E110" s="35"/>
      <c r="F110" s="251" t="str">
        <f>F6</f>
        <v xml:space="preserve">FN Brno - PDM, objekt L – Zajištění základové spáry                                  Etapa 1 - Posílení základové soustavy 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35"/>
      <c r="R110" s="36"/>
    </row>
    <row r="111" spans="2:21" s="1" customFormat="1" ht="36.950000000000003" customHeight="1">
      <c r="B111" s="34"/>
      <c r="C111" s="68" t="s">
        <v>131</v>
      </c>
      <c r="D111" s="35"/>
      <c r="E111" s="35"/>
      <c r="F111" s="208" t="str">
        <f>F7</f>
        <v>07 - Vzduchotechnika</v>
      </c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35"/>
      <c r="R111" s="36"/>
    </row>
    <row r="112" spans="2:21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8" customHeight="1">
      <c r="B113" s="34"/>
      <c r="C113" s="31" t="s">
        <v>19</v>
      </c>
      <c r="D113" s="35"/>
      <c r="E113" s="35"/>
      <c r="F113" s="29" t="str">
        <f>F9</f>
        <v>Brno, Černopolní 9, pavilon L</v>
      </c>
      <c r="G113" s="35"/>
      <c r="H113" s="35"/>
      <c r="I113" s="35"/>
      <c r="J113" s="35"/>
      <c r="K113" s="31" t="s">
        <v>21</v>
      </c>
      <c r="L113" s="35"/>
      <c r="M113" s="241" t="str">
        <f>IF(O9="","",O9)</f>
        <v>21.11.2018</v>
      </c>
      <c r="N113" s="241"/>
      <c r="O113" s="241"/>
      <c r="P113" s="241"/>
      <c r="Q113" s="35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5">
      <c r="B115" s="34"/>
      <c r="C115" s="31" t="s">
        <v>23</v>
      </c>
      <c r="D115" s="35"/>
      <c r="E115" s="35"/>
      <c r="F115" s="29" t="str">
        <f>E12</f>
        <v>Fakultní nemocnice Brno</v>
      </c>
      <c r="G115" s="35"/>
      <c r="H115" s="35"/>
      <c r="I115" s="35"/>
      <c r="J115" s="35"/>
      <c r="K115" s="31" t="s">
        <v>31</v>
      </c>
      <c r="L115" s="35"/>
      <c r="M115" s="219" t="str">
        <f>E18</f>
        <v>PROXIMA projekt s.r.o.</v>
      </c>
      <c r="N115" s="219"/>
      <c r="O115" s="219"/>
      <c r="P115" s="219"/>
      <c r="Q115" s="219"/>
      <c r="R115" s="36"/>
    </row>
    <row r="116" spans="2:65" s="1" customFormat="1" ht="14.45" customHeight="1">
      <c r="B116" s="34"/>
      <c r="C116" s="31" t="s">
        <v>29</v>
      </c>
      <c r="D116" s="35"/>
      <c r="E116" s="35"/>
      <c r="F116" s="29" t="str">
        <f>IF(E15="","",E15)</f>
        <v xml:space="preserve"> </v>
      </c>
      <c r="G116" s="35"/>
      <c r="H116" s="35"/>
      <c r="I116" s="35"/>
      <c r="J116" s="35"/>
      <c r="K116" s="31" t="s">
        <v>36</v>
      </c>
      <c r="L116" s="35"/>
      <c r="M116" s="219" t="str">
        <f>E21</f>
        <v>PROXIMA projekt s.r.o.</v>
      </c>
      <c r="N116" s="219"/>
      <c r="O116" s="219"/>
      <c r="P116" s="219"/>
      <c r="Q116" s="219"/>
      <c r="R116" s="36"/>
    </row>
    <row r="117" spans="2:65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8" customFormat="1" ht="29.25" customHeight="1">
      <c r="B118" s="122"/>
      <c r="C118" s="123" t="s">
        <v>146</v>
      </c>
      <c r="D118" s="124" t="s">
        <v>147</v>
      </c>
      <c r="E118" s="124" t="s">
        <v>59</v>
      </c>
      <c r="F118" s="242" t="s">
        <v>148</v>
      </c>
      <c r="G118" s="242"/>
      <c r="H118" s="242"/>
      <c r="I118" s="242"/>
      <c r="J118" s="124" t="s">
        <v>149</v>
      </c>
      <c r="K118" s="124" t="s">
        <v>150</v>
      </c>
      <c r="L118" s="243" t="s">
        <v>151</v>
      </c>
      <c r="M118" s="243"/>
      <c r="N118" s="242" t="s">
        <v>137</v>
      </c>
      <c r="O118" s="242"/>
      <c r="P118" s="242"/>
      <c r="Q118" s="244"/>
      <c r="R118" s="125"/>
      <c r="T118" s="75" t="s">
        <v>152</v>
      </c>
      <c r="U118" s="76" t="s">
        <v>41</v>
      </c>
      <c r="V118" s="76" t="s">
        <v>153</v>
      </c>
      <c r="W118" s="76" t="s">
        <v>154</v>
      </c>
      <c r="X118" s="76" t="s">
        <v>155</v>
      </c>
      <c r="Y118" s="76" t="s">
        <v>156</v>
      </c>
      <c r="Z118" s="76" t="s">
        <v>157</v>
      </c>
      <c r="AA118" s="77" t="s">
        <v>158</v>
      </c>
    </row>
    <row r="119" spans="2:65" s="1" customFormat="1" ht="29.25" customHeight="1">
      <c r="B119" s="34"/>
      <c r="C119" s="79" t="s">
        <v>133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29">
        <f>BK119</f>
        <v>0</v>
      </c>
      <c r="O119" s="230"/>
      <c r="P119" s="230"/>
      <c r="Q119" s="230"/>
      <c r="R119" s="36"/>
      <c r="T119" s="78"/>
      <c r="U119" s="50"/>
      <c r="V119" s="50"/>
      <c r="W119" s="126">
        <f>W120+W161+W171+W198+W210+W221+W223+W225+W227</f>
        <v>27.195</v>
      </c>
      <c r="X119" s="50"/>
      <c r="Y119" s="126">
        <f>Y120+Y161+Y171+Y198+Y210+Y221+Y223+Y225+Y227</f>
        <v>0</v>
      </c>
      <c r="Z119" s="50"/>
      <c r="AA119" s="127">
        <f>AA120+AA161+AA171+AA198+AA210+AA221+AA223+AA225+AA227</f>
        <v>0</v>
      </c>
      <c r="AT119" s="20" t="s">
        <v>76</v>
      </c>
      <c r="AU119" s="20" t="s">
        <v>139</v>
      </c>
      <c r="BK119" s="128">
        <f>BK120+BK161+BK171+BK198+BK210+BK221+BK223+BK225+BK227</f>
        <v>0</v>
      </c>
    </row>
    <row r="120" spans="2:65" s="9" customFormat="1" ht="37.35" customHeight="1">
      <c r="B120" s="129"/>
      <c r="C120" s="130"/>
      <c r="D120" s="131" t="s">
        <v>1700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67">
        <f>BK120</f>
        <v>0</v>
      </c>
      <c r="O120" s="268"/>
      <c r="P120" s="268"/>
      <c r="Q120" s="268"/>
      <c r="R120" s="132"/>
      <c r="T120" s="133"/>
      <c r="U120" s="130"/>
      <c r="V120" s="130"/>
      <c r="W120" s="134">
        <f>SUM(W121:W160)</f>
        <v>0</v>
      </c>
      <c r="X120" s="130"/>
      <c r="Y120" s="134">
        <f>SUM(Y121:Y160)</f>
        <v>0</v>
      </c>
      <c r="Z120" s="130"/>
      <c r="AA120" s="135">
        <f>SUM(AA121:AA160)</f>
        <v>0</v>
      </c>
      <c r="AR120" s="136" t="s">
        <v>85</v>
      </c>
      <c r="AT120" s="137" t="s">
        <v>76</v>
      </c>
      <c r="AU120" s="137" t="s">
        <v>77</v>
      </c>
      <c r="AY120" s="136" t="s">
        <v>159</v>
      </c>
      <c r="BK120" s="138">
        <f>SUM(BK121:BK160)</f>
        <v>0</v>
      </c>
    </row>
    <row r="121" spans="2:65" s="1" customFormat="1" ht="44.25" customHeight="1">
      <c r="B121" s="140"/>
      <c r="C121" s="141" t="s">
        <v>85</v>
      </c>
      <c r="D121" s="141" t="s">
        <v>160</v>
      </c>
      <c r="E121" s="142" t="s">
        <v>1709</v>
      </c>
      <c r="F121" s="225" t="s">
        <v>1710</v>
      </c>
      <c r="G121" s="225"/>
      <c r="H121" s="225"/>
      <c r="I121" s="225"/>
      <c r="J121" s="143" t="s">
        <v>407</v>
      </c>
      <c r="K121" s="144">
        <v>0</v>
      </c>
      <c r="L121" s="226"/>
      <c r="M121" s="226"/>
      <c r="N121" s="226">
        <f>ROUND(L121*K121,2)</f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>V121*K121</f>
        <v>0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0" t="s">
        <v>168</v>
      </c>
      <c r="AT121" s="20" t="s">
        <v>160</v>
      </c>
      <c r="AU121" s="20" t="s">
        <v>85</v>
      </c>
      <c r="AY121" s="20" t="s">
        <v>159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0" t="s">
        <v>85</v>
      </c>
      <c r="BK121" s="149">
        <f>ROUND(L121*K121,2)</f>
        <v>0</v>
      </c>
      <c r="BL121" s="20" t="s">
        <v>168</v>
      </c>
      <c r="BM121" s="20" t="s">
        <v>129</v>
      </c>
    </row>
    <row r="122" spans="2:65" s="1" customFormat="1" ht="22.5" customHeight="1">
      <c r="B122" s="34"/>
      <c r="C122" s="35"/>
      <c r="D122" s="35"/>
      <c r="E122" s="35"/>
      <c r="F122" s="237" t="s">
        <v>1711</v>
      </c>
      <c r="G122" s="238"/>
      <c r="H122" s="238"/>
      <c r="I122" s="238"/>
      <c r="J122" s="35"/>
      <c r="K122" s="35"/>
      <c r="L122" s="35"/>
      <c r="M122" s="35"/>
      <c r="N122" s="35"/>
      <c r="O122" s="35"/>
      <c r="P122" s="35"/>
      <c r="Q122" s="35"/>
      <c r="R122" s="36"/>
      <c r="T122" s="170"/>
      <c r="U122" s="35"/>
      <c r="V122" s="35"/>
      <c r="W122" s="35"/>
      <c r="X122" s="35"/>
      <c r="Y122" s="35"/>
      <c r="Z122" s="35"/>
      <c r="AA122" s="73"/>
      <c r="AT122" s="20" t="s">
        <v>187</v>
      </c>
      <c r="AU122" s="20" t="s">
        <v>85</v>
      </c>
    </row>
    <row r="123" spans="2:65" s="1" customFormat="1" ht="31.5" customHeight="1">
      <c r="B123" s="140"/>
      <c r="C123" s="141" t="s">
        <v>129</v>
      </c>
      <c r="D123" s="141" t="s">
        <v>160</v>
      </c>
      <c r="E123" s="142" t="s">
        <v>1712</v>
      </c>
      <c r="F123" s="225" t="s">
        <v>1713</v>
      </c>
      <c r="G123" s="225"/>
      <c r="H123" s="225"/>
      <c r="I123" s="225"/>
      <c r="J123" s="143" t="s">
        <v>258</v>
      </c>
      <c r="K123" s="144">
        <v>0</v>
      </c>
      <c r="L123" s="226"/>
      <c r="M123" s="226"/>
      <c r="N123" s="226">
        <f>ROUND(L123*K123,2)</f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0" t="s">
        <v>168</v>
      </c>
      <c r="AT123" s="20" t="s">
        <v>160</v>
      </c>
      <c r="AU123" s="20" t="s">
        <v>85</v>
      </c>
      <c r="AY123" s="20" t="s">
        <v>159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0" t="s">
        <v>85</v>
      </c>
      <c r="BK123" s="149">
        <f>ROUND(L123*K123,2)</f>
        <v>0</v>
      </c>
      <c r="BL123" s="20" t="s">
        <v>168</v>
      </c>
      <c r="BM123" s="20" t="s">
        <v>164</v>
      </c>
    </row>
    <row r="124" spans="2:65" s="1" customFormat="1" ht="22.5" customHeight="1">
      <c r="B124" s="34"/>
      <c r="C124" s="35"/>
      <c r="D124" s="35"/>
      <c r="E124" s="35"/>
      <c r="F124" s="237" t="s">
        <v>1711</v>
      </c>
      <c r="G124" s="238"/>
      <c r="H124" s="238"/>
      <c r="I124" s="238"/>
      <c r="J124" s="35"/>
      <c r="K124" s="35"/>
      <c r="L124" s="35"/>
      <c r="M124" s="35"/>
      <c r="N124" s="35"/>
      <c r="O124" s="35"/>
      <c r="P124" s="35"/>
      <c r="Q124" s="35"/>
      <c r="R124" s="36"/>
      <c r="T124" s="170"/>
      <c r="U124" s="35"/>
      <c r="V124" s="35"/>
      <c r="W124" s="35"/>
      <c r="X124" s="35"/>
      <c r="Y124" s="35"/>
      <c r="Z124" s="35"/>
      <c r="AA124" s="73"/>
      <c r="AT124" s="20" t="s">
        <v>187</v>
      </c>
      <c r="AU124" s="20" t="s">
        <v>85</v>
      </c>
    </row>
    <row r="125" spans="2:65" s="1" customFormat="1" ht="44.25" customHeight="1">
      <c r="B125" s="140"/>
      <c r="C125" s="141" t="s">
        <v>189</v>
      </c>
      <c r="D125" s="141" t="s">
        <v>160</v>
      </c>
      <c r="E125" s="142" t="s">
        <v>1714</v>
      </c>
      <c r="F125" s="225" t="s">
        <v>1715</v>
      </c>
      <c r="G125" s="225"/>
      <c r="H125" s="225"/>
      <c r="I125" s="225"/>
      <c r="J125" s="143" t="s">
        <v>407</v>
      </c>
      <c r="K125" s="144">
        <v>0</v>
      </c>
      <c r="L125" s="226"/>
      <c r="M125" s="226"/>
      <c r="N125" s="226">
        <f>ROUND(L125*K125,2)</f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>V125*K125</f>
        <v>0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0" t="s">
        <v>168</v>
      </c>
      <c r="AT125" s="20" t="s">
        <v>160</v>
      </c>
      <c r="AU125" s="20" t="s">
        <v>85</v>
      </c>
      <c r="AY125" s="20" t="s">
        <v>159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85</v>
      </c>
      <c r="BK125" s="149">
        <f>ROUND(L125*K125,2)</f>
        <v>0</v>
      </c>
      <c r="BL125" s="20" t="s">
        <v>168</v>
      </c>
      <c r="BM125" s="20" t="s">
        <v>196</v>
      </c>
    </row>
    <row r="126" spans="2:65" s="1" customFormat="1" ht="22.5" customHeight="1">
      <c r="B126" s="34"/>
      <c r="C126" s="35"/>
      <c r="D126" s="35"/>
      <c r="E126" s="35"/>
      <c r="F126" s="237" t="s">
        <v>1711</v>
      </c>
      <c r="G126" s="238"/>
      <c r="H126" s="238"/>
      <c r="I126" s="238"/>
      <c r="J126" s="35"/>
      <c r="K126" s="35"/>
      <c r="L126" s="35"/>
      <c r="M126" s="35"/>
      <c r="N126" s="35"/>
      <c r="O126" s="35"/>
      <c r="P126" s="35"/>
      <c r="Q126" s="35"/>
      <c r="R126" s="36"/>
      <c r="T126" s="170"/>
      <c r="U126" s="35"/>
      <c r="V126" s="35"/>
      <c r="W126" s="35"/>
      <c r="X126" s="35"/>
      <c r="Y126" s="35"/>
      <c r="Z126" s="35"/>
      <c r="AA126" s="73"/>
      <c r="AT126" s="20" t="s">
        <v>187</v>
      </c>
      <c r="AU126" s="20" t="s">
        <v>85</v>
      </c>
    </row>
    <row r="127" spans="2:65" s="1" customFormat="1" ht="69.75" customHeight="1">
      <c r="B127" s="140"/>
      <c r="C127" s="141" t="s">
        <v>164</v>
      </c>
      <c r="D127" s="141" t="s">
        <v>160</v>
      </c>
      <c r="E127" s="142" t="s">
        <v>1716</v>
      </c>
      <c r="F127" s="225" t="s">
        <v>1717</v>
      </c>
      <c r="G127" s="225"/>
      <c r="H127" s="225"/>
      <c r="I127" s="225"/>
      <c r="J127" s="143" t="s">
        <v>407</v>
      </c>
      <c r="K127" s="144">
        <v>0</v>
      </c>
      <c r="L127" s="226"/>
      <c r="M127" s="226"/>
      <c r="N127" s="22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>V127*K127</f>
        <v>0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168</v>
      </c>
      <c r="AT127" s="20" t="s">
        <v>160</v>
      </c>
      <c r="AU127" s="20" t="s">
        <v>85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168</v>
      </c>
      <c r="BM127" s="20" t="s">
        <v>184</v>
      </c>
    </row>
    <row r="128" spans="2:65" s="1" customFormat="1" ht="22.5" customHeight="1">
      <c r="B128" s="34"/>
      <c r="C128" s="35"/>
      <c r="D128" s="35"/>
      <c r="E128" s="35"/>
      <c r="F128" s="237" t="s">
        <v>1718</v>
      </c>
      <c r="G128" s="238"/>
      <c r="H128" s="238"/>
      <c r="I128" s="238"/>
      <c r="J128" s="35"/>
      <c r="K128" s="35"/>
      <c r="L128" s="35"/>
      <c r="M128" s="35"/>
      <c r="N128" s="35"/>
      <c r="O128" s="35"/>
      <c r="P128" s="35"/>
      <c r="Q128" s="35"/>
      <c r="R128" s="36"/>
      <c r="T128" s="170"/>
      <c r="U128" s="35"/>
      <c r="V128" s="35"/>
      <c r="W128" s="35"/>
      <c r="X128" s="35"/>
      <c r="Y128" s="35"/>
      <c r="Z128" s="35"/>
      <c r="AA128" s="73"/>
      <c r="AT128" s="20" t="s">
        <v>187</v>
      </c>
      <c r="AU128" s="20" t="s">
        <v>85</v>
      </c>
    </row>
    <row r="129" spans="2:65" s="1" customFormat="1" ht="22.5" customHeight="1">
      <c r="B129" s="140"/>
      <c r="C129" s="141" t="s">
        <v>271</v>
      </c>
      <c r="D129" s="141" t="s">
        <v>160</v>
      </c>
      <c r="E129" s="142" t="s">
        <v>1719</v>
      </c>
      <c r="F129" s="225" t="s">
        <v>1720</v>
      </c>
      <c r="G129" s="225"/>
      <c r="H129" s="225"/>
      <c r="I129" s="225"/>
      <c r="J129" s="143" t="s">
        <v>407</v>
      </c>
      <c r="K129" s="144">
        <v>2</v>
      </c>
      <c r="L129" s="226"/>
      <c r="M129" s="226"/>
      <c r="N129" s="22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>V129*K129</f>
        <v>0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0" t="s">
        <v>168</v>
      </c>
      <c r="AT129" s="20" t="s">
        <v>160</v>
      </c>
      <c r="AU129" s="20" t="s">
        <v>85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168</v>
      </c>
      <c r="BM129" s="20" t="s">
        <v>111</v>
      </c>
    </row>
    <row r="130" spans="2:65" s="1" customFormat="1" ht="22.5" customHeight="1">
      <c r="B130" s="140"/>
      <c r="C130" s="141" t="s">
        <v>196</v>
      </c>
      <c r="D130" s="141" t="s">
        <v>160</v>
      </c>
      <c r="E130" s="142" t="s">
        <v>1721</v>
      </c>
      <c r="F130" s="225" t="s">
        <v>1722</v>
      </c>
      <c r="G130" s="225"/>
      <c r="H130" s="225"/>
      <c r="I130" s="225"/>
      <c r="J130" s="143" t="s">
        <v>407</v>
      </c>
      <c r="K130" s="144">
        <v>1</v>
      </c>
      <c r="L130" s="226"/>
      <c r="M130" s="226"/>
      <c r="N130" s="226">
        <f>ROUND(L130*K130,2)</f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>V130*K130</f>
        <v>0</v>
      </c>
      <c r="X130" s="147">
        <v>0</v>
      </c>
      <c r="Y130" s="147">
        <f>X130*K130</f>
        <v>0</v>
      </c>
      <c r="Z130" s="147">
        <v>0</v>
      </c>
      <c r="AA130" s="148">
        <f>Z130*K130</f>
        <v>0</v>
      </c>
      <c r="AR130" s="20" t="s">
        <v>168</v>
      </c>
      <c r="AT130" s="20" t="s">
        <v>160</v>
      </c>
      <c r="AU130" s="20" t="s">
        <v>85</v>
      </c>
      <c r="AY130" s="20" t="s">
        <v>159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0" t="s">
        <v>85</v>
      </c>
      <c r="BK130" s="149">
        <f>ROUND(L130*K130,2)</f>
        <v>0</v>
      </c>
      <c r="BL130" s="20" t="s">
        <v>168</v>
      </c>
      <c r="BM130" s="20" t="s">
        <v>117</v>
      </c>
    </row>
    <row r="131" spans="2:65" s="1" customFormat="1" ht="22.5" customHeight="1">
      <c r="B131" s="140"/>
      <c r="C131" s="141" t="s">
        <v>203</v>
      </c>
      <c r="D131" s="141" t="s">
        <v>160</v>
      </c>
      <c r="E131" s="142" t="s">
        <v>1723</v>
      </c>
      <c r="F131" s="225" t="s">
        <v>1724</v>
      </c>
      <c r="G131" s="225"/>
      <c r="H131" s="225"/>
      <c r="I131" s="225"/>
      <c r="J131" s="143" t="s">
        <v>407</v>
      </c>
      <c r="K131" s="144">
        <v>1</v>
      </c>
      <c r="L131" s="226"/>
      <c r="M131" s="226"/>
      <c r="N131" s="226">
        <f>ROUND(L131*K131,2)</f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>V131*K131</f>
        <v>0</v>
      </c>
      <c r="X131" s="147">
        <v>0</v>
      </c>
      <c r="Y131" s="147">
        <f>X131*K131</f>
        <v>0</v>
      </c>
      <c r="Z131" s="147">
        <v>0</v>
      </c>
      <c r="AA131" s="148">
        <f>Z131*K131</f>
        <v>0</v>
      </c>
      <c r="AR131" s="20" t="s">
        <v>168</v>
      </c>
      <c r="AT131" s="20" t="s">
        <v>160</v>
      </c>
      <c r="AU131" s="20" t="s">
        <v>85</v>
      </c>
      <c r="AY131" s="20" t="s">
        <v>159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0" t="s">
        <v>85</v>
      </c>
      <c r="BK131" s="149">
        <f>ROUND(L131*K131,2)</f>
        <v>0</v>
      </c>
      <c r="BL131" s="20" t="s">
        <v>168</v>
      </c>
      <c r="BM131" s="20" t="s">
        <v>232</v>
      </c>
    </row>
    <row r="132" spans="2:65" s="1" customFormat="1" ht="31.5" customHeight="1">
      <c r="B132" s="140"/>
      <c r="C132" s="141" t="s">
        <v>184</v>
      </c>
      <c r="D132" s="141" t="s">
        <v>160</v>
      </c>
      <c r="E132" s="142" t="s">
        <v>1725</v>
      </c>
      <c r="F132" s="225" t="s">
        <v>1726</v>
      </c>
      <c r="G132" s="225"/>
      <c r="H132" s="225"/>
      <c r="I132" s="225"/>
      <c r="J132" s="143" t="s">
        <v>407</v>
      </c>
      <c r="K132" s="144">
        <v>0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>V132*K132</f>
        <v>0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0" t="s">
        <v>168</v>
      </c>
      <c r="AT132" s="20" t="s">
        <v>160</v>
      </c>
      <c r="AU132" s="20" t="s">
        <v>85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168</v>
      </c>
      <c r="BM132" s="20" t="s">
        <v>168</v>
      </c>
    </row>
    <row r="133" spans="2:65" s="1" customFormat="1" ht="22.5" customHeight="1">
      <c r="B133" s="34"/>
      <c r="C133" s="35"/>
      <c r="D133" s="35"/>
      <c r="E133" s="35"/>
      <c r="F133" s="237" t="s">
        <v>1711</v>
      </c>
      <c r="G133" s="238"/>
      <c r="H133" s="238"/>
      <c r="I133" s="238"/>
      <c r="J133" s="35"/>
      <c r="K133" s="35"/>
      <c r="L133" s="35"/>
      <c r="M133" s="35"/>
      <c r="N133" s="35"/>
      <c r="O133" s="35"/>
      <c r="P133" s="35"/>
      <c r="Q133" s="35"/>
      <c r="R133" s="36"/>
      <c r="T133" s="170"/>
      <c r="U133" s="35"/>
      <c r="V133" s="35"/>
      <c r="W133" s="35"/>
      <c r="X133" s="35"/>
      <c r="Y133" s="35"/>
      <c r="Z133" s="35"/>
      <c r="AA133" s="73"/>
      <c r="AT133" s="20" t="s">
        <v>187</v>
      </c>
      <c r="AU133" s="20" t="s">
        <v>85</v>
      </c>
    </row>
    <row r="134" spans="2:65" s="1" customFormat="1" ht="44.25" customHeight="1">
      <c r="B134" s="140"/>
      <c r="C134" s="141" t="s">
        <v>213</v>
      </c>
      <c r="D134" s="141" t="s">
        <v>160</v>
      </c>
      <c r="E134" s="142" t="s">
        <v>1727</v>
      </c>
      <c r="F134" s="225" t="s">
        <v>1728</v>
      </c>
      <c r="G134" s="225"/>
      <c r="H134" s="225"/>
      <c r="I134" s="225"/>
      <c r="J134" s="143" t="s">
        <v>407</v>
      </c>
      <c r="K134" s="144">
        <v>0</v>
      </c>
      <c r="L134" s="226"/>
      <c r="M134" s="226"/>
      <c r="N134" s="226">
        <f>ROUND(L134*K134,2)</f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>V134*K134</f>
        <v>0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0" t="s">
        <v>168</v>
      </c>
      <c r="AT134" s="20" t="s">
        <v>160</v>
      </c>
      <c r="AU134" s="20" t="s">
        <v>85</v>
      </c>
      <c r="AY134" s="20" t="s">
        <v>159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0" t="s">
        <v>85</v>
      </c>
      <c r="BK134" s="149">
        <f>ROUND(L134*K134,2)</f>
        <v>0</v>
      </c>
      <c r="BL134" s="20" t="s">
        <v>168</v>
      </c>
      <c r="BM134" s="20" t="s">
        <v>322</v>
      </c>
    </row>
    <row r="135" spans="2:65" s="1" customFormat="1" ht="22.5" customHeight="1">
      <c r="B135" s="34"/>
      <c r="C135" s="35"/>
      <c r="D135" s="35"/>
      <c r="E135" s="35"/>
      <c r="F135" s="237" t="s">
        <v>1711</v>
      </c>
      <c r="G135" s="238"/>
      <c r="H135" s="238"/>
      <c r="I135" s="238"/>
      <c r="J135" s="35"/>
      <c r="K135" s="35"/>
      <c r="L135" s="35"/>
      <c r="M135" s="35"/>
      <c r="N135" s="35"/>
      <c r="O135" s="35"/>
      <c r="P135" s="35"/>
      <c r="Q135" s="35"/>
      <c r="R135" s="36"/>
      <c r="T135" s="170"/>
      <c r="U135" s="35"/>
      <c r="V135" s="35"/>
      <c r="W135" s="35"/>
      <c r="X135" s="35"/>
      <c r="Y135" s="35"/>
      <c r="Z135" s="35"/>
      <c r="AA135" s="73"/>
      <c r="AT135" s="20" t="s">
        <v>187</v>
      </c>
      <c r="AU135" s="20" t="s">
        <v>85</v>
      </c>
    </row>
    <row r="136" spans="2:65" s="1" customFormat="1" ht="22.5" customHeight="1">
      <c r="B136" s="140"/>
      <c r="C136" s="141" t="s">
        <v>111</v>
      </c>
      <c r="D136" s="141" t="s">
        <v>160</v>
      </c>
      <c r="E136" s="142" t="s">
        <v>1729</v>
      </c>
      <c r="F136" s="225" t="s">
        <v>1730</v>
      </c>
      <c r="G136" s="225"/>
      <c r="H136" s="225"/>
      <c r="I136" s="225"/>
      <c r="J136" s="143" t="s">
        <v>407</v>
      </c>
      <c r="K136" s="144">
        <v>0</v>
      </c>
      <c r="L136" s="226"/>
      <c r="M136" s="226"/>
      <c r="N136" s="226">
        <f>ROUND(L136*K136,2)</f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>V136*K136</f>
        <v>0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0" t="s">
        <v>168</v>
      </c>
      <c r="AT136" s="20" t="s">
        <v>160</v>
      </c>
      <c r="AU136" s="20" t="s">
        <v>85</v>
      </c>
      <c r="AY136" s="20" t="s">
        <v>159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0" t="s">
        <v>85</v>
      </c>
      <c r="BK136" s="149">
        <f>ROUND(L136*K136,2)</f>
        <v>0</v>
      </c>
      <c r="BL136" s="20" t="s">
        <v>168</v>
      </c>
      <c r="BM136" s="20" t="s">
        <v>330</v>
      </c>
    </row>
    <row r="137" spans="2:65" s="1" customFormat="1" ht="22.5" customHeight="1">
      <c r="B137" s="34"/>
      <c r="C137" s="35"/>
      <c r="D137" s="35"/>
      <c r="E137" s="35"/>
      <c r="F137" s="237" t="s">
        <v>1711</v>
      </c>
      <c r="G137" s="238"/>
      <c r="H137" s="238"/>
      <c r="I137" s="238"/>
      <c r="J137" s="35"/>
      <c r="K137" s="35"/>
      <c r="L137" s="35"/>
      <c r="M137" s="35"/>
      <c r="N137" s="35"/>
      <c r="O137" s="35"/>
      <c r="P137" s="35"/>
      <c r="Q137" s="35"/>
      <c r="R137" s="36"/>
      <c r="T137" s="170"/>
      <c r="U137" s="35"/>
      <c r="V137" s="35"/>
      <c r="W137" s="35"/>
      <c r="X137" s="35"/>
      <c r="Y137" s="35"/>
      <c r="Z137" s="35"/>
      <c r="AA137" s="73"/>
      <c r="AT137" s="20" t="s">
        <v>187</v>
      </c>
      <c r="AU137" s="20" t="s">
        <v>85</v>
      </c>
    </row>
    <row r="138" spans="2:65" s="1" customFormat="1" ht="69.75" customHeight="1">
      <c r="B138" s="140"/>
      <c r="C138" s="141" t="s">
        <v>114</v>
      </c>
      <c r="D138" s="141" t="s">
        <v>160</v>
      </c>
      <c r="E138" s="142" t="s">
        <v>1731</v>
      </c>
      <c r="F138" s="225" t="s">
        <v>1732</v>
      </c>
      <c r="G138" s="225"/>
      <c r="H138" s="225"/>
      <c r="I138" s="225"/>
      <c r="J138" s="143" t="s">
        <v>1641</v>
      </c>
      <c r="K138" s="144">
        <v>0</v>
      </c>
      <c r="L138" s="226"/>
      <c r="M138" s="226"/>
      <c r="N138" s="226">
        <f>ROUND(L138*K138,2)</f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>V138*K138</f>
        <v>0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20" t="s">
        <v>168</v>
      </c>
      <c r="AT138" s="20" t="s">
        <v>160</v>
      </c>
      <c r="AU138" s="20" t="s">
        <v>85</v>
      </c>
      <c r="AY138" s="20" t="s">
        <v>159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0" t="s">
        <v>85</v>
      </c>
      <c r="BK138" s="149">
        <f>ROUND(L138*K138,2)</f>
        <v>0</v>
      </c>
      <c r="BL138" s="20" t="s">
        <v>168</v>
      </c>
      <c r="BM138" s="20" t="s">
        <v>339</v>
      </c>
    </row>
    <row r="139" spans="2:65" s="1" customFormat="1" ht="22.5" customHeight="1">
      <c r="B139" s="34"/>
      <c r="C139" s="35"/>
      <c r="D139" s="35"/>
      <c r="E139" s="35"/>
      <c r="F139" s="237" t="s">
        <v>1711</v>
      </c>
      <c r="G139" s="238"/>
      <c r="H139" s="238"/>
      <c r="I139" s="238"/>
      <c r="J139" s="35"/>
      <c r="K139" s="35"/>
      <c r="L139" s="35"/>
      <c r="M139" s="35"/>
      <c r="N139" s="35"/>
      <c r="O139" s="35"/>
      <c r="P139" s="35"/>
      <c r="Q139" s="35"/>
      <c r="R139" s="36"/>
      <c r="T139" s="170"/>
      <c r="U139" s="35"/>
      <c r="V139" s="35"/>
      <c r="W139" s="35"/>
      <c r="X139" s="35"/>
      <c r="Y139" s="35"/>
      <c r="Z139" s="35"/>
      <c r="AA139" s="73"/>
      <c r="AT139" s="20" t="s">
        <v>187</v>
      </c>
      <c r="AU139" s="20" t="s">
        <v>85</v>
      </c>
    </row>
    <row r="140" spans="2:65" s="1" customFormat="1" ht="31.5" customHeight="1">
      <c r="B140" s="140"/>
      <c r="C140" s="141" t="s">
        <v>117</v>
      </c>
      <c r="D140" s="141" t="s">
        <v>160</v>
      </c>
      <c r="E140" s="142" t="s">
        <v>1733</v>
      </c>
      <c r="F140" s="225" t="s">
        <v>1734</v>
      </c>
      <c r="G140" s="225"/>
      <c r="H140" s="225"/>
      <c r="I140" s="225"/>
      <c r="J140" s="143" t="s">
        <v>407</v>
      </c>
      <c r="K140" s="144">
        <v>3</v>
      </c>
      <c r="L140" s="226"/>
      <c r="M140" s="226"/>
      <c r="N140" s="226">
        <f t="shared" ref="N140:N160" si="0">ROUND(L140*K140,2)</f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t="shared" ref="W140:W160" si="1">V140*K140</f>
        <v>0</v>
      </c>
      <c r="X140" s="147">
        <v>0</v>
      </c>
      <c r="Y140" s="147">
        <f t="shared" ref="Y140:Y160" si="2">X140*K140</f>
        <v>0</v>
      </c>
      <c r="Z140" s="147">
        <v>0</v>
      </c>
      <c r="AA140" s="148">
        <f t="shared" ref="AA140:AA160" si="3">Z140*K140</f>
        <v>0</v>
      </c>
      <c r="AR140" s="20" t="s">
        <v>168</v>
      </c>
      <c r="AT140" s="20" t="s">
        <v>160</v>
      </c>
      <c r="AU140" s="20" t="s">
        <v>85</v>
      </c>
      <c r="AY140" s="20" t="s">
        <v>159</v>
      </c>
      <c r="BE140" s="149">
        <f t="shared" ref="BE140:BE160" si="4">IF(U140="základní",N140,0)</f>
        <v>0</v>
      </c>
      <c r="BF140" s="149">
        <f t="shared" ref="BF140:BF160" si="5">IF(U140="snížená",N140,0)</f>
        <v>0</v>
      </c>
      <c r="BG140" s="149">
        <f t="shared" ref="BG140:BG160" si="6">IF(U140="zákl. přenesená",N140,0)</f>
        <v>0</v>
      </c>
      <c r="BH140" s="149">
        <f t="shared" ref="BH140:BH160" si="7">IF(U140="sníž. přenesená",N140,0)</f>
        <v>0</v>
      </c>
      <c r="BI140" s="149">
        <f t="shared" ref="BI140:BI160" si="8">IF(U140="nulová",N140,0)</f>
        <v>0</v>
      </c>
      <c r="BJ140" s="20" t="s">
        <v>85</v>
      </c>
      <c r="BK140" s="149">
        <f t="shared" ref="BK140:BK160" si="9">ROUND(L140*K140,2)</f>
        <v>0</v>
      </c>
      <c r="BL140" s="20" t="s">
        <v>168</v>
      </c>
      <c r="BM140" s="20" t="s">
        <v>348</v>
      </c>
    </row>
    <row r="141" spans="2:65" s="1" customFormat="1" ht="31.5" customHeight="1">
      <c r="B141" s="140"/>
      <c r="C141" s="141" t="s">
        <v>226</v>
      </c>
      <c r="D141" s="141" t="s">
        <v>160</v>
      </c>
      <c r="E141" s="142" t="s">
        <v>1735</v>
      </c>
      <c r="F141" s="225" t="s">
        <v>1736</v>
      </c>
      <c r="G141" s="225"/>
      <c r="H141" s="225"/>
      <c r="I141" s="225"/>
      <c r="J141" s="143" t="s">
        <v>407</v>
      </c>
      <c r="K141" s="144">
        <v>3</v>
      </c>
      <c r="L141" s="226"/>
      <c r="M141" s="226"/>
      <c r="N141" s="226">
        <f t="shared" si="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"/>
        <v>0</v>
      </c>
      <c r="X141" s="147">
        <v>0</v>
      </c>
      <c r="Y141" s="147">
        <f t="shared" si="2"/>
        <v>0</v>
      </c>
      <c r="Z141" s="147">
        <v>0</v>
      </c>
      <c r="AA141" s="148">
        <f t="shared" si="3"/>
        <v>0</v>
      </c>
      <c r="AR141" s="20" t="s">
        <v>168</v>
      </c>
      <c r="AT141" s="20" t="s">
        <v>160</v>
      </c>
      <c r="AU141" s="20" t="s">
        <v>85</v>
      </c>
      <c r="AY141" s="20" t="s">
        <v>159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20" t="s">
        <v>85</v>
      </c>
      <c r="BK141" s="149">
        <f t="shared" si="9"/>
        <v>0</v>
      </c>
      <c r="BL141" s="20" t="s">
        <v>168</v>
      </c>
      <c r="BM141" s="20" t="s">
        <v>357</v>
      </c>
    </row>
    <row r="142" spans="2:65" s="1" customFormat="1" ht="22.5" customHeight="1">
      <c r="B142" s="140"/>
      <c r="C142" s="141" t="s">
        <v>232</v>
      </c>
      <c r="D142" s="141" t="s">
        <v>160</v>
      </c>
      <c r="E142" s="142" t="s">
        <v>1737</v>
      </c>
      <c r="F142" s="225" t="s">
        <v>1738</v>
      </c>
      <c r="G142" s="225"/>
      <c r="H142" s="225"/>
      <c r="I142" s="225"/>
      <c r="J142" s="143" t="s">
        <v>407</v>
      </c>
      <c r="K142" s="144">
        <v>1</v>
      </c>
      <c r="L142" s="226"/>
      <c r="M142" s="226"/>
      <c r="N142" s="226">
        <f t="shared" si="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"/>
        <v>0</v>
      </c>
      <c r="X142" s="147">
        <v>0</v>
      </c>
      <c r="Y142" s="147">
        <f t="shared" si="2"/>
        <v>0</v>
      </c>
      <c r="Z142" s="147">
        <v>0</v>
      </c>
      <c r="AA142" s="148">
        <f t="shared" si="3"/>
        <v>0</v>
      </c>
      <c r="AR142" s="20" t="s">
        <v>168</v>
      </c>
      <c r="AT142" s="20" t="s">
        <v>160</v>
      </c>
      <c r="AU142" s="20" t="s">
        <v>85</v>
      </c>
      <c r="AY142" s="20" t="s">
        <v>159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20" t="s">
        <v>85</v>
      </c>
      <c r="BK142" s="149">
        <f t="shared" si="9"/>
        <v>0</v>
      </c>
      <c r="BL142" s="20" t="s">
        <v>168</v>
      </c>
      <c r="BM142" s="20" t="s">
        <v>365</v>
      </c>
    </row>
    <row r="143" spans="2:65" s="1" customFormat="1" ht="22.5" customHeight="1">
      <c r="B143" s="140"/>
      <c r="C143" s="141" t="s">
        <v>11</v>
      </c>
      <c r="D143" s="141" t="s">
        <v>160</v>
      </c>
      <c r="E143" s="142" t="s">
        <v>1739</v>
      </c>
      <c r="F143" s="225" t="s">
        <v>1740</v>
      </c>
      <c r="G143" s="225"/>
      <c r="H143" s="225"/>
      <c r="I143" s="225"/>
      <c r="J143" s="143" t="s">
        <v>407</v>
      </c>
      <c r="K143" s="144">
        <v>1</v>
      </c>
      <c r="L143" s="226"/>
      <c r="M143" s="226"/>
      <c r="N143" s="226">
        <f t="shared" si="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"/>
        <v>0</v>
      </c>
      <c r="X143" s="147">
        <v>0</v>
      </c>
      <c r="Y143" s="147">
        <f t="shared" si="2"/>
        <v>0</v>
      </c>
      <c r="Z143" s="147">
        <v>0</v>
      </c>
      <c r="AA143" s="148">
        <f t="shared" si="3"/>
        <v>0</v>
      </c>
      <c r="AR143" s="20" t="s">
        <v>168</v>
      </c>
      <c r="AT143" s="20" t="s">
        <v>160</v>
      </c>
      <c r="AU143" s="20" t="s">
        <v>85</v>
      </c>
      <c r="AY143" s="20" t="s">
        <v>159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20" t="s">
        <v>85</v>
      </c>
      <c r="BK143" s="149">
        <f t="shared" si="9"/>
        <v>0</v>
      </c>
      <c r="BL143" s="20" t="s">
        <v>168</v>
      </c>
      <c r="BM143" s="20" t="s">
        <v>374</v>
      </c>
    </row>
    <row r="144" spans="2:65" s="1" customFormat="1" ht="22.5" customHeight="1">
      <c r="B144" s="140"/>
      <c r="C144" s="141" t="s">
        <v>168</v>
      </c>
      <c r="D144" s="141" t="s">
        <v>160</v>
      </c>
      <c r="E144" s="142" t="s">
        <v>1741</v>
      </c>
      <c r="F144" s="225" t="s">
        <v>1742</v>
      </c>
      <c r="G144" s="225"/>
      <c r="H144" s="225"/>
      <c r="I144" s="225"/>
      <c r="J144" s="143" t="s">
        <v>407</v>
      </c>
      <c r="K144" s="144">
        <v>2</v>
      </c>
      <c r="L144" s="226"/>
      <c r="M144" s="226"/>
      <c r="N144" s="226">
        <f t="shared" si="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"/>
        <v>0</v>
      </c>
      <c r="X144" s="147">
        <v>0</v>
      </c>
      <c r="Y144" s="147">
        <f t="shared" si="2"/>
        <v>0</v>
      </c>
      <c r="Z144" s="147">
        <v>0</v>
      </c>
      <c r="AA144" s="148">
        <f t="shared" si="3"/>
        <v>0</v>
      </c>
      <c r="AR144" s="20" t="s">
        <v>168</v>
      </c>
      <c r="AT144" s="20" t="s">
        <v>160</v>
      </c>
      <c r="AU144" s="20" t="s">
        <v>85</v>
      </c>
      <c r="AY144" s="20" t="s">
        <v>159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20" t="s">
        <v>85</v>
      </c>
      <c r="BK144" s="149">
        <f t="shared" si="9"/>
        <v>0</v>
      </c>
      <c r="BL144" s="20" t="s">
        <v>168</v>
      </c>
      <c r="BM144" s="20" t="s">
        <v>384</v>
      </c>
    </row>
    <row r="145" spans="2:65" s="1" customFormat="1" ht="22.5" customHeight="1">
      <c r="B145" s="140"/>
      <c r="C145" s="141" t="s">
        <v>238</v>
      </c>
      <c r="D145" s="141" t="s">
        <v>160</v>
      </c>
      <c r="E145" s="142" t="s">
        <v>1739</v>
      </c>
      <c r="F145" s="225" t="s">
        <v>1740</v>
      </c>
      <c r="G145" s="225"/>
      <c r="H145" s="225"/>
      <c r="I145" s="225"/>
      <c r="J145" s="143" t="s">
        <v>407</v>
      </c>
      <c r="K145" s="144">
        <v>2</v>
      </c>
      <c r="L145" s="226"/>
      <c r="M145" s="226"/>
      <c r="N145" s="226">
        <f t="shared" si="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"/>
        <v>0</v>
      </c>
      <c r="X145" s="147">
        <v>0</v>
      </c>
      <c r="Y145" s="147">
        <f t="shared" si="2"/>
        <v>0</v>
      </c>
      <c r="Z145" s="147">
        <v>0</v>
      </c>
      <c r="AA145" s="148">
        <f t="shared" si="3"/>
        <v>0</v>
      </c>
      <c r="AR145" s="20" t="s">
        <v>168</v>
      </c>
      <c r="AT145" s="20" t="s">
        <v>160</v>
      </c>
      <c r="AU145" s="20" t="s">
        <v>85</v>
      </c>
      <c r="AY145" s="20" t="s">
        <v>159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20" t="s">
        <v>85</v>
      </c>
      <c r="BK145" s="149">
        <f t="shared" si="9"/>
        <v>0</v>
      </c>
      <c r="BL145" s="20" t="s">
        <v>168</v>
      </c>
      <c r="BM145" s="20" t="s">
        <v>393</v>
      </c>
    </row>
    <row r="146" spans="2:65" s="1" customFormat="1" ht="22.5" customHeight="1">
      <c r="B146" s="140"/>
      <c r="C146" s="141" t="s">
        <v>322</v>
      </c>
      <c r="D146" s="141" t="s">
        <v>160</v>
      </c>
      <c r="E146" s="142" t="s">
        <v>1743</v>
      </c>
      <c r="F146" s="225" t="s">
        <v>1744</v>
      </c>
      <c r="G146" s="225"/>
      <c r="H146" s="225"/>
      <c r="I146" s="225"/>
      <c r="J146" s="143" t="s">
        <v>407</v>
      </c>
      <c r="K146" s="144">
        <v>3</v>
      </c>
      <c r="L146" s="226"/>
      <c r="M146" s="226"/>
      <c r="N146" s="226">
        <f t="shared" si="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"/>
        <v>0</v>
      </c>
      <c r="X146" s="147">
        <v>0</v>
      </c>
      <c r="Y146" s="147">
        <f t="shared" si="2"/>
        <v>0</v>
      </c>
      <c r="Z146" s="147">
        <v>0</v>
      </c>
      <c r="AA146" s="148">
        <f t="shared" si="3"/>
        <v>0</v>
      </c>
      <c r="AR146" s="20" t="s">
        <v>168</v>
      </c>
      <c r="AT146" s="20" t="s">
        <v>160</v>
      </c>
      <c r="AU146" s="20" t="s">
        <v>85</v>
      </c>
      <c r="AY146" s="20" t="s">
        <v>159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20" t="s">
        <v>85</v>
      </c>
      <c r="BK146" s="149">
        <f t="shared" si="9"/>
        <v>0</v>
      </c>
      <c r="BL146" s="20" t="s">
        <v>168</v>
      </c>
      <c r="BM146" s="20" t="s">
        <v>404</v>
      </c>
    </row>
    <row r="147" spans="2:65" s="1" customFormat="1" ht="22.5" customHeight="1">
      <c r="B147" s="140"/>
      <c r="C147" s="141" t="s">
        <v>326</v>
      </c>
      <c r="D147" s="141" t="s">
        <v>160</v>
      </c>
      <c r="E147" s="142" t="s">
        <v>1745</v>
      </c>
      <c r="F147" s="225" t="s">
        <v>1746</v>
      </c>
      <c r="G147" s="225"/>
      <c r="H147" s="225"/>
      <c r="I147" s="225"/>
      <c r="J147" s="143" t="s">
        <v>407</v>
      </c>
      <c r="K147" s="144">
        <v>3</v>
      </c>
      <c r="L147" s="226"/>
      <c r="M147" s="226"/>
      <c r="N147" s="226">
        <f t="shared" si="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"/>
        <v>0</v>
      </c>
      <c r="X147" s="147">
        <v>0</v>
      </c>
      <c r="Y147" s="147">
        <f t="shared" si="2"/>
        <v>0</v>
      </c>
      <c r="Z147" s="147">
        <v>0</v>
      </c>
      <c r="AA147" s="148">
        <f t="shared" si="3"/>
        <v>0</v>
      </c>
      <c r="AR147" s="20" t="s">
        <v>168</v>
      </c>
      <c r="AT147" s="20" t="s">
        <v>160</v>
      </c>
      <c r="AU147" s="20" t="s">
        <v>85</v>
      </c>
      <c r="AY147" s="20" t="s">
        <v>159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20" t="s">
        <v>85</v>
      </c>
      <c r="BK147" s="149">
        <f t="shared" si="9"/>
        <v>0</v>
      </c>
      <c r="BL147" s="20" t="s">
        <v>168</v>
      </c>
      <c r="BM147" s="20" t="s">
        <v>414</v>
      </c>
    </row>
    <row r="148" spans="2:65" s="1" customFormat="1" ht="22.5" customHeight="1">
      <c r="B148" s="140"/>
      <c r="C148" s="141" t="s">
        <v>330</v>
      </c>
      <c r="D148" s="141" t="s">
        <v>160</v>
      </c>
      <c r="E148" s="142" t="s">
        <v>1747</v>
      </c>
      <c r="F148" s="225" t="s">
        <v>1748</v>
      </c>
      <c r="G148" s="225"/>
      <c r="H148" s="225"/>
      <c r="I148" s="225"/>
      <c r="J148" s="143" t="s">
        <v>407</v>
      </c>
      <c r="K148" s="144">
        <v>1</v>
      </c>
      <c r="L148" s="226"/>
      <c r="M148" s="226"/>
      <c r="N148" s="226">
        <f t="shared" si="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"/>
        <v>0</v>
      </c>
      <c r="X148" s="147">
        <v>0</v>
      </c>
      <c r="Y148" s="147">
        <f t="shared" si="2"/>
        <v>0</v>
      </c>
      <c r="Z148" s="147">
        <v>0</v>
      </c>
      <c r="AA148" s="148">
        <f t="shared" si="3"/>
        <v>0</v>
      </c>
      <c r="AR148" s="20" t="s">
        <v>168</v>
      </c>
      <c r="AT148" s="20" t="s">
        <v>160</v>
      </c>
      <c r="AU148" s="20" t="s">
        <v>85</v>
      </c>
      <c r="AY148" s="20" t="s">
        <v>159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20" t="s">
        <v>85</v>
      </c>
      <c r="BK148" s="149">
        <f t="shared" si="9"/>
        <v>0</v>
      </c>
      <c r="BL148" s="20" t="s">
        <v>168</v>
      </c>
      <c r="BM148" s="20" t="s">
        <v>422</v>
      </c>
    </row>
    <row r="149" spans="2:65" s="1" customFormat="1" ht="22.5" customHeight="1">
      <c r="B149" s="140"/>
      <c r="C149" s="141" t="s">
        <v>10</v>
      </c>
      <c r="D149" s="141" t="s">
        <v>160</v>
      </c>
      <c r="E149" s="142" t="s">
        <v>1749</v>
      </c>
      <c r="F149" s="225" t="s">
        <v>1750</v>
      </c>
      <c r="G149" s="225"/>
      <c r="H149" s="225"/>
      <c r="I149" s="225"/>
      <c r="J149" s="143" t="s">
        <v>1751</v>
      </c>
      <c r="K149" s="144">
        <v>10</v>
      </c>
      <c r="L149" s="226"/>
      <c r="M149" s="226"/>
      <c r="N149" s="226">
        <f t="shared" si="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"/>
        <v>0</v>
      </c>
      <c r="X149" s="147">
        <v>0</v>
      </c>
      <c r="Y149" s="147">
        <f t="shared" si="2"/>
        <v>0</v>
      </c>
      <c r="Z149" s="147">
        <v>0</v>
      </c>
      <c r="AA149" s="148">
        <f t="shared" si="3"/>
        <v>0</v>
      </c>
      <c r="AR149" s="20" t="s">
        <v>168</v>
      </c>
      <c r="AT149" s="20" t="s">
        <v>160</v>
      </c>
      <c r="AU149" s="20" t="s">
        <v>85</v>
      </c>
      <c r="AY149" s="20" t="s">
        <v>159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20" t="s">
        <v>85</v>
      </c>
      <c r="BK149" s="149">
        <f t="shared" si="9"/>
        <v>0</v>
      </c>
      <c r="BL149" s="20" t="s">
        <v>168</v>
      </c>
      <c r="BM149" s="20" t="s">
        <v>431</v>
      </c>
    </row>
    <row r="150" spans="2:65" s="1" customFormat="1" ht="22.5" customHeight="1">
      <c r="B150" s="140"/>
      <c r="C150" s="141" t="s">
        <v>339</v>
      </c>
      <c r="D150" s="141" t="s">
        <v>160</v>
      </c>
      <c r="E150" s="142" t="s">
        <v>1752</v>
      </c>
      <c r="F150" s="225" t="s">
        <v>1753</v>
      </c>
      <c r="G150" s="225"/>
      <c r="H150" s="225"/>
      <c r="I150" s="225"/>
      <c r="J150" s="143" t="s">
        <v>1751</v>
      </c>
      <c r="K150" s="144">
        <v>10</v>
      </c>
      <c r="L150" s="226"/>
      <c r="M150" s="226"/>
      <c r="N150" s="226">
        <f t="shared" si="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"/>
        <v>0</v>
      </c>
      <c r="X150" s="147">
        <v>0</v>
      </c>
      <c r="Y150" s="147">
        <f t="shared" si="2"/>
        <v>0</v>
      </c>
      <c r="Z150" s="147">
        <v>0</v>
      </c>
      <c r="AA150" s="148">
        <f t="shared" si="3"/>
        <v>0</v>
      </c>
      <c r="AR150" s="20" t="s">
        <v>168</v>
      </c>
      <c r="AT150" s="20" t="s">
        <v>160</v>
      </c>
      <c r="AU150" s="20" t="s">
        <v>85</v>
      </c>
      <c r="AY150" s="20" t="s">
        <v>159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20" t="s">
        <v>85</v>
      </c>
      <c r="BK150" s="149">
        <f t="shared" si="9"/>
        <v>0</v>
      </c>
      <c r="BL150" s="20" t="s">
        <v>168</v>
      </c>
      <c r="BM150" s="20" t="s">
        <v>441</v>
      </c>
    </row>
    <row r="151" spans="2:65" s="1" customFormat="1" ht="22.5" customHeight="1">
      <c r="B151" s="140"/>
      <c r="C151" s="141" t="s">
        <v>344</v>
      </c>
      <c r="D151" s="141" t="s">
        <v>160</v>
      </c>
      <c r="E151" s="142" t="s">
        <v>1754</v>
      </c>
      <c r="F151" s="225" t="s">
        <v>1755</v>
      </c>
      <c r="G151" s="225"/>
      <c r="H151" s="225"/>
      <c r="I151" s="225"/>
      <c r="J151" s="143" t="s">
        <v>407</v>
      </c>
      <c r="K151" s="144">
        <v>1</v>
      </c>
      <c r="L151" s="226"/>
      <c r="M151" s="226"/>
      <c r="N151" s="226">
        <f t="shared" si="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"/>
        <v>0</v>
      </c>
      <c r="X151" s="147">
        <v>0</v>
      </c>
      <c r="Y151" s="147">
        <f t="shared" si="2"/>
        <v>0</v>
      </c>
      <c r="Z151" s="147">
        <v>0</v>
      </c>
      <c r="AA151" s="148">
        <f t="shared" si="3"/>
        <v>0</v>
      </c>
      <c r="AR151" s="20" t="s">
        <v>168</v>
      </c>
      <c r="AT151" s="20" t="s">
        <v>160</v>
      </c>
      <c r="AU151" s="20" t="s">
        <v>85</v>
      </c>
      <c r="AY151" s="20" t="s">
        <v>159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20" t="s">
        <v>85</v>
      </c>
      <c r="BK151" s="149">
        <f t="shared" si="9"/>
        <v>0</v>
      </c>
      <c r="BL151" s="20" t="s">
        <v>168</v>
      </c>
      <c r="BM151" s="20" t="s">
        <v>451</v>
      </c>
    </row>
    <row r="152" spans="2:65" s="1" customFormat="1" ht="22.5" customHeight="1">
      <c r="B152" s="140"/>
      <c r="C152" s="141" t="s">
        <v>348</v>
      </c>
      <c r="D152" s="141" t="s">
        <v>160</v>
      </c>
      <c r="E152" s="142" t="s">
        <v>1756</v>
      </c>
      <c r="F152" s="225" t="s">
        <v>1757</v>
      </c>
      <c r="G152" s="225"/>
      <c r="H152" s="225"/>
      <c r="I152" s="225"/>
      <c r="J152" s="143" t="s">
        <v>1751</v>
      </c>
      <c r="K152" s="144">
        <v>4</v>
      </c>
      <c r="L152" s="226"/>
      <c r="M152" s="226"/>
      <c r="N152" s="226">
        <f t="shared" si="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"/>
        <v>0</v>
      </c>
      <c r="X152" s="147">
        <v>0</v>
      </c>
      <c r="Y152" s="147">
        <f t="shared" si="2"/>
        <v>0</v>
      </c>
      <c r="Z152" s="147">
        <v>0</v>
      </c>
      <c r="AA152" s="148">
        <f t="shared" si="3"/>
        <v>0</v>
      </c>
      <c r="AR152" s="20" t="s">
        <v>168</v>
      </c>
      <c r="AT152" s="20" t="s">
        <v>160</v>
      </c>
      <c r="AU152" s="20" t="s">
        <v>85</v>
      </c>
      <c r="AY152" s="20" t="s">
        <v>159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20" t="s">
        <v>85</v>
      </c>
      <c r="BK152" s="149">
        <f t="shared" si="9"/>
        <v>0</v>
      </c>
      <c r="BL152" s="20" t="s">
        <v>168</v>
      </c>
      <c r="BM152" s="20" t="s">
        <v>461</v>
      </c>
    </row>
    <row r="153" spans="2:65" s="1" customFormat="1" ht="22.5" customHeight="1">
      <c r="B153" s="140"/>
      <c r="C153" s="141" t="s">
        <v>352</v>
      </c>
      <c r="D153" s="141" t="s">
        <v>160</v>
      </c>
      <c r="E153" s="142" t="s">
        <v>1758</v>
      </c>
      <c r="F153" s="225" t="s">
        <v>1759</v>
      </c>
      <c r="G153" s="225"/>
      <c r="H153" s="225"/>
      <c r="I153" s="225"/>
      <c r="J153" s="143" t="s">
        <v>1751</v>
      </c>
      <c r="K153" s="144">
        <v>18</v>
      </c>
      <c r="L153" s="226"/>
      <c r="M153" s="226"/>
      <c r="N153" s="226">
        <f t="shared" si="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"/>
        <v>0</v>
      </c>
      <c r="X153" s="147">
        <v>0</v>
      </c>
      <c r="Y153" s="147">
        <f t="shared" si="2"/>
        <v>0</v>
      </c>
      <c r="Z153" s="147">
        <v>0</v>
      </c>
      <c r="AA153" s="148">
        <f t="shared" si="3"/>
        <v>0</v>
      </c>
      <c r="AR153" s="20" t="s">
        <v>168</v>
      </c>
      <c r="AT153" s="20" t="s">
        <v>160</v>
      </c>
      <c r="AU153" s="20" t="s">
        <v>85</v>
      </c>
      <c r="AY153" s="20" t="s">
        <v>159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20" t="s">
        <v>85</v>
      </c>
      <c r="BK153" s="149">
        <f t="shared" si="9"/>
        <v>0</v>
      </c>
      <c r="BL153" s="20" t="s">
        <v>168</v>
      </c>
      <c r="BM153" s="20" t="s">
        <v>475</v>
      </c>
    </row>
    <row r="154" spans="2:65" s="1" customFormat="1" ht="22.5" customHeight="1">
      <c r="B154" s="140"/>
      <c r="C154" s="141" t="s">
        <v>357</v>
      </c>
      <c r="D154" s="141" t="s">
        <v>160</v>
      </c>
      <c r="E154" s="142" t="s">
        <v>1760</v>
      </c>
      <c r="F154" s="225" t="s">
        <v>1761</v>
      </c>
      <c r="G154" s="225"/>
      <c r="H154" s="225"/>
      <c r="I154" s="225"/>
      <c r="J154" s="143" t="s">
        <v>1751</v>
      </c>
      <c r="K154" s="144">
        <v>12</v>
      </c>
      <c r="L154" s="226"/>
      <c r="M154" s="226"/>
      <c r="N154" s="226">
        <f t="shared" si="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"/>
        <v>0</v>
      </c>
      <c r="X154" s="147">
        <v>0</v>
      </c>
      <c r="Y154" s="147">
        <f t="shared" si="2"/>
        <v>0</v>
      </c>
      <c r="Z154" s="147">
        <v>0</v>
      </c>
      <c r="AA154" s="148">
        <f t="shared" si="3"/>
        <v>0</v>
      </c>
      <c r="AR154" s="20" t="s">
        <v>168</v>
      </c>
      <c r="AT154" s="20" t="s">
        <v>160</v>
      </c>
      <c r="AU154" s="20" t="s">
        <v>85</v>
      </c>
      <c r="AY154" s="20" t="s">
        <v>159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20" t="s">
        <v>85</v>
      </c>
      <c r="BK154" s="149">
        <f t="shared" si="9"/>
        <v>0</v>
      </c>
      <c r="BL154" s="20" t="s">
        <v>168</v>
      </c>
      <c r="BM154" s="20" t="s">
        <v>485</v>
      </c>
    </row>
    <row r="155" spans="2:65" s="1" customFormat="1" ht="31.5" customHeight="1">
      <c r="B155" s="140"/>
      <c r="C155" s="141" t="s">
        <v>361</v>
      </c>
      <c r="D155" s="141" t="s">
        <v>160</v>
      </c>
      <c r="E155" s="142" t="s">
        <v>1762</v>
      </c>
      <c r="F155" s="225" t="s">
        <v>1763</v>
      </c>
      <c r="G155" s="225"/>
      <c r="H155" s="225"/>
      <c r="I155" s="225"/>
      <c r="J155" s="143" t="s">
        <v>1751</v>
      </c>
      <c r="K155" s="144">
        <v>4</v>
      </c>
      <c r="L155" s="226"/>
      <c r="M155" s="226"/>
      <c r="N155" s="226">
        <f t="shared" si="0"/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 t="shared" si="1"/>
        <v>0</v>
      </c>
      <c r="X155" s="147">
        <v>0</v>
      </c>
      <c r="Y155" s="147">
        <f t="shared" si="2"/>
        <v>0</v>
      </c>
      <c r="Z155" s="147">
        <v>0</v>
      </c>
      <c r="AA155" s="148">
        <f t="shared" si="3"/>
        <v>0</v>
      </c>
      <c r="AR155" s="20" t="s">
        <v>168</v>
      </c>
      <c r="AT155" s="20" t="s">
        <v>160</v>
      </c>
      <c r="AU155" s="20" t="s">
        <v>85</v>
      </c>
      <c r="AY155" s="20" t="s">
        <v>159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20" t="s">
        <v>85</v>
      </c>
      <c r="BK155" s="149">
        <f t="shared" si="9"/>
        <v>0</v>
      </c>
      <c r="BL155" s="20" t="s">
        <v>168</v>
      </c>
      <c r="BM155" s="20" t="s">
        <v>494</v>
      </c>
    </row>
    <row r="156" spans="2:65" s="1" customFormat="1" ht="31.5" customHeight="1">
      <c r="B156" s="140"/>
      <c r="C156" s="141" t="s">
        <v>365</v>
      </c>
      <c r="D156" s="141" t="s">
        <v>160</v>
      </c>
      <c r="E156" s="142" t="s">
        <v>1764</v>
      </c>
      <c r="F156" s="225" t="s">
        <v>1765</v>
      </c>
      <c r="G156" s="225"/>
      <c r="H156" s="225"/>
      <c r="I156" s="225"/>
      <c r="J156" s="143" t="s">
        <v>1751</v>
      </c>
      <c r="K156" s="144">
        <v>8</v>
      </c>
      <c r="L156" s="226"/>
      <c r="M156" s="226"/>
      <c r="N156" s="226">
        <f t="shared" si="0"/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t="shared" si="1"/>
        <v>0</v>
      </c>
      <c r="X156" s="147">
        <v>0</v>
      </c>
      <c r="Y156" s="147">
        <f t="shared" si="2"/>
        <v>0</v>
      </c>
      <c r="Z156" s="147">
        <v>0</v>
      </c>
      <c r="AA156" s="148">
        <f t="shared" si="3"/>
        <v>0</v>
      </c>
      <c r="AR156" s="20" t="s">
        <v>168</v>
      </c>
      <c r="AT156" s="20" t="s">
        <v>160</v>
      </c>
      <c r="AU156" s="20" t="s">
        <v>85</v>
      </c>
      <c r="AY156" s="20" t="s">
        <v>159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20" t="s">
        <v>85</v>
      </c>
      <c r="BK156" s="149">
        <f t="shared" si="9"/>
        <v>0</v>
      </c>
      <c r="BL156" s="20" t="s">
        <v>168</v>
      </c>
      <c r="BM156" s="20" t="s">
        <v>502</v>
      </c>
    </row>
    <row r="157" spans="2:65" s="1" customFormat="1" ht="31.5" customHeight="1">
      <c r="B157" s="140"/>
      <c r="C157" s="141" t="s">
        <v>369</v>
      </c>
      <c r="D157" s="141" t="s">
        <v>160</v>
      </c>
      <c r="E157" s="142" t="s">
        <v>1766</v>
      </c>
      <c r="F157" s="225" t="s">
        <v>1767</v>
      </c>
      <c r="G157" s="225"/>
      <c r="H157" s="225"/>
      <c r="I157" s="225"/>
      <c r="J157" s="143" t="s">
        <v>1751</v>
      </c>
      <c r="K157" s="144">
        <v>26</v>
      </c>
      <c r="L157" s="226"/>
      <c r="M157" s="226"/>
      <c r="N157" s="226">
        <f t="shared" si="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1"/>
        <v>0</v>
      </c>
      <c r="X157" s="147">
        <v>0</v>
      </c>
      <c r="Y157" s="147">
        <f t="shared" si="2"/>
        <v>0</v>
      </c>
      <c r="Z157" s="147">
        <v>0</v>
      </c>
      <c r="AA157" s="148">
        <f t="shared" si="3"/>
        <v>0</v>
      </c>
      <c r="AR157" s="20" t="s">
        <v>168</v>
      </c>
      <c r="AT157" s="20" t="s">
        <v>160</v>
      </c>
      <c r="AU157" s="20" t="s">
        <v>85</v>
      </c>
      <c r="AY157" s="20" t="s">
        <v>159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20" t="s">
        <v>85</v>
      </c>
      <c r="BK157" s="149">
        <f t="shared" si="9"/>
        <v>0</v>
      </c>
      <c r="BL157" s="20" t="s">
        <v>168</v>
      </c>
      <c r="BM157" s="20" t="s">
        <v>511</v>
      </c>
    </row>
    <row r="158" spans="2:65" s="1" customFormat="1" ht="44.25" customHeight="1">
      <c r="B158" s="140"/>
      <c r="C158" s="141" t="s">
        <v>374</v>
      </c>
      <c r="D158" s="141" t="s">
        <v>160</v>
      </c>
      <c r="E158" s="142" t="s">
        <v>1768</v>
      </c>
      <c r="F158" s="225" t="s">
        <v>1769</v>
      </c>
      <c r="G158" s="225"/>
      <c r="H158" s="225"/>
      <c r="I158" s="225"/>
      <c r="J158" s="143" t="s">
        <v>258</v>
      </c>
      <c r="K158" s="144">
        <v>0</v>
      </c>
      <c r="L158" s="226"/>
      <c r="M158" s="226"/>
      <c r="N158" s="226">
        <f t="shared" si="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1"/>
        <v>0</v>
      </c>
      <c r="X158" s="147">
        <v>0</v>
      </c>
      <c r="Y158" s="147">
        <f t="shared" si="2"/>
        <v>0</v>
      </c>
      <c r="Z158" s="147">
        <v>0</v>
      </c>
      <c r="AA158" s="148">
        <f t="shared" si="3"/>
        <v>0</v>
      </c>
      <c r="AR158" s="20" t="s">
        <v>168</v>
      </c>
      <c r="AT158" s="20" t="s">
        <v>160</v>
      </c>
      <c r="AU158" s="20" t="s">
        <v>85</v>
      </c>
      <c r="AY158" s="20" t="s">
        <v>159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20" t="s">
        <v>85</v>
      </c>
      <c r="BK158" s="149">
        <f t="shared" si="9"/>
        <v>0</v>
      </c>
      <c r="BL158" s="20" t="s">
        <v>168</v>
      </c>
      <c r="BM158" s="20" t="s">
        <v>409</v>
      </c>
    </row>
    <row r="159" spans="2:65" s="1" customFormat="1" ht="44.25" customHeight="1">
      <c r="B159" s="140"/>
      <c r="C159" s="141" t="s">
        <v>379</v>
      </c>
      <c r="D159" s="141" t="s">
        <v>160</v>
      </c>
      <c r="E159" s="142" t="s">
        <v>1770</v>
      </c>
      <c r="F159" s="225" t="s">
        <v>1771</v>
      </c>
      <c r="G159" s="225"/>
      <c r="H159" s="225"/>
      <c r="I159" s="225"/>
      <c r="J159" s="143" t="s">
        <v>258</v>
      </c>
      <c r="K159" s="144">
        <v>0</v>
      </c>
      <c r="L159" s="226"/>
      <c r="M159" s="226"/>
      <c r="N159" s="226">
        <f t="shared" si="0"/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t="shared" si="1"/>
        <v>0</v>
      </c>
      <c r="X159" s="147">
        <v>0</v>
      </c>
      <c r="Y159" s="147">
        <f t="shared" si="2"/>
        <v>0</v>
      </c>
      <c r="Z159" s="147">
        <v>0</v>
      </c>
      <c r="AA159" s="148">
        <f t="shared" si="3"/>
        <v>0</v>
      </c>
      <c r="AR159" s="20" t="s">
        <v>168</v>
      </c>
      <c r="AT159" s="20" t="s">
        <v>160</v>
      </c>
      <c r="AU159" s="20" t="s">
        <v>85</v>
      </c>
      <c r="AY159" s="20" t="s">
        <v>159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20" t="s">
        <v>85</v>
      </c>
      <c r="BK159" s="149">
        <f t="shared" si="9"/>
        <v>0</v>
      </c>
      <c r="BL159" s="20" t="s">
        <v>168</v>
      </c>
      <c r="BM159" s="20" t="s">
        <v>528</v>
      </c>
    </row>
    <row r="160" spans="2:65" s="1" customFormat="1" ht="22.5" customHeight="1">
      <c r="B160" s="140"/>
      <c r="C160" s="141" t="s">
        <v>384</v>
      </c>
      <c r="D160" s="141" t="s">
        <v>160</v>
      </c>
      <c r="E160" s="142" t="s">
        <v>1772</v>
      </c>
      <c r="F160" s="225" t="s">
        <v>1773</v>
      </c>
      <c r="G160" s="225"/>
      <c r="H160" s="225"/>
      <c r="I160" s="225"/>
      <c r="J160" s="143" t="s">
        <v>355</v>
      </c>
      <c r="K160" s="144">
        <v>30</v>
      </c>
      <c r="L160" s="226"/>
      <c r="M160" s="226"/>
      <c r="N160" s="226">
        <f t="shared" si="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1"/>
        <v>0</v>
      </c>
      <c r="X160" s="147">
        <v>0</v>
      </c>
      <c r="Y160" s="147">
        <f t="shared" si="2"/>
        <v>0</v>
      </c>
      <c r="Z160" s="147">
        <v>0</v>
      </c>
      <c r="AA160" s="148">
        <f t="shared" si="3"/>
        <v>0</v>
      </c>
      <c r="AR160" s="20" t="s">
        <v>168</v>
      </c>
      <c r="AT160" s="20" t="s">
        <v>160</v>
      </c>
      <c r="AU160" s="20" t="s">
        <v>85</v>
      </c>
      <c r="AY160" s="20" t="s">
        <v>159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20" t="s">
        <v>85</v>
      </c>
      <c r="BK160" s="149">
        <f t="shared" si="9"/>
        <v>0</v>
      </c>
      <c r="BL160" s="20" t="s">
        <v>168</v>
      </c>
      <c r="BM160" s="20" t="s">
        <v>536</v>
      </c>
    </row>
    <row r="161" spans="2:65" s="9" customFormat="1" ht="37.35" customHeight="1">
      <c r="B161" s="129"/>
      <c r="C161" s="130"/>
      <c r="D161" s="131" t="s">
        <v>1701</v>
      </c>
      <c r="E161" s="131"/>
      <c r="F161" s="131"/>
      <c r="G161" s="131"/>
      <c r="H161" s="131"/>
      <c r="I161" s="131"/>
      <c r="J161" s="131"/>
      <c r="K161" s="131"/>
      <c r="L161" s="131"/>
      <c r="M161" s="131"/>
      <c r="N161" s="265">
        <f>BK161</f>
        <v>0</v>
      </c>
      <c r="O161" s="266"/>
      <c r="P161" s="266"/>
      <c r="Q161" s="266"/>
      <c r="R161" s="132"/>
      <c r="T161" s="133"/>
      <c r="U161" s="130"/>
      <c r="V161" s="130"/>
      <c r="W161" s="134">
        <f>SUM(W162:W170)</f>
        <v>0</v>
      </c>
      <c r="X161" s="130"/>
      <c r="Y161" s="134">
        <f>SUM(Y162:Y170)</f>
        <v>0</v>
      </c>
      <c r="Z161" s="130"/>
      <c r="AA161" s="135">
        <f>SUM(AA162:AA170)</f>
        <v>0</v>
      </c>
      <c r="AR161" s="136" t="s">
        <v>129</v>
      </c>
      <c r="AT161" s="137" t="s">
        <v>76</v>
      </c>
      <c r="AU161" s="137" t="s">
        <v>77</v>
      </c>
      <c r="AY161" s="136" t="s">
        <v>159</v>
      </c>
      <c r="BK161" s="138">
        <f>SUM(BK162:BK170)</f>
        <v>0</v>
      </c>
    </row>
    <row r="162" spans="2:65" s="1" customFormat="1" ht="69.75" customHeight="1">
      <c r="B162" s="140"/>
      <c r="C162" s="141" t="s">
        <v>388</v>
      </c>
      <c r="D162" s="141" t="s">
        <v>160</v>
      </c>
      <c r="E162" s="142" t="s">
        <v>1774</v>
      </c>
      <c r="F162" s="225" t="s">
        <v>1775</v>
      </c>
      <c r="G162" s="225"/>
      <c r="H162" s="225"/>
      <c r="I162" s="225"/>
      <c r="J162" s="143" t="s">
        <v>407</v>
      </c>
      <c r="K162" s="144">
        <v>0</v>
      </c>
      <c r="L162" s="226"/>
      <c r="M162" s="226"/>
      <c r="N162" s="226">
        <f>ROUND(L162*K162,2)</f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>V162*K162</f>
        <v>0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0" t="s">
        <v>168</v>
      </c>
      <c r="AT162" s="20" t="s">
        <v>160</v>
      </c>
      <c r="AU162" s="20" t="s">
        <v>85</v>
      </c>
      <c r="AY162" s="20" t="s">
        <v>159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0" t="s">
        <v>85</v>
      </c>
      <c r="BK162" s="149">
        <f>ROUND(L162*K162,2)</f>
        <v>0</v>
      </c>
      <c r="BL162" s="20" t="s">
        <v>168</v>
      </c>
      <c r="BM162" s="20" t="s">
        <v>545</v>
      </c>
    </row>
    <row r="163" spans="2:65" s="1" customFormat="1" ht="22.5" customHeight="1">
      <c r="B163" s="34"/>
      <c r="C163" s="35"/>
      <c r="D163" s="35"/>
      <c r="E163" s="35"/>
      <c r="F163" s="237" t="s">
        <v>1711</v>
      </c>
      <c r="G163" s="238"/>
      <c r="H163" s="238"/>
      <c r="I163" s="238"/>
      <c r="J163" s="35"/>
      <c r="K163" s="35"/>
      <c r="L163" s="35"/>
      <c r="M163" s="35"/>
      <c r="N163" s="35"/>
      <c r="O163" s="35"/>
      <c r="P163" s="35"/>
      <c r="Q163" s="35"/>
      <c r="R163" s="36"/>
      <c r="T163" s="170"/>
      <c r="U163" s="35"/>
      <c r="V163" s="35"/>
      <c r="W163" s="35"/>
      <c r="X163" s="35"/>
      <c r="Y163" s="35"/>
      <c r="Z163" s="35"/>
      <c r="AA163" s="73"/>
      <c r="AT163" s="20" t="s">
        <v>187</v>
      </c>
      <c r="AU163" s="20" t="s">
        <v>85</v>
      </c>
    </row>
    <row r="164" spans="2:65" s="1" customFormat="1" ht="57" customHeight="1">
      <c r="B164" s="140"/>
      <c r="C164" s="141" t="s">
        <v>393</v>
      </c>
      <c r="D164" s="141" t="s">
        <v>160</v>
      </c>
      <c r="E164" s="142" t="s">
        <v>1776</v>
      </c>
      <c r="F164" s="225" t="s">
        <v>1777</v>
      </c>
      <c r="G164" s="225"/>
      <c r="H164" s="225"/>
      <c r="I164" s="225"/>
      <c r="J164" s="143" t="s">
        <v>1641</v>
      </c>
      <c r="K164" s="144">
        <v>0</v>
      </c>
      <c r="L164" s="226"/>
      <c r="M164" s="226"/>
      <c r="N164" s="226">
        <f>ROUND(L164*K164,2)</f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>V164*K164</f>
        <v>0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0" t="s">
        <v>168</v>
      </c>
      <c r="AT164" s="20" t="s">
        <v>160</v>
      </c>
      <c r="AU164" s="20" t="s">
        <v>85</v>
      </c>
      <c r="AY164" s="20" t="s">
        <v>159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0" t="s">
        <v>85</v>
      </c>
      <c r="BK164" s="149">
        <f>ROUND(L164*K164,2)</f>
        <v>0</v>
      </c>
      <c r="BL164" s="20" t="s">
        <v>168</v>
      </c>
      <c r="BM164" s="20" t="s">
        <v>554</v>
      </c>
    </row>
    <row r="165" spans="2:65" s="1" customFormat="1" ht="22.5" customHeight="1">
      <c r="B165" s="34"/>
      <c r="C165" s="35"/>
      <c r="D165" s="35"/>
      <c r="E165" s="35"/>
      <c r="F165" s="237" t="s">
        <v>1711</v>
      </c>
      <c r="G165" s="238"/>
      <c r="H165" s="238"/>
      <c r="I165" s="238"/>
      <c r="J165" s="35"/>
      <c r="K165" s="35"/>
      <c r="L165" s="35"/>
      <c r="M165" s="35"/>
      <c r="N165" s="35"/>
      <c r="O165" s="35"/>
      <c r="P165" s="35"/>
      <c r="Q165" s="35"/>
      <c r="R165" s="36"/>
      <c r="T165" s="170"/>
      <c r="U165" s="35"/>
      <c r="V165" s="35"/>
      <c r="W165" s="35"/>
      <c r="X165" s="35"/>
      <c r="Y165" s="35"/>
      <c r="Z165" s="35"/>
      <c r="AA165" s="73"/>
      <c r="AT165" s="20" t="s">
        <v>187</v>
      </c>
      <c r="AU165" s="20" t="s">
        <v>85</v>
      </c>
    </row>
    <row r="166" spans="2:65" s="1" customFormat="1" ht="31.5" customHeight="1">
      <c r="B166" s="140"/>
      <c r="C166" s="141" t="s">
        <v>398</v>
      </c>
      <c r="D166" s="141" t="s">
        <v>160</v>
      </c>
      <c r="E166" s="142" t="s">
        <v>1778</v>
      </c>
      <c r="F166" s="225" t="s">
        <v>1779</v>
      </c>
      <c r="G166" s="225"/>
      <c r="H166" s="225"/>
      <c r="I166" s="225"/>
      <c r="J166" s="143" t="s">
        <v>1751</v>
      </c>
      <c r="K166" s="144">
        <v>30</v>
      </c>
      <c r="L166" s="226"/>
      <c r="M166" s="226"/>
      <c r="N166" s="226">
        <f>ROUND(L166*K166,2)</f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>V166*K166</f>
        <v>0</v>
      </c>
      <c r="X166" s="147">
        <v>0</v>
      </c>
      <c r="Y166" s="147">
        <f>X166*K166</f>
        <v>0</v>
      </c>
      <c r="Z166" s="147">
        <v>0</v>
      </c>
      <c r="AA166" s="148">
        <f>Z166*K166</f>
        <v>0</v>
      </c>
      <c r="AR166" s="20" t="s">
        <v>168</v>
      </c>
      <c r="AT166" s="20" t="s">
        <v>160</v>
      </c>
      <c r="AU166" s="20" t="s">
        <v>85</v>
      </c>
      <c r="AY166" s="20" t="s">
        <v>159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0" t="s">
        <v>85</v>
      </c>
      <c r="BK166" s="149">
        <f>ROUND(L166*K166,2)</f>
        <v>0</v>
      </c>
      <c r="BL166" s="20" t="s">
        <v>168</v>
      </c>
      <c r="BM166" s="20" t="s">
        <v>564</v>
      </c>
    </row>
    <row r="167" spans="2:65" s="1" customFormat="1" ht="31.5" customHeight="1">
      <c r="B167" s="140"/>
      <c r="C167" s="141" t="s">
        <v>404</v>
      </c>
      <c r="D167" s="141" t="s">
        <v>160</v>
      </c>
      <c r="E167" s="142" t="s">
        <v>1780</v>
      </c>
      <c r="F167" s="225" t="s">
        <v>1781</v>
      </c>
      <c r="G167" s="225"/>
      <c r="H167" s="225"/>
      <c r="I167" s="225"/>
      <c r="J167" s="143" t="s">
        <v>1751</v>
      </c>
      <c r="K167" s="144">
        <v>30</v>
      </c>
      <c r="L167" s="226"/>
      <c r="M167" s="226"/>
      <c r="N167" s="226">
        <f>ROUND(L167*K167,2)</f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>V167*K167</f>
        <v>0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0" t="s">
        <v>168</v>
      </c>
      <c r="AT167" s="20" t="s">
        <v>160</v>
      </c>
      <c r="AU167" s="20" t="s">
        <v>85</v>
      </c>
      <c r="AY167" s="20" t="s">
        <v>159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0" t="s">
        <v>85</v>
      </c>
      <c r="BK167" s="149">
        <f>ROUND(L167*K167,2)</f>
        <v>0</v>
      </c>
      <c r="BL167" s="20" t="s">
        <v>168</v>
      </c>
      <c r="BM167" s="20" t="s">
        <v>572</v>
      </c>
    </row>
    <row r="168" spans="2:65" s="1" customFormat="1" ht="44.25" customHeight="1">
      <c r="B168" s="140"/>
      <c r="C168" s="141" t="s">
        <v>410</v>
      </c>
      <c r="D168" s="141" t="s">
        <v>160</v>
      </c>
      <c r="E168" s="142" t="s">
        <v>1782</v>
      </c>
      <c r="F168" s="225" t="s">
        <v>1783</v>
      </c>
      <c r="G168" s="225"/>
      <c r="H168" s="225"/>
      <c r="I168" s="225"/>
      <c r="J168" s="143" t="s">
        <v>1751</v>
      </c>
      <c r="K168" s="144">
        <v>80</v>
      </c>
      <c r="L168" s="226"/>
      <c r="M168" s="226"/>
      <c r="N168" s="226">
        <f>ROUND(L168*K168,2)</f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>V168*K168</f>
        <v>0</v>
      </c>
      <c r="X168" s="147">
        <v>0</v>
      </c>
      <c r="Y168" s="147">
        <f>X168*K168</f>
        <v>0</v>
      </c>
      <c r="Z168" s="147">
        <v>0</v>
      </c>
      <c r="AA168" s="148">
        <f>Z168*K168</f>
        <v>0</v>
      </c>
      <c r="AR168" s="20" t="s">
        <v>168</v>
      </c>
      <c r="AT168" s="20" t="s">
        <v>160</v>
      </c>
      <c r="AU168" s="20" t="s">
        <v>85</v>
      </c>
      <c r="AY168" s="20" t="s">
        <v>159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0" t="s">
        <v>85</v>
      </c>
      <c r="BK168" s="149">
        <f>ROUND(L168*K168,2)</f>
        <v>0</v>
      </c>
      <c r="BL168" s="20" t="s">
        <v>168</v>
      </c>
      <c r="BM168" s="20" t="s">
        <v>582</v>
      </c>
    </row>
    <row r="169" spans="2:65" s="1" customFormat="1" ht="22.5" customHeight="1">
      <c r="B169" s="140"/>
      <c r="C169" s="141" t="s">
        <v>414</v>
      </c>
      <c r="D169" s="141" t="s">
        <v>160</v>
      </c>
      <c r="E169" s="142" t="s">
        <v>1784</v>
      </c>
      <c r="F169" s="225" t="s">
        <v>1785</v>
      </c>
      <c r="G169" s="225"/>
      <c r="H169" s="225"/>
      <c r="I169" s="225"/>
      <c r="J169" s="143" t="s">
        <v>1641</v>
      </c>
      <c r="K169" s="144">
        <v>1</v>
      </c>
      <c r="L169" s="226"/>
      <c r="M169" s="226"/>
      <c r="N169" s="226">
        <f>ROUND(L169*K169,2)</f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>V169*K169</f>
        <v>0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0" t="s">
        <v>168</v>
      </c>
      <c r="AT169" s="20" t="s">
        <v>160</v>
      </c>
      <c r="AU169" s="20" t="s">
        <v>85</v>
      </c>
      <c r="AY169" s="20" t="s">
        <v>159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85</v>
      </c>
      <c r="BK169" s="149">
        <f>ROUND(L169*K169,2)</f>
        <v>0</v>
      </c>
      <c r="BL169" s="20" t="s">
        <v>168</v>
      </c>
      <c r="BM169" s="20" t="s">
        <v>590</v>
      </c>
    </row>
    <row r="170" spans="2:65" s="1" customFormat="1" ht="22.5" customHeight="1">
      <c r="B170" s="140"/>
      <c r="C170" s="141" t="s">
        <v>418</v>
      </c>
      <c r="D170" s="141" t="s">
        <v>160</v>
      </c>
      <c r="E170" s="142" t="s">
        <v>1772</v>
      </c>
      <c r="F170" s="225" t="s">
        <v>1773</v>
      </c>
      <c r="G170" s="225"/>
      <c r="H170" s="225"/>
      <c r="I170" s="225"/>
      <c r="J170" s="143" t="s">
        <v>355</v>
      </c>
      <c r="K170" s="144">
        <v>50</v>
      </c>
      <c r="L170" s="226"/>
      <c r="M170" s="226"/>
      <c r="N170" s="226">
        <f>ROUND(L170*K170,2)</f>
        <v>0</v>
      </c>
      <c r="O170" s="226"/>
      <c r="P170" s="226"/>
      <c r="Q170" s="226"/>
      <c r="R170" s="145"/>
      <c r="T170" s="146" t="s">
        <v>5</v>
      </c>
      <c r="U170" s="43" t="s">
        <v>42</v>
      </c>
      <c r="V170" s="147">
        <v>0</v>
      </c>
      <c r="W170" s="147">
        <f>V170*K170</f>
        <v>0</v>
      </c>
      <c r="X170" s="147">
        <v>0</v>
      </c>
      <c r="Y170" s="147">
        <f>X170*K170</f>
        <v>0</v>
      </c>
      <c r="Z170" s="147">
        <v>0</v>
      </c>
      <c r="AA170" s="148">
        <f>Z170*K170</f>
        <v>0</v>
      </c>
      <c r="AR170" s="20" t="s">
        <v>168</v>
      </c>
      <c r="AT170" s="20" t="s">
        <v>160</v>
      </c>
      <c r="AU170" s="20" t="s">
        <v>85</v>
      </c>
      <c r="AY170" s="20" t="s">
        <v>159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0" t="s">
        <v>85</v>
      </c>
      <c r="BK170" s="149">
        <f>ROUND(L170*K170,2)</f>
        <v>0</v>
      </c>
      <c r="BL170" s="20" t="s">
        <v>168</v>
      </c>
      <c r="BM170" s="20" t="s">
        <v>599</v>
      </c>
    </row>
    <row r="171" spans="2:65" s="9" customFormat="1" ht="37.35" customHeight="1">
      <c r="B171" s="129"/>
      <c r="C171" s="130"/>
      <c r="D171" s="131" t="s">
        <v>1702</v>
      </c>
      <c r="E171" s="131"/>
      <c r="F171" s="131"/>
      <c r="G171" s="131"/>
      <c r="H171" s="131"/>
      <c r="I171" s="131"/>
      <c r="J171" s="131"/>
      <c r="K171" s="131"/>
      <c r="L171" s="131"/>
      <c r="M171" s="131"/>
      <c r="N171" s="265">
        <f>BK171</f>
        <v>0</v>
      </c>
      <c r="O171" s="266"/>
      <c r="P171" s="266"/>
      <c r="Q171" s="266"/>
      <c r="R171" s="132"/>
      <c r="T171" s="133"/>
      <c r="U171" s="130"/>
      <c r="V171" s="130"/>
      <c r="W171" s="134">
        <f>SUM(W172:W197)</f>
        <v>0</v>
      </c>
      <c r="X171" s="130"/>
      <c r="Y171" s="134">
        <f>SUM(Y172:Y197)</f>
        <v>0</v>
      </c>
      <c r="Z171" s="130"/>
      <c r="AA171" s="135">
        <f>SUM(AA172:AA197)</f>
        <v>0</v>
      </c>
      <c r="AR171" s="136" t="s">
        <v>129</v>
      </c>
      <c r="AT171" s="137" t="s">
        <v>76</v>
      </c>
      <c r="AU171" s="137" t="s">
        <v>77</v>
      </c>
      <c r="AY171" s="136" t="s">
        <v>159</v>
      </c>
      <c r="BK171" s="138">
        <f>SUM(BK172:BK197)</f>
        <v>0</v>
      </c>
    </row>
    <row r="172" spans="2:65" s="1" customFormat="1" ht="69.75" customHeight="1">
      <c r="B172" s="140"/>
      <c r="C172" s="141" t="s">
        <v>422</v>
      </c>
      <c r="D172" s="141" t="s">
        <v>160</v>
      </c>
      <c r="E172" s="142" t="s">
        <v>1786</v>
      </c>
      <c r="F172" s="225" t="s">
        <v>1787</v>
      </c>
      <c r="G172" s="225"/>
      <c r="H172" s="225"/>
      <c r="I172" s="225"/>
      <c r="J172" s="143" t="s">
        <v>407</v>
      </c>
      <c r="K172" s="144">
        <v>0</v>
      </c>
      <c r="L172" s="226"/>
      <c r="M172" s="226"/>
      <c r="N172" s="226">
        <f>ROUND(L172*K172,2)</f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>V172*K172</f>
        <v>0</v>
      </c>
      <c r="X172" s="147">
        <v>0</v>
      </c>
      <c r="Y172" s="147">
        <f>X172*K172</f>
        <v>0</v>
      </c>
      <c r="Z172" s="147">
        <v>0</v>
      </c>
      <c r="AA172" s="148">
        <f>Z172*K172</f>
        <v>0</v>
      </c>
      <c r="AR172" s="20" t="s">
        <v>168</v>
      </c>
      <c r="AT172" s="20" t="s">
        <v>160</v>
      </c>
      <c r="AU172" s="20" t="s">
        <v>85</v>
      </c>
      <c r="AY172" s="20" t="s">
        <v>159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0" t="s">
        <v>85</v>
      </c>
      <c r="BK172" s="149">
        <f>ROUND(L172*K172,2)</f>
        <v>0</v>
      </c>
      <c r="BL172" s="20" t="s">
        <v>168</v>
      </c>
      <c r="BM172" s="20" t="s">
        <v>608</v>
      </c>
    </row>
    <row r="173" spans="2:65" s="1" customFormat="1" ht="22.5" customHeight="1">
      <c r="B173" s="34"/>
      <c r="C173" s="35"/>
      <c r="D173" s="35"/>
      <c r="E173" s="35"/>
      <c r="F173" s="237" t="s">
        <v>1711</v>
      </c>
      <c r="G173" s="238"/>
      <c r="H173" s="238"/>
      <c r="I173" s="238"/>
      <c r="J173" s="35"/>
      <c r="K173" s="35"/>
      <c r="L173" s="35"/>
      <c r="M173" s="35"/>
      <c r="N173" s="35"/>
      <c r="O173" s="35"/>
      <c r="P173" s="35"/>
      <c r="Q173" s="35"/>
      <c r="R173" s="36"/>
      <c r="T173" s="170"/>
      <c r="U173" s="35"/>
      <c r="V173" s="35"/>
      <c r="W173" s="35"/>
      <c r="X173" s="35"/>
      <c r="Y173" s="35"/>
      <c r="Z173" s="35"/>
      <c r="AA173" s="73"/>
      <c r="AT173" s="20" t="s">
        <v>187</v>
      </c>
      <c r="AU173" s="20" t="s">
        <v>85</v>
      </c>
    </row>
    <row r="174" spans="2:65" s="1" customFormat="1" ht="22.5" customHeight="1">
      <c r="B174" s="140"/>
      <c r="C174" s="141" t="s">
        <v>426</v>
      </c>
      <c r="D174" s="141" t="s">
        <v>160</v>
      </c>
      <c r="E174" s="142" t="s">
        <v>1719</v>
      </c>
      <c r="F174" s="225" t="s">
        <v>1720</v>
      </c>
      <c r="G174" s="225"/>
      <c r="H174" s="225"/>
      <c r="I174" s="225"/>
      <c r="J174" s="143" t="s">
        <v>407</v>
      </c>
      <c r="K174" s="144">
        <v>6</v>
      </c>
      <c r="L174" s="226"/>
      <c r="M174" s="226"/>
      <c r="N174" s="226">
        <f>ROUND(L174*K174,2)</f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>V174*K174</f>
        <v>0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0" t="s">
        <v>168</v>
      </c>
      <c r="AT174" s="20" t="s">
        <v>160</v>
      </c>
      <c r="AU174" s="20" t="s">
        <v>85</v>
      </c>
      <c r="AY174" s="20" t="s">
        <v>159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0" t="s">
        <v>85</v>
      </c>
      <c r="BK174" s="149">
        <f>ROUND(L174*K174,2)</f>
        <v>0</v>
      </c>
      <c r="BL174" s="20" t="s">
        <v>168</v>
      </c>
      <c r="BM174" s="20" t="s">
        <v>619</v>
      </c>
    </row>
    <row r="175" spans="2:65" s="1" customFormat="1" ht="22.5" customHeight="1">
      <c r="B175" s="140"/>
      <c r="C175" s="141" t="s">
        <v>431</v>
      </c>
      <c r="D175" s="141" t="s">
        <v>160</v>
      </c>
      <c r="E175" s="142" t="s">
        <v>1721</v>
      </c>
      <c r="F175" s="225" t="s">
        <v>1722</v>
      </c>
      <c r="G175" s="225"/>
      <c r="H175" s="225"/>
      <c r="I175" s="225"/>
      <c r="J175" s="143" t="s">
        <v>407</v>
      </c>
      <c r="K175" s="144">
        <v>3</v>
      </c>
      <c r="L175" s="226"/>
      <c r="M175" s="226"/>
      <c r="N175" s="226">
        <f>ROUND(L175*K175,2)</f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>V175*K175</f>
        <v>0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0" t="s">
        <v>168</v>
      </c>
      <c r="AT175" s="20" t="s">
        <v>160</v>
      </c>
      <c r="AU175" s="20" t="s">
        <v>85</v>
      </c>
      <c r="AY175" s="20" t="s">
        <v>159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0" t="s">
        <v>85</v>
      </c>
      <c r="BK175" s="149">
        <f>ROUND(L175*K175,2)</f>
        <v>0</v>
      </c>
      <c r="BL175" s="20" t="s">
        <v>168</v>
      </c>
      <c r="BM175" s="20" t="s">
        <v>627</v>
      </c>
    </row>
    <row r="176" spans="2:65" s="1" customFormat="1" ht="69.75" customHeight="1">
      <c r="B176" s="140"/>
      <c r="C176" s="141" t="s">
        <v>436</v>
      </c>
      <c r="D176" s="141" t="s">
        <v>160</v>
      </c>
      <c r="E176" s="142" t="s">
        <v>1788</v>
      </c>
      <c r="F176" s="225" t="s">
        <v>1789</v>
      </c>
      <c r="G176" s="225"/>
      <c r="H176" s="225"/>
      <c r="I176" s="225"/>
      <c r="J176" s="143" t="s">
        <v>407</v>
      </c>
      <c r="K176" s="144">
        <v>0</v>
      </c>
      <c r="L176" s="226"/>
      <c r="M176" s="226"/>
      <c r="N176" s="226">
        <f>ROUND(L176*K176,2)</f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>V176*K176</f>
        <v>0</v>
      </c>
      <c r="X176" s="147">
        <v>0</v>
      </c>
      <c r="Y176" s="147">
        <f>X176*K176</f>
        <v>0</v>
      </c>
      <c r="Z176" s="147">
        <v>0</v>
      </c>
      <c r="AA176" s="148">
        <f>Z176*K176</f>
        <v>0</v>
      </c>
      <c r="AR176" s="20" t="s">
        <v>168</v>
      </c>
      <c r="AT176" s="20" t="s">
        <v>160</v>
      </c>
      <c r="AU176" s="20" t="s">
        <v>85</v>
      </c>
      <c r="AY176" s="20" t="s">
        <v>159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0" t="s">
        <v>85</v>
      </c>
      <c r="BK176" s="149">
        <f>ROUND(L176*K176,2)</f>
        <v>0</v>
      </c>
      <c r="BL176" s="20" t="s">
        <v>168</v>
      </c>
      <c r="BM176" s="20" t="s">
        <v>634</v>
      </c>
    </row>
    <row r="177" spans="2:65" s="1" customFormat="1" ht="22.5" customHeight="1">
      <c r="B177" s="34"/>
      <c r="C177" s="35"/>
      <c r="D177" s="35"/>
      <c r="E177" s="35"/>
      <c r="F177" s="237" t="s">
        <v>1711</v>
      </c>
      <c r="G177" s="238"/>
      <c r="H177" s="238"/>
      <c r="I177" s="238"/>
      <c r="J177" s="35"/>
      <c r="K177" s="35"/>
      <c r="L177" s="35"/>
      <c r="M177" s="35"/>
      <c r="N177" s="35"/>
      <c r="O177" s="35"/>
      <c r="P177" s="35"/>
      <c r="Q177" s="35"/>
      <c r="R177" s="36"/>
      <c r="T177" s="170"/>
      <c r="U177" s="35"/>
      <c r="V177" s="35"/>
      <c r="W177" s="35"/>
      <c r="X177" s="35"/>
      <c r="Y177" s="35"/>
      <c r="Z177" s="35"/>
      <c r="AA177" s="73"/>
      <c r="AT177" s="20" t="s">
        <v>187</v>
      </c>
      <c r="AU177" s="20" t="s">
        <v>85</v>
      </c>
    </row>
    <row r="178" spans="2:65" s="1" customFormat="1" ht="22.5" customHeight="1">
      <c r="B178" s="140"/>
      <c r="C178" s="141" t="s">
        <v>441</v>
      </c>
      <c r="D178" s="141" t="s">
        <v>160</v>
      </c>
      <c r="E178" s="142" t="s">
        <v>1790</v>
      </c>
      <c r="F178" s="225" t="s">
        <v>1791</v>
      </c>
      <c r="G178" s="225"/>
      <c r="H178" s="225"/>
      <c r="I178" s="225"/>
      <c r="J178" s="143" t="s">
        <v>407</v>
      </c>
      <c r="K178" s="144">
        <v>2</v>
      </c>
      <c r="L178" s="226"/>
      <c r="M178" s="226"/>
      <c r="N178" s="226">
        <f t="shared" ref="N178:N197" si="10">ROUND(L178*K178,2)</f>
        <v>0</v>
      </c>
      <c r="O178" s="226"/>
      <c r="P178" s="226"/>
      <c r="Q178" s="226"/>
      <c r="R178" s="145"/>
      <c r="T178" s="146" t="s">
        <v>5</v>
      </c>
      <c r="U178" s="43" t="s">
        <v>42</v>
      </c>
      <c r="V178" s="147">
        <v>0</v>
      </c>
      <c r="W178" s="147">
        <f t="shared" ref="W178:W197" si="11">V178*K178</f>
        <v>0</v>
      </c>
      <c r="X178" s="147">
        <v>0</v>
      </c>
      <c r="Y178" s="147">
        <f t="shared" ref="Y178:Y197" si="12">X178*K178</f>
        <v>0</v>
      </c>
      <c r="Z178" s="147">
        <v>0</v>
      </c>
      <c r="AA178" s="148">
        <f t="shared" ref="AA178:AA197" si="13">Z178*K178</f>
        <v>0</v>
      </c>
      <c r="AR178" s="20" t="s">
        <v>168</v>
      </c>
      <c r="AT178" s="20" t="s">
        <v>160</v>
      </c>
      <c r="AU178" s="20" t="s">
        <v>85</v>
      </c>
      <c r="AY178" s="20" t="s">
        <v>159</v>
      </c>
      <c r="BE178" s="149">
        <f t="shared" ref="BE178:BE197" si="14">IF(U178="základní",N178,0)</f>
        <v>0</v>
      </c>
      <c r="BF178" s="149">
        <f t="shared" ref="BF178:BF197" si="15">IF(U178="snížená",N178,0)</f>
        <v>0</v>
      </c>
      <c r="BG178" s="149">
        <f t="shared" ref="BG178:BG197" si="16">IF(U178="zákl. přenesená",N178,0)</f>
        <v>0</v>
      </c>
      <c r="BH178" s="149">
        <f t="shared" ref="BH178:BH197" si="17">IF(U178="sníž. přenesená",N178,0)</f>
        <v>0</v>
      </c>
      <c r="BI178" s="149">
        <f t="shared" ref="BI178:BI197" si="18">IF(U178="nulová",N178,0)</f>
        <v>0</v>
      </c>
      <c r="BJ178" s="20" t="s">
        <v>85</v>
      </c>
      <c r="BK178" s="149">
        <f t="shared" ref="BK178:BK197" si="19">ROUND(L178*K178,2)</f>
        <v>0</v>
      </c>
      <c r="BL178" s="20" t="s">
        <v>168</v>
      </c>
      <c r="BM178" s="20" t="s">
        <v>645</v>
      </c>
    </row>
    <row r="179" spans="2:65" s="1" customFormat="1" ht="22.5" customHeight="1">
      <c r="B179" s="140"/>
      <c r="C179" s="141" t="s">
        <v>447</v>
      </c>
      <c r="D179" s="141" t="s">
        <v>160</v>
      </c>
      <c r="E179" s="142" t="s">
        <v>1792</v>
      </c>
      <c r="F179" s="225" t="s">
        <v>1793</v>
      </c>
      <c r="G179" s="225"/>
      <c r="H179" s="225"/>
      <c r="I179" s="225"/>
      <c r="J179" s="143" t="s">
        <v>407</v>
      </c>
      <c r="K179" s="144">
        <v>1</v>
      </c>
      <c r="L179" s="226"/>
      <c r="M179" s="226"/>
      <c r="N179" s="226">
        <f t="shared" si="10"/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 t="shared" si="11"/>
        <v>0</v>
      </c>
      <c r="X179" s="147">
        <v>0</v>
      </c>
      <c r="Y179" s="147">
        <f t="shared" si="12"/>
        <v>0</v>
      </c>
      <c r="Z179" s="147">
        <v>0</v>
      </c>
      <c r="AA179" s="148">
        <f t="shared" si="13"/>
        <v>0</v>
      </c>
      <c r="AR179" s="20" t="s">
        <v>168</v>
      </c>
      <c r="AT179" s="20" t="s">
        <v>160</v>
      </c>
      <c r="AU179" s="20" t="s">
        <v>85</v>
      </c>
      <c r="AY179" s="20" t="s">
        <v>159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20" t="s">
        <v>85</v>
      </c>
      <c r="BK179" s="149">
        <f t="shared" si="19"/>
        <v>0</v>
      </c>
      <c r="BL179" s="20" t="s">
        <v>168</v>
      </c>
      <c r="BM179" s="20" t="s">
        <v>655</v>
      </c>
    </row>
    <row r="180" spans="2:65" s="1" customFormat="1" ht="22.5" customHeight="1">
      <c r="B180" s="140"/>
      <c r="C180" s="141" t="s">
        <v>451</v>
      </c>
      <c r="D180" s="141" t="s">
        <v>160</v>
      </c>
      <c r="E180" s="142" t="s">
        <v>1723</v>
      </c>
      <c r="F180" s="225" t="s">
        <v>1724</v>
      </c>
      <c r="G180" s="225"/>
      <c r="H180" s="225"/>
      <c r="I180" s="225"/>
      <c r="J180" s="143" t="s">
        <v>407</v>
      </c>
      <c r="K180" s="144">
        <v>4</v>
      </c>
      <c r="L180" s="226"/>
      <c r="M180" s="226"/>
      <c r="N180" s="226">
        <f t="shared" si="10"/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 t="shared" si="11"/>
        <v>0</v>
      </c>
      <c r="X180" s="147">
        <v>0</v>
      </c>
      <c r="Y180" s="147">
        <f t="shared" si="12"/>
        <v>0</v>
      </c>
      <c r="Z180" s="147">
        <v>0</v>
      </c>
      <c r="AA180" s="148">
        <f t="shared" si="13"/>
        <v>0</v>
      </c>
      <c r="AR180" s="20" t="s">
        <v>168</v>
      </c>
      <c r="AT180" s="20" t="s">
        <v>160</v>
      </c>
      <c r="AU180" s="20" t="s">
        <v>85</v>
      </c>
      <c r="AY180" s="20" t="s">
        <v>159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20" t="s">
        <v>85</v>
      </c>
      <c r="BK180" s="149">
        <f t="shared" si="19"/>
        <v>0</v>
      </c>
      <c r="BL180" s="20" t="s">
        <v>168</v>
      </c>
      <c r="BM180" s="20" t="s">
        <v>663</v>
      </c>
    </row>
    <row r="181" spans="2:65" s="1" customFormat="1" ht="22.5" customHeight="1">
      <c r="B181" s="140"/>
      <c r="C181" s="141" t="s">
        <v>455</v>
      </c>
      <c r="D181" s="141" t="s">
        <v>160</v>
      </c>
      <c r="E181" s="142" t="s">
        <v>1794</v>
      </c>
      <c r="F181" s="225" t="s">
        <v>1795</v>
      </c>
      <c r="G181" s="225"/>
      <c r="H181" s="225"/>
      <c r="I181" s="225"/>
      <c r="J181" s="143" t="s">
        <v>407</v>
      </c>
      <c r="K181" s="144">
        <v>1</v>
      </c>
      <c r="L181" s="226"/>
      <c r="M181" s="226"/>
      <c r="N181" s="226">
        <f t="shared" si="10"/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 t="shared" si="11"/>
        <v>0</v>
      </c>
      <c r="X181" s="147">
        <v>0</v>
      </c>
      <c r="Y181" s="147">
        <f t="shared" si="12"/>
        <v>0</v>
      </c>
      <c r="Z181" s="147">
        <v>0</v>
      </c>
      <c r="AA181" s="148">
        <f t="shared" si="13"/>
        <v>0</v>
      </c>
      <c r="AR181" s="20" t="s">
        <v>168</v>
      </c>
      <c r="AT181" s="20" t="s">
        <v>160</v>
      </c>
      <c r="AU181" s="20" t="s">
        <v>85</v>
      </c>
      <c r="AY181" s="20" t="s">
        <v>159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20" t="s">
        <v>85</v>
      </c>
      <c r="BK181" s="149">
        <f t="shared" si="19"/>
        <v>0</v>
      </c>
      <c r="BL181" s="20" t="s">
        <v>168</v>
      </c>
      <c r="BM181" s="20" t="s">
        <v>922</v>
      </c>
    </row>
    <row r="182" spans="2:65" s="1" customFormat="1" ht="22.5" customHeight="1">
      <c r="B182" s="140"/>
      <c r="C182" s="141" t="s">
        <v>461</v>
      </c>
      <c r="D182" s="141" t="s">
        <v>160</v>
      </c>
      <c r="E182" s="142" t="s">
        <v>1796</v>
      </c>
      <c r="F182" s="225" t="s">
        <v>1797</v>
      </c>
      <c r="G182" s="225"/>
      <c r="H182" s="225"/>
      <c r="I182" s="225"/>
      <c r="J182" s="143" t="s">
        <v>407</v>
      </c>
      <c r="K182" s="144">
        <v>1</v>
      </c>
      <c r="L182" s="226"/>
      <c r="M182" s="226"/>
      <c r="N182" s="226">
        <f t="shared" si="10"/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</v>
      </c>
      <c r="W182" s="147">
        <f t="shared" si="11"/>
        <v>0</v>
      </c>
      <c r="X182" s="147">
        <v>0</v>
      </c>
      <c r="Y182" s="147">
        <f t="shared" si="12"/>
        <v>0</v>
      </c>
      <c r="Z182" s="147">
        <v>0</v>
      </c>
      <c r="AA182" s="148">
        <f t="shared" si="13"/>
        <v>0</v>
      </c>
      <c r="AR182" s="20" t="s">
        <v>168</v>
      </c>
      <c r="AT182" s="20" t="s">
        <v>160</v>
      </c>
      <c r="AU182" s="20" t="s">
        <v>85</v>
      </c>
      <c r="AY182" s="20" t="s">
        <v>159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20" t="s">
        <v>85</v>
      </c>
      <c r="BK182" s="149">
        <f t="shared" si="19"/>
        <v>0</v>
      </c>
      <c r="BL182" s="20" t="s">
        <v>168</v>
      </c>
      <c r="BM182" s="20" t="s">
        <v>925</v>
      </c>
    </row>
    <row r="183" spans="2:65" s="1" customFormat="1" ht="31.5" customHeight="1">
      <c r="B183" s="140"/>
      <c r="C183" s="141" t="s">
        <v>468</v>
      </c>
      <c r="D183" s="141" t="s">
        <v>160</v>
      </c>
      <c r="E183" s="142" t="s">
        <v>1798</v>
      </c>
      <c r="F183" s="225" t="s">
        <v>1799</v>
      </c>
      <c r="G183" s="225"/>
      <c r="H183" s="225"/>
      <c r="I183" s="225"/>
      <c r="J183" s="143" t="s">
        <v>407</v>
      </c>
      <c r="K183" s="144">
        <v>1</v>
      </c>
      <c r="L183" s="226"/>
      <c r="M183" s="226"/>
      <c r="N183" s="226">
        <f t="shared" si="10"/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 t="shared" si="11"/>
        <v>0</v>
      </c>
      <c r="X183" s="147">
        <v>0</v>
      </c>
      <c r="Y183" s="147">
        <f t="shared" si="12"/>
        <v>0</v>
      </c>
      <c r="Z183" s="147">
        <v>0</v>
      </c>
      <c r="AA183" s="148">
        <f t="shared" si="13"/>
        <v>0</v>
      </c>
      <c r="AR183" s="20" t="s">
        <v>168</v>
      </c>
      <c r="AT183" s="20" t="s">
        <v>160</v>
      </c>
      <c r="AU183" s="20" t="s">
        <v>85</v>
      </c>
      <c r="AY183" s="20" t="s">
        <v>159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20" t="s">
        <v>85</v>
      </c>
      <c r="BK183" s="149">
        <f t="shared" si="19"/>
        <v>0</v>
      </c>
      <c r="BL183" s="20" t="s">
        <v>168</v>
      </c>
      <c r="BM183" s="20" t="s">
        <v>928</v>
      </c>
    </row>
    <row r="184" spans="2:65" s="1" customFormat="1" ht="44.25" customHeight="1">
      <c r="B184" s="140"/>
      <c r="C184" s="141" t="s">
        <v>475</v>
      </c>
      <c r="D184" s="141" t="s">
        <v>160</v>
      </c>
      <c r="E184" s="142" t="s">
        <v>1800</v>
      </c>
      <c r="F184" s="225" t="s">
        <v>1801</v>
      </c>
      <c r="G184" s="225"/>
      <c r="H184" s="225"/>
      <c r="I184" s="225"/>
      <c r="J184" s="143" t="s">
        <v>407</v>
      </c>
      <c r="K184" s="144">
        <v>0</v>
      </c>
      <c r="L184" s="226"/>
      <c r="M184" s="226"/>
      <c r="N184" s="226">
        <f t="shared" si="10"/>
        <v>0</v>
      </c>
      <c r="O184" s="226"/>
      <c r="P184" s="226"/>
      <c r="Q184" s="226"/>
      <c r="R184" s="145"/>
      <c r="T184" s="146" t="s">
        <v>5</v>
      </c>
      <c r="U184" s="43" t="s">
        <v>42</v>
      </c>
      <c r="V184" s="147">
        <v>0</v>
      </c>
      <c r="W184" s="147">
        <f t="shared" si="11"/>
        <v>0</v>
      </c>
      <c r="X184" s="147">
        <v>0</v>
      </c>
      <c r="Y184" s="147">
        <f t="shared" si="12"/>
        <v>0</v>
      </c>
      <c r="Z184" s="147">
        <v>0</v>
      </c>
      <c r="AA184" s="148">
        <f t="shared" si="13"/>
        <v>0</v>
      </c>
      <c r="AR184" s="20" t="s">
        <v>168</v>
      </c>
      <c r="AT184" s="20" t="s">
        <v>160</v>
      </c>
      <c r="AU184" s="20" t="s">
        <v>85</v>
      </c>
      <c r="AY184" s="20" t="s">
        <v>159</v>
      </c>
      <c r="BE184" s="149">
        <f t="shared" si="14"/>
        <v>0</v>
      </c>
      <c r="BF184" s="149">
        <f t="shared" si="15"/>
        <v>0</v>
      </c>
      <c r="BG184" s="149">
        <f t="shared" si="16"/>
        <v>0</v>
      </c>
      <c r="BH184" s="149">
        <f t="shared" si="17"/>
        <v>0</v>
      </c>
      <c r="BI184" s="149">
        <f t="shared" si="18"/>
        <v>0</v>
      </c>
      <c r="BJ184" s="20" t="s">
        <v>85</v>
      </c>
      <c r="BK184" s="149">
        <f t="shared" si="19"/>
        <v>0</v>
      </c>
      <c r="BL184" s="20" t="s">
        <v>168</v>
      </c>
      <c r="BM184" s="20" t="s">
        <v>933</v>
      </c>
    </row>
    <row r="185" spans="2:65" s="1" customFormat="1" ht="22.5" customHeight="1">
      <c r="B185" s="140"/>
      <c r="C185" s="141" t="s">
        <v>480</v>
      </c>
      <c r="D185" s="141" t="s">
        <v>160</v>
      </c>
      <c r="E185" s="142" t="s">
        <v>1729</v>
      </c>
      <c r="F185" s="225" t="s">
        <v>1730</v>
      </c>
      <c r="G185" s="225"/>
      <c r="H185" s="225"/>
      <c r="I185" s="225"/>
      <c r="J185" s="143" t="s">
        <v>407</v>
      </c>
      <c r="K185" s="144">
        <v>6</v>
      </c>
      <c r="L185" s="226"/>
      <c r="M185" s="226"/>
      <c r="N185" s="226">
        <f t="shared" si="10"/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 t="shared" si="11"/>
        <v>0</v>
      </c>
      <c r="X185" s="147">
        <v>0</v>
      </c>
      <c r="Y185" s="147">
        <f t="shared" si="12"/>
        <v>0</v>
      </c>
      <c r="Z185" s="147">
        <v>0</v>
      </c>
      <c r="AA185" s="148">
        <f t="shared" si="13"/>
        <v>0</v>
      </c>
      <c r="AR185" s="20" t="s">
        <v>168</v>
      </c>
      <c r="AT185" s="20" t="s">
        <v>160</v>
      </c>
      <c r="AU185" s="20" t="s">
        <v>85</v>
      </c>
      <c r="AY185" s="20" t="s">
        <v>159</v>
      </c>
      <c r="BE185" s="149">
        <f t="shared" si="14"/>
        <v>0</v>
      </c>
      <c r="BF185" s="149">
        <f t="shared" si="15"/>
        <v>0</v>
      </c>
      <c r="BG185" s="149">
        <f t="shared" si="16"/>
        <v>0</v>
      </c>
      <c r="BH185" s="149">
        <f t="shared" si="17"/>
        <v>0</v>
      </c>
      <c r="BI185" s="149">
        <f t="shared" si="18"/>
        <v>0</v>
      </c>
      <c r="BJ185" s="20" t="s">
        <v>85</v>
      </c>
      <c r="BK185" s="149">
        <f t="shared" si="19"/>
        <v>0</v>
      </c>
      <c r="BL185" s="20" t="s">
        <v>168</v>
      </c>
      <c r="BM185" s="20" t="s">
        <v>936</v>
      </c>
    </row>
    <row r="186" spans="2:65" s="1" customFormat="1" ht="22.5" customHeight="1">
      <c r="B186" s="140"/>
      <c r="C186" s="141" t="s">
        <v>485</v>
      </c>
      <c r="D186" s="141" t="s">
        <v>160</v>
      </c>
      <c r="E186" s="142" t="s">
        <v>1802</v>
      </c>
      <c r="F186" s="225" t="s">
        <v>1803</v>
      </c>
      <c r="G186" s="225"/>
      <c r="H186" s="225"/>
      <c r="I186" s="225"/>
      <c r="J186" s="143" t="s">
        <v>407</v>
      </c>
      <c r="K186" s="144">
        <v>2</v>
      </c>
      <c r="L186" s="226"/>
      <c r="M186" s="226"/>
      <c r="N186" s="226">
        <f t="shared" si="10"/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 t="shared" si="11"/>
        <v>0</v>
      </c>
      <c r="X186" s="147">
        <v>0</v>
      </c>
      <c r="Y186" s="147">
        <f t="shared" si="12"/>
        <v>0</v>
      </c>
      <c r="Z186" s="147">
        <v>0</v>
      </c>
      <c r="AA186" s="148">
        <f t="shared" si="13"/>
        <v>0</v>
      </c>
      <c r="AR186" s="20" t="s">
        <v>168</v>
      </c>
      <c r="AT186" s="20" t="s">
        <v>160</v>
      </c>
      <c r="AU186" s="20" t="s">
        <v>85</v>
      </c>
      <c r="AY186" s="20" t="s">
        <v>159</v>
      </c>
      <c r="BE186" s="149">
        <f t="shared" si="14"/>
        <v>0</v>
      </c>
      <c r="BF186" s="149">
        <f t="shared" si="15"/>
        <v>0</v>
      </c>
      <c r="BG186" s="149">
        <f t="shared" si="16"/>
        <v>0</v>
      </c>
      <c r="BH186" s="149">
        <f t="shared" si="17"/>
        <v>0</v>
      </c>
      <c r="BI186" s="149">
        <f t="shared" si="18"/>
        <v>0</v>
      </c>
      <c r="BJ186" s="20" t="s">
        <v>85</v>
      </c>
      <c r="BK186" s="149">
        <f t="shared" si="19"/>
        <v>0</v>
      </c>
      <c r="BL186" s="20" t="s">
        <v>168</v>
      </c>
      <c r="BM186" s="20" t="s">
        <v>939</v>
      </c>
    </row>
    <row r="187" spans="2:65" s="1" customFormat="1" ht="22.5" customHeight="1">
      <c r="B187" s="140"/>
      <c r="C187" s="141" t="s">
        <v>490</v>
      </c>
      <c r="D187" s="141" t="s">
        <v>160</v>
      </c>
      <c r="E187" s="142" t="s">
        <v>1804</v>
      </c>
      <c r="F187" s="225" t="s">
        <v>1805</v>
      </c>
      <c r="G187" s="225"/>
      <c r="H187" s="225"/>
      <c r="I187" s="225"/>
      <c r="J187" s="143" t="s">
        <v>1751</v>
      </c>
      <c r="K187" s="144">
        <v>5</v>
      </c>
      <c r="L187" s="226"/>
      <c r="M187" s="226"/>
      <c r="N187" s="226">
        <f t="shared" si="10"/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 t="shared" si="11"/>
        <v>0</v>
      </c>
      <c r="X187" s="147">
        <v>0</v>
      </c>
      <c r="Y187" s="147">
        <f t="shared" si="12"/>
        <v>0</v>
      </c>
      <c r="Z187" s="147">
        <v>0</v>
      </c>
      <c r="AA187" s="148">
        <f t="shared" si="13"/>
        <v>0</v>
      </c>
      <c r="AR187" s="20" t="s">
        <v>168</v>
      </c>
      <c r="AT187" s="20" t="s">
        <v>160</v>
      </c>
      <c r="AU187" s="20" t="s">
        <v>85</v>
      </c>
      <c r="AY187" s="20" t="s">
        <v>159</v>
      </c>
      <c r="BE187" s="149">
        <f t="shared" si="14"/>
        <v>0</v>
      </c>
      <c r="BF187" s="149">
        <f t="shared" si="15"/>
        <v>0</v>
      </c>
      <c r="BG187" s="149">
        <f t="shared" si="16"/>
        <v>0</v>
      </c>
      <c r="BH187" s="149">
        <f t="shared" si="17"/>
        <v>0</v>
      </c>
      <c r="BI187" s="149">
        <f t="shared" si="18"/>
        <v>0</v>
      </c>
      <c r="BJ187" s="20" t="s">
        <v>85</v>
      </c>
      <c r="BK187" s="149">
        <f t="shared" si="19"/>
        <v>0</v>
      </c>
      <c r="BL187" s="20" t="s">
        <v>168</v>
      </c>
      <c r="BM187" s="20" t="s">
        <v>942</v>
      </c>
    </row>
    <row r="188" spans="2:65" s="1" customFormat="1" ht="22.5" customHeight="1">
      <c r="B188" s="140"/>
      <c r="C188" s="141" t="s">
        <v>494</v>
      </c>
      <c r="D188" s="141" t="s">
        <v>160</v>
      </c>
      <c r="E188" s="142" t="s">
        <v>1749</v>
      </c>
      <c r="F188" s="225" t="s">
        <v>1750</v>
      </c>
      <c r="G188" s="225"/>
      <c r="H188" s="225"/>
      <c r="I188" s="225"/>
      <c r="J188" s="143" t="s">
        <v>1751</v>
      </c>
      <c r="K188" s="144">
        <v>2</v>
      </c>
      <c r="L188" s="226"/>
      <c r="M188" s="226"/>
      <c r="N188" s="226">
        <f t="shared" si="10"/>
        <v>0</v>
      </c>
      <c r="O188" s="226"/>
      <c r="P188" s="226"/>
      <c r="Q188" s="226"/>
      <c r="R188" s="145"/>
      <c r="T188" s="146" t="s">
        <v>5</v>
      </c>
      <c r="U188" s="43" t="s">
        <v>42</v>
      </c>
      <c r="V188" s="147">
        <v>0</v>
      </c>
      <c r="W188" s="147">
        <f t="shared" si="11"/>
        <v>0</v>
      </c>
      <c r="X188" s="147">
        <v>0</v>
      </c>
      <c r="Y188" s="147">
        <f t="shared" si="12"/>
        <v>0</v>
      </c>
      <c r="Z188" s="147">
        <v>0</v>
      </c>
      <c r="AA188" s="148">
        <f t="shared" si="13"/>
        <v>0</v>
      </c>
      <c r="AR188" s="20" t="s">
        <v>168</v>
      </c>
      <c r="AT188" s="20" t="s">
        <v>160</v>
      </c>
      <c r="AU188" s="20" t="s">
        <v>85</v>
      </c>
      <c r="AY188" s="20" t="s">
        <v>159</v>
      </c>
      <c r="BE188" s="149">
        <f t="shared" si="14"/>
        <v>0</v>
      </c>
      <c r="BF188" s="149">
        <f t="shared" si="15"/>
        <v>0</v>
      </c>
      <c r="BG188" s="149">
        <f t="shared" si="16"/>
        <v>0</v>
      </c>
      <c r="BH188" s="149">
        <f t="shared" si="17"/>
        <v>0</v>
      </c>
      <c r="BI188" s="149">
        <f t="shared" si="18"/>
        <v>0</v>
      </c>
      <c r="BJ188" s="20" t="s">
        <v>85</v>
      </c>
      <c r="BK188" s="149">
        <f t="shared" si="19"/>
        <v>0</v>
      </c>
      <c r="BL188" s="20" t="s">
        <v>168</v>
      </c>
      <c r="BM188" s="20" t="s">
        <v>945</v>
      </c>
    </row>
    <row r="189" spans="2:65" s="1" customFormat="1" ht="22.5" customHeight="1">
      <c r="B189" s="140"/>
      <c r="C189" s="141" t="s">
        <v>498</v>
      </c>
      <c r="D189" s="141" t="s">
        <v>160</v>
      </c>
      <c r="E189" s="142" t="s">
        <v>1752</v>
      </c>
      <c r="F189" s="225" t="s">
        <v>1753</v>
      </c>
      <c r="G189" s="225"/>
      <c r="H189" s="225"/>
      <c r="I189" s="225"/>
      <c r="J189" s="143" t="s">
        <v>1751</v>
      </c>
      <c r="K189" s="144">
        <v>5</v>
      </c>
      <c r="L189" s="226"/>
      <c r="M189" s="226"/>
      <c r="N189" s="226">
        <f t="shared" si="10"/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 t="shared" si="11"/>
        <v>0</v>
      </c>
      <c r="X189" s="147">
        <v>0</v>
      </c>
      <c r="Y189" s="147">
        <f t="shared" si="12"/>
        <v>0</v>
      </c>
      <c r="Z189" s="147">
        <v>0</v>
      </c>
      <c r="AA189" s="148">
        <f t="shared" si="13"/>
        <v>0</v>
      </c>
      <c r="AR189" s="20" t="s">
        <v>168</v>
      </c>
      <c r="AT189" s="20" t="s">
        <v>160</v>
      </c>
      <c r="AU189" s="20" t="s">
        <v>85</v>
      </c>
      <c r="AY189" s="20" t="s">
        <v>159</v>
      </c>
      <c r="BE189" s="149">
        <f t="shared" si="14"/>
        <v>0</v>
      </c>
      <c r="BF189" s="149">
        <f t="shared" si="15"/>
        <v>0</v>
      </c>
      <c r="BG189" s="149">
        <f t="shared" si="16"/>
        <v>0</v>
      </c>
      <c r="BH189" s="149">
        <f t="shared" si="17"/>
        <v>0</v>
      </c>
      <c r="BI189" s="149">
        <f t="shared" si="18"/>
        <v>0</v>
      </c>
      <c r="BJ189" s="20" t="s">
        <v>85</v>
      </c>
      <c r="BK189" s="149">
        <f t="shared" si="19"/>
        <v>0</v>
      </c>
      <c r="BL189" s="20" t="s">
        <v>168</v>
      </c>
      <c r="BM189" s="20" t="s">
        <v>948</v>
      </c>
    </row>
    <row r="190" spans="2:65" s="1" customFormat="1" ht="22.5" customHeight="1">
      <c r="B190" s="140"/>
      <c r="C190" s="141" t="s">
        <v>502</v>
      </c>
      <c r="D190" s="141" t="s">
        <v>160</v>
      </c>
      <c r="E190" s="142" t="s">
        <v>1754</v>
      </c>
      <c r="F190" s="225" t="s">
        <v>1755</v>
      </c>
      <c r="G190" s="225"/>
      <c r="H190" s="225"/>
      <c r="I190" s="225"/>
      <c r="J190" s="143" t="s">
        <v>407</v>
      </c>
      <c r="K190" s="144">
        <v>3</v>
      </c>
      <c r="L190" s="226"/>
      <c r="M190" s="226"/>
      <c r="N190" s="226">
        <f t="shared" si="10"/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t="shared" si="11"/>
        <v>0</v>
      </c>
      <c r="X190" s="147">
        <v>0</v>
      </c>
      <c r="Y190" s="147">
        <f t="shared" si="12"/>
        <v>0</v>
      </c>
      <c r="Z190" s="147">
        <v>0</v>
      </c>
      <c r="AA190" s="148">
        <f t="shared" si="13"/>
        <v>0</v>
      </c>
      <c r="AR190" s="20" t="s">
        <v>168</v>
      </c>
      <c r="AT190" s="20" t="s">
        <v>160</v>
      </c>
      <c r="AU190" s="20" t="s">
        <v>85</v>
      </c>
      <c r="AY190" s="20" t="s">
        <v>159</v>
      </c>
      <c r="BE190" s="149">
        <f t="shared" si="14"/>
        <v>0</v>
      </c>
      <c r="BF190" s="149">
        <f t="shared" si="15"/>
        <v>0</v>
      </c>
      <c r="BG190" s="149">
        <f t="shared" si="16"/>
        <v>0</v>
      </c>
      <c r="BH190" s="149">
        <f t="shared" si="17"/>
        <v>0</v>
      </c>
      <c r="BI190" s="149">
        <f t="shared" si="18"/>
        <v>0</v>
      </c>
      <c r="BJ190" s="20" t="s">
        <v>85</v>
      </c>
      <c r="BK190" s="149">
        <f t="shared" si="19"/>
        <v>0</v>
      </c>
      <c r="BL190" s="20" t="s">
        <v>168</v>
      </c>
      <c r="BM190" s="20" t="s">
        <v>951</v>
      </c>
    </row>
    <row r="191" spans="2:65" s="1" customFormat="1" ht="22.5" customHeight="1">
      <c r="B191" s="140"/>
      <c r="C191" s="141" t="s">
        <v>506</v>
      </c>
      <c r="D191" s="141" t="s">
        <v>160</v>
      </c>
      <c r="E191" s="142" t="s">
        <v>1806</v>
      </c>
      <c r="F191" s="225" t="s">
        <v>1807</v>
      </c>
      <c r="G191" s="225"/>
      <c r="H191" s="225"/>
      <c r="I191" s="225"/>
      <c r="J191" s="143" t="s">
        <v>407</v>
      </c>
      <c r="K191" s="144">
        <v>1</v>
      </c>
      <c r="L191" s="226"/>
      <c r="M191" s="226"/>
      <c r="N191" s="226">
        <f t="shared" si="1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11"/>
        <v>0</v>
      </c>
      <c r="X191" s="147">
        <v>0</v>
      </c>
      <c r="Y191" s="147">
        <f t="shared" si="12"/>
        <v>0</v>
      </c>
      <c r="Z191" s="147">
        <v>0</v>
      </c>
      <c r="AA191" s="148">
        <f t="shared" si="13"/>
        <v>0</v>
      </c>
      <c r="AR191" s="20" t="s">
        <v>168</v>
      </c>
      <c r="AT191" s="20" t="s">
        <v>160</v>
      </c>
      <c r="AU191" s="20" t="s">
        <v>85</v>
      </c>
      <c r="AY191" s="20" t="s">
        <v>159</v>
      </c>
      <c r="BE191" s="149">
        <f t="shared" si="14"/>
        <v>0</v>
      </c>
      <c r="BF191" s="149">
        <f t="shared" si="15"/>
        <v>0</v>
      </c>
      <c r="BG191" s="149">
        <f t="shared" si="16"/>
        <v>0</v>
      </c>
      <c r="BH191" s="149">
        <f t="shared" si="17"/>
        <v>0</v>
      </c>
      <c r="BI191" s="149">
        <f t="shared" si="18"/>
        <v>0</v>
      </c>
      <c r="BJ191" s="20" t="s">
        <v>85</v>
      </c>
      <c r="BK191" s="149">
        <f t="shared" si="19"/>
        <v>0</v>
      </c>
      <c r="BL191" s="20" t="s">
        <v>168</v>
      </c>
      <c r="BM191" s="20" t="s">
        <v>954</v>
      </c>
    </row>
    <row r="192" spans="2:65" s="1" customFormat="1" ht="22.5" customHeight="1">
      <c r="B192" s="140"/>
      <c r="C192" s="141" t="s">
        <v>511</v>
      </c>
      <c r="D192" s="141" t="s">
        <v>160</v>
      </c>
      <c r="E192" s="142" t="s">
        <v>1808</v>
      </c>
      <c r="F192" s="225" t="s">
        <v>1809</v>
      </c>
      <c r="G192" s="225"/>
      <c r="H192" s="225"/>
      <c r="I192" s="225"/>
      <c r="J192" s="143" t="s">
        <v>1751</v>
      </c>
      <c r="K192" s="144">
        <v>36</v>
      </c>
      <c r="L192" s="226"/>
      <c r="M192" s="226"/>
      <c r="N192" s="226">
        <f t="shared" si="1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11"/>
        <v>0</v>
      </c>
      <c r="X192" s="147">
        <v>0</v>
      </c>
      <c r="Y192" s="147">
        <f t="shared" si="12"/>
        <v>0</v>
      </c>
      <c r="Z192" s="147">
        <v>0</v>
      </c>
      <c r="AA192" s="148">
        <f t="shared" si="13"/>
        <v>0</v>
      </c>
      <c r="AR192" s="20" t="s">
        <v>168</v>
      </c>
      <c r="AT192" s="20" t="s">
        <v>160</v>
      </c>
      <c r="AU192" s="20" t="s">
        <v>85</v>
      </c>
      <c r="AY192" s="20" t="s">
        <v>159</v>
      </c>
      <c r="BE192" s="149">
        <f t="shared" si="14"/>
        <v>0</v>
      </c>
      <c r="BF192" s="149">
        <f t="shared" si="15"/>
        <v>0</v>
      </c>
      <c r="BG192" s="149">
        <f t="shared" si="16"/>
        <v>0</v>
      </c>
      <c r="BH192" s="149">
        <f t="shared" si="17"/>
        <v>0</v>
      </c>
      <c r="BI192" s="149">
        <f t="shared" si="18"/>
        <v>0</v>
      </c>
      <c r="BJ192" s="20" t="s">
        <v>85</v>
      </c>
      <c r="BK192" s="149">
        <f t="shared" si="19"/>
        <v>0</v>
      </c>
      <c r="BL192" s="20" t="s">
        <v>168</v>
      </c>
      <c r="BM192" s="20" t="s">
        <v>957</v>
      </c>
    </row>
    <row r="193" spans="2:65" s="1" customFormat="1" ht="22.5" customHeight="1">
      <c r="B193" s="140"/>
      <c r="C193" s="141" t="s">
        <v>516</v>
      </c>
      <c r="D193" s="141" t="s">
        <v>160</v>
      </c>
      <c r="E193" s="142" t="s">
        <v>1810</v>
      </c>
      <c r="F193" s="225" t="s">
        <v>1811</v>
      </c>
      <c r="G193" s="225"/>
      <c r="H193" s="225"/>
      <c r="I193" s="225"/>
      <c r="J193" s="143" t="s">
        <v>1751</v>
      </c>
      <c r="K193" s="144">
        <v>52</v>
      </c>
      <c r="L193" s="226"/>
      <c r="M193" s="226"/>
      <c r="N193" s="226">
        <f t="shared" si="1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11"/>
        <v>0</v>
      </c>
      <c r="X193" s="147">
        <v>0</v>
      </c>
      <c r="Y193" s="147">
        <f t="shared" si="12"/>
        <v>0</v>
      </c>
      <c r="Z193" s="147">
        <v>0</v>
      </c>
      <c r="AA193" s="148">
        <f t="shared" si="13"/>
        <v>0</v>
      </c>
      <c r="AR193" s="20" t="s">
        <v>168</v>
      </c>
      <c r="AT193" s="20" t="s">
        <v>160</v>
      </c>
      <c r="AU193" s="20" t="s">
        <v>85</v>
      </c>
      <c r="AY193" s="20" t="s">
        <v>159</v>
      </c>
      <c r="BE193" s="149">
        <f t="shared" si="14"/>
        <v>0</v>
      </c>
      <c r="BF193" s="149">
        <f t="shared" si="15"/>
        <v>0</v>
      </c>
      <c r="BG193" s="149">
        <f t="shared" si="16"/>
        <v>0</v>
      </c>
      <c r="BH193" s="149">
        <f t="shared" si="17"/>
        <v>0</v>
      </c>
      <c r="BI193" s="149">
        <f t="shared" si="18"/>
        <v>0</v>
      </c>
      <c r="BJ193" s="20" t="s">
        <v>85</v>
      </c>
      <c r="BK193" s="149">
        <f t="shared" si="19"/>
        <v>0</v>
      </c>
      <c r="BL193" s="20" t="s">
        <v>168</v>
      </c>
      <c r="BM193" s="20" t="s">
        <v>960</v>
      </c>
    </row>
    <row r="194" spans="2:65" s="1" customFormat="1" ht="22.5" customHeight="1">
      <c r="B194" s="140"/>
      <c r="C194" s="141" t="s">
        <v>409</v>
      </c>
      <c r="D194" s="141" t="s">
        <v>160</v>
      </c>
      <c r="E194" s="142" t="s">
        <v>1758</v>
      </c>
      <c r="F194" s="225" t="s">
        <v>1759</v>
      </c>
      <c r="G194" s="225"/>
      <c r="H194" s="225"/>
      <c r="I194" s="225"/>
      <c r="J194" s="143" t="s">
        <v>1751</v>
      </c>
      <c r="K194" s="144">
        <v>18</v>
      </c>
      <c r="L194" s="226"/>
      <c r="M194" s="226"/>
      <c r="N194" s="226">
        <f t="shared" si="10"/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 t="shared" si="11"/>
        <v>0</v>
      </c>
      <c r="X194" s="147">
        <v>0</v>
      </c>
      <c r="Y194" s="147">
        <f t="shared" si="12"/>
        <v>0</v>
      </c>
      <c r="Z194" s="147">
        <v>0</v>
      </c>
      <c r="AA194" s="148">
        <f t="shared" si="13"/>
        <v>0</v>
      </c>
      <c r="AR194" s="20" t="s">
        <v>168</v>
      </c>
      <c r="AT194" s="20" t="s">
        <v>160</v>
      </c>
      <c r="AU194" s="20" t="s">
        <v>85</v>
      </c>
      <c r="AY194" s="20" t="s">
        <v>159</v>
      </c>
      <c r="BE194" s="149">
        <f t="shared" si="14"/>
        <v>0</v>
      </c>
      <c r="BF194" s="149">
        <f t="shared" si="15"/>
        <v>0</v>
      </c>
      <c r="BG194" s="149">
        <f t="shared" si="16"/>
        <v>0</v>
      </c>
      <c r="BH194" s="149">
        <f t="shared" si="17"/>
        <v>0</v>
      </c>
      <c r="BI194" s="149">
        <f t="shared" si="18"/>
        <v>0</v>
      </c>
      <c r="BJ194" s="20" t="s">
        <v>85</v>
      </c>
      <c r="BK194" s="149">
        <f t="shared" si="19"/>
        <v>0</v>
      </c>
      <c r="BL194" s="20" t="s">
        <v>168</v>
      </c>
      <c r="BM194" s="20" t="s">
        <v>278</v>
      </c>
    </row>
    <row r="195" spans="2:65" s="1" customFormat="1" ht="22.5" customHeight="1">
      <c r="B195" s="140"/>
      <c r="C195" s="141" t="s">
        <v>524</v>
      </c>
      <c r="D195" s="141" t="s">
        <v>160</v>
      </c>
      <c r="E195" s="142" t="s">
        <v>1812</v>
      </c>
      <c r="F195" s="225" t="s">
        <v>1761</v>
      </c>
      <c r="G195" s="225"/>
      <c r="H195" s="225"/>
      <c r="I195" s="225"/>
      <c r="J195" s="143" t="s">
        <v>1751</v>
      </c>
      <c r="K195" s="144">
        <v>16</v>
      </c>
      <c r="L195" s="226"/>
      <c r="M195" s="226"/>
      <c r="N195" s="226">
        <f t="shared" si="10"/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 t="shared" si="11"/>
        <v>0</v>
      </c>
      <c r="X195" s="147">
        <v>0</v>
      </c>
      <c r="Y195" s="147">
        <f t="shared" si="12"/>
        <v>0</v>
      </c>
      <c r="Z195" s="147">
        <v>0</v>
      </c>
      <c r="AA195" s="148">
        <f t="shared" si="13"/>
        <v>0</v>
      </c>
      <c r="AR195" s="20" t="s">
        <v>168</v>
      </c>
      <c r="AT195" s="20" t="s">
        <v>160</v>
      </c>
      <c r="AU195" s="20" t="s">
        <v>85</v>
      </c>
      <c r="AY195" s="20" t="s">
        <v>159</v>
      </c>
      <c r="BE195" s="149">
        <f t="shared" si="14"/>
        <v>0</v>
      </c>
      <c r="BF195" s="149">
        <f t="shared" si="15"/>
        <v>0</v>
      </c>
      <c r="BG195" s="149">
        <f t="shared" si="16"/>
        <v>0</v>
      </c>
      <c r="BH195" s="149">
        <f t="shared" si="17"/>
        <v>0</v>
      </c>
      <c r="BI195" s="149">
        <f t="shared" si="18"/>
        <v>0</v>
      </c>
      <c r="BJ195" s="20" t="s">
        <v>85</v>
      </c>
      <c r="BK195" s="149">
        <f t="shared" si="19"/>
        <v>0</v>
      </c>
      <c r="BL195" s="20" t="s">
        <v>168</v>
      </c>
      <c r="BM195" s="20" t="s">
        <v>965</v>
      </c>
    </row>
    <row r="196" spans="2:65" s="1" customFormat="1" ht="44.25" customHeight="1">
      <c r="B196" s="140"/>
      <c r="C196" s="141" t="s">
        <v>528</v>
      </c>
      <c r="D196" s="141" t="s">
        <v>160</v>
      </c>
      <c r="E196" s="142" t="s">
        <v>1770</v>
      </c>
      <c r="F196" s="225" t="s">
        <v>1771</v>
      </c>
      <c r="G196" s="225"/>
      <c r="H196" s="225"/>
      <c r="I196" s="225"/>
      <c r="J196" s="143" t="s">
        <v>258</v>
      </c>
      <c r="K196" s="144">
        <v>0</v>
      </c>
      <c r="L196" s="226"/>
      <c r="M196" s="226"/>
      <c r="N196" s="226">
        <f t="shared" si="10"/>
        <v>0</v>
      </c>
      <c r="O196" s="226"/>
      <c r="P196" s="226"/>
      <c r="Q196" s="226"/>
      <c r="R196" s="145"/>
      <c r="T196" s="146" t="s">
        <v>5</v>
      </c>
      <c r="U196" s="43" t="s">
        <v>42</v>
      </c>
      <c r="V196" s="147">
        <v>0</v>
      </c>
      <c r="W196" s="147">
        <f t="shared" si="11"/>
        <v>0</v>
      </c>
      <c r="X196" s="147">
        <v>0</v>
      </c>
      <c r="Y196" s="147">
        <f t="shared" si="12"/>
        <v>0</v>
      </c>
      <c r="Z196" s="147">
        <v>0</v>
      </c>
      <c r="AA196" s="148">
        <f t="shared" si="13"/>
        <v>0</v>
      </c>
      <c r="AR196" s="20" t="s">
        <v>168</v>
      </c>
      <c r="AT196" s="20" t="s">
        <v>160</v>
      </c>
      <c r="AU196" s="20" t="s">
        <v>85</v>
      </c>
      <c r="AY196" s="20" t="s">
        <v>159</v>
      </c>
      <c r="BE196" s="149">
        <f t="shared" si="14"/>
        <v>0</v>
      </c>
      <c r="BF196" s="149">
        <f t="shared" si="15"/>
        <v>0</v>
      </c>
      <c r="BG196" s="149">
        <f t="shared" si="16"/>
        <v>0</v>
      </c>
      <c r="BH196" s="149">
        <f t="shared" si="17"/>
        <v>0</v>
      </c>
      <c r="BI196" s="149">
        <f t="shared" si="18"/>
        <v>0</v>
      </c>
      <c r="BJ196" s="20" t="s">
        <v>85</v>
      </c>
      <c r="BK196" s="149">
        <f t="shared" si="19"/>
        <v>0</v>
      </c>
      <c r="BL196" s="20" t="s">
        <v>168</v>
      </c>
      <c r="BM196" s="20" t="s">
        <v>969</v>
      </c>
    </row>
    <row r="197" spans="2:65" s="1" customFormat="1" ht="22.5" customHeight="1">
      <c r="B197" s="140"/>
      <c r="C197" s="141" t="s">
        <v>532</v>
      </c>
      <c r="D197" s="141" t="s">
        <v>160</v>
      </c>
      <c r="E197" s="142" t="s">
        <v>1772</v>
      </c>
      <c r="F197" s="225" t="s">
        <v>1773</v>
      </c>
      <c r="G197" s="225"/>
      <c r="H197" s="225"/>
      <c r="I197" s="225"/>
      <c r="J197" s="143" t="s">
        <v>355</v>
      </c>
      <c r="K197" s="144">
        <v>110</v>
      </c>
      <c r="L197" s="226"/>
      <c r="M197" s="226"/>
      <c r="N197" s="226">
        <f t="shared" si="10"/>
        <v>0</v>
      </c>
      <c r="O197" s="226"/>
      <c r="P197" s="226"/>
      <c r="Q197" s="226"/>
      <c r="R197" s="145"/>
      <c r="T197" s="146" t="s">
        <v>5</v>
      </c>
      <c r="U197" s="43" t="s">
        <v>42</v>
      </c>
      <c r="V197" s="147">
        <v>0</v>
      </c>
      <c r="W197" s="147">
        <f t="shared" si="11"/>
        <v>0</v>
      </c>
      <c r="X197" s="147">
        <v>0</v>
      </c>
      <c r="Y197" s="147">
        <f t="shared" si="12"/>
        <v>0</v>
      </c>
      <c r="Z197" s="147">
        <v>0</v>
      </c>
      <c r="AA197" s="148">
        <f t="shared" si="13"/>
        <v>0</v>
      </c>
      <c r="AR197" s="20" t="s">
        <v>168</v>
      </c>
      <c r="AT197" s="20" t="s">
        <v>160</v>
      </c>
      <c r="AU197" s="20" t="s">
        <v>85</v>
      </c>
      <c r="AY197" s="20" t="s">
        <v>159</v>
      </c>
      <c r="BE197" s="149">
        <f t="shared" si="14"/>
        <v>0</v>
      </c>
      <c r="BF197" s="149">
        <f t="shared" si="15"/>
        <v>0</v>
      </c>
      <c r="BG197" s="149">
        <f t="shared" si="16"/>
        <v>0</v>
      </c>
      <c r="BH197" s="149">
        <f t="shared" si="17"/>
        <v>0</v>
      </c>
      <c r="BI197" s="149">
        <f t="shared" si="18"/>
        <v>0</v>
      </c>
      <c r="BJ197" s="20" t="s">
        <v>85</v>
      </c>
      <c r="BK197" s="149">
        <f t="shared" si="19"/>
        <v>0</v>
      </c>
      <c r="BL197" s="20" t="s">
        <v>168</v>
      </c>
      <c r="BM197" s="20" t="s">
        <v>972</v>
      </c>
    </row>
    <row r="198" spans="2:65" s="9" customFormat="1" ht="37.35" customHeight="1">
      <c r="B198" s="129"/>
      <c r="C198" s="130"/>
      <c r="D198" s="131" t="s">
        <v>1703</v>
      </c>
      <c r="E198" s="131"/>
      <c r="F198" s="131"/>
      <c r="G198" s="131"/>
      <c r="H198" s="131"/>
      <c r="I198" s="131"/>
      <c r="J198" s="131"/>
      <c r="K198" s="131"/>
      <c r="L198" s="131"/>
      <c r="M198" s="131"/>
      <c r="N198" s="265">
        <f>BK198</f>
        <v>0</v>
      </c>
      <c r="O198" s="266"/>
      <c r="P198" s="266"/>
      <c r="Q198" s="266"/>
      <c r="R198" s="132"/>
      <c r="T198" s="133"/>
      <c r="U198" s="130"/>
      <c r="V198" s="130"/>
      <c r="W198" s="134">
        <f>SUM(W199:W209)</f>
        <v>0</v>
      </c>
      <c r="X198" s="130"/>
      <c r="Y198" s="134">
        <f>SUM(Y199:Y209)</f>
        <v>0</v>
      </c>
      <c r="Z198" s="130"/>
      <c r="AA198" s="135">
        <f>SUM(AA199:AA209)</f>
        <v>0</v>
      </c>
      <c r="AR198" s="136" t="s">
        <v>129</v>
      </c>
      <c r="AT198" s="137" t="s">
        <v>76</v>
      </c>
      <c r="AU198" s="137" t="s">
        <v>77</v>
      </c>
      <c r="AY198" s="136" t="s">
        <v>159</v>
      </c>
      <c r="BK198" s="138">
        <f>SUM(BK199:BK209)</f>
        <v>0</v>
      </c>
    </row>
    <row r="199" spans="2:65" s="1" customFormat="1" ht="31.5" customHeight="1">
      <c r="B199" s="140"/>
      <c r="C199" s="141" t="s">
        <v>536</v>
      </c>
      <c r="D199" s="141" t="s">
        <v>160</v>
      </c>
      <c r="E199" s="142" t="s">
        <v>1813</v>
      </c>
      <c r="F199" s="225" t="s">
        <v>1814</v>
      </c>
      <c r="G199" s="225"/>
      <c r="H199" s="225"/>
      <c r="I199" s="225"/>
      <c r="J199" s="143" t="s">
        <v>407</v>
      </c>
      <c r="K199" s="144">
        <v>0</v>
      </c>
      <c r="L199" s="226"/>
      <c r="M199" s="226"/>
      <c r="N199" s="226">
        <f>ROUND(L199*K199,2)</f>
        <v>0</v>
      </c>
      <c r="O199" s="226"/>
      <c r="P199" s="226"/>
      <c r="Q199" s="226"/>
      <c r="R199" s="145"/>
      <c r="T199" s="146" t="s">
        <v>5</v>
      </c>
      <c r="U199" s="43" t="s">
        <v>42</v>
      </c>
      <c r="V199" s="147">
        <v>0</v>
      </c>
      <c r="W199" s="147">
        <f>V199*K199</f>
        <v>0</v>
      </c>
      <c r="X199" s="147">
        <v>0</v>
      </c>
      <c r="Y199" s="147">
        <f>X199*K199</f>
        <v>0</v>
      </c>
      <c r="Z199" s="147">
        <v>0</v>
      </c>
      <c r="AA199" s="148">
        <f>Z199*K199</f>
        <v>0</v>
      </c>
      <c r="AR199" s="20" t="s">
        <v>168</v>
      </c>
      <c r="AT199" s="20" t="s">
        <v>160</v>
      </c>
      <c r="AU199" s="20" t="s">
        <v>85</v>
      </c>
      <c r="AY199" s="20" t="s">
        <v>159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0" t="s">
        <v>85</v>
      </c>
      <c r="BK199" s="149">
        <f>ROUND(L199*K199,2)</f>
        <v>0</v>
      </c>
      <c r="BL199" s="20" t="s">
        <v>168</v>
      </c>
      <c r="BM199" s="20" t="s">
        <v>976</v>
      </c>
    </row>
    <row r="200" spans="2:65" s="1" customFormat="1" ht="22.5" customHeight="1">
      <c r="B200" s="34"/>
      <c r="C200" s="35"/>
      <c r="D200" s="35"/>
      <c r="E200" s="35"/>
      <c r="F200" s="237" t="s">
        <v>1711</v>
      </c>
      <c r="G200" s="238"/>
      <c r="H200" s="238"/>
      <c r="I200" s="238"/>
      <c r="J200" s="35"/>
      <c r="K200" s="35"/>
      <c r="L200" s="35"/>
      <c r="M200" s="35"/>
      <c r="N200" s="35"/>
      <c r="O200" s="35"/>
      <c r="P200" s="35"/>
      <c r="Q200" s="35"/>
      <c r="R200" s="36"/>
      <c r="T200" s="170"/>
      <c r="U200" s="35"/>
      <c r="V200" s="35"/>
      <c r="W200" s="35"/>
      <c r="X200" s="35"/>
      <c r="Y200" s="35"/>
      <c r="Z200" s="35"/>
      <c r="AA200" s="73"/>
      <c r="AT200" s="20" t="s">
        <v>187</v>
      </c>
      <c r="AU200" s="20" t="s">
        <v>85</v>
      </c>
    </row>
    <row r="201" spans="2:65" s="1" customFormat="1" ht="22.5" customHeight="1">
      <c r="B201" s="140"/>
      <c r="C201" s="141" t="s">
        <v>540</v>
      </c>
      <c r="D201" s="141" t="s">
        <v>160</v>
      </c>
      <c r="E201" s="142" t="s">
        <v>1815</v>
      </c>
      <c r="F201" s="225" t="s">
        <v>1816</v>
      </c>
      <c r="G201" s="225"/>
      <c r="H201" s="225"/>
      <c r="I201" s="225"/>
      <c r="J201" s="143" t="s">
        <v>407</v>
      </c>
      <c r="K201" s="144">
        <v>1</v>
      </c>
      <c r="L201" s="226"/>
      <c r="M201" s="226"/>
      <c r="N201" s="226">
        <f t="shared" ref="N201:N209" si="20">ROUND(L201*K201,2)</f>
        <v>0</v>
      </c>
      <c r="O201" s="226"/>
      <c r="P201" s="226"/>
      <c r="Q201" s="226"/>
      <c r="R201" s="145"/>
      <c r="T201" s="146" t="s">
        <v>5</v>
      </c>
      <c r="U201" s="43" t="s">
        <v>42</v>
      </c>
      <c r="V201" s="147">
        <v>0</v>
      </c>
      <c r="W201" s="147">
        <f t="shared" ref="W201:W209" si="21">V201*K201</f>
        <v>0</v>
      </c>
      <c r="X201" s="147">
        <v>0</v>
      </c>
      <c r="Y201" s="147">
        <f t="shared" ref="Y201:Y209" si="22">X201*K201</f>
        <v>0</v>
      </c>
      <c r="Z201" s="147">
        <v>0</v>
      </c>
      <c r="AA201" s="148">
        <f t="shared" ref="AA201:AA209" si="23">Z201*K201</f>
        <v>0</v>
      </c>
      <c r="AR201" s="20" t="s">
        <v>168</v>
      </c>
      <c r="AT201" s="20" t="s">
        <v>160</v>
      </c>
      <c r="AU201" s="20" t="s">
        <v>85</v>
      </c>
      <c r="AY201" s="20" t="s">
        <v>159</v>
      </c>
      <c r="BE201" s="149">
        <f t="shared" ref="BE201:BE209" si="24">IF(U201="základní",N201,0)</f>
        <v>0</v>
      </c>
      <c r="BF201" s="149">
        <f t="shared" ref="BF201:BF209" si="25">IF(U201="snížená",N201,0)</f>
        <v>0</v>
      </c>
      <c r="BG201" s="149">
        <f t="shared" ref="BG201:BG209" si="26">IF(U201="zákl. přenesená",N201,0)</f>
        <v>0</v>
      </c>
      <c r="BH201" s="149">
        <f t="shared" ref="BH201:BH209" si="27">IF(U201="sníž. přenesená",N201,0)</f>
        <v>0</v>
      </c>
      <c r="BI201" s="149">
        <f t="shared" ref="BI201:BI209" si="28">IF(U201="nulová",N201,0)</f>
        <v>0</v>
      </c>
      <c r="BJ201" s="20" t="s">
        <v>85</v>
      </c>
      <c r="BK201" s="149">
        <f t="shared" ref="BK201:BK209" si="29">ROUND(L201*K201,2)</f>
        <v>0</v>
      </c>
      <c r="BL201" s="20" t="s">
        <v>168</v>
      </c>
      <c r="BM201" s="20" t="s">
        <v>980</v>
      </c>
    </row>
    <row r="202" spans="2:65" s="1" customFormat="1" ht="22.5" customHeight="1">
      <c r="B202" s="140"/>
      <c r="C202" s="141" t="s">
        <v>545</v>
      </c>
      <c r="D202" s="141" t="s">
        <v>160</v>
      </c>
      <c r="E202" s="142" t="s">
        <v>1817</v>
      </c>
      <c r="F202" s="225" t="s">
        <v>1818</v>
      </c>
      <c r="G202" s="225"/>
      <c r="H202" s="225"/>
      <c r="I202" s="225"/>
      <c r="J202" s="143" t="s">
        <v>407</v>
      </c>
      <c r="K202" s="144">
        <v>1</v>
      </c>
      <c r="L202" s="226"/>
      <c r="M202" s="226"/>
      <c r="N202" s="226">
        <f t="shared" si="20"/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 t="shared" si="21"/>
        <v>0</v>
      </c>
      <c r="X202" s="147">
        <v>0</v>
      </c>
      <c r="Y202" s="147">
        <f t="shared" si="22"/>
        <v>0</v>
      </c>
      <c r="Z202" s="147">
        <v>0</v>
      </c>
      <c r="AA202" s="148">
        <f t="shared" si="23"/>
        <v>0</v>
      </c>
      <c r="AR202" s="20" t="s">
        <v>168</v>
      </c>
      <c r="AT202" s="20" t="s">
        <v>160</v>
      </c>
      <c r="AU202" s="20" t="s">
        <v>85</v>
      </c>
      <c r="AY202" s="20" t="s">
        <v>159</v>
      </c>
      <c r="BE202" s="149">
        <f t="shared" si="24"/>
        <v>0</v>
      </c>
      <c r="BF202" s="149">
        <f t="shared" si="25"/>
        <v>0</v>
      </c>
      <c r="BG202" s="149">
        <f t="shared" si="26"/>
        <v>0</v>
      </c>
      <c r="BH202" s="149">
        <f t="shared" si="27"/>
        <v>0</v>
      </c>
      <c r="BI202" s="149">
        <f t="shared" si="28"/>
        <v>0</v>
      </c>
      <c r="BJ202" s="20" t="s">
        <v>85</v>
      </c>
      <c r="BK202" s="149">
        <f t="shared" si="29"/>
        <v>0</v>
      </c>
      <c r="BL202" s="20" t="s">
        <v>168</v>
      </c>
      <c r="BM202" s="20" t="s">
        <v>984</v>
      </c>
    </row>
    <row r="203" spans="2:65" s="1" customFormat="1" ht="22.5" customHeight="1">
      <c r="B203" s="140"/>
      <c r="C203" s="141" t="s">
        <v>549</v>
      </c>
      <c r="D203" s="141" t="s">
        <v>160</v>
      </c>
      <c r="E203" s="142" t="s">
        <v>1741</v>
      </c>
      <c r="F203" s="225" t="s">
        <v>1742</v>
      </c>
      <c r="G203" s="225"/>
      <c r="H203" s="225"/>
      <c r="I203" s="225"/>
      <c r="J203" s="143" t="s">
        <v>407</v>
      </c>
      <c r="K203" s="144">
        <v>2</v>
      </c>
      <c r="L203" s="226"/>
      <c r="M203" s="226"/>
      <c r="N203" s="226">
        <f t="shared" si="20"/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0</v>
      </c>
      <c r="W203" s="147">
        <f t="shared" si="21"/>
        <v>0</v>
      </c>
      <c r="X203" s="147">
        <v>0</v>
      </c>
      <c r="Y203" s="147">
        <f t="shared" si="22"/>
        <v>0</v>
      </c>
      <c r="Z203" s="147">
        <v>0</v>
      </c>
      <c r="AA203" s="148">
        <f t="shared" si="23"/>
        <v>0</v>
      </c>
      <c r="AR203" s="20" t="s">
        <v>168</v>
      </c>
      <c r="AT203" s="20" t="s">
        <v>160</v>
      </c>
      <c r="AU203" s="20" t="s">
        <v>85</v>
      </c>
      <c r="AY203" s="20" t="s">
        <v>159</v>
      </c>
      <c r="BE203" s="149">
        <f t="shared" si="24"/>
        <v>0</v>
      </c>
      <c r="BF203" s="149">
        <f t="shared" si="25"/>
        <v>0</v>
      </c>
      <c r="BG203" s="149">
        <f t="shared" si="26"/>
        <v>0</v>
      </c>
      <c r="BH203" s="149">
        <f t="shared" si="27"/>
        <v>0</v>
      </c>
      <c r="BI203" s="149">
        <f t="shared" si="28"/>
        <v>0</v>
      </c>
      <c r="BJ203" s="20" t="s">
        <v>85</v>
      </c>
      <c r="BK203" s="149">
        <f t="shared" si="29"/>
        <v>0</v>
      </c>
      <c r="BL203" s="20" t="s">
        <v>168</v>
      </c>
      <c r="BM203" s="20" t="s">
        <v>987</v>
      </c>
    </row>
    <row r="204" spans="2:65" s="1" customFormat="1" ht="22.5" customHeight="1">
      <c r="B204" s="140"/>
      <c r="C204" s="141" t="s">
        <v>554</v>
      </c>
      <c r="D204" s="141" t="s">
        <v>160</v>
      </c>
      <c r="E204" s="142" t="s">
        <v>1739</v>
      </c>
      <c r="F204" s="225" t="s">
        <v>1740</v>
      </c>
      <c r="G204" s="225"/>
      <c r="H204" s="225"/>
      <c r="I204" s="225"/>
      <c r="J204" s="143" t="s">
        <v>407</v>
      </c>
      <c r="K204" s="144">
        <v>2</v>
      </c>
      <c r="L204" s="226"/>
      <c r="M204" s="226"/>
      <c r="N204" s="226">
        <f t="shared" si="20"/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 t="shared" si="21"/>
        <v>0</v>
      </c>
      <c r="X204" s="147">
        <v>0</v>
      </c>
      <c r="Y204" s="147">
        <f t="shared" si="22"/>
        <v>0</v>
      </c>
      <c r="Z204" s="147">
        <v>0</v>
      </c>
      <c r="AA204" s="148">
        <f t="shared" si="23"/>
        <v>0</v>
      </c>
      <c r="AR204" s="20" t="s">
        <v>168</v>
      </c>
      <c r="AT204" s="20" t="s">
        <v>160</v>
      </c>
      <c r="AU204" s="20" t="s">
        <v>85</v>
      </c>
      <c r="AY204" s="20" t="s">
        <v>159</v>
      </c>
      <c r="BE204" s="149">
        <f t="shared" si="24"/>
        <v>0</v>
      </c>
      <c r="BF204" s="149">
        <f t="shared" si="25"/>
        <v>0</v>
      </c>
      <c r="BG204" s="149">
        <f t="shared" si="26"/>
        <v>0</v>
      </c>
      <c r="BH204" s="149">
        <f t="shared" si="27"/>
        <v>0</v>
      </c>
      <c r="BI204" s="149">
        <f t="shared" si="28"/>
        <v>0</v>
      </c>
      <c r="BJ204" s="20" t="s">
        <v>85</v>
      </c>
      <c r="BK204" s="149">
        <f t="shared" si="29"/>
        <v>0</v>
      </c>
      <c r="BL204" s="20" t="s">
        <v>168</v>
      </c>
      <c r="BM204" s="20" t="s">
        <v>991</v>
      </c>
    </row>
    <row r="205" spans="2:65" s="1" customFormat="1" ht="22.5" customHeight="1">
      <c r="B205" s="140"/>
      <c r="C205" s="141" t="s">
        <v>559</v>
      </c>
      <c r="D205" s="141" t="s">
        <v>160</v>
      </c>
      <c r="E205" s="142" t="s">
        <v>1749</v>
      </c>
      <c r="F205" s="225" t="s">
        <v>1750</v>
      </c>
      <c r="G205" s="225"/>
      <c r="H205" s="225"/>
      <c r="I205" s="225"/>
      <c r="J205" s="143" t="s">
        <v>1751</v>
      </c>
      <c r="K205" s="144">
        <v>5</v>
      </c>
      <c r="L205" s="226"/>
      <c r="M205" s="226"/>
      <c r="N205" s="226">
        <f t="shared" si="20"/>
        <v>0</v>
      </c>
      <c r="O205" s="226"/>
      <c r="P205" s="226"/>
      <c r="Q205" s="226"/>
      <c r="R205" s="145"/>
      <c r="T205" s="146" t="s">
        <v>5</v>
      </c>
      <c r="U205" s="43" t="s">
        <v>42</v>
      </c>
      <c r="V205" s="147">
        <v>0</v>
      </c>
      <c r="W205" s="147">
        <f t="shared" si="21"/>
        <v>0</v>
      </c>
      <c r="X205" s="147">
        <v>0</v>
      </c>
      <c r="Y205" s="147">
        <f t="shared" si="22"/>
        <v>0</v>
      </c>
      <c r="Z205" s="147">
        <v>0</v>
      </c>
      <c r="AA205" s="148">
        <f t="shared" si="23"/>
        <v>0</v>
      </c>
      <c r="AR205" s="20" t="s">
        <v>168</v>
      </c>
      <c r="AT205" s="20" t="s">
        <v>160</v>
      </c>
      <c r="AU205" s="20" t="s">
        <v>85</v>
      </c>
      <c r="AY205" s="20" t="s">
        <v>159</v>
      </c>
      <c r="BE205" s="149">
        <f t="shared" si="24"/>
        <v>0</v>
      </c>
      <c r="BF205" s="149">
        <f t="shared" si="25"/>
        <v>0</v>
      </c>
      <c r="BG205" s="149">
        <f t="shared" si="26"/>
        <v>0</v>
      </c>
      <c r="BH205" s="149">
        <f t="shared" si="27"/>
        <v>0</v>
      </c>
      <c r="BI205" s="149">
        <f t="shared" si="28"/>
        <v>0</v>
      </c>
      <c r="BJ205" s="20" t="s">
        <v>85</v>
      </c>
      <c r="BK205" s="149">
        <f t="shared" si="29"/>
        <v>0</v>
      </c>
      <c r="BL205" s="20" t="s">
        <v>168</v>
      </c>
      <c r="BM205" s="20" t="s">
        <v>994</v>
      </c>
    </row>
    <row r="206" spans="2:65" s="1" customFormat="1" ht="22.5" customHeight="1">
      <c r="B206" s="140"/>
      <c r="C206" s="141" t="s">
        <v>564</v>
      </c>
      <c r="D206" s="141" t="s">
        <v>160</v>
      </c>
      <c r="E206" s="142" t="s">
        <v>1819</v>
      </c>
      <c r="F206" s="225" t="s">
        <v>1820</v>
      </c>
      <c r="G206" s="225"/>
      <c r="H206" s="225"/>
      <c r="I206" s="225"/>
      <c r="J206" s="143" t="s">
        <v>407</v>
      </c>
      <c r="K206" s="144">
        <v>1</v>
      </c>
      <c r="L206" s="226"/>
      <c r="M206" s="226"/>
      <c r="N206" s="226">
        <f t="shared" si="20"/>
        <v>0</v>
      </c>
      <c r="O206" s="226"/>
      <c r="P206" s="226"/>
      <c r="Q206" s="226"/>
      <c r="R206" s="145"/>
      <c r="T206" s="146" t="s">
        <v>5</v>
      </c>
      <c r="U206" s="43" t="s">
        <v>42</v>
      </c>
      <c r="V206" s="147">
        <v>0</v>
      </c>
      <c r="W206" s="147">
        <f t="shared" si="21"/>
        <v>0</v>
      </c>
      <c r="X206" s="147">
        <v>0</v>
      </c>
      <c r="Y206" s="147">
        <f t="shared" si="22"/>
        <v>0</v>
      </c>
      <c r="Z206" s="147">
        <v>0</v>
      </c>
      <c r="AA206" s="148">
        <f t="shared" si="23"/>
        <v>0</v>
      </c>
      <c r="AR206" s="20" t="s">
        <v>168</v>
      </c>
      <c r="AT206" s="20" t="s">
        <v>160</v>
      </c>
      <c r="AU206" s="20" t="s">
        <v>85</v>
      </c>
      <c r="AY206" s="20" t="s">
        <v>159</v>
      </c>
      <c r="BE206" s="149">
        <f t="shared" si="24"/>
        <v>0</v>
      </c>
      <c r="BF206" s="149">
        <f t="shared" si="25"/>
        <v>0</v>
      </c>
      <c r="BG206" s="149">
        <f t="shared" si="26"/>
        <v>0</v>
      </c>
      <c r="BH206" s="149">
        <f t="shared" si="27"/>
        <v>0</v>
      </c>
      <c r="BI206" s="149">
        <f t="shared" si="28"/>
        <v>0</v>
      </c>
      <c r="BJ206" s="20" t="s">
        <v>85</v>
      </c>
      <c r="BK206" s="149">
        <f t="shared" si="29"/>
        <v>0</v>
      </c>
      <c r="BL206" s="20" t="s">
        <v>168</v>
      </c>
      <c r="BM206" s="20" t="s">
        <v>998</v>
      </c>
    </row>
    <row r="207" spans="2:65" s="1" customFormat="1" ht="22.5" customHeight="1">
      <c r="B207" s="140"/>
      <c r="C207" s="141" t="s">
        <v>568</v>
      </c>
      <c r="D207" s="141" t="s">
        <v>160</v>
      </c>
      <c r="E207" s="142" t="s">
        <v>1758</v>
      </c>
      <c r="F207" s="225" t="s">
        <v>1759</v>
      </c>
      <c r="G207" s="225"/>
      <c r="H207" s="225"/>
      <c r="I207" s="225"/>
      <c r="J207" s="143" t="s">
        <v>1751</v>
      </c>
      <c r="K207" s="144">
        <v>26</v>
      </c>
      <c r="L207" s="226"/>
      <c r="M207" s="226"/>
      <c r="N207" s="226">
        <f t="shared" si="20"/>
        <v>0</v>
      </c>
      <c r="O207" s="226"/>
      <c r="P207" s="226"/>
      <c r="Q207" s="226"/>
      <c r="R207" s="145"/>
      <c r="T207" s="146" t="s">
        <v>5</v>
      </c>
      <c r="U207" s="43" t="s">
        <v>42</v>
      </c>
      <c r="V207" s="147">
        <v>0</v>
      </c>
      <c r="W207" s="147">
        <f t="shared" si="21"/>
        <v>0</v>
      </c>
      <c r="X207" s="147">
        <v>0</v>
      </c>
      <c r="Y207" s="147">
        <f t="shared" si="22"/>
        <v>0</v>
      </c>
      <c r="Z207" s="147">
        <v>0</v>
      </c>
      <c r="AA207" s="148">
        <f t="shared" si="23"/>
        <v>0</v>
      </c>
      <c r="AR207" s="20" t="s">
        <v>168</v>
      </c>
      <c r="AT207" s="20" t="s">
        <v>160</v>
      </c>
      <c r="AU207" s="20" t="s">
        <v>85</v>
      </c>
      <c r="AY207" s="20" t="s">
        <v>159</v>
      </c>
      <c r="BE207" s="149">
        <f t="shared" si="24"/>
        <v>0</v>
      </c>
      <c r="BF207" s="149">
        <f t="shared" si="25"/>
        <v>0</v>
      </c>
      <c r="BG207" s="149">
        <f t="shared" si="26"/>
        <v>0</v>
      </c>
      <c r="BH207" s="149">
        <f t="shared" si="27"/>
        <v>0</v>
      </c>
      <c r="BI207" s="149">
        <f t="shared" si="28"/>
        <v>0</v>
      </c>
      <c r="BJ207" s="20" t="s">
        <v>85</v>
      </c>
      <c r="BK207" s="149">
        <f t="shared" si="29"/>
        <v>0</v>
      </c>
      <c r="BL207" s="20" t="s">
        <v>168</v>
      </c>
      <c r="BM207" s="20" t="s">
        <v>1001</v>
      </c>
    </row>
    <row r="208" spans="2:65" s="1" customFormat="1" ht="44.25" customHeight="1">
      <c r="B208" s="140"/>
      <c r="C208" s="141" t="s">
        <v>572</v>
      </c>
      <c r="D208" s="141" t="s">
        <v>160</v>
      </c>
      <c r="E208" s="142" t="s">
        <v>1770</v>
      </c>
      <c r="F208" s="225" t="s">
        <v>1771</v>
      </c>
      <c r="G208" s="225"/>
      <c r="H208" s="225"/>
      <c r="I208" s="225"/>
      <c r="J208" s="143" t="s">
        <v>258</v>
      </c>
      <c r="K208" s="144">
        <v>15</v>
      </c>
      <c r="L208" s="226"/>
      <c r="M208" s="226"/>
      <c r="N208" s="226">
        <f t="shared" si="20"/>
        <v>0</v>
      </c>
      <c r="O208" s="226"/>
      <c r="P208" s="226"/>
      <c r="Q208" s="226"/>
      <c r="R208" s="145"/>
      <c r="T208" s="146" t="s">
        <v>5</v>
      </c>
      <c r="U208" s="43" t="s">
        <v>42</v>
      </c>
      <c r="V208" s="147">
        <v>0</v>
      </c>
      <c r="W208" s="147">
        <f t="shared" si="21"/>
        <v>0</v>
      </c>
      <c r="X208" s="147">
        <v>0</v>
      </c>
      <c r="Y208" s="147">
        <f t="shared" si="22"/>
        <v>0</v>
      </c>
      <c r="Z208" s="147">
        <v>0</v>
      </c>
      <c r="AA208" s="148">
        <f t="shared" si="23"/>
        <v>0</v>
      </c>
      <c r="AR208" s="20" t="s">
        <v>168</v>
      </c>
      <c r="AT208" s="20" t="s">
        <v>160</v>
      </c>
      <c r="AU208" s="20" t="s">
        <v>85</v>
      </c>
      <c r="AY208" s="20" t="s">
        <v>159</v>
      </c>
      <c r="BE208" s="149">
        <f t="shared" si="24"/>
        <v>0</v>
      </c>
      <c r="BF208" s="149">
        <f t="shared" si="25"/>
        <v>0</v>
      </c>
      <c r="BG208" s="149">
        <f t="shared" si="26"/>
        <v>0</v>
      </c>
      <c r="BH208" s="149">
        <f t="shared" si="27"/>
        <v>0</v>
      </c>
      <c r="BI208" s="149">
        <f t="shared" si="28"/>
        <v>0</v>
      </c>
      <c r="BJ208" s="20" t="s">
        <v>85</v>
      </c>
      <c r="BK208" s="149">
        <f t="shared" si="29"/>
        <v>0</v>
      </c>
      <c r="BL208" s="20" t="s">
        <v>168</v>
      </c>
      <c r="BM208" s="20" t="s">
        <v>1004</v>
      </c>
    </row>
    <row r="209" spans="2:65" s="1" customFormat="1" ht="22.5" customHeight="1">
      <c r="B209" s="140"/>
      <c r="C209" s="141" t="s">
        <v>577</v>
      </c>
      <c r="D209" s="141" t="s">
        <v>160</v>
      </c>
      <c r="E209" s="142" t="s">
        <v>1772</v>
      </c>
      <c r="F209" s="225" t="s">
        <v>1773</v>
      </c>
      <c r="G209" s="225"/>
      <c r="H209" s="225"/>
      <c r="I209" s="225"/>
      <c r="J209" s="143" t="s">
        <v>355</v>
      </c>
      <c r="K209" s="144">
        <v>40</v>
      </c>
      <c r="L209" s="226"/>
      <c r="M209" s="226"/>
      <c r="N209" s="226">
        <f t="shared" si="20"/>
        <v>0</v>
      </c>
      <c r="O209" s="226"/>
      <c r="P209" s="226"/>
      <c r="Q209" s="226"/>
      <c r="R209" s="145"/>
      <c r="T209" s="146" t="s">
        <v>5</v>
      </c>
      <c r="U209" s="43" t="s">
        <v>42</v>
      </c>
      <c r="V209" s="147">
        <v>0</v>
      </c>
      <c r="W209" s="147">
        <f t="shared" si="21"/>
        <v>0</v>
      </c>
      <c r="X209" s="147">
        <v>0</v>
      </c>
      <c r="Y209" s="147">
        <f t="shared" si="22"/>
        <v>0</v>
      </c>
      <c r="Z209" s="147">
        <v>0</v>
      </c>
      <c r="AA209" s="148">
        <f t="shared" si="23"/>
        <v>0</v>
      </c>
      <c r="AR209" s="20" t="s">
        <v>168</v>
      </c>
      <c r="AT209" s="20" t="s">
        <v>160</v>
      </c>
      <c r="AU209" s="20" t="s">
        <v>85</v>
      </c>
      <c r="AY209" s="20" t="s">
        <v>159</v>
      </c>
      <c r="BE209" s="149">
        <f t="shared" si="24"/>
        <v>0</v>
      </c>
      <c r="BF209" s="149">
        <f t="shared" si="25"/>
        <v>0</v>
      </c>
      <c r="BG209" s="149">
        <f t="shared" si="26"/>
        <v>0</v>
      </c>
      <c r="BH209" s="149">
        <f t="shared" si="27"/>
        <v>0</v>
      </c>
      <c r="BI209" s="149">
        <f t="shared" si="28"/>
        <v>0</v>
      </c>
      <c r="BJ209" s="20" t="s">
        <v>85</v>
      </c>
      <c r="BK209" s="149">
        <f t="shared" si="29"/>
        <v>0</v>
      </c>
      <c r="BL209" s="20" t="s">
        <v>168</v>
      </c>
      <c r="BM209" s="20" t="s">
        <v>1007</v>
      </c>
    </row>
    <row r="210" spans="2:65" s="9" customFormat="1" ht="37.35" customHeight="1">
      <c r="B210" s="129"/>
      <c r="C210" s="130"/>
      <c r="D210" s="131" t="s">
        <v>1704</v>
      </c>
      <c r="E210" s="131"/>
      <c r="F210" s="131"/>
      <c r="G210" s="131"/>
      <c r="H210" s="131"/>
      <c r="I210" s="131"/>
      <c r="J210" s="131"/>
      <c r="K210" s="131"/>
      <c r="L210" s="131"/>
      <c r="M210" s="131"/>
      <c r="N210" s="265">
        <f>BK210</f>
        <v>0</v>
      </c>
      <c r="O210" s="266"/>
      <c r="P210" s="266"/>
      <c r="Q210" s="266"/>
      <c r="R210" s="132"/>
      <c r="T210" s="133"/>
      <c r="U210" s="130"/>
      <c r="V210" s="130"/>
      <c r="W210" s="134">
        <f>SUM(W211:W220)</f>
        <v>0</v>
      </c>
      <c r="X210" s="130"/>
      <c r="Y210" s="134">
        <f>SUM(Y211:Y220)</f>
        <v>0</v>
      </c>
      <c r="Z210" s="130"/>
      <c r="AA210" s="135">
        <f>SUM(AA211:AA220)</f>
        <v>0</v>
      </c>
      <c r="AR210" s="136" t="s">
        <v>129</v>
      </c>
      <c r="AT210" s="137" t="s">
        <v>76</v>
      </c>
      <c r="AU210" s="137" t="s">
        <v>77</v>
      </c>
      <c r="AY210" s="136" t="s">
        <v>159</v>
      </c>
      <c r="BK210" s="138">
        <f>SUM(BK211:BK220)</f>
        <v>0</v>
      </c>
    </row>
    <row r="211" spans="2:65" s="1" customFormat="1" ht="57" customHeight="1">
      <c r="B211" s="140"/>
      <c r="C211" s="141" t="s">
        <v>582</v>
      </c>
      <c r="D211" s="141" t="s">
        <v>160</v>
      </c>
      <c r="E211" s="142" t="s">
        <v>1821</v>
      </c>
      <c r="F211" s="225" t="s">
        <v>1822</v>
      </c>
      <c r="G211" s="225"/>
      <c r="H211" s="225"/>
      <c r="I211" s="225"/>
      <c r="J211" s="143" t="s">
        <v>407</v>
      </c>
      <c r="K211" s="144">
        <v>2</v>
      </c>
      <c r="L211" s="226"/>
      <c r="M211" s="226"/>
      <c r="N211" s="226">
        <f t="shared" ref="N211:N220" si="30">ROUND(L211*K211,2)</f>
        <v>0</v>
      </c>
      <c r="O211" s="226"/>
      <c r="P211" s="226"/>
      <c r="Q211" s="226"/>
      <c r="R211" s="145"/>
      <c r="T211" s="146" t="s">
        <v>5</v>
      </c>
      <c r="U211" s="43" t="s">
        <v>42</v>
      </c>
      <c r="V211" s="147">
        <v>0</v>
      </c>
      <c r="W211" s="147">
        <f t="shared" ref="W211:W220" si="31">V211*K211</f>
        <v>0</v>
      </c>
      <c r="X211" s="147">
        <v>0</v>
      </c>
      <c r="Y211" s="147">
        <f t="shared" ref="Y211:Y220" si="32">X211*K211</f>
        <v>0</v>
      </c>
      <c r="Z211" s="147">
        <v>0</v>
      </c>
      <c r="AA211" s="148">
        <f t="shared" ref="AA211:AA220" si="33">Z211*K211</f>
        <v>0</v>
      </c>
      <c r="AR211" s="20" t="s">
        <v>168</v>
      </c>
      <c r="AT211" s="20" t="s">
        <v>160</v>
      </c>
      <c r="AU211" s="20" t="s">
        <v>85</v>
      </c>
      <c r="AY211" s="20" t="s">
        <v>159</v>
      </c>
      <c r="BE211" s="149">
        <f t="shared" ref="BE211:BE220" si="34">IF(U211="základní",N211,0)</f>
        <v>0</v>
      </c>
      <c r="BF211" s="149">
        <f t="shared" ref="BF211:BF220" si="35">IF(U211="snížená",N211,0)</f>
        <v>0</v>
      </c>
      <c r="BG211" s="149">
        <f t="shared" ref="BG211:BG220" si="36">IF(U211="zákl. přenesená",N211,0)</f>
        <v>0</v>
      </c>
      <c r="BH211" s="149">
        <f t="shared" ref="BH211:BH220" si="37">IF(U211="sníž. přenesená",N211,0)</f>
        <v>0</v>
      </c>
      <c r="BI211" s="149">
        <f t="shared" ref="BI211:BI220" si="38">IF(U211="nulová",N211,0)</f>
        <v>0</v>
      </c>
      <c r="BJ211" s="20" t="s">
        <v>85</v>
      </c>
      <c r="BK211" s="149">
        <f t="shared" ref="BK211:BK220" si="39">ROUND(L211*K211,2)</f>
        <v>0</v>
      </c>
      <c r="BL211" s="20" t="s">
        <v>168</v>
      </c>
      <c r="BM211" s="20" t="s">
        <v>1011</v>
      </c>
    </row>
    <row r="212" spans="2:65" s="1" customFormat="1" ht="44.25" customHeight="1">
      <c r="B212" s="140"/>
      <c r="C212" s="141" t="s">
        <v>586</v>
      </c>
      <c r="D212" s="141" t="s">
        <v>160</v>
      </c>
      <c r="E212" s="142" t="s">
        <v>1823</v>
      </c>
      <c r="F212" s="225" t="s">
        <v>1824</v>
      </c>
      <c r="G212" s="225"/>
      <c r="H212" s="225"/>
      <c r="I212" s="225"/>
      <c r="J212" s="143" t="s">
        <v>1641</v>
      </c>
      <c r="K212" s="144">
        <v>2</v>
      </c>
      <c r="L212" s="226"/>
      <c r="M212" s="226"/>
      <c r="N212" s="226">
        <f t="shared" si="30"/>
        <v>0</v>
      </c>
      <c r="O212" s="226"/>
      <c r="P212" s="226"/>
      <c r="Q212" s="226"/>
      <c r="R212" s="145"/>
      <c r="T212" s="146" t="s">
        <v>5</v>
      </c>
      <c r="U212" s="43" t="s">
        <v>42</v>
      </c>
      <c r="V212" s="147">
        <v>0</v>
      </c>
      <c r="W212" s="147">
        <f t="shared" si="31"/>
        <v>0</v>
      </c>
      <c r="X212" s="147">
        <v>0</v>
      </c>
      <c r="Y212" s="147">
        <f t="shared" si="32"/>
        <v>0</v>
      </c>
      <c r="Z212" s="147">
        <v>0</v>
      </c>
      <c r="AA212" s="148">
        <f t="shared" si="33"/>
        <v>0</v>
      </c>
      <c r="AR212" s="20" t="s">
        <v>168</v>
      </c>
      <c r="AT212" s="20" t="s">
        <v>160</v>
      </c>
      <c r="AU212" s="20" t="s">
        <v>85</v>
      </c>
      <c r="AY212" s="20" t="s">
        <v>159</v>
      </c>
      <c r="BE212" s="149">
        <f t="shared" si="34"/>
        <v>0</v>
      </c>
      <c r="BF212" s="149">
        <f t="shared" si="35"/>
        <v>0</v>
      </c>
      <c r="BG212" s="149">
        <f t="shared" si="36"/>
        <v>0</v>
      </c>
      <c r="BH212" s="149">
        <f t="shared" si="37"/>
        <v>0</v>
      </c>
      <c r="BI212" s="149">
        <f t="shared" si="38"/>
        <v>0</v>
      </c>
      <c r="BJ212" s="20" t="s">
        <v>85</v>
      </c>
      <c r="BK212" s="149">
        <f t="shared" si="39"/>
        <v>0</v>
      </c>
      <c r="BL212" s="20" t="s">
        <v>168</v>
      </c>
      <c r="BM212" s="20" t="s">
        <v>1014</v>
      </c>
    </row>
    <row r="213" spans="2:65" s="1" customFormat="1" ht="44.25" customHeight="1">
      <c r="B213" s="140"/>
      <c r="C213" s="141" t="s">
        <v>590</v>
      </c>
      <c r="D213" s="141" t="s">
        <v>160</v>
      </c>
      <c r="E213" s="142" t="s">
        <v>1825</v>
      </c>
      <c r="F213" s="225" t="s">
        <v>1826</v>
      </c>
      <c r="G213" s="225"/>
      <c r="H213" s="225"/>
      <c r="I213" s="225"/>
      <c r="J213" s="143" t="s">
        <v>407</v>
      </c>
      <c r="K213" s="144">
        <v>2</v>
      </c>
      <c r="L213" s="226"/>
      <c r="M213" s="226"/>
      <c r="N213" s="226">
        <f t="shared" si="30"/>
        <v>0</v>
      </c>
      <c r="O213" s="226"/>
      <c r="P213" s="226"/>
      <c r="Q213" s="226"/>
      <c r="R213" s="145"/>
      <c r="T213" s="146" t="s">
        <v>5</v>
      </c>
      <c r="U213" s="43" t="s">
        <v>42</v>
      </c>
      <c r="V213" s="147">
        <v>0</v>
      </c>
      <c r="W213" s="147">
        <f t="shared" si="31"/>
        <v>0</v>
      </c>
      <c r="X213" s="147">
        <v>0</v>
      </c>
      <c r="Y213" s="147">
        <f t="shared" si="32"/>
        <v>0</v>
      </c>
      <c r="Z213" s="147">
        <v>0</v>
      </c>
      <c r="AA213" s="148">
        <f t="shared" si="33"/>
        <v>0</v>
      </c>
      <c r="AR213" s="20" t="s">
        <v>168</v>
      </c>
      <c r="AT213" s="20" t="s">
        <v>160</v>
      </c>
      <c r="AU213" s="20" t="s">
        <v>85</v>
      </c>
      <c r="AY213" s="20" t="s">
        <v>159</v>
      </c>
      <c r="BE213" s="149">
        <f t="shared" si="34"/>
        <v>0</v>
      </c>
      <c r="BF213" s="149">
        <f t="shared" si="35"/>
        <v>0</v>
      </c>
      <c r="BG213" s="149">
        <f t="shared" si="36"/>
        <v>0</v>
      </c>
      <c r="BH213" s="149">
        <f t="shared" si="37"/>
        <v>0</v>
      </c>
      <c r="BI213" s="149">
        <f t="shared" si="38"/>
        <v>0</v>
      </c>
      <c r="BJ213" s="20" t="s">
        <v>85</v>
      </c>
      <c r="BK213" s="149">
        <f t="shared" si="39"/>
        <v>0</v>
      </c>
      <c r="BL213" s="20" t="s">
        <v>168</v>
      </c>
      <c r="BM213" s="20" t="s">
        <v>1018</v>
      </c>
    </row>
    <row r="214" spans="2:65" s="1" customFormat="1" ht="22.5" customHeight="1">
      <c r="B214" s="140"/>
      <c r="C214" s="141" t="s">
        <v>594</v>
      </c>
      <c r="D214" s="141" t="s">
        <v>160</v>
      </c>
      <c r="E214" s="142" t="s">
        <v>1827</v>
      </c>
      <c r="F214" s="225" t="s">
        <v>1828</v>
      </c>
      <c r="G214" s="225"/>
      <c r="H214" s="225"/>
      <c r="I214" s="225"/>
      <c r="J214" s="143" t="s">
        <v>407</v>
      </c>
      <c r="K214" s="144">
        <v>2</v>
      </c>
      <c r="L214" s="226"/>
      <c r="M214" s="226"/>
      <c r="N214" s="226">
        <f t="shared" si="30"/>
        <v>0</v>
      </c>
      <c r="O214" s="226"/>
      <c r="P214" s="226"/>
      <c r="Q214" s="226"/>
      <c r="R214" s="145"/>
      <c r="T214" s="146" t="s">
        <v>5</v>
      </c>
      <c r="U214" s="43" t="s">
        <v>42</v>
      </c>
      <c r="V214" s="147">
        <v>0</v>
      </c>
      <c r="W214" s="147">
        <f t="shared" si="31"/>
        <v>0</v>
      </c>
      <c r="X214" s="147">
        <v>0</v>
      </c>
      <c r="Y214" s="147">
        <f t="shared" si="32"/>
        <v>0</v>
      </c>
      <c r="Z214" s="147">
        <v>0</v>
      </c>
      <c r="AA214" s="148">
        <f t="shared" si="33"/>
        <v>0</v>
      </c>
      <c r="AR214" s="20" t="s">
        <v>168</v>
      </c>
      <c r="AT214" s="20" t="s">
        <v>160</v>
      </c>
      <c r="AU214" s="20" t="s">
        <v>85</v>
      </c>
      <c r="AY214" s="20" t="s">
        <v>159</v>
      </c>
      <c r="BE214" s="149">
        <f t="shared" si="34"/>
        <v>0</v>
      </c>
      <c r="BF214" s="149">
        <f t="shared" si="35"/>
        <v>0</v>
      </c>
      <c r="BG214" s="149">
        <f t="shared" si="36"/>
        <v>0</v>
      </c>
      <c r="BH214" s="149">
        <f t="shared" si="37"/>
        <v>0</v>
      </c>
      <c r="BI214" s="149">
        <f t="shared" si="38"/>
        <v>0</v>
      </c>
      <c r="BJ214" s="20" t="s">
        <v>85</v>
      </c>
      <c r="BK214" s="149">
        <f t="shared" si="39"/>
        <v>0</v>
      </c>
      <c r="BL214" s="20" t="s">
        <v>168</v>
      </c>
      <c r="BM214" s="20" t="s">
        <v>1021</v>
      </c>
    </row>
    <row r="215" spans="2:65" s="1" customFormat="1" ht="31.5" customHeight="1">
      <c r="B215" s="140"/>
      <c r="C215" s="141" t="s">
        <v>599</v>
      </c>
      <c r="D215" s="141" t="s">
        <v>160</v>
      </c>
      <c r="E215" s="142" t="s">
        <v>1829</v>
      </c>
      <c r="F215" s="225" t="s">
        <v>1830</v>
      </c>
      <c r="G215" s="225"/>
      <c r="H215" s="225"/>
      <c r="I215" s="225"/>
      <c r="J215" s="143" t="s">
        <v>1751</v>
      </c>
      <c r="K215" s="144">
        <v>33</v>
      </c>
      <c r="L215" s="226"/>
      <c r="M215" s="226"/>
      <c r="N215" s="226">
        <f t="shared" si="30"/>
        <v>0</v>
      </c>
      <c r="O215" s="226"/>
      <c r="P215" s="226"/>
      <c r="Q215" s="226"/>
      <c r="R215" s="145"/>
      <c r="T215" s="146" t="s">
        <v>5</v>
      </c>
      <c r="U215" s="43" t="s">
        <v>42</v>
      </c>
      <c r="V215" s="147">
        <v>0</v>
      </c>
      <c r="W215" s="147">
        <f t="shared" si="31"/>
        <v>0</v>
      </c>
      <c r="X215" s="147">
        <v>0</v>
      </c>
      <c r="Y215" s="147">
        <f t="shared" si="32"/>
        <v>0</v>
      </c>
      <c r="Z215" s="147">
        <v>0</v>
      </c>
      <c r="AA215" s="148">
        <f t="shared" si="33"/>
        <v>0</v>
      </c>
      <c r="AR215" s="20" t="s">
        <v>168</v>
      </c>
      <c r="AT215" s="20" t="s">
        <v>160</v>
      </c>
      <c r="AU215" s="20" t="s">
        <v>85</v>
      </c>
      <c r="AY215" s="20" t="s">
        <v>159</v>
      </c>
      <c r="BE215" s="149">
        <f t="shared" si="34"/>
        <v>0</v>
      </c>
      <c r="BF215" s="149">
        <f t="shared" si="35"/>
        <v>0</v>
      </c>
      <c r="BG215" s="149">
        <f t="shared" si="36"/>
        <v>0</v>
      </c>
      <c r="BH215" s="149">
        <f t="shared" si="37"/>
        <v>0</v>
      </c>
      <c r="BI215" s="149">
        <f t="shared" si="38"/>
        <v>0</v>
      </c>
      <c r="BJ215" s="20" t="s">
        <v>85</v>
      </c>
      <c r="BK215" s="149">
        <f t="shared" si="39"/>
        <v>0</v>
      </c>
      <c r="BL215" s="20" t="s">
        <v>168</v>
      </c>
      <c r="BM215" s="20" t="s">
        <v>1024</v>
      </c>
    </row>
    <row r="216" spans="2:65" s="1" customFormat="1" ht="31.5" customHeight="1">
      <c r="B216" s="140"/>
      <c r="C216" s="141" t="s">
        <v>604</v>
      </c>
      <c r="D216" s="141" t="s">
        <v>160</v>
      </c>
      <c r="E216" s="142" t="s">
        <v>1831</v>
      </c>
      <c r="F216" s="225" t="s">
        <v>1832</v>
      </c>
      <c r="G216" s="225"/>
      <c r="H216" s="225"/>
      <c r="I216" s="225"/>
      <c r="J216" s="143" t="s">
        <v>1751</v>
      </c>
      <c r="K216" s="144">
        <v>33</v>
      </c>
      <c r="L216" s="226"/>
      <c r="M216" s="226"/>
      <c r="N216" s="226">
        <f t="shared" si="30"/>
        <v>0</v>
      </c>
      <c r="O216" s="226"/>
      <c r="P216" s="226"/>
      <c r="Q216" s="226"/>
      <c r="R216" s="145"/>
      <c r="T216" s="146" t="s">
        <v>5</v>
      </c>
      <c r="U216" s="43" t="s">
        <v>42</v>
      </c>
      <c r="V216" s="147">
        <v>0</v>
      </c>
      <c r="W216" s="147">
        <f t="shared" si="31"/>
        <v>0</v>
      </c>
      <c r="X216" s="147">
        <v>0</v>
      </c>
      <c r="Y216" s="147">
        <f t="shared" si="32"/>
        <v>0</v>
      </c>
      <c r="Z216" s="147">
        <v>0</v>
      </c>
      <c r="AA216" s="148">
        <f t="shared" si="33"/>
        <v>0</v>
      </c>
      <c r="AR216" s="20" t="s">
        <v>168</v>
      </c>
      <c r="AT216" s="20" t="s">
        <v>160</v>
      </c>
      <c r="AU216" s="20" t="s">
        <v>85</v>
      </c>
      <c r="AY216" s="20" t="s">
        <v>159</v>
      </c>
      <c r="BE216" s="149">
        <f t="shared" si="34"/>
        <v>0</v>
      </c>
      <c r="BF216" s="149">
        <f t="shared" si="35"/>
        <v>0</v>
      </c>
      <c r="BG216" s="149">
        <f t="shared" si="36"/>
        <v>0</v>
      </c>
      <c r="BH216" s="149">
        <f t="shared" si="37"/>
        <v>0</v>
      </c>
      <c r="BI216" s="149">
        <f t="shared" si="38"/>
        <v>0</v>
      </c>
      <c r="BJ216" s="20" t="s">
        <v>85</v>
      </c>
      <c r="BK216" s="149">
        <f t="shared" si="39"/>
        <v>0</v>
      </c>
      <c r="BL216" s="20" t="s">
        <v>168</v>
      </c>
      <c r="BM216" s="20" t="s">
        <v>1027</v>
      </c>
    </row>
    <row r="217" spans="2:65" s="1" customFormat="1" ht="22.5" customHeight="1">
      <c r="B217" s="140"/>
      <c r="C217" s="141" t="s">
        <v>608</v>
      </c>
      <c r="D217" s="141" t="s">
        <v>160</v>
      </c>
      <c r="E217" s="142" t="s">
        <v>1784</v>
      </c>
      <c r="F217" s="225" t="s">
        <v>1785</v>
      </c>
      <c r="G217" s="225"/>
      <c r="H217" s="225"/>
      <c r="I217" s="225"/>
      <c r="J217" s="143" t="s">
        <v>1641</v>
      </c>
      <c r="K217" s="144">
        <v>2</v>
      </c>
      <c r="L217" s="226"/>
      <c r="M217" s="226"/>
      <c r="N217" s="226">
        <f t="shared" si="30"/>
        <v>0</v>
      </c>
      <c r="O217" s="226"/>
      <c r="P217" s="226"/>
      <c r="Q217" s="226"/>
      <c r="R217" s="145"/>
      <c r="T217" s="146" t="s">
        <v>5</v>
      </c>
      <c r="U217" s="43" t="s">
        <v>42</v>
      </c>
      <c r="V217" s="147">
        <v>0</v>
      </c>
      <c r="W217" s="147">
        <f t="shared" si="31"/>
        <v>0</v>
      </c>
      <c r="X217" s="147">
        <v>0</v>
      </c>
      <c r="Y217" s="147">
        <f t="shared" si="32"/>
        <v>0</v>
      </c>
      <c r="Z217" s="147">
        <v>0</v>
      </c>
      <c r="AA217" s="148">
        <f t="shared" si="33"/>
        <v>0</v>
      </c>
      <c r="AR217" s="20" t="s">
        <v>168</v>
      </c>
      <c r="AT217" s="20" t="s">
        <v>160</v>
      </c>
      <c r="AU217" s="20" t="s">
        <v>85</v>
      </c>
      <c r="AY217" s="20" t="s">
        <v>159</v>
      </c>
      <c r="BE217" s="149">
        <f t="shared" si="34"/>
        <v>0</v>
      </c>
      <c r="BF217" s="149">
        <f t="shared" si="35"/>
        <v>0</v>
      </c>
      <c r="BG217" s="149">
        <f t="shared" si="36"/>
        <v>0</v>
      </c>
      <c r="BH217" s="149">
        <f t="shared" si="37"/>
        <v>0</v>
      </c>
      <c r="BI217" s="149">
        <f t="shared" si="38"/>
        <v>0</v>
      </c>
      <c r="BJ217" s="20" t="s">
        <v>85</v>
      </c>
      <c r="BK217" s="149">
        <f t="shared" si="39"/>
        <v>0</v>
      </c>
      <c r="BL217" s="20" t="s">
        <v>168</v>
      </c>
      <c r="BM217" s="20" t="s">
        <v>1030</v>
      </c>
    </row>
    <row r="218" spans="2:65" s="1" customFormat="1" ht="22.5" customHeight="1">
      <c r="B218" s="140"/>
      <c r="C218" s="141" t="s">
        <v>614</v>
      </c>
      <c r="D218" s="141" t="s">
        <v>160</v>
      </c>
      <c r="E218" s="142" t="s">
        <v>1833</v>
      </c>
      <c r="F218" s="225" t="s">
        <v>1834</v>
      </c>
      <c r="G218" s="225"/>
      <c r="H218" s="225"/>
      <c r="I218" s="225"/>
      <c r="J218" s="143" t="s">
        <v>1751</v>
      </c>
      <c r="K218" s="144">
        <v>35</v>
      </c>
      <c r="L218" s="226"/>
      <c r="M218" s="226"/>
      <c r="N218" s="226">
        <f t="shared" si="30"/>
        <v>0</v>
      </c>
      <c r="O218" s="226"/>
      <c r="P218" s="226"/>
      <c r="Q218" s="226"/>
      <c r="R218" s="145"/>
      <c r="T218" s="146" t="s">
        <v>5</v>
      </c>
      <c r="U218" s="43" t="s">
        <v>42</v>
      </c>
      <c r="V218" s="147">
        <v>0</v>
      </c>
      <c r="W218" s="147">
        <f t="shared" si="31"/>
        <v>0</v>
      </c>
      <c r="X218" s="147">
        <v>0</v>
      </c>
      <c r="Y218" s="147">
        <f t="shared" si="32"/>
        <v>0</v>
      </c>
      <c r="Z218" s="147">
        <v>0</v>
      </c>
      <c r="AA218" s="148">
        <f t="shared" si="33"/>
        <v>0</v>
      </c>
      <c r="AR218" s="20" t="s">
        <v>168</v>
      </c>
      <c r="AT218" s="20" t="s">
        <v>160</v>
      </c>
      <c r="AU218" s="20" t="s">
        <v>85</v>
      </c>
      <c r="AY218" s="20" t="s">
        <v>159</v>
      </c>
      <c r="BE218" s="149">
        <f t="shared" si="34"/>
        <v>0</v>
      </c>
      <c r="BF218" s="149">
        <f t="shared" si="35"/>
        <v>0</v>
      </c>
      <c r="BG218" s="149">
        <f t="shared" si="36"/>
        <v>0</v>
      </c>
      <c r="BH218" s="149">
        <f t="shared" si="37"/>
        <v>0</v>
      </c>
      <c r="BI218" s="149">
        <f t="shared" si="38"/>
        <v>0</v>
      </c>
      <c r="BJ218" s="20" t="s">
        <v>85</v>
      </c>
      <c r="BK218" s="149">
        <f t="shared" si="39"/>
        <v>0</v>
      </c>
      <c r="BL218" s="20" t="s">
        <v>168</v>
      </c>
      <c r="BM218" s="20" t="s">
        <v>1033</v>
      </c>
    </row>
    <row r="219" spans="2:65" s="1" customFormat="1" ht="22.5" customHeight="1">
      <c r="B219" s="140"/>
      <c r="C219" s="141" t="s">
        <v>619</v>
      </c>
      <c r="D219" s="141" t="s">
        <v>160</v>
      </c>
      <c r="E219" s="142" t="s">
        <v>1835</v>
      </c>
      <c r="F219" s="225" t="s">
        <v>1836</v>
      </c>
      <c r="G219" s="225"/>
      <c r="H219" s="225"/>
      <c r="I219" s="225"/>
      <c r="J219" s="143" t="s">
        <v>1751</v>
      </c>
      <c r="K219" s="144">
        <v>10</v>
      </c>
      <c r="L219" s="226"/>
      <c r="M219" s="226"/>
      <c r="N219" s="226">
        <f t="shared" si="30"/>
        <v>0</v>
      </c>
      <c r="O219" s="226"/>
      <c r="P219" s="226"/>
      <c r="Q219" s="226"/>
      <c r="R219" s="145"/>
      <c r="T219" s="146" t="s">
        <v>5</v>
      </c>
      <c r="U219" s="43" t="s">
        <v>42</v>
      </c>
      <c r="V219" s="147">
        <v>0</v>
      </c>
      <c r="W219" s="147">
        <f t="shared" si="31"/>
        <v>0</v>
      </c>
      <c r="X219" s="147">
        <v>0</v>
      </c>
      <c r="Y219" s="147">
        <f t="shared" si="32"/>
        <v>0</v>
      </c>
      <c r="Z219" s="147">
        <v>0</v>
      </c>
      <c r="AA219" s="148">
        <f t="shared" si="33"/>
        <v>0</v>
      </c>
      <c r="AR219" s="20" t="s">
        <v>168</v>
      </c>
      <c r="AT219" s="20" t="s">
        <v>160</v>
      </c>
      <c r="AU219" s="20" t="s">
        <v>85</v>
      </c>
      <c r="AY219" s="20" t="s">
        <v>159</v>
      </c>
      <c r="BE219" s="149">
        <f t="shared" si="34"/>
        <v>0</v>
      </c>
      <c r="BF219" s="149">
        <f t="shared" si="35"/>
        <v>0</v>
      </c>
      <c r="BG219" s="149">
        <f t="shared" si="36"/>
        <v>0</v>
      </c>
      <c r="BH219" s="149">
        <f t="shared" si="37"/>
        <v>0</v>
      </c>
      <c r="BI219" s="149">
        <f t="shared" si="38"/>
        <v>0</v>
      </c>
      <c r="BJ219" s="20" t="s">
        <v>85</v>
      </c>
      <c r="BK219" s="149">
        <f t="shared" si="39"/>
        <v>0</v>
      </c>
      <c r="BL219" s="20" t="s">
        <v>168</v>
      </c>
      <c r="BM219" s="20" t="s">
        <v>1036</v>
      </c>
    </row>
    <row r="220" spans="2:65" s="1" customFormat="1" ht="22.5" customHeight="1">
      <c r="B220" s="140"/>
      <c r="C220" s="141" t="s">
        <v>623</v>
      </c>
      <c r="D220" s="141" t="s">
        <v>160</v>
      </c>
      <c r="E220" s="142" t="s">
        <v>1772</v>
      </c>
      <c r="F220" s="225" t="s">
        <v>1773</v>
      </c>
      <c r="G220" s="225"/>
      <c r="H220" s="225"/>
      <c r="I220" s="225"/>
      <c r="J220" s="143" t="s">
        <v>355</v>
      </c>
      <c r="K220" s="144">
        <v>50</v>
      </c>
      <c r="L220" s="226"/>
      <c r="M220" s="226"/>
      <c r="N220" s="226">
        <f t="shared" si="30"/>
        <v>0</v>
      </c>
      <c r="O220" s="226"/>
      <c r="P220" s="226"/>
      <c r="Q220" s="226"/>
      <c r="R220" s="145"/>
      <c r="T220" s="146" t="s">
        <v>5</v>
      </c>
      <c r="U220" s="43" t="s">
        <v>42</v>
      </c>
      <c r="V220" s="147">
        <v>0</v>
      </c>
      <c r="W220" s="147">
        <f t="shared" si="31"/>
        <v>0</v>
      </c>
      <c r="X220" s="147">
        <v>0</v>
      </c>
      <c r="Y220" s="147">
        <f t="shared" si="32"/>
        <v>0</v>
      </c>
      <c r="Z220" s="147">
        <v>0</v>
      </c>
      <c r="AA220" s="148">
        <f t="shared" si="33"/>
        <v>0</v>
      </c>
      <c r="AR220" s="20" t="s">
        <v>168</v>
      </c>
      <c r="AT220" s="20" t="s">
        <v>160</v>
      </c>
      <c r="AU220" s="20" t="s">
        <v>85</v>
      </c>
      <c r="AY220" s="20" t="s">
        <v>159</v>
      </c>
      <c r="BE220" s="149">
        <f t="shared" si="34"/>
        <v>0</v>
      </c>
      <c r="BF220" s="149">
        <f t="shared" si="35"/>
        <v>0</v>
      </c>
      <c r="BG220" s="149">
        <f t="shared" si="36"/>
        <v>0</v>
      </c>
      <c r="BH220" s="149">
        <f t="shared" si="37"/>
        <v>0</v>
      </c>
      <c r="BI220" s="149">
        <f t="shared" si="38"/>
        <v>0</v>
      </c>
      <c r="BJ220" s="20" t="s">
        <v>85</v>
      </c>
      <c r="BK220" s="149">
        <f t="shared" si="39"/>
        <v>0</v>
      </c>
      <c r="BL220" s="20" t="s">
        <v>168</v>
      </c>
      <c r="BM220" s="20" t="s">
        <v>1039</v>
      </c>
    </row>
    <row r="221" spans="2:65" s="9" customFormat="1" ht="37.35" customHeight="1">
      <c r="B221" s="129"/>
      <c r="C221" s="130"/>
      <c r="D221" s="131" t="s">
        <v>1705</v>
      </c>
      <c r="E221" s="131"/>
      <c r="F221" s="131"/>
      <c r="G221" s="131"/>
      <c r="H221" s="131"/>
      <c r="I221" s="131"/>
      <c r="J221" s="131"/>
      <c r="K221" s="131"/>
      <c r="L221" s="131"/>
      <c r="M221" s="131"/>
      <c r="N221" s="265">
        <f>BK221</f>
        <v>0</v>
      </c>
      <c r="O221" s="266"/>
      <c r="P221" s="266"/>
      <c r="Q221" s="266"/>
      <c r="R221" s="132"/>
      <c r="T221" s="133"/>
      <c r="U221" s="130"/>
      <c r="V221" s="130"/>
      <c r="W221" s="134">
        <f>W222</f>
        <v>0</v>
      </c>
      <c r="X221" s="130"/>
      <c r="Y221" s="134">
        <f>Y222</f>
        <v>0</v>
      </c>
      <c r="Z221" s="130"/>
      <c r="AA221" s="135">
        <f>AA222</f>
        <v>0</v>
      </c>
      <c r="AR221" s="136" t="s">
        <v>129</v>
      </c>
      <c r="AT221" s="137" t="s">
        <v>76</v>
      </c>
      <c r="AU221" s="137" t="s">
        <v>77</v>
      </c>
      <c r="AY221" s="136" t="s">
        <v>159</v>
      </c>
      <c r="BK221" s="138">
        <f>BK222</f>
        <v>0</v>
      </c>
    </row>
    <row r="222" spans="2:65" s="1" customFormat="1" ht="69.75" customHeight="1">
      <c r="B222" s="140"/>
      <c r="C222" s="141" t="s">
        <v>627</v>
      </c>
      <c r="D222" s="141" t="s">
        <v>160</v>
      </c>
      <c r="E222" s="142" t="s">
        <v>1837</v>
      </c>
      <c r="F222" s="225" t="s">
        <v>1838</v>
      </c>
      <c r="G222" s="225"/>
      <c r="H222" s="225"/>
      <c r="I222" s="225"/>
      <c r="J222" s="143" t="s">
        <v>1641</v>
      </c>
      <c r="K222" s="144">
        <v>1</v>
      </c>
      <c r="L222" s="226"/>
      <c r="M222" s="226"/>
      <c r="N222" s="226">
        <f>ROUND(L222*K222,2)</f>
        <v>0</v>
      </c>
      <c r="O222" s="226"/>
      <c r="P222" s="226"/>
      <c r="Q222" s="226"/>
      <c r="R222" s="145"/>
      <c r="T222" s="146" t="s">
        <v>5</v>
      </c>
      <c r="U222" s="43" t="s">
        <v>42</v>
      </c>
      <c r="V222" s="147">
        <v>0</v>
      </c>
      <c r="W222" s="147">
        <f>V222*K222</f>
        <v>0</v>
      </c>
      <c r="X222" s="147">
        <v>0</v>
      </c>
      <c r="Y222" s="147">
        <f>X222*K222</f>
        <v>0</v>
      </c>
      <c r="Z222" s="147">
        <v>0</v>
      </c>
      <c r="AA222" s="148">
        <f>Z222*K222</f>
        <v>0</v>
      </c>
      <c r="AR222" s="20" t="s">
        <v>168</v>
      </c>
      <c r="AT222" s="20" t="s">
        <v>160</v>
      </c>
      <c r="AU222" s="20" t="s">
        <v>85</v>
      </c>
      <c r="AY222" s="20" t="s">
        <v>159</v>
      </c>
      <c r="BE222" s="149">
        <f>IF(U222="základní",N222,0)</f>
        <v>0</v>
      </c>
      <c r="BF222" s="149">
        <f>IF(U222="snížená",N222,0)</f>
        <v>0</v>
      </c>
      <c r="BG222" s="149">
        <f>IF(U222="zákl. přenesená",N222,0)</f>
        <v>0</v>
      </c>
      <c r="BH222" s="149">
        <f>IF(U222="sníž. přenesená",N222,0)</f>
        <v>0</v>
      </c>
      <c r="BI222" s="149">
        <f>IF(U222="nulová",N222,0)</f>
        <v>0</v>
      </c>
      <c r="BJ222" s="20" t="s">
        <v>85</v>
      </c>
      <c r="BK222" s="149">
        <f>ROUND(L222*K222,2)</f>
        <v>0</v>
      </c>
      <c r="BL222" s="20" t="s">
        <v>168</v>
      </c>
      <c r="BM222" s="20" t="s">
        <v>1043</v>
      </c>
    </row>
    <row r="223" spans="2:65" s="9" customFormat="1" ht="37.35" customHeight="1">
      <c r="B223" s="129"/>
      <c r="C223" s="130"/>
      <c r="D223" s="131" t="s">
        <v>1706</v>
      </c>
      <c r="E223" s="131"/>
      <c r="F223" s="131"/>
      <c r="G223" s="131"/>
      <c r="H223" s="131"/>
      <c r="I223" s="131"/>
      <c r="J223" s="131"/>
      <c r="K223" s="131"/>
      <c r="L223" s="131"/>
      <c r="M223" s="131"/>
      <c r="N223" s="265">
        <f>BK223</f>
        <v>0</v>
      </c>
      <c r="O223" s="266"/>
      <c r="P223" s="266"/>
      <c r="Q223" s="266"/>
      <c r="R223" s="132"/>
      <c r="T223" s="133"/>
      <c r="U223" s="130"/>
      <c r="V223" s="130"/>
      <c r="W223" s="134">
        <f>W224</f>
        <v>0</v>
      </c>
      <c r="X223" s="130"/>
      <c r="Y223" s="134">
        <f>Y224</f>
        <v>0</v>
      </c>
      <c r="Z223" s="130"/>
      <c r="AA223" s="135">
        <f>AA224</f>
        <v>0</v>
      </c>
      <c r="AR223" s="136" t="s">
        <v>129</v>
      </c>
      <c r="AT223" s="137" t="s">
        <v>76</v>
      </c>
      <c r="AU223" s="137" t="s">
        <v>77</v>
      </c>
      <c r="AY223" s="136" t="s">
        <v>159</v>
      </c>
      <c r="BK223" s="138">
        <f>BK224</f>
        <v>0</v>
      </c>
    </row>
    <row r="224" spans="2:65" s="1" customFormat="1" ht="57" customHeight="1">
      <c r="B224" s="140"/>
      <c r="C224" s="141" t="s">
        <v>558</v>
      </c>
      <c r="D224" s="141" t="s">
        <v>160</v>
      </c>
      <c r="E224" s="142" t="s">
        <v>1839</v>
      </c>
      <c r="F224" s="225" t="s">
        <v>1840</v>
      </c>
      <c r="G224" s="225"/>
      <c r="H224" s="225"/>
      <c r="I224" s="225"/>
      <c r="J224" s="143" t="s">
        <v>177</v>
      </c>
      <c r="K224" s="144">
        <v>64</v>
      </c>
      <c r="L224" s="226"/>
      <c r="M224" s="226"/>
      <c r="N224" s="226">
        <f>ROUND(L224*K224,2)</f>
        <v>0</v>
      </c>
      <c r="O224" s="226"/>
      <c r="P224" s="226"/>
      <c r="Q224" s="226"/>
      <c r="R224" s="145"/>
      <c r="T224" s="146" t="s">
        <v>5</v>
      </c>
      <c r="U224" s="43" t="s">
        <v>42</v>
      </c>
      <c r="V224" s="147">
        <v>0</v>
      </c>
      <c r="W224" s="147">
        <f>V224*K224</f>
        <v>0</v>
      </c>
      <c r="X224" s="147">
        <v>0</v>
      </c>
      <c r="Y224" s="147">
        <f>X224*K224</f>
        <v>0</v>
      </c>
      <c r="Z224" s="147">
        <v>0</v>
      </c>
      <c r="AA224" s="148">
        <f>Z224*K224</f>
        <v>0</v>
      </c>
      <c r="AR224" s="20" t="s">
        <v>168</v>
      </c>
      <c r="AT224" s="20" t="s">
        <v>160</v>
      </c>
      <c r="AU224" s="20" t="s">
        <v>85</v>
      </c>
      <c r="AY224" s="20" t="s">
        <v>159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0" t="s">
        <v>85</v>
      </c>
      <c r="BK224" s="149">
        <f>ROUND(L224*K224,2)</f>
        <v>0</v>
      </c>
      <c r="BL224" s="20" t="s">
        <v>168</v>
      </c>
      <c r="BM224" s="20" t="s">
        <v>1046</v>
      </c>
    </row>
    <row r="225" spans="2:65" s="9" customFormat="1" ht="37.35" customHeight="1">
      <c r="B225" s="129"/>
      <c r="C225" s="130"/>
      <c r="D225" s="131" t="s">
        <v>1707</v>
      </c>
      <c r="E225" s="131"/>
      <c r="F225" s="131"/>
      <c r="G225" s="131"/>
      <c r="H225" s="131"/>
      <c r="I225" s="131"/>
      <c r="J225" s="131"/>
      <c r="K225" s="131"/>
      <c r="L225" s="131"/>
      <c r="M225" s="131"/>
      <c r="N225" s="265">
        <f>BK225</f>
        <v>0</v>
      </c>
      <c r="O225" s="266"/>
      <c r="P225" s="266"/>
      <c r="Q225" s="266"/>
      <c r="R225" s="132"/>
      <c r="T225" s="133"/>
      <c r="U225" s="130"/>
      <c r="V225" s="130"/>
      <c r="W225" s="134">
        <f>W226</f>
        <v>0</v>
      </c>
      <c r="X225" s="130"/>
      <c r="Y225" s="134">
        <f>Y226</f>
        <v>0</v>
      </c>
      <c r="Z225" s="130"/>
      <c r="AA225" s="135">
        <f>AA226</f>
        <v>0</v>
      </c>
      <c r="AR225" s="136" t="s">
        <v>129</v>
      </c>
      <c r="AT225" s="137" t="s">
        <v>76</v>
      </c>
      <c r="AU225" s="137" t="s">
        <v>77</v>
      </c>
      <c r="AY225" s="136" t="s">
        <v>159</v>
      </c>
      <c r="BK225" s="138">
        <f>BK226</f>
        <v>0</v>
      </c>
    </row>
    <row r="226" spans="2:65" s="1" customFormat="1" ht="22.5" customHeight="1">
      <c r="B226" s="140"/>
      <c r="C226" s="141" t="s">
        <v>634</v>
      </c>
      <c r="D226" s="141" t="s">
        <v>160</v>
      </c>
      <c r="E226" s="142" t="s">
        <v>1841</v>
      </c>
      <c r="F226" s="225" t="s">
        <v>1842</v>
      </c>
      <c r="G226" s="225"/>
      <c r="H226" s="225"/>
      <c r="I226" s="225"/>
      <c r="J226" s="143" t="s">
        <v>177</v>
      </c>
      <c r="K226" s="144">
        <v>5</v>
      </c>
      <c r="L226" s="226"/>
      <c r="M226" s="226"/>
      <c r="N226" s="226">
        <f>ROUND(L226*K226,2)</f>
        <v>0</v>
      </c>
      <c r="O226" s="226"/>
      <c r="P226" s="226"/>
      <c r="Q226" s="226"/>
      <c r="R226" s="145"/>
      <c r="T226" s="146" t="s">
        <v>5</v>
      </c>
      <c r="U226" s="43" t="s">
        <v>42</v>
      </c>
      <c r="V226" s="147">
        <v>0</v>
      </c>
      <c r="W226" s="147">
        <f>V226*K226</f>
        <v>0</v>
      </c>
      <c r="X226" s="147">
        <v>0</v>
      </c>
      <c r="Y226" s="147">
        <f>X226*K226</f>
        <v>0</v>
      </c>
      <c r="Z226" s="147">
        <v>0</v>
      </c>
      <c r="AA226" s="148">
        <f>Z226*K226</f>
        <v>0</v>
      </c>
      <c r="AR226" s="20" t="s">
        <v>168</v>
      </c>
      <c r="AT226" s="20" t="s">
        <v>160</v>
      </c>
      <c r="AU226" s="20" t="s">
        <v>85</v>
      </c>
      <c r="AY226" s="20" t="s">
        <v>159</v>
      </c>
      <c r="BE226" s="149">
        <f>IF(U226="základní",N226,0)</f>
        <v>0</v>
      </c>
      <c r="BF226" s="149">
        <f>IF(U226="snížená",N226,0)</f>
        <v>0</v>
      </c>
      <c r="BG226" s="149">
        <f>IF(U226="zákl. přenesená",N226,0)</f>
        <v>0</v>
      </c>
      <c r="BH226" s="149">
        <f>IF(U226="sníž. přenesená",N226,0)</f>
        <v>0</v>
      </c>
      <c r="BI226" s="149">
        <f>IF(U226="nulová",N226,0)</f>
        <v>0</v>
      </c>
      <c r="BJ226" s="20" t="s">
        <v>85</v>
      </c>
      <c r="BK226" s="149">
        <f>ROUND(L226*K226,2)</f>
        <v>0</v>
      </c>
      <c r="BL226" s="20" t="s">
        <v>168</v>
      </c>
      <c r="BM226" s="20" t="s">
        <v>1049</v>
      </c>
    </row>
    <row r="227" spans="2:65" s="9" customFormat="1" ht="37.35" customHeight="1">
      <c r="B227" s="129"/>
      <c r="C227" s="130"/>
      <c r="D227" s="131" t="s">
        <v>253</v>
      </c>
      <c r="E227" s="131"/>
      <c r="F227" s="131"/>
      <c r="G227" s="131"/>
      <c r="H227" s="131"/>
      <c r="I227" s="131"/>
      <c r="J227" s="131"/>
      <c r="K227" s="131"/>
      <c r="L227" s="131"/>
      <c r="M227" s="131"/>
      <c r="N227" s="261">
        <f>BK227</f>
        <v>0</v>
      </c>
      <c r="O227" s="262"/>
      <c r="P227" s="262"/>
      <c r="Q227" s="262"/>
      <c r="R227" s="132"/>
      <c r="T227" s="133"/>
      <c r="U227" s="130"/>
      <c r="V227" s="130"/>
      <c r="W227" s="134">
        <f>W228</f>
        <v>27.195</v>
      </c>
      <c r="X227" s="130"/>
      <c r="Y227" s="134">
        <f>Y228</f>
        <v>0</v>
      </c>
      <c r="Z227" s="130"/>
      <c r="AA227" s="135">
        <f>AA228</f>
        <v>0</v>
      </c>
      <c r="AR227" s="136" t="s">
        <v>129</v>
      </c>
      <c r="AT227" s="137" t="s">
        <v>76</v>
      </c>
      <c r="AU227" s="137" t="s">
        <v>77</v>
      </c>
      <c r="AY227" s="136" t="s">
        <v>159</v>
      </c>
      <c r="BK227" s="138">
        <f>BK228</f>
        <v>0</v>
      </c>
    </row>
    <row r="228" spans="2:65" s="9" customFormat="1" ht="19.899999999999999" customHeight="1">
      <c r="B228" s="129"/>
      <c r="C228" s="130"/>
      <c r="D228" s="139" t="s">
        <v>1708</v>
      </c>
      <c r="E228" s="139"/>
      <c r="F228" s="139"/>
      <c r="G228" s="139"/>
      <c r="H228" s="139"/>
      <c r="I228" s="139"/>
      <c r="J228" s="139"/>
      <c r="K228" s="139"/>
      <c r="L228" s="139"/>
      <c r="M228" s="139"/>
      <c r="N228" s="233">
        <f>BK228</f>
        <v>0</v>
      </c>
      <c r="O228" s="234"/>
      <c r="P228" s="234"/>
      <c r="Q228" s="234"/>
      <c r="R228" s="132"/>
      <c r="T228" s="133"/>
      <c r="U228" s="130"/>
      <c r="V228" s="130"/>
      <c r="W228" s="134">
        <f>SUM(W229:W231)</f>
        <v>27.195</v>
      </c>
      <c r="X228" s="130"/>
      <c r="Y228" s="134">
        <f>SUM(Y229:Y231)</f>
        <v>0</v>
      </c>
      <c r="Z228" s="130"/>
      <c r="AA228" s="135">
        <f>SUM(AA229:AA231)</f>
        <v>0</v>
      </c>
      <c r="AR228" s="136" t="s">
        <v>129</v>
      </c>
      <c r="AT228" s="137" t="s">
        <v>76</v>
      </c>
      <c r="AU228" s="137" t="s">
        <v>85</v>
      </c>
      <c r="AY228" s="136" t="s">
        <v>159</v>
      </c>
      <c r="BK228" s="138">
        <f>SUM(BK229:BK231)</f>
        <v>0</v>
      </c>
    </row>
    <row r="229" spans="2:65" s="1" customFormat="1" ht="31.5" customHeight="1">
      <c r="B229" s="140"/>
      <c r="C229" s="141" t="s">
        <v>639</v>
      </c>
      <c r="D229" s="141" t="s">
        <v>160</v>
      </c>
      <c r="E229" s="142" t="s">
        <v>1843</v>
      </c>
      <c r="F229" s="225" t="s">
        <v>1844</v>
      </c>
      <c r="G229" s="225"/>
      <c r="H229" s="225"/>
      <c r="I229" s="225"/>
      <c r="J229" s="143" t="s">
        <v>177</v>
      </c>
      <c r="K229" s="144">
        <v>60</v>
      </c>
      <c r="L229" s="226"/>
      <c r="M229" s="226"/>
      <c r="N229" s="226">
        <f>ROUND(L229*K229,2)</f>
        <v>0</v>
      </c>
      <c r="O229" s="226"/>
      <c r="P229" s="226"/>
      <c r="Q229" s="226"/>
      <c r="R229" s="145"/>
      <c r="T229" s="146" t="s">
        <v>5</v>
      </c>
      <c r="U229" s="43" t="s">
        <v>42</v>
      </c>
      <c r="V229" s="147">
        <v>0.41299999999999998</v>
      </c>
      <c r="W229" s="147">
        <f>V229*K229</f>
        <v>24.779999999999998</v>
      </c>
      <c r="X229" s="147">
        <v>0</v>
      </c>
      <c r="Y229" s="147">
        <f>X229*K229</f>
        <v>0</v>
      </c>
      <c r="Z229" s="147">
        <v>0</v>
      </c>
      <c r="AA229" s="148">
        <f>Z229*K229</f>
        <v>0</v>
      </c>
      <c r="AR229" s="20" t="s">
        <v>168</v>
      </c>
      <c r="AT229" s="20" t="s">
        <v>160</v>
      </c>
      <c r="AU229" s="20" t="s">
        <v>129</v>
      </c>
      <c r="AY229" s="20" t="s">
        <v>159</v>
      </c>
      <c r="BE229" s="149">
        <f>IF(U229="základní",N229,0)</f>
        <v>0</v>
      </c>
      <c r="BF229" s="149">
        <f>IF(U229="snížená",N229,0)</f>
        <v>0</v>
      </c>
      <c r="BG229" s="149">
        <f>IF(U229="zákl. přenesená",N229,0)</f>
        <v>0</v>
      </c>
      <c r="BH229" s="149">
        <f>IF(U229="sníž. přenesená",N229,0)</f>
        <v>0</v>
      </c>
      <c r="BI229" s="149">
        <f>IF(U229="nulová",N229,0)</f>
        <v>0</v>
      </c>
      <c r="BJ229" s="20" t="s">
        <v>85</v>
      </c>
      <c r="BK229" s="149">
        <f>ROUND(L229*K229,2)</f>
        <v>0</v>
      </c>
      <c r="BL229" s="20" t="s">
        <v>168</v>
      </c>
      <c r="BM229" s="20" t="s">
        <v>1845</v>
      </c>
    </row>
    <row r="230" spans="2:65" s="1" customFormat="1" ht="31.5" customHeight="1">
      <c r="B230" s="140"/>
      <c r="C230" s="141" t="s">
        <v>645</v>
      </c>
      <c r="D230" s="141" t="s">
        <v>160</v>
      </c>
      <c r="E230" s="142" t="s">
        <v>1846</v>
      </c>
      <c r="F230" s="225" t="s">
        <v>1847</v>
      </c>
      <c r="G230" s="225"/>
      <c r="H230" s="225"/>
      <c r="I230" s="225"/>
      <c r="J230" s="143" t="s">
        <v>216</v>
      </c>
      <c r="K230" s="144">
        <v>3</v>
      </c>
      <c r="L230" s="226"/>
      <c r="M230" s="226"/>
      <c r="N230" s="226">
        <f>ROUND(L230*K230,2)</f>
        <v>0</v>
      </c>
      <c r="O230" s="226"/>
      <c r="P230" s="226"/>
      <c r="Q230" s="226"/>
      <c r="R230" s="145"/>
      <c r="T230" s="146" t="s">
        <v>5</v>
      </c>
      <c r="U230" s="43" t="s">
        <v>42</v>
      </c>
      <c r="V230" s="147">
        <v>0.48299999999999998</v>
      </c>
      <c r="W230" s="147">
        <f>V230*K230</f>
        <v>1.4489999999999998</v>
      </c>
      <c r="X230" s="147">
        <v>0</v>
      </c>
      <c r="Y230" s="147">
        <f>X230*K230</f>
        <v>0</v>
      </c>
      <c r="Z230" s="147">
        <v>0</v>
      </c>
      <c r="AA230" s="148">
        <f>Z230*K230</f>
        <v>0</v>
      </c>
      <c r="AR230" s="20" t="s">
        <v>168</v>
      </c>
      <c r="AT230" s="20" t="s">
        <v>160</v>
      </c>
      <c r="AU230" s="20" t="s">
        <v>129</v>
      </c>
      <c r="AY230" s="20" t="s">
        <v>159</v>
      </c>
      <c r="BE230" s="149">
        <f>IF(U230="základní",N230,0)</f>
        <v>0</v>
      </c>
      <c r="BF230" s="149">
        <f>IF(U230="snížená",N230,0)</f>
        <v>0</v>
      </c>
      <c r="BG230" s="149">
        <f>IF(U230="zákl. přenesená",N230,0)</f>
        <v>0</v>
      </c>
      <c r="BH230" s="149">
        <f>IF(U230="sníž. přenesená",N230,0)</f>
        <v>0</v>
      </c>
      <c r="BI230" s="149">
        <f>IF(U230="nulová",N230,0)</f>
        <v>0</v>
      </c>
      <c r="BJ230" s="20" t="s">
        <v>85</v>
      </c>
      <c r="BK230" s="149">
        <f>ROUND(L230*K230,2)</f>
        <v>0</v>
      </c>
      <c r="BL230" s="20" t="s">
        <v>168</v>
      </c>
      <c r="BM230" s="20" t="s">
        <v>1848</v>
      </c>
    </row>
    <row r="231" spans="2:65" s="1" customFormat="1" ht="22.5" customHeight="1">
      <c r="B231" s="140"/>
      <c r="C231" s="141" t="s">
        <v>650</v>
      </c>
      <c r="D231" s="141" t="s">
        <v>160</v>
      </c>
      <c r="E231" s="142" t="s">
        <v>1849</v>
      </c>
      <c r="F231" s="225" t="s">
        <v>1850</v>
      </c>
      <c r="G231" s="225"/>
      <c r="H231" s="225"/>
      <c r="I231" s="225"/>
      <c r="J231" s="143" t="s">
        <v>1641</v>
      </c>
      <c r="K231" s="144">
        <v>2</v>
      </c>
      <c r="L231" s="226"/>
      <c r="M231" s="226"/>
      <c r="N231" s="226">
        <f>ROUND(L231*K231,2)</f>
        <v>0</v>
      </c>
      <c r="O231" s="226"/>
      <c r="P231" s="226"/>
      <c r="Q231" s="226"/>
      <c r="R231" s="145"/>
      <c r="T231" s="146" t="s">
        <v>5</v>
      </c>
      <c r="U231" s="171" t="s">
        <v>42</v>
      </c>
      <c r="V231" s="172">
        <v>0.48299999999999998</v>
      </c>
      <c r="W231" s="172">
        <f>V231*K231</f>
        <v>0.96599999999999997</v>
      </c>
      <c r="X231" s="172">
        <v>0</v>
      </c>
      <c r="Y231" s="172">
        <f>X231*K231</f>
        <v>0</v>
      </c>
      <c r="Z231" s="172">
        <v>0</v>
      </c>
      <c r="AA231" s="173">
        <f>Z231*K231</f>
        <v>0</v>
      </c>
      <c r="AR231" s="20" t="s">
        <v>168</v>
      </c>
      <c r="AT231" s="20" t="s">
        <v>160</v>
      </c>
      <c r="AU231" s="20" t="s">
        <v>129</v>
      </c>
      <c r="AY231" s="20" t="s">
        <v>159</v>
      </c>
      <c r="BE231" s="149">
        <f>IF(U231="základní",N231,0)</f>
        <v>0</v>
      </c>
      <c r="BF231" s="149">
        <f>IF(U231="snížená",N231,0)</f>
        <v>0</v>
      </c>
      <c r="BG231" s="149">
        <f>IF(U231="zákl. přenesená",N231,0)</f>
        <v>0</v>
      </c>
      <c r="BH231" s="149">
        <f>IF(U231="sníž. přenesená",N231,0)</f>
        <v>0</v>
      </c>
      <c r="BI231" s="149">
        <f>IF(U231="nulová",N231,0)</f>
        <v>0</v>
      </c>
      <c r="BJ231" s="20" t="s">
        <v>85</v>
      </c>
      <c r="BK231" s="149">
        <f>ROUND(L231*K231,2)</f>
        <v>0</v>
      </c>
      <c r="BL231" s="20" t="s">
        <v>168</v>
      </c>
      <c r="BM231" s="20" t="s">
        <v>1851</v>
      </c>
    </row>
    <row r="232" spans="2:65" s="1" customFormat="1" ht="6.95" customHeight="1">
      <c r="B232" s="58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60"/>
    </row>
  </sheetData>
  <mergeCells count="35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N230:Q230"/>
    <mergeCell ref="F220:I220"/>
    <mergeCell ref="L220:M220"/>
    <mergeCell ref="N220:Q220"/>
    <mergeCell ref="F222:I222"/>
    <mergeCell ref="L222:M222"/>
    <mergeCell ref="N222:Q222"/>
    <mergeCell ref="F224:I224"/>
    <mergeCell ref="L224:M224"/>
    <mergeCell ref="N224:Q224"/>
    <mergeCell ref="H1:K1"/>
    <mergeCell ref="S2:AC2"/>
    <mergeCell ref="F231:I231"/>
    <mergeCell ref="L231:M231"/>
    <mergeCell ref="N231:Q231"/>
    <mergeCell ref="N119:Q119"/>
    <mergeCell ref="N120:Q120"/>
    <mergeCell ref="N161:Q161"/>
    <mergeCell ref="N171:Q171"/>
    <mergeCell ref="N198:Q198"/>
    <mergeCell ref="N210:Q210"/>
    <mergeCell ref="N221:Q221"/>
    <mergeCell ref="N223:Q223"/>
    <mergeCell ref="N225:Q225"/>
    <mergeCell ref="N227:Q227"/>
    <mergeCell ref="N228:Q228"/>
    <mergeCell ref="F226:I226"/>
    <mergeCell ref="L226:M226"/>
    <mergeCell ref="N226:Q226"/>
    <mergeCell ref="F229:I229"/>
    <mergeCell ref="L229:M229"/>
    <mergeCell ref="N229:Q229"/>
    <mergeCell ref="F230:I230"/>
    <mergeCell ref="L230:M230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9055118110236215" right="0.59055118110236215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5"/>
  <sheetViews>
    <sheetView showGridLines="0" workbookViewId="0">
      <pane ySplit="1" topLeftCell="A12" activePane="bottomLeft" state="frozen"/>
      <selection pane="bottomLeft" activeCell="C2" sqref="C2:Q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107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1:66" ht="36.950000000000003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1:66" s="1" customFormat="1" ht="32.85" customHeight="1">
      <c r="B7" s="34"/>
      <c r="C7" s="35"/>
      <c r="D7" s="30" t="s">
        <v>131</v>
      </c>
      <c r="E7" s="35"/>
      <c r="F7" s="220" t="s">
        <v>1852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1:66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1:66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N95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ROUND((SUM(BE95:BE96)+SUM(BE114:BE194)), 2)</f>
        <v>0</v>
      </c>
      <c r="I32" s="250"/>
      <c r="J32" s="250"/>
      <c r="K32" s="35"/>
      <c r="L32" s="35"/>
      <c r="M32" s="255">
        <f>ROUND(ROUND((SUM(BE95:BE96)+SUM(BE114:BE194)), 2)*F32, 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ROUND((SUM(BF95:BF96)+SUM(BF114:BF194)), 2)</f>
        <v>0</v>
      </c>
      <c r="I33" s="250"/>
      <c r="J33" s="250"/>
      <c r="K33" s="35"/>
      <c r="L33" s="35"/>
      <c r="M33" s="255">
        <f>ROUND(ROUND((SUM(BF95:BF96)+SUM(BF114:BF194)), 2)*F33, 2)</f>
        <v>0</v>
      </c>
      <c r="N33" s="250"/>
      <c r="O33" s="250"/>
      <c r="P33" s="25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ROUND((SUM(BG95:BG96)+SUM(BG114:BG194)), 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ROUND((SUM(BH95:BH96)+SUM(BH114:BH194)), 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ROUND((SUM(BI95:BI96)+SUM(BI114:BI194)), 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0000000000003" customHeight="1">
      <c r="B79" s="34"/>
      <c r="C79" s="68" t="s">
        <v>131</v>
      </c>
      <c r="D79" s="35"/>
      <c r="E79" s="35"/>
      <c r="F79" s="208" t="str">
        <f>F7</f>
        <v>08 - Měření a regulace (MAR)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47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N114</f>
        <v>0</v>
      </c>
      <c r="O88" s="248"/>
      <c r="P88" s="248"/>
      <c r="Q88" s="248"/>
      <c r="R88" s="36"/>
      <c r="AU88" s="20" t="s">
        <v>139</v>
      </c>
    </row>
    <row r="89" spans="2:47" s="6" customFormat="1" ht="24.95" customHeight="1">
      <c r="B89" s="112"/>
      <c r="C89" s="113"/>
      <c r="D89" s="114" t="s">
        <v>1853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N115</f>
        <v>0</v>
      </c>
      <c r="O89" s="245"/>
      <c r="P89" s="245"/>
      <c r="Q89" s="245"/>
      <c r="R89" s="115"/>
    </row>
    <row r="90" spans="2:47" s="6" customFormat="1" ht="24.95" customHeight="1">
      <c r="B90" s="112"/>
      <c r="C90" s="113"/>
      <c r="D90" s="114" t="s">
        <v>1854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N132</f>
        <v>0</v>
      </c>
      <c r="O90" s="245"/>
      <c r="P90" s="245"/>
      <c r="Q90" s="245"/>
      <c r="R90" s="115"/>
    </row>
    <row r="91" spans="2:47" s="6" customFormat="1" ht="24.95" customHeight="1">
      <c r="B91" s="112"/>
      <c r="C91" s="113"/>
      <c r="D91" s="114" t="s">
        <v>1855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N155</f>
        <v>0</v>
      </c>
      <c r="O91" s="245"/>
      <c r="P91" s="245"/>
      <c r="Q91" s="245"/>
      <c r="R91" s="115"/>
    </row>
    <row r="92" spans="2:47" s="6" customFormat="1" ht="24.95" customHeight="1">
      <c r="B92" s="112"/>
      <c r="C92" s="113"/>
      <c r="D92" s="114" t="s">
        <v>1856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N170</f>
        <v>0</v>
      </c>
      <c r="O92" s="245"/>
      <c r="P92" s="245"/>
      <c r="Q92" s="245"/>
      <c r="R92" s="115"/>
    </row>
    <row r="93" spans="2:47" s="6" customFormat="1" ht="24.95" customHeight="1">
      <c r="B93" s="112"/>
      <c r="C93" s="113"/>
      <c r="D93" s="114" t="s">
        <v>1857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N186</f>
        <v>0</v>
      </c>
      <c r="O93" s="245"/>
      <c r="P93" s="245"/>
      <c r="Q93" s="245"/>
      <c r="R93" s="115"/>
    </row>
    <row r="94" spans="2:47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47" s="1" customFormat="1" ht="29.25" customHeight="1">
      <c r="B95" s="34"/>
      <c r="C95" s="111" t="s">
        <v>144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48">
        <v>0</v>
      </c>
      <c r="O95" s="249"/>
      <c r="P95" s="249"/>
      <c r="Q95" s="249"/>
      <c r="R95" s="36"/>
      <c r="T95" s="120"/>
      <c r="U95" s="121" t="s">
        <v>41</v>
      </c>
    </row>
    <row r="96" spans="2:47" s="1" customFormat="1" ht="18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18" s="1" customFormat="1" ht="29.25" customHeight="1">
      <c r="B97" s="34"/>
      <c r="C97" s="102" t="s">
        <v>123</v>
      </c>
      <c r="D97" s="103"/>
      <c r="E97" s="103"/>
      <c r="F97" s="103"/>
      <c r="G97" s="103"/>
      <c r="H97" s="103"/>
      <c r="I97" s="103"/>
      <c r="J97" s="103"/>
      <c r="K97" s="103"/>
      <c r="L97" s="195">
        <f>ROUND(SUM(N88+N95),2)</f>
        <v>0</v>
      </c>
      <c r="M97" s="195"/>
      <c r="N97" s="195"/>
      <c r="O97" s="195"/>
      <c r="P97" s="195"/>
      <c r="Q97" s="195"/>
      <c r="R97" s="36"/>
    </row>
    <row r="98" spans="2:18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102" spans="2:18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</row>
    <row r="103" spans="2:18" s="1" customFormat="1" ht="36.950000000000003" customHeight="1">
      <c r="B103" s="34"/>
      <c r="C103" s="206" t="s">
        <v>145</v>
      </c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36"/>
    </row>
    <row r="104" spans="2:18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30" customHeight="1">
      <c r="B105" s="34"/>
      <c r="C105" s="31" t="s">
        <v>16</v>
      </c>
      <c r="D105" s="35"/>
      <c r="E105" s="35"/>
      <c r="F105" s="251" t="str">
        <f>F6</f>
        <v xml:space="preserve">FN Brno - PDM, objekt L – Zajištění základové spáry                                  Etapa 1 - Posílení základové soustavy </v>
      </c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35"/>
      <c r="R105" s="36"/>
    </row>
    <row r="106" spans="2:18" s="1" customFormat="1" ht="36.950000000000003" customHeight="1">
      <c r="B106" s="34"/>
      <c r="C106" s="68" t="s">
        <v>131</v>
      </c>
      <c r="D106" s="35"/>
      <c r="E106" s="35"/>
      <c r="F106" s="208" t="str">
        <f>F7</f>
        <v>08 - Měření a regulace (MAR)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35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8" customHeight="1">
      <c r="B108" s="34"/>
      <c r="C108" s="31" t="s">
        <v>19</v>
      </c>
      <c r="D108" s="35"/>
      <c r="E108" s="35"/>
      <c r="F108" s="29" t="str">
        <f>F9</f>
        <v>Brno, Černopolní 9, pavilon L</v>
      </c>
      <c r="G108" s="35"/>
      <c r="H108" s="35"/>
      <c r="I108" s="35"/>
      <c r="J108" s="35"/>
      <c r="K108" s="31" t="s">
        <v>21</v>
      </c>
      <c r="L108" s="35"/>
      <c r="M108" s="241" t="str">
        <f>IF(O9="","",O9)</f>
        <v>21.11.2018</v>
      </c>
      <c r="N108" s="241"/>
      <c r="O108" s="241"/>
      <c r="P108" s="241"/>
      <c r="Q108" s="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5">
      <c r="B110" s="34"/>
      <c r="C110" s="31" t="s">
        <v>23</v>
      </c>
      <c r="D110" s="35"/>
      <c r="E110" s="35"/>
      <c r="F110" s="29" t="str">
        <f>E12</f>
        <v>Fakultní nemocnice Brno</v>
      </c>
      <c r="G110" s="35"/>
      <c r="H110" s="35"/>
      <c r="I110" s="35"/>
      <c r="J110" s="35"/>
      <c r="K110" s="31" t="s">
        <v>31</v>
      </c>
      <c r="L110" s="35"/>
      <c r="M110" s="219" t="str">
        <f>E18</f>
        <v>PROXIMA projekt s.r.o.</v>
      </c>
      <c r="N110" s="219"/>
      <c r="O110" s="219"/>
      <c r="P110" s="219"/>
      <c r="Q110" s="219"/>
      <c r="R110" s="36"/>
    </row>
    <row r="111" spans="2:18" s="1" customFormat="1" ht="14.45" customHeight="1">
      <c r="B111" s="34"/>
      <c r="C111" s="31" t="s">
        <v>29</v>
      </c>
      <c r="D111" s="35"/>
      <c r="E111" s="35"/>
      <c r="F111" s="29" t="str">
        <f>IF(E15="","",E15)</f>
        <v xml:space="preserve"> </v>
      </c>
      <c r="G111" s="35"/>
      <c r="H111" s="35"/>
      <c r="I111" s="35"/>
      <c r="J111" s="35"/>
      <c r="K111" s="31" t="s">
        <v>36</v>
      </c>
      <c r="L111" s="35"/>
      <c r="M111" s="219" t="str">
        <f>E21</f>
        <v>PROXIMA projekt s.r.o.</v>
      </c>
      <c r="N111" s="219"/>
      <c r="O111" s="219"/>
      <c r="P111" s="219"/>
      <c r="Q111" s="219"/>
      <c r="R111" s="36"/>
    </row>
    <row r="112" spans="2:18" s="1" customFormat="1" ht="10.3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8" customFormat="1" ht="29.25" customHeight="1">
      <c r="B113" s="122"/>
      <c r="C113" s="123" t="s">
        <v>146</v>
      </c>
      <c r="D113" s="124" t="s">
        <v>147</v>
      </c>
      <c r="E113" s="124" t="s">
        <v>59</v>
      </c>
      <c r="F113" s="242" t="s">
        <v>148</v>
      </c>
      <c r="G113" s="242"/>
      <c r="H113" s="242"/>
      <c r="I113" s="242"/>
      <c r="J113" s="124" t="s">
        <v>149</v>
      </c>
      <c r="K113" s="124" t="s">
        <v>150</v>
      </c>
      <c r="L113" s="243" t="s">
        <v>151</v>
      </c>
      <c r="M113" s="243"/>
      <c r="N113" s="242" t="s">
        <v>137</v>
      </c>
      <c r="O113" s="242"/>
      <c r="P113" s="242"/>
      <c r="Q113" s="244"/>
      <c r="R113" s="125"/>
      <c r="T113" s="75" t="s">
        <v>152</v>
      </c>
      <c r="U113" s="76" t="s">
        <v>41</v>
      </c>
      <c r="V113" s="76" t="s">
        <v>153</v>
      </c>
      <c r="W113" s="76" t="s">
        <v>154</v>
      </c>
      <c r="X113" s="76" t="s">
        <v>155</v>
      </c>
      <c r="Y113" s="76" t="s">
        <v>156</v>
      </c>
      <c r="Z113" s="76" t="s">
        <v>157</v>
      </c>
      <c r="AA113" s="77" t="s">
        <v>158</v>
      </c>
    </row>
    <row r="114" spans="2:65" s="1" customFormat="1" ht="29.25" customHeight="1">
      <c r="B114" s="34"/>
      <c r="C114" s="79" t="s">
        <v>133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29">
        <f>BK114</f>
        <v>0</v>
      </c>
      <c r="O114" s="230"/>
      <c r="P114" s="230"/>
      <c r="Q114" s="230"/>
      <c r="R114" s="36"/>
      <c r="T114" s="78"/>
      <c r="U114" s="50"/>
      <c r="V114" s="50"/>
      <c r="W114" s="126">
        <f>W115+W132+W155+W170+W186</f>
        <v>0</v>
      </c>
      <c r="X114" s="50"/>
      <c r="Y114" s="126">
        <f>Y115+Y132+Y155+Y170+Y186</f>
        <v>0</v>
      </c>
      <c r="Z114" s="50"/>
      <c r="AA114" s="127">
        <f>AA115+AA132+AA155+AA170+AA186</f>
        <v>0</v>
      </c>
      <c r="AT114" s="20" t="s">
        <v>76</v>
      </c>
      <c r="AU114" s="20" t="s">
        <v>139</v>
      </c>
      <c r="BK114" s="128">
        <f>BK115+BK132+BK155+BK170+BK186</f>
        <v>0</v>
      </c>
    </row>
    <row r="115" spans="2:65" s="9" customFormat="1" ht="37.35" customHeight="1">
      <c r="B115" s="129"/>
      <c r="C115" s="130"/>
      <c r="D115" s="131" t="s">
        <v>1853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67">
        <f>BK115</f>
        <v>0</v>
      </c>
      <c r="O115" s="268"/>
      <c r="P115" s="268"/>
      <c r="Q115" s="268"/>
      <c r="R115" s="132"/>
      <c r="T115" s="133"/>
      <c r="U115" s="130"/>
      <c r="V115" s="130"/>
      <c r="W115" s="134">
        <f>SUM(W116:W131)</f>
        <v>0</v>
      </c>
      <c r="X115" s="130"/>
      <c r="Y115" s="134">
        <f>SUM(Y116:Y131)</f>
        <v>0</v>
      </c>
      <c r="Z115" s="130"/>
      <c r="AA115" s="135">
        <f>SUM(AA116:AA131)</f>
        <v>0</v>
      </c>
      <c r="AR115" s="136" t="s">
        <v>129</v>
      </c>
      <c r="AT115" s="137" t="s">
        <v>76</v>
      </c>
      <c r="AU115" s="137" t="s">
        <v>77</v>
      </c>
      <c r="AY115" s="136" t="s">
        <v>159</v>
      </c>
      <c r="BK115" s="138">
        <f>SUM(BK116:BK131)</f>
        <v>0</v>
      </c>
    </row>
    <row r="116" spans="2:65" s="1" customFormat="1" ht="22.5" customHeight="1">
      <c r="B116" s="140"/>
      <c r="C116" s="141" t="s">
        <v>85</v>
      </c>
      <c r="D116" s="141" t="s">
        <v>160</v>
      </c>
      <c r="E116" s="142" t="s">
        <v>1858</v>
      </c>
      <c r="F116" s="225" t="s">
        <v>1859</v>
      </c>
      <c r="G116" s="225"/>
      <c r="H116" s="225"/>
      <c r="I116" s="225"/>
      <c r="J116" s="143" t="s">
        <v>407</v>
      </c>
      <c r="K116" s="144">
        <v>1</v>
      </c>
      <c r="L116" s="226"/>
      <c r="M116" s="226"/>
      <c r="N116" s="226">
        <f t="shared" ref="N116:N131" si="0">ROUND(L116*K116,2)</f>
        <v>0</v>
      </c>
      <c r="O116" s="226"/>
      <c r="P116" s="226"/>
      <c r="Q116" s="226"/>
      <c r="R116" s="145"/>
      <c r="T116" s="146" t="s">
        <v>5</v>
      </c>
      <c r="U116" s="43" t="s">
        <v>42</v>
      </c>
      <c r="V116" s="147">
        <v>0</v>
      </c>
      <c r="W116" s="147">
        <f t="shared" ref="W116:W131" si="1">V116*K116</f>
        <v>0</v>
      </c>
      <c r="X116" s="147">
        <v>0</v>
      </c>
      <c r="Y116" s="147">
        <f t="shared" ref="Y116:Y131" si="2">X116*K116</f>
        <v>0</v>
      </c>
      <c r="Z116" s="147">
        <v>0</v>
      </c>
      <c r="AA116" s="148">
        <f t="shared" ref="AA116:AA131" si="3">Z116*K116</f>
        <v>0</v>
      </c>
      <c r="AR116" s="20" t="s">
        <v>168</v>
      </c>
      <c r="AT116" s="20" t="s">
        <v>160</v>
      </c>
      <c r="AU116" s="20" t="s">
        <v>85</v>
      </c>
      <c r="AY116" s="20" t="s">
        <v>159</v>
      </c>
      <c r="BE116" s="149">
        <f t="shared" ref="BE116:BE131" si="4">IF(U116="základní",N116,0)</f>
        <v>0</v>
      </c>
      <c r="BF116" s="149">
        <f t="shared" ref="BF116:BF131" si="5">IF(U116="snížená",N116,0)</f>
        <v>0</v>
      </c>
      <c r="BG116" s="149">
        <f t="shared" ref="BG116:BG131" si="6">IF(U116="zákl. přenesená",N116,0)</f>
        <v>0</v>
      </c>
      <c r="BH116" s="149">
        <f t="shared" ref="BH116:BH131" si="7">IF(U116="sníž. přenesená",N116,0)</f>
        <v>0</v>
      </c>
      <c r="BI116" s="149">
        <f t="shared" ref="BI116:BI131" si="8">IF(U116="nulová",N116,0)</f>
        <v>0</v>
      </c>
      <c r="BJ116" s="20" t="s">
        <v>85</v>
      </c>
      <c r="BK116" s="149">
        <f t="shared" ref="BK116:BK131" si="9">ROUND(L116*K116,2)</f>
        <v>0</v>
      </c>
      <c r="BL116" s="20" t="s">
        <v>168</v>
      </c>
      <c r="BM116" s="20" t="s">
        <v>129</v>
      </c>
    </row>
    <row r="117" spans="2:65" s="1" customFormat="1" ht="22.5" customHeight="1">
      <c r="B117" s="140"/>
      <c r="C117" s="141" t="s">
        <v>129</v>
      </c>
      <c r="D117" s="141" t="s">
        <v>160</v>
      </c>
      <c r="E117" s="142" t="s">
        <v>1860</v>
      </c>
      <c r="F117" s="225" t="s">
        <v>1861</v>
      </c>
      <c r="G117" s="225"/>
      <c r="H117" s="225"/>
      <c r="I117" s="225"/>
      <c r="J117" s="143" t="s">
        <v>407</v>
      </c>
      <c r="K117" s="144">
        <v>1</v>
      </c>
      <c r="L117" s="226"/>
      <c r="M117" s="226"/>
      <c r="N117" s="226">
        <f t="shared" si="0"/>
        <v>0</v>
      </c>
      <c r="O117" s="226"/>
      <c r="P117" s="226"/>
      <c r="Q117" s="226"/>
      <c r="R117" s="145"/>
      <c r="T117" s="146" t="s">
        <v>5</v>
      </c>
      <c r="U117" s="43" t="s">
        <v>42</v>
      </c>
      <c r="V117" s="147">
        <v>0</v>
      </c>
      <c r="W117" s="147">
        <f t="shared" si="1"/>
        <v>0</v>
      </c>
      <c r="X117" s="147">
        <v>0</v>
      </c>
      <c r="Y117" s="147">
        <f t="shared" si="2"/>
        <v>0</v>
      </c>
      <c r="Z117" s="147">
        <v>0</v>
      </c>
      <c r="AA117" s="148">
        <f t="shared" si="3"/>
        <v>0</v>
      </c>
      <c r="AR117" s="20" t="s">
        <v>168</v>
      </c>
      <c r="AT117" s="20" t="s">
        <v>160</v>
      </c>
      <c r="AU117" s="20" t="s">
        <v>85</v>
      </c>
      <c r="AY117" s="20" t="s">
        <v>159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20" t="s">
        <v>85</v>
      </c>
      <c r="BK117" s="149">
        <f t="shared" si="9"/>
        <v>0</v>
      </c>
      <c r="BL117" s="20" t="s">
        <v>168</v>
      </c>
      <c r="BM117" s="20" t="s">
        <v>164</v>
      </c>
    </row>
    <row r="118" spans="2:65" s="1" customFormat="1" ht="31.5" customHeight="1">
      <c r="B118" s="140"/>
      <c r="C118" s="141" t="s">
        <v>189</v>
      </c>
      <c r="D118" s="141" t="s">
        <v>160</v>
      </c>
      <c r="E118" s="142" t="s">
        <v>1862</v>
      </c>
      <c r="F118" s="225" t="s">
        <v>1863</v>
      </c>
      <c r="G118" s="225"/>
      <c r="H118" s="225"/>
      <c r="I118" s="225"/>
      <c r="J118" s="143" t="s">
        <v>407</v>
      </c>
      <c r="K118" s="144">
        <v>2</v>
      </c>
      <c r="L118" s="226"/>
      <c r="M118" s="226"/>
      <c r="N118" s="226">
        <f t="shared" si="0"/>
        <v>0</v>
      </c>
      <c r="O118" s="226"/>
      <c r="P118" s="226"/>
      <c r="Q118" s="226"/>
      <c r="R118" s="145"/>
      <c r="T118" s="146" t="s">
        <v>5</v>
      </c>
      <c r="U118" s="43" t="s">
        <v>42</v>
      </c>
      <c r="V118" s="147">
        <v>0</v>
      </c>
      <c r="W118" s="147">
        <f t="shared" si="1"/>
        <v>0</v>
      </c>
      <c r="X118" s="147">
        <v>0</v>
      </c>
      <c r="Y118" s="147">
        <f t="shared" si="2"/>
        <v>0</v>
      </c>
      <c r="Z118" s="147">
        <v>0</v>
      </c>
      <c r="AA118" s="148">
        <f t="shared" si="3"/>
        <v>0</v>
      </c>
      <c r="AR118" s="20" t="s">
        <v>168</v>
      </c>
      <c r="AT118" s="20" t="s">
        <v>160</v>
      </c>
      <c r="AU118" s="20" t="s">
        <v>85</v>
      </c>
      <c r="AY118" s="20" t="s">
        <v>159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20" t="s">
        <v>85</v>
      </c>
      <c r="BK118" s="149">
        <f t="shared" si="9"/>
        <v>0</v>
      </c>
      <c r="BL118" s="20" t="s">
        <v>168</v>
      </c>
      <c r="BM118" s="20" t="s">
        <v>196</v>
      </c>
    </row>
    <row r="119" spans="2:65" s="1" customFormat="1" ht="22.5" customHeight="1">
      <c r="B119" s="140"/>
      <c r="C119" s="141" t="s">
        <v>164</v>
      </c>
      <c r="D119" s="141" t="s">
        <v>160</v>
      </c>
      <c r="E119" s="142" t="s">
        <v>1864</v>
      </c>
      <c r="F119" s="225" t="s">
        <v>1865</v>
      </c>
      <c r="G119" s="225"/>
      <c r="H119" s="225"/>
      <c r="I119" s="225"/>
      <c r="J119" s="143" t="s">
        <v>407</v>
      </c>
      <c r="K119" s="144">
        <v>1</v>
      </c>
      <c r="L119" s="226"/>
      <c r="M119" s="226"/>
      <c r="N119" s="226">
        <f t="shared" si="0"/>
        <v>0</v>
      </c>
      <c r="O119" s="226"/>
      <c r="P119" s="226"/>
      <c r="Q119" s="226"/>
      <c r="R119" s="145"/>
      <c r="T119" s="146" t="s">
        <v>5</v>
      </c>
      <c r="U119" s="43" t="s">
        <v>42</v>
      </c>
      <c r="V119" s="147">
        <v>0</v>
      </c>
      <c r="W119" s="147">
        <f t="shared" si="1"/>
        <v>0</v>
      </c>
      <c r="X119" s="147">
        <v>0</v>
      </c>
      <c r="Y119" s="147">
        <f t="shared" si="2"/>
        <v>0</v>
      </c>
      <c r="Z119" s="147">
        <v>0</v>
      </c>
      <c r="AA119" s="148">
        <f t="shared" si="3"/>
        <v>0</v>
      </c>
      <c r="AR119" s="20" t="s">
        <v>168</v>
      </c>
      <c r="AT119" s="20" t="s">
        <v>160</v>
      </c>
      <c r="AU119" s="20" t="s">
        <v>85</v>
      </c>
      <c r="AY119" s="20" t="s">
        <v>159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20" t="s">
        <v>85</v>
      </c>
      <c r="BK119" s="149">
        <f t="shared" si="9"/>
        <v>0</v>
      </c>
      <c r="BL119" s="20" t="s">
        <v>168</v>
      </c>
      <c r="BM119" s="20" t="s">
        <v>184</v>
      </c>
    </row>
    <row r="120" spans="2:65" s="1" customFormat="1" ht="22.5" customHeight="1">
      <c r="B120" s="140"/>
      <c r="C120" s="141" t="s">
        <v>271</v>
      </c>
      <c r="D120" s="141" t="s">
        <v>160</v>
      </c>
      <c r="E120" s="142" t="s">
        <v>1866</v>
      </c>
      <c r="F120" s="225" t="s">
        <v>1867</v>
      </c>
      <c r="G120" s="225"/>
      <c r="H120" s="225"/>
      <c r="I120" s="225"/>
      <c r="J120" s="143" t="s">
        <v>407</v>
      </c>
      <c r="K120" s="144">
        <v>2</v>
      </c>
      <c r="L120" s="226"/>
      <c r="M120" s="226"/>
      <c r="N120" s="226">
        <f t="shared" si="0"/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</v>
      </c>
      <c r="W120" s="147">
        <f t="shared" si="1"/>
        <v>0</v>
      </c>
      <c r="X120" s="147">
        <v>0</v>
      </c>
      <c r="Y120" s="147">
        <f t="shared" si="2"/>
        <v>0</v>
      </c>
      <c r="Z120" s="147">
        <v>0</v>
      </c>
      <c r="AA120" s="148">
        <f t="shared" si="3"/>
        <v>0</v>
      </c>
      <c r="AR120" s="20" t="s">
        <v>168</v>
      </c>
      <c r="AT120" s="20" t="s">
        <v>160</v>
      </c>
      <c r="AU120" s="20" t="s">
        <v>85</v>
      </c>
      <c r="AY120" s="20" t="s">
        <v>159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20" t="s">
        <v>85</v>
      </c>
      <c r="BK120" s="149">
        <f t="shared" si="9"/>
        <v>0</v>
      </c>
      <c r="BL120" s="20" t="s">
        <v>168</v>
      </c>
      <c r="BM120" s="20" t="s">
        <v>111</v>
      </c>
    </row>
    <row r="121" spans="2:65" s="1" customFormat="1" ht="31.5" customHeight="1">
      <c r="B121" s="140"/>
      <c r="C121" s="141" t="s">
        <v>196</v>
      </c>
      <c r="D121" s="141" t="s">
        <v>160</v>
      </c>
      <c r="E121" s="142" t="s">
        <v>1868</v>
      </c>
      <c r="F121" s="225" t="s">
        <v>1869</v>
      </c>
      <c r="G121" s="225"/>
      <c r="H121" s="225"/>
      <c r="I121" s="225"/>
      <c r="J121" s="143" t="s">
        <v>407</v>
      </c>
      <c r="K121" s="144">
        <v>1</v>
      </c>
      <c r="L121" s="226"/>
      <c r="M121" s="226"/>
      <c r="N121" s="226">
        <f t="shared" si="0"/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 t="shared" si="1"/>
        <v>0</v>
      </c>
      <c r="X121" s="147">
        <v>0</v>
      </c>
      <c r="Y121" s="147">
        <f t="shared" si="2"/>
        <v>0</v>
      </c>
      <c r="Z121" s="147">
        <v>0</v>
      </c>
      <c r="AA121" s="148">
        <f t="shared" si="3"/>
        <v>0</v>
      </c>
      <c r="AR121" s="20" t="s">
        <v>168</v>
      </c>
      <c r="AT121" s="20" t="s">
        <v>160</v>
      </c>
      <c r="AU121" s="20" t="s">
        <v>85</v>
      </c>
      <c r="AY121" s="20" t="s">
        <v>159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20" t="s">
        <v>85</v>
      </c>
      <c r="BK121" s="149">
        <f t="shared" si="9"/>
        <v>0</v>
      </c>
      <c r="BL121" s="20" t="s">
        <v>168</v>
      </c>
      <c r="BM121" s="20" t="s">
        <v>117</v>
      </c>
    </row>
    <row r="122" spans="2:65" s="1" customFormat="1" ht="31.5" customHeight="1">
      <c r="B122" s="140"/>
      <c r="C122" s="141" t="s">
        <v>203</v>
      </c>
      <c r="D122" s="141" t="s">
        <v>160</v>
      </c>
      <c r="E122" s="142" t="s">
        <v>1870</v>
      </c>
      <c r="F122" s="225" t="s">
        <v>1871</v>
      </c>
      <c r="G122" s="225"/>
      <c r="H122" s="225"/>
      <c r="I122" s="225"/>
      <c r="J122" s="143" t="s">
        <v>407</v>
      </c>
      <c r="K122" s="144">
        <v>2</v>
      </c>
      <c r="L122" s="226"/>
      <c r="M122" s="226"/>
      <c r="N122" s="226">
        <f t="shared" si="0"/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 t="shared" si="1"/>
        <v>0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0" t="s">
        <v>168</v>
      </c>
      <c r="AT122" s="20" t="s">
        <v>160</v>
      </c>
      <c r="AU122" s="20" t="s">
        <v>85</v>
      </c>
      <c r="AY122" s="20" t="s">
        <v>159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0" t="s">
        <v>85</v>
      </c>
      <c r="BK122" s="149">
        <f t="shared" si="9"/>
        <v>0</v>
      </c>
      <c r="BL122" s="20" t="s">
        <v>168</v>
      </c>
      <c r="BM122" s="20" t="s">
        <v>232</v>
      </c>
    </row>
    <row r="123" spans="2:65" s="1" customFormat="1" ht="31.5" customHeight="1">
      <c r="B123" s="140"/>
      <c r="C123" s="141" t="s">
        <v>184</v>
      </c>
      <c r="D123" s="141" t="s">
        <v>160</v>
      </c>
      <c r="E123" s="142" t="s">
        <v>1872</v>
      </c>
      <c r="F123" s="225" t="s">
        <v>1873</v>
      </c>
      <c r="G123" s="225"/>
      <c r="H123" s="225"/>
      <c r="I123" s="225"/>
      <c r="J123" s="143" t="s">
        <v>407</v>
      </c>
      <c r="K123" s="144">
        <v>1</v>
      </c>
      <c r="L123" s="226"/>
      <c r="M123" s="226"/>
      <c r="N123" s="226">
        <f t="shared" si="0"/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 t="shared" si="1"/>
        <v>0</v>
      </c>
      <c r="X123" s="147">
        <v>0</v>
      </c>
      <c r="Y123" s="147">
        <f t="shared" si="2"/>
        <v>0</v>
      </c>
      <c r="Z123" s="147">
        <v>0</v>
      </c>
      <c r="AA123" s="148">
        <f t="shared" si="3"/>
        <v>0</v>
      </c>
      <c r="AR123" s="20" t="s">
        <v>168</v>
      </c>
      <c r="AT123" s="20" t="s">
        <v>160</v>
      </c>
      <c r="AU123" s="20" t="s">
        <v>85</v>
      </c>
      <c r="AY123" s="20" t="s">
        <v>159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0" t="s">
        <v>85</v>
      </c>
      <c r="BK123" s="149">
        <f t="shared" si="9"/>
        <v>0</v>
      </c>
      <c r="BL123" s="20" t="s">
        <v>168</v>
      </c>
      <c r="BM123" s="20" t="s">
        <v>168</v>
      </c>
    </row>
    <row r="124" spans="2:65" s="1" customFormat="1" ht="31.5" customHeight="1">
      <c r="B124" s="140"/>
      <c r="C124" s="141" t="s">
        <v>213</v>
      </c>
      <c r="D124" s="141" t="s">
        <v>160</v>
      </c>
      <c r="E124" s="142" t="s">
        <v>1874</v>
      </c>
      <c r="F124" s="225" t="s">
        <v>1875</v>
      </c>
      <c r="G124" s="225"/>
      <c r="H124" s="225"/>
      <c r="I124" s="225"/>
      <c r="J124" s="143" t="s">
        <v>407</v>
      </c>
      <c r="K124" s="144">
        <v>1</v>
      </c>
      <c r="L124" s="226"/>
      <c r="M124" s="226"/>
      <c r="N124" s="226">
        <f t="shared" si="0"/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 t="shared" si="1"/>
        <v>0</v>
      </c>
      <c r="X124" s="147">
        <v>0</v>
      </c>
      <c r="Y124" s="147">
        <f t="shared" si="2"/>
        <v>0</v>
      </c>
      <c r="Z124" s="147">
        <v>0</v>
      </c>
      <c r="AA124" s="148">
        <f t="shared" si="3"/>
        <v>0</v>
      </c>
      <c r="AR124" s="20" t="s">
        <v>168</v>
      </c>
      <c r="AT124" s="20" t="s">
        <v>160</v>
      </c>
      <c r="AU124" s="20" t="s">
        <v>85</v>
      </c>
      <c r="AY124" s="20" t="s">
        <v>159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20" t="s">
        <v>85</v>
      </c>
      <c r="BK124" s="149">
        <f t="shared" si="9"/>
        <v>0</v>
      </c>
      <c r="BL124" s="20" t="s">
        <v>168</v>
      </c>
      <c r="BM124" s="20" t="s">
        <v>322</v>
      </c>
    </row>
    <row r="125" spans="2:65" s="1" customFormat="1" ht="22.5" customHeight="1">
      <c r="B125" s="140"/>
      <c r="C125" s="141" t="s">
        <v>111</v>
      </c>
      <c r="D125" s="141" t="s">
        <v>160</v>
      </c>
      <c r="E125" s="142" t="s">
        <v>1876</v>
      </c>
      <c r="F125" s="225" t="s">
        <v>1877</v>
      </c>
      <c r="G125" s="225"/>
      <c r="H125" s="225"/>
      <c r="I125" s="225"/>
      <c r="J125" s="143" t="s">
        <v>407</v>
      </c>
      <c r="K125" s="144">
        <v>1</v>
      </c>
      <c r="L125" s="226"/>
      <c r="M125" s="226"/>
      <c r="N125" s="226">
        <f t="shared" si="0"/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 t="shared" si="1"/>
        <v>0</v>
      </c>
      <c r="X125" s="147">
        <v>0</v>
      </c>
      <c r="Y125" s="147">
        <f t="shared" si="2"/>
        <v>0</v>
      </c>
      <c r="Z125" s="147">
        <v>0</v>
      </c>
      <c r="AA125" s="148">
        <f t="shared" si="3"/>
        <v>0</v>
      </c>
      <c r="AR125" s="20" t="s">
        <v>168</v>
      </c>
      <c r="AT125" s="20" t="s">
        <v>160</v>
      </c>
      <c r="AU125" s="20" t="s">
        <v>85</v>
      </c>
      <c r="AY125" s="20" t="s">
        <v>159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20" t="s">
        <v>85</v>
      </c>
      <c r="BK125" s="149">
        <f t="shared" si="9"/>
        <v>0</v>
      </c>
      <c r="BL125" s="20" t="s">
        <v>168</v>
      </c>
      <c r="BM125" s="20" t="s">
        <v>330</v>
      </c>
    </row>
    <row r="126" spans="2:65" s="1" customFormat="1" ht="22.5" customHeight="1">
      <c r="B126" s="140"/>
      <c r="C126" s="141" t="s">
        <v>114</v>
      </c>
      <c r="D126" s="141" t="s">
        <v>160</v>
      </c>
      <c r="E126" s="142" t="s">
        <v>1878</v>
      </c>
      <c r="F126" s="225" t="s">
        <v>1879</v>
      </c>
      <c r="G126" s="225"/>
      <c r="H126" s="225"/>
      <c r="I126" s="225"/>
      <c r="J126" s="143" t="s">
        <v>407</v>
      </c>
      <c r="K126" s="144">
        <v>1</v>
      </c>
      <c r="L126" s="226"/>
      <c r="M126" s="226"/>
      <c r="N126" s="226">
        <f t="shared" si="0"/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 t="shared" si="1"/>
        <v>0</v>
      </c>
      <c r="X126" s="147">
        <v>0</v>
      </c>
      <c r="Y126" s="147">
        <f t="shared" si="2"/>
        <v>0</v>
      </c>
      <c r="Z126" s="147">
        <v>0</v>
      </c>
      <c r="AA126" s="148">
        <f t="shared" si="3"/>
        <v>0</v>
      </c>
      <c r="AR126" s="20" t="s">
        <v>168</v>
      </c>
      <c r="AT126" s="20" t="s">
        <v>160</v>
      </c>
      <c r="AU126" s="20" t="s">
        <v>85</v>
      </c>
      <c r="AY126" s="20" t="s">
        <v>159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20" t="s">
        <v>85</v>
      </c>
      <c r="BK126" s="149">
        <f t="shared" si="9"/>
        <v>0</v>
      </c>
      <c r="BL126" s="20" t="s">
        <v>168</v>
      </c>
      <c r="BM126" s="20" t="s">
        <v>339</v>
      </c>
    </row>
    <row r="127" spans="2:65" s="1" customFormat="1" ht="22.5" customHeight="1">
      <c r="B127" s="140"/>
      <c r="C127" s="141" t="s">
        <v>117</v>
      </c>
      <c r="D127" s="141" t="s">
        <v>160</v>
      </c>
      <c r="E127" s="142" t="s">
        <v>1880</v>
      </c>
      <c r="F127" s="225" t="s">
        <v>1881</v>
      </c>
      <c r="G127" s="225"/>
      <c r="H127" s="225"/>
      <c r="I127" s="225"/>
      <c r="J127" s="143" t="s">
        <v>407</v>
      </c>
      <c r="K127" s="144">
        <v>1</v>
      </c>
      <c r="L127" s="226"/>
      <c r="M127" s="226"/>
      <c r="N127" s="226">
        <f t="shared" si="0"/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 t="shared" si="1"/>
        <v>0</v>
      </c>
      <c r="X127" s="147">
        <v>0</v>
      </c>
      <c r="Y127" s="147">
        <f t="shared" si="2"/>
        <v>0</v>
      </c>
      <c r="Z127" s="147">
        <v>0</v>
      </c>
      <c r="AA127" s="148">
        <f t="shared" si="3"/>
        <v>0</v>
      </c>
      <c r="AR127" s="20" t="s">
        <v>168</v>
      </c>
      <c r="AT127" s="20" t="s">
        <v>160</v>
      </c>
      <c r="AU127" s="20" t="s">
        <v>85</v>
      </c>
      <c r="AY127" s="20" t="s">
        <v>159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20" t="s">
        <v>85</v>
      </c>
      <c r="BK127" s="149">
        <f t="shared" si="9"/>
        <v>0</v>
      </c>
      <c r="BL127" s="20" t="s">
        <v>168</v>
      </c>
      <c r="BM127" s="20" t="s">
        <v>348</v>
      </c>
    </row>
    <row r="128" spans="2:65" s="1" customFormat="1" ht="22.5" customHeight="1">
      <c r="B128" s="140"/>
      <c r="C128" s="141" t="s">
        <v>226</v>
      </c>
      <c r="D128" s="141" t="s">
        <v>160</v>
      </c>
      <c r="E128" s="142" t="s">
        <v>1878</v>
      </c>
      <c r="F128" s="225" t="s">
        <v>1879</v>
      </c>
      <c r="G128" s="225"/>
      <c r="H128" s="225"/>
      <c r="I128" s="225"/>
      <c r="J128" s="143" t="s">
        <v>407</v>
      </c>
      <c r="K128" s="144">
        <v>1</v>
      </c>
      <c r="L128" s="226"/>
      <c r="M128" s="226"/>
      <c r="N128" s="226">
        <f t="shared" si="0"/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 t="shared" si="1"/>
        <v>0</v>
      </c>
      <c r="X128" s="147">
        <v>0</v>
      </c>
      <c r="Y128" s="147">
        <f t="shared" si="2"/>
        <v>0</v>
      </c>
      <c r="Z128" s="147">
        <v>0</v>
      </c>
      <c r="AA128" s="148">
        <f t="shared" si="3"/>
        <v>0</v>
      </c>
      <c r="AR128" s="20" t="s">
        <v>168</v>
      </c>
      <c r="AT128" s="20" t="s">
        <v>160</v>
      </c>
      <c r="AU128" s="20" t="s">
        <v>85</v>
      </c>
      <c r="AY128" s="20" t="s">
        <v>159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20" t="s">
        <v>85</v>
      </c>
      <c r="BK128" s="149">
        <f t="shared" si="9"/>
        <v>0</v>
      </c>
      <c r="BL128" s="20" t="s">
        <v>168</v>
      </c>
      <c r="BM128" s="20" t="s">
        <v>357</v>
      </c>
    </row>
    <row r="129" spans="2:65" s="1" customFormat="1" ht="31.5" customHeight="1">
      <c r="B129" s="140"/>
      <c r="C129" s="141" t="s">
        <v>232</v>
      </c>
      <c r="D129" s="141" t="s">
        <v>160</v>
      </c>
      <c r="E129" s="142" t="s">
        <v>1882</v>
      </c>
      <c r="F129" s="225" t="s">
        <v>1883</v>
      </c>
      <c r="G129" s="225"/>
      <c r="H129" s="225"/>
      <c r="I129" s="225"/>
      <c r="J129" s="143" t="s">
        <v>407</v>
      </c>
      <c r="K129" s="144">
        <v>1</v>
      </c>
      <c r="L129" s="226"/>
      <c r="M129" s="226"/>
      <c r="N129" s="226">
        <f t="shared" si="0"/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 t="shared" si="1"/>
        <v>0</v>
      </c>
      <c r="X129" s="147">
        <v>0</v>
      </c>
      <c r="Y129" s="147">
        <f t="shared" si="2"/>
        <v>0</v>
      </c>
      <c r="Z129" s="147">
        <v>0</v>
      </c>
      <c r="AA129" s="148">
        <f t="shared" si="3"/>
        <v>0</v>
      </c>
      <c r="AR129" s="20" t="s">
        <v>168</v>
      </c>
      <c r="AT129" s="20" t="s">
        <v>160</v>
      </c>
      <c r="AU129" s="20" t="s">
        <v>85</v>
      </c>
      <c r="AY129" s="20" t="s">
        <v>159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20" t="s">
        <v>85</v>
      </c>
      <c r="BK129" s="149">
        <f t="shared" si="9"/>
        <v>0</v>
      </c>
      <c r="BL129" s="20" t="s">
        <v>168</v>
      </c>
      <c r="BM129" s="20" t="s">
        <v>365</v>
      </c>
    </row>
    <row r="130" spans="2:65" s="1" customFormat="1" ht="22.5" customHeight="1">
      <c r="B130" s="140"/>
      <c r="C130" s="141" t="s">
        <v>11</v>
      </c>
      <c r="D130" s="141" t="s">
        <v>160</v>
      </c>
      <c r="E130" s="142" t="s">
        <v>1884</v>
      </c>
      <c r="F130" s="225" t="s">
        <v>1885</v>
      </c>
      <c r="G130" s="225"/>
      <c r="H130" s="225"/>
      <c r="I130" s="225"/>
      <c r="J130" s="143" t="s">
        <v>407</v>
      </c>
      <c r="K130" s="144">
        <v>1</v>
      </c>
      <c r="L130" s="226"/>
      <c r="M130" s="226"/>
      <c r="N130" s="226">
        <f t="shared" si="0"/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 t="shared" si="1"/>
        <v>0</v>
      </c>
      <c r="X130" s="147">
        <v>0</v>
      </c>
      <c r="Y130" s="147">
        <f t="shared" si="2"/>
        <v>0</v>
      </c>
      <c r="Z130" s="147">
        <v>0</v>
      </c>
      <c r="AA130" s="148">
        <f t="shared" si="3"/>
        <v>0</v>
      </c>
      <c r="AR130" s="20" t="s">
        <v>168</v>
      </c>
      <c r="AT130" s="20" t="s">
        <v>160</v>
      </c>
      <c r="AU130" s="20" t="s">
        <v>85</v>
      </c>
      <c r="AY130" s="20" t="s">
        <v>159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20" t="s">
        <v>85</v>
      </c>
      <c r="BK130" s="149">
        <f t="shared" si="9"/>
        <v>0</v>
      </c>
      <c r="BL130" s="20" t="s">
        <v>168</v>
      </c>
      <c r="BM130" s="20" t="s">
        <v>374</v>
      </c>
    </row>
    <row r="131" spans="2:65" s="1" customFormat="1" ht="31.5" customHeight="1">
      <c r="B131" s="140"/>
      <c r="C131" s="141" t="s">
        <v>168</v>
      </c>
      <c r="D131" s="141" t="s">
        <v>160</v>
      </c>
      <c r="E131" s="142" t="s">
        <v>1886</v>
      </c>
      <c r="F131" s="225" t="s">
        <v>1887</v>
      </c>
      <c r="G131" s="225"/>
      <c r="H131" s="225"/>
      <c r="I131" s="225"/>
      <c r="J131" s="143" t="s">
        <v>407</v>
      </c>
      <c r="K131" s="144">
        <v>1</v>
      </c>
      <c r="L131" s="226"/>
      <c r="M131" s="226"/>
      <c r="N131" s="226">
        <f t="shared" si="0"/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 t="shared" si="1"/>
        <v>0</v>
      </c>
      <c r="X131" s="147">
        <v>0</v>
      </c>
      <c r="Y131" s="147">
        <f t="shared" si="2"/>
        <v>0</v>
      </c>
      <c r="Z131" s="147">
        <v>0</v>
      </c>
      <c r="AA131" s="148">
        <f t="shared" si="3"/>
        <v>0</v>
      </c>
      <c r="AR131" s="20" t="s">
        <v>168</v>
      </c>
      <c r="AT131" s="20" t="s">
        <v>160</v>
      </c>
      <c r="AU131" s="20" t="s">
        <v>85</v>
      </c>
      <c r="AY131" s="20" t="s">
        <v>159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20" t="s">
        <v>85</v>
      </c>
      <c r="BK131" s="149">
        <f t="shared" si="9"/>
        <v>0</v>
      </c>
      <c r="BL131" s="20" t="s">
        <v>168</v>
      </c>
      <c r="BM131" s="20" t="s">
        <v>384</v>
      </c>
    </row>
    <row r="132" spans="2:65" s="9" customFormat="1" ht="37.35" customHeight="1">
      <c r="B132" s="129"/>
      <c r="C132" s="130"/>
      <c r="D132" s="131" t="s">
        <v>1854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265">
        <f>BK132</f>
        <v>0</v>
      </c>
      <c r="O132" s="266"/>
      <c r="P132" s="266"/>
      <c r="Q132" s="266"/>
      <c r="R132" s="132"/>
      <c r="T132" s="133"/>
      <c r="U132" s="130"/>
      <c r="V132" s="130"/>
      <c r="W132" s="134">
        <f>SUM(W133:W154)</f>
        <v>0</v>
      </c>
      <c r="X132" s="130"/>
      <c r="Y132" s="134">
        <f>SUM(Y133:Y154)</f>
        <v>0</v>
      </c>
      <c r="Z132" s="130"/>
      <c r="AA132" s="135">
        <f>SUM(AA133:AA154)</f>
        <v>0</v>
      </c>
      <c r="AR132" s="136" t="s">
        <v>129</v>
      </c>
      <c r="AT132" s="137" t="s">
        <v>76</v>
      </c>
      <c r="AU132" s="137" t="s">
        <v>77</v>
      </c>
      <c r="AY132" s="136" t="s">
        <v>159</v>
      </c>
      <c r="BK132" s="138">
        <f>SUM(BK133:BK154)</f>
        <v>0</v>
      </c>
    </row>
    <row r="133" spans="2:65" s="1" customFormat="1" ht="22.5" customHeight="1">
      <c r="B133" s="140"/>
      <c r="C133" s="141" t="s">
        <v>238</v>
      </c>
      <c r="D133" s="141" t="s">
        <v>160</v>
      </c>
      <c r="E133" s="142" t="s">
        <v>1888</v>
      </c>
      <c r="F133" s="225" t="s">
        <v>1889</v>
      </c>
      <c r="G133" s="225"/>
      <c r="H133" s="225"/>
      <c r="I133" s="225"/>
      <c r="J133" s="143" t="s">
        <v>163</v>
      </c>
      <c r="K133" s="144">
        <v>50</v>
      </c>
      <c r="L133" s="226"/>
      <c r="M133" s="226"/>
      <c r="N133" s="226">
        <f t="shared" ref="N133:N154" si="10">ROUND(L133*K133,2)</f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 t="shared" ref="W133:W154" si="11">V133*K133</f>
        <v>0</v>
      </c>
      <c r="X133" s="147">
        <v>0</v>
      </c>
      <c r="Y133" s="147">
        <f t="shared" ref="Y133:Y154" si="12">X133*K133</f>
        <v>0</v>
      </c>
      <c r="Z133" s="147">
        <v>0</v>
      </c>
      <c r="AA133" s="148">
        <f t="shared" ref="AA133:AA154" si="13">Z133*K133</f>
        <v>0</v>
      </c>
      <c r="AR133" s="20" t="s">
        <v>168</v>
      </c>
      <c r="AT133" s="20" t="s">
        <v>160</v>
      </c>
      <c r="AU133" s="20" t="s">
        <v>85</v>
      </c>
      <c r="AY133" s="20" t="s">
        <v>159</v>
      </c>
      <c r="BE133" s="149">
        <f t="shared" ref="BE133:BE154" si="14">IF(U133="základní",N133,0)</f>
        <v>0</v>
      </c>
      <c r="BF133" s="149">
        <f t="shared" ref="BF133:BF154" si="15">IF(U133="snížená",N133,0)</f>
        <v>0</v>
      </c>
      <c r="BG133" s="149">
        <f t="shared" ref="BG133:BG154" si="16">IF(U133="zákl. přenesená",N133,0)</f>
        <v>0</v>
      </c>
      <c r="BH133" s="149">
        <f t="shared" ref="BH133:BH154" si="17">IF(U133="sníž. přenesená",N133,0)</f>
        <v>0</v>
      </c>
      <c r="BI133" s="149">
        <f t="shared" ref="BI133:BI154" si="18">IF(U133="nulová",N133,0)</f>
        <v>0</v>
      </c>
      <c r="BJ133" s="20" t="s">
        <v>85</v>
      </c>
      <c r="BK133" s="149">
        <f t="shared" ref="BK133:BK154" si="19">ROUND(L133*K133,2)</f>
        <v>0</v>
      </c>
      <c r="BL133" s="20" t="s">
        <v>168</v>
      </c>
      <c r="BM133" s="20" t="s">
        <v>393</v>
      </c>
    </row>
    <row r="134" spans="2:65" s="1" customFormat="1" ht="22.5" customHeight="1">
      <c r="B134" s="140"/>
      <c r="C134" s="141" t="s">
        <v>322</v>
      </c>
      <c r="D134" s="141" t="s">
        <v>160</v>
      </c>
      <c r="E134" s="142" t="s">
        <v>1890</v>
      </c>
      <c r="F134" s="225" t="s">
        <v>1891</v>
      </c>
      <c r="G134" s="225"/>
      <c r="H134" s="225"/>
      <c r="I134" s="225"/>
      <c r="J134" s="143" t="s">
        <v>163</v>
      </c>
      <c r="K134" s="144">
        <v>30</v>
      </c>
      <c r="L134" s="226"/>
      <c r="M134" s="226"/>
      <c r="N134" s="226">
        <f t="shared" si="10"/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 t="shared" si="11"/>
        <v>0</v>
      </c>
      <c r="X134" s="147">
        <v>0</v>
      </c>
      <c r="Y134" s="147">
        <f t="shared" si="12"/>
        <v>0</v>
      </c>
      <c r="Z134" s="147">
        <v>0</v>
      </c>
      <c r="AA134" s="148">
        <f t="shared" si="13"/>
        <v>0</v>
      </c>
      <c r="AR134" s="20" t="s">
        <v>168</v>
      </c>
      <c r="AT134" s="20" t="s">
        <v>160</v>
      </c>
      <c r="AU134" s="20" t="s">
        <v>85</v>
      </c>
      <c r="AY134" s="20" t="s">
        <v>159</v>
      </c>
      <c r="BE134" s="149">
        <f t="shared" si="14"/>
        <v>0</v>
      </c>
      <c r="BF134" s="149">
        <f t="shared" si="15"/>
        <v>0</v>
      </c>
      <c r="BG134" s="149">
        <f t="shared" si="16"/>
        <v>0</v>
      </c>
      <c r="BH134" s="149">
        <f t="shared" si="17"/>
        <v>0</v>
      </c>
      <c r="BI134" s="149">
        <f t="shared" si="18"/>
        <v>0</v>
      </c>
      <c r="BJ134" s="20" t="s">
        <v>85</v>
      </c>
      <c r="BK134" s="149">
        <f t="shared" si="19"/>
        <v>0</v>
      </c>
      <c r="BL134" s="20" t="s">
        <v>168</v>
      </c>
      <c r="BM134" s="20" t="s">
        <v>404</v>
      </c>
    </row>
    <row r="135" spans="2:65" s="1" customFormat="1" ht="22.5" customHeight="1">
      <c r="B135" s="140"/>
      <c r="C135" s="141" t="s">
        <v>326</v>
      </c>
      <c r="D135" s="141" t="s">
        <v>160</v>
      </c>
      <c r="E135" s="142" t="s">
        <v>1892</v>
      </c>
      <c r="F135" s="225" t="s">
        <v>1893</v>
      </c>
      <c r="G135" s="225"/>
      <c r="H135" s="225"/>
      <c r="I135" s="225"/>
      <c r="J135" s="143" t="s">
        <v>163</v>
      </c>
      <c r="K135" s="144">
        <v>85</v>
      </c>
      <c r="L135" s="226"/>
      <c r="M135" s="226"/>
      <c r="N135" s="226">
        <f t="shared" si="10"/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 t="shared" si="11"/>
        <v>0</v>
      </c>
      <c r="X135" s="147">
        <v>0</v>
      </c>
      <c r="Y135" s="147">
        <f t="shared" si="12"/>
        <v>0</v>
      </c>
      <c r="Z135" s="147">
        <v>0</v>
      </c>
      <c r="AA135" s="148">
        <f t="shared" si="13"/>
        <v>0</v>
      </c>
      <c r="AR135" s="20" t="s">
        <v>168</v>
      </c>
      <c r="AT135" s="20" t="s">
        <v>160</v>
      </c>
      <c r="AU135" s="20" t="s">
        <v>85</v>
      </c>
      <c r="AY135" s="20" t="s">
        <v>159</v>
      </c>
      <c r="BE135" s="149">
        <f t="shared" si="14"/>
        <v>0</v>
      </c>
      <c r="BF135" s="149">
        <f t="shared" si="15"/>
        <v>0</v>
      </c>
      <c r="BG135" s="149">
        <f t="shared" si="16"/>
        <v>0</v>
      </c>
      <c r="BH135" s="149">
        <f t="shared" si="17"/>
        <v>0</v>
      </c>
      <c r="BI135" s="149">
        <f t="shared" si="18"/>
        <v>0</v>
      </c>
      <c r="BJ135" s="20" t="s">
        <v>85</v>
      </c>
      <c r="BK135" s="149">
        <f t="shared" si="19"/>
        <v>0</v>
      </c>
      <c r="BL135" s="20" t="s">
        <v>168</v>
      </c>
      <c r="BM135" s="20" t="s">
        <v>414</v>
      </c>
    </row>
    <row r="136" spans="2:65" s="1" customFormat="1" ht="22.5" customHeight="1">
      <c r="B136" s="140"/>
      <c r="C136" s="141" t="s">
        <v>330</v>
      </c>
      <c r="D136" s="141" t="s">
        <v>160</v>
      </c>
      <c r="E136" s="142" t="s">
        <v>1894</v>
      </c>
      <c r="F136" s="225" t="s">
        <v>1895</v>
      </c>
      <c r="G136" s="225"/>
      <c r="H136" s="225"/>
      <c r="I136" s="225"/>
      <c r="J136" s="143" t="s">
        <v>163</v>
      </c>
      <c r="K136" s="144">
        <v>145</v>
      </c>
      <c r="L136" s="226"/>
      <c r="M136" s="226"/>
      <c r="N136" s="226">
        <f t="shared" si="10"/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 t="shared" si="11"/>
        <v>0</v>
      </c>
      <c r="X136" s="147">
        <v>0</v>
      </c>
      <c r="Y136" s="147">
        <f t="shared" si="12"/>
        <v>0</v>
      </c>
      <c r="Z136" s="147">
        <v>0</v>
      </c>
      <c r="AA136" s="148">
        <f t="shared" si="13"/>
        <v>0</v>
      </c>
      <c r="AR136" s="20" t="s">
        <v>168</v>
      </c>
      <c r="AT136" s="20" t="s">
        <v>160</v>
      </c>
      <c r="AU136" s="20" t="s">
        <v>85</v>
      </c>
      <c r="AY136" s="20" t="s">
        <v>159</v>
      </c>
      <c r="BE136" s="149">
        <f t="shared" si="14"/>
        <v>0</v>
      </c>
      <c r="BF136" s="149">
        <f t="shared" si="15"/>
        <v>0</v>
      </c>
      <c r="BG136" s="149">
        <f t="shared" si="16"/>
        <v>0</v>
      </c>
      <c r="BH136" s="149">
        <f t="shared" si="17"/>
        <v>0</v>
      </c>
      <c r="BI136" s="149">
        <f t="shared" si="18"/>
        <v>0</v>
      </c>
      <c r="BJ136" s="20" t="s">
        <v>85</v>
      </c>
      <c r="BK136" s="149">
        <f t="shared" si="19"/>
        <v>0</v>
      </c>
      <c r="BL136" s="20" t="s">
        <v>168</v>
      </c>
      <c r="BM136" s="20" t="s">
        <v>422</v>
      </c>
    </row>
    <row r="137" spans="2:65" s="1" customFormat="1" ht="22.5" customHeight="1">
      <c r="B137" s="140"/>
      <c r="C137" s="141" t="s">
        <v>10</v>
      </c>
      <c r="D137" s="141" t="s">
        <v>160</v>
      </c>
      <c r="E137" s="142" t="s">
        <v>1896</v>
      </c>
      <c r="F137" s="225" t="s">
        <v>1897</v>
      </c>
      <c r="G137" s="225"/>
      <c r="H137" s="225"/>
      <c r="I137" s="225"/>
      <c r="J137" s="143" t="s">
        <v>163</v>
      </c>
      <c r="K137" s="144">
        <v>20</v>
      </c>
      <c r="L137" s="226"/>
      <c r="M137" s="226"/>
      <c r="N137" s="226">
        <f t="shared" si="10"/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 t="shared" si="11"/>
        <v>0</v>
      </c>
      <c r="X137" s="147">
        <v>0</v>
      </c>
      <c r="Y137" s="147">
        <f t="shared" si="12"/>
        <v>0</v>
      </c>
      <c r="Z137" s="147">
        <v>0</v>
      </c>
      <c r="AA137" s="148">
        <f t="shared" si="13"/>
        <v>0</v>
      </c>
      <c r="AR137" s="20" t="s">
        <v>168</v>
      </c>
      <c r="AT137" s="20" t="s">
        <v>160</v>
      </c>
      <c r="AU137" s="20" t="s">
        <v>85</v>
      </c>
      <c r="AY137" s="20" t="s">
        <v>159</v>
      </c>
      <c r="BE137" s="149">
        <f t="shared" si="14"/>
        <v>0</v>
      </c>
      <c r="BF137" s="149">
        <f t="shared" si="15"/>
        <v>0</v>
      </c>
      <c r="BG137" s="149">
        <f t="shared" si="16"/>
        <v>0</v>
      </c>
      <c r="BH137" s="149">
        <f t="shared" si="17"/>
        <v>0</v>
      </c>
      <c r="BI137" s="149">
        <f t="shared" si="18"/>
        <v>0</v>
      </c>
      <c r="BJ137" s="20" t="s">
        <v>85</v>
      </c>
      <c r="BK137" s="149">
        <f t="shared" si="19"/>
        <v>0</v>
      </c>
      <c r="BL137" s="20" t="s">
        <v>168</v>
      </c>
      <c r="BM137" s="20" t="s">
        <v>431</v>
      </c>
    </row>
    <row r="138" spans="2:65" s="1" customFormat="1" ht="22.5" customHeight="1">
      <c r="B138" s="140"/>
      <c r="C138" s="141" t="s">
        <v>339</v>
      </c>
      <c r="D138" s="141" t="s">
        <v>160</v>
      </c>
      <c r="E138" s="142" t="s">
        <v>1898</v>
      </c>
      <c r="F138" s="225" t="s">
        <v>1899</v>
      </c>
      <c r="G138" s="225"/>
      <c r="H138" s="225"/>
      <c r="I138" s="225"/>
      <c r="J138" s="143" t="s">
        <v>163</v>
      </c>
      <c r="K138" s="144">
        <v>225</v>
      </c>
      <c r="L138" s="226"/>
      <c r="M138" s="226"/>
      <c r="N138" s="226">
        <f t="shared" si="10"/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 t="shared" si="11"/>
        <v>0</v>
      </c>
      <c r="X138" s="147">
        <v>0</v>
      </c>
      <c r="Y138" s="147">
        <f t="shared" si="12"/>
        <v>0</v>
      </c>
      <c r="Z138" s="147">
        <v>0</v>
      </c>
      <c r="AA138" s="148">
        <f t="shared" si="13"/>
        <v>0</v>
      </c>
      <c r="AR138" s="20" t="s">
        <v>168</v>
      </c>
      <c r="AT138" s="20" t="s">
        <v>160</v>
      </c>
      <c r="AU138" s="20" t="s">
        <v>85</v>
      </c>
      <c r="AY138" s="20" t="s">
        <v>159</v>
      </c>
      <c r="BE138" s="149">
        <f t="shared" si="14"/>
        <v>0</v>
      </c>
      <c r="BF138" s="149">
        <f t="shared" si="15"/>
        <v>0</v>
      </c>
      <c r="BG138" s="149">
        <f t="shared" si="16"/>
        <v>0</v>
      </c>
      <c r="BH138" s="149">
        <f t="shared" si="17"/>
        <v>0</v>
      </c>
      <c r="BI138" s="149">
        <f t="shared" si="18"/>
        <v>0</v>
      </c>
      <c r="BJ138" s="20" t="s">
        <v>85</v>
      </c>
      <c r="BK138" s="149">
        <f t="shared" si="19"/>
        <v>0</v>
      </c>
      <c r="BL138" s="20" t="s">
        <v>168</v>
      </c>
      <c r="BM138" s="20" t="s">
        <v>441</v>
      </c>
    </row>
    <row r="139" spans="2:65" s="1" customFormat="1" ht="22.5" customHeight="1">
      <c r="B139" s="140"/>
      <c r="C139" s="141" t="s">
        <v>344</v>
      </c>
      <c r="D139" s="141" t="s">
        <v>160</v>
      </c>
      <c r="E139" s="142" t="s">
        <v>1900</v>
      </c>
      <c r="F139" s="225" t="s">
        <v>1901</v>
      </c>
      <c r="G139" s="225"/>
      <c r="H139" s="225"/>
      <c r="I139" s="225"/>
      <c r="J139" s="143" t="s">
        <v>407</v>
      </c>
      <c r="K139" s="144">
        <v>15</v>
      </c>
      <c r="L139" s="226"/>
      <c r="M139" s="226"/>
      <c r="N139" s="226">
        <f t="shared" si="10"/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</v>
      </c>
      <c r="W139" s="147">
        <f t="shared" si="11"/>
        <v>0</v>
      </c>
      <c r="X139" s="147">
        <v>0</v>
      </c>
      <c r="Y139" s="147">
        <f t="shared" si="12"/>
        <v>0</v>
      </c>
      <c r="Z139" s="147">
        <v>0</v>
      </c>
      <c r="AA139" s="148">
        <f t="shared" si="13"/>
        <v>0</v>
      </c>
      <c r="AR139" s="20" t="s">
        <v>168</v>
      </c>
      <c r="AT139" s="20" t="s">
        <v>160</v>
      </c>
      <c r="AU139" s="20" t="s">
        <v>85</v>
      </c>
      <c r="AY139" s="20" t="s">
        <v>159</v>
      </c>
      <c r="BE139" s="149">
        <f t="shared" si="14"/>
        <v>0</v>
      </c>
      <c r="BF139" s="149">
        <f t="shared" si="15"/>
        <v>0</v>
      </c>
      <c r="BG139" s="149">
        <f t="shared" si="16"/>
        <v>0</v>
      </c>
      <c r="BH139" s="149">
        <f t="shared" si="17"/>
        <v>0</v>
      </c>
      <c r="BI139" s="149">
        <f t="shared" si="18"/>
        <v>0</v>
      </c>
      <c r="BJ139" s="20" t="s">
        <v>85</v>
      </c>
      <c r="BK139" s="149">
        <f t="shared" si="19"/>
        <v>0</v>
      </c>
      <c r="BL139" s="20" t="s">
        <v>168</v>
      </c>
      <c r="BM139" s="20" t="s">
        <v>451</v>
      </c>
    </row>
    <row r="140" spans="2:65" s="1" customFormat="1" ht="22.5" customHeight="1">
      <c r="B140" s="140"/>
      <c r="C140" s="141" t="s">
        <v>348</v>
      </c>
      <c r="D140" s="141" t="s">
        <v>160</v>
      </c>
      <c r="E140" s="142" t="s">
        <v>1902</v>
      </c>
      <c r="F140" s="225" t="s">
        <v>1903</v>
      </c>
      <c r="G140" s="225"/>
      <c r="H140" s="225"/>
      <c r="I140" s="225"/>
      <c r="J140" s="143" t="s">
        <v>163</v>
      </c>
      <c r="K140" s="144">
        <v>30</v>
      </c>
      <c r="L140" s="226"/>
      <c r="M140" s="226"/>
      <c r="N140" s="226">
        <f t="shared" si="10"/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t="shared" si="11"/>
        <v>0</v>
      </c>
      <c r="X140" s="147">
        <v>0</v>
      </c>
      <c r="Y140" s="147">
        <f t="shared" si="12"/>
        <v>0</v>
      </c>
      <c r="Z140" s="147">
        <v>0</v>
      </c>
      <c r="AA140" s="148">
        <f t="shared" si="13"/>
        <v>0</v>
      </c>
      <c r="AR140" s="20" t="s">
        <v>168</v>
      </c>
      <c r="AT140" s="20" t="s">
        <v>160</v>
      </c>
      <c r="AU140" s="20" t="s">
        <v>85</v>
      </c>
      <c r="AY140" s="20" t="s">
        <v>159</v>
      </c>
      <c r="BE140" s="149">
        <f t="shared" si="14"/>
        <v>0</v>
      </c>
      <c r="BF140" s="149">
        <f t="shared" si="15"/>
        <v>0</v>
      </c>
      <c r="BG140" s="149">
        <f t="shared" si="16"/>
        <v>0</v>
      </c>
      <c r="BH140" s="149">
        <f t="shared" si="17"/>
        <v>0</v>
      </c>
      <c r="BI140" s="149">
        <f t="shared" si="18"/>
        <v>0</v>
      </c>
      <c r="BJ140" s="20" t="s">
        <v>85</v>
      </c>
      <c r="BK140" s="149">
        <f t="shared" si="19"/>
        <v>0</v>
      </c>
      <c r="BL140" s="20" t="s">
        <v>168</v>
      </c>
      <c r="BM140" s="20" t="s">
        <v>461</v>
      </c>
    </row>
    <row r="141" spans="2:65" s="1" customFormat="1" ht="22.5" customHeight="1">
      <c r="B141" s="140"/>
      <c r="C141" s="141" t="s">
        <v>352</v>
      </c>
      <c r="D141" s="141" t="s">
        <v>160</v>
      </c>
      <c r="E141" s="142" t="s">
        <v>1904</v>
      </c>
      <c r="F141" s="225" t="s">
        <v>1905</v>
      </c>
      <c r="G141" s="225"/>
      <c r="H141" s="225"/>
      <c r="I141" s="225"/>
      <c r="J141" s="143" t="s">
        <v>163</v>
      </c>
      <c r="K141" s="144">
        <v>30</v>
      </c>
      <c r="L141" s="226"/>
      <c r="M141" s="226"/>
      <c r="N141" s="226">
        <f t="shared" si="1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1"/>
        <v>0</v>
      </c>
      <c r="X141" s="147">
        <v>0</v>
      </c>
      <c r="Y141" s="147">
        <f t="shared" si="12"/>
        <v>0</v>
      </c>
      <c r="Z141" s="147">
        <v>0</v>
      </c>
      <c r="AA141" s="148">
        <f t="shared" si="13"/>
        <v>0</v>
      </c>
      <c r="AR141" s="20" t="s">
        <v>168</v>
      </c>
      <c r="AT141" s="20" t="s">
        <v>160</v>
      </c>
      <c r="AU141" s="20" t="s">
        <v>85</v>
      </c>
      <c r="AY141" s="20" t="s">
        <v>159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20" t="s">
        <v>85</v>
      </c>
      <c r="BK141" s="149">
        <f t="shared" si="19"/>
        <v>0</v>
      </c>
      <c r="BL141" s="20" t="s">
        <v>168</v>
      </c>
      <c r="BM141" s="20" t="s">
        <v>475</v>
      </c>
    </row>
    <row r="142" spans="2:65" s="1" customFormat="1" ht="22.5" customHeight="1">
      <c r="B142" s="140"/>
      <c r="C142" s="141" t="s">
        <v>357</v>
      </c>
      <c r="D142" s="141" t="s">
        <v>160</v>
      </c>
      <c r="E142" s="142" t="s">
        <v>1906</v>
      </c>
      <c r="F142" s="225" t="s">
        <v>1907</v>
      </c>
      <c r="G142" s="225"/>
      <c r="H142" s="225"/>
      <c r="I142" s="225"/>
      <c r="J142" s="143" t="s">
        <v>163</v>
      </c>
      <c r="K142" s="144">
        <v>45</v>
      </c>
      <c r="L142" s="226"/>
      <c r="M142" s="226"/>
      <c r="N142" s="226">
        <f t="shared" si="1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1"/>
        <v>0</v>
      </c>
      <c r="X142" s="147">
        <v>0</v>
      </c>
      <c r="Y142" s="147">
        <f t="shared" si="12"/>
        <v>0</v>
      </c>
      <c r="Z142" s="147">
        <v>0</v>
      </c>
      <c r="AA142" s="148">
        <f t="shared" si="13"/>
        <v>0</v>
      </c>
      <c r="AR142" s="20" t="s">
        <v>168</v>
      </c>
      <c r="AT142" s="20" t="s">
        <v>160</v>
      </c>
      <c r="AU142" s="20" t="s">
        <v>85</v>
      </c>
      <c r="AY142" s="20" t="s">
        <v>159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20" t="s">
        <v>85</v>
      </c>
      <c r="BK142" s="149">
        <f t="shared" si="19"/>
        <v>0</v>
      </c>
      <c r="BL142" s="20" t="s">
        <v>168</v>
      </c>
      <c r="BM142" s="20" t="s">
        <v>485</v>
      </c>
    </row>
    <row r="143" spans="2:65" s="1" customFormat="1" ht="22.5" customHeight="1">
      <c r="B143" s="140"/>
      <c r="C143" s="141" t="s">
        <v>361</v>
      </c>
      <c r="D143" s="141" t="s">
        <v>160</v>
      </c>
      <c r="E143" s="142" t="s">
        <v>1908</v>
      </c>
      <c r="F143" s="225" t="s">
        <v>1909</v>
      </c>
      <c r="G143" s="225"/>
      <c r="H143" s="225"/>
      <c r="I143" s="225"/>
      <c r="J143" s="143" t="s">
        <v>163</v>
      </c>
      <c r="K143" s="144">
        <v>45</v>
      </c>
      <c r="L143" s="226"/>
      <c r="M143" s="226"/>
      <c r="N143" s="226">
        <f t="shared" si="1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1"/>
        <v>0</v>
      </c>
      <c r="X143" s="147">
        <v>0</v>
      </c>
      <c r="Y143" s="147">
        <f t="shared" si="12"/>
        <v>0</v>
      </c>
      <c r="Z143" s="147">
        <v>0</v>
      </c>
      <c r="AA143" s="148">
        <f t="shared" si="13"/>
        <v>0</v>
      </c>
      <c r="AR143" s="20" t="s">
        <v>168</v>
      </c>
      <c r="AT143" s="20" t="s">
        <v>160</v>
      </c>
      <c r="AU143" s="20" t="s">
        <v>85</v>
      </c>
      <c r="AY143" s="20" t="s">
        <v>159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20" t="s">
        <v>85</v>
      </c>
      <c r="BK143" s="149">
        <f t="shared" si="19"/>
        <v>0</v>
      </c>
      <c r="BL143" s="20" t="s">
        <v>168</v>
      </c>
      <c r="BM143" s="20" t="s">
        <v>494</v>
      </c>
    </row>
    <row r="144" spans="2:65" s="1" customFormat="1" ht="22.5" customHeight="1">
      <c r="B144" s="140"/>
      <c r="C144" s="141" t="s">
        <v>365</v>
      </c>
      <c r="D144" s="141" t="s">
        <v>160</v>
      </c>
      <c r="E144" s="142" t="s">
        <v>1910</v>
      </c>
      <c r="F144" s="225" t="s">
        <v>1911</v>
      </c>
      <c r="G144" s="225"/>
      <c r="H144" s="225"/>
      <c r="I144" s="225"/>
      <c r="J144" s="143" t="s">
        <v>407</v>
      </c>
      <c r="K144" s="144">
        <v>75</v>
      </c>
      <c r="L144" s="226"/>
      <c r="M144" s="226"/>
      <c r="N144" s="226">
        <f t="shared" si="1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1"/>
        <v>0</v>
      </c>
      <c r="X144" s="147">
        <v>0</v>
      </c>
      <c r="Y144" s="147">
        <f t="shared" si="12"/>
        <v>0</v>
      </c>
      <c r="Z144" s="147">
        <v>0</v>
      </c>
      <c r="AA144" s="148">
        <f t="shared" si="13"/>
        <v>0</v>
      </c>
      <c r="AR144" s="20" t="s">
        <v>168</v>
      </c>
      <c r="AT144" s="20" t="s">
        <v>160</v>
      </c>
      <c r="AU144" s="20" t="s">
        <v>85</v>
      </c>
      <c r="AY144" s="20" t="s">
        <v>159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20" t="s">
        <v>85</v>
      </c>
      <c r="BK144" s="149">
        <f t="shared" si="19"/>
        <v>0</v>
      </c>
      <c r="BL144" s="20" t="s">
        <v>168</v>
      </c>
      <c r="BM144" s="20" t="s">
        <v>502</v>
      </c>
    </row>
    <row r="145" spans="2:65" s="1" customFormat="1" ht="22.5" customHeight="1">
      <c r="B145" s="140"/>
      <c r="C145" s="141" t="s">
        <v>369</v>
      </c>
      <c r="D145" s="141" t="s">
        <v>160</v>
      </c>
      <c r="E145" s="142" t="s">
        <v>1912</v>
      </c>
      <c r="F145" s="225" t="s">
        <v>1913</v>
      </c>
      <c r="G145" s="225"/>
      <c r="H145" s="225"/>
      <c r="I145" s="225"/>
      <c r="J145" s="143" t="s">
        <v>407</v>
      </c>
      <c r="K145" s="144">
        <v>4</v>
      </c>
      <c r="L145" s="226"/>
      <c r="M145" s="226"/>
      <c r="N145" s="226">
        <f t="shared" si="1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1"/>
        <v>0</v>
      </c>
      <c r="X145" s="147">
        <v>0</v>
      </c>
      <c r="Y145" s="147">
        <f t="shared" si="12"/>
        <v>0</v>
      </c>
      <c r="Z145" s="147">
        <v>0</v>
      </c>
      <c r="AA145" s="148">
        <f t="shared" si="13"/>
        <v>0</v>
      </c>
      <c r="AR145" s="20" t="s">
        <v>168</v>
      </c>
      <c r="AT145" s="20" t="s">
        <v>160</v>
      </c>
      <c r="AU145" s="20" t="s">
        <v>85</v>
      </c>
      <c r="AY145" s="20" t="s">
        <v>159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20" t="s">
        <v>85</v>
      </c>
      <c r="BK145" s="149">
        <f t="shared" si="19"/>
        <v>0</v>
      </c>
      <c r="BL145" s="20" t="s">
        <v>168</v>
      </c>
      <c r="BM145" s="20" t="s">
        <v>511</v>
      </c>
    </row>
    <row r="146" spans="2:65" s="1" customFormat="1" ht="22.5" customHeight="1">
      <c r="B146" s="140"/>
      <c r="C146" s="141" t="s">
        <v>374</v>
      </c>
      <c r="D146" s="141" t="s">
        <v>160</v>
      </c>
      <c r="E146" s="142" t="s">
        <v>1914</v>
      </c>
      <c r="F146" s="225" t="s">
        <v>1915</v>
      </c>
      <c r="G146" s="225"/>
      <c r="H146" s="225"/>
      <c r="I146" s="225"/>
      <c r="J146" s="143" t="s">
        <v>407</v>
      </c>
      <c r="K146" s="144">
        <v>4</v>
      </c>
      <c r="L146" s="226"/>
      <c r="M146" s="226"/>
      <c r="N146" s="226">
        <f t="shared" si="1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1"/>
        <v>0</v>
      </c>
      <c r="X146" s="147">
        <v>0</v>
      </c>
      <c r="Y146" s="147">
        <f t="shared" si="12"/>
        <v>0</v>
      </c>
      <c r="Z146" s="147">
        <v>0</v>
      </c>
      <c r="AA146" s="148">
        <f t="shared" si="13"/>
        <v>0</v>
      </c>
      <c r="AR146" s="20" t="s">
        <v>168</v>
      </c>
      <c r="AT146" s="20" t="s">
        <v>160</v>
      </c>
      <c r="AU146" s="20" t="s">
        <v>85</v>
      </c>
      <c r="AY146" s="20" t="s">
        <v>159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20" t="s">
        <v>85</v>
      </c>
      <c r="BK146" s="149">
        <f t="shared" si="19"/>
        <v>0</v>
      </c>
      <c r="BL146" s="20" t="s">
        <v>168</v>
      </c>
      <c r="BM146" s="20" t="s">
        <v>409</v>
      </c>
    </row>
    <row r="147" spans="2:65" s="1" customFormat="1" ht="22.5" customHeight="1">
      <c r="B147" s="140"/>
      <c r="C147" s="141" t="s">
        <v>379</v>
      </c>
      <c r="D147" s="141" t="s">
        <v>160</v>
      </c>
      <c r="E147" s="142" t="s">
        <v>1916</v>
      </c>
      <c r="F147" s="225" t="s">
        <v>1917</v>
      </c>
      <c r="G147" s="225"/>
      <c r="H147" s="225"/>
      <c r="I147" s="225"/>
      <c r="J147" s="143" t="s">
        <v>163</v>
      </c>
      <c r="K147" s="144">
        <v>6</v>
      </c>
      <c r="L147" s="226"/>
      <c r="M147" s="226"/>
      <c r="N147" s="226">
        <f t="shared" si="1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1"/>
        <v>0</v>
      </c>
      <c r="X147" s="147">
        <v>0</v>
      </c>
      <c r="Y147" s="147">
        <f t="shared" si="12"/>
        <v>0</v>
      </c>
      <c r="Z147" s="147">
        <v>0</v>
      </c>
      <c r="AA147" s="148">
        <f t="shared" si="13"/>
        <v>0</v>
      </c>
      <c r="AR147" s="20" t="s">
        <v>168</v>
      </c>
      <c r="AT147" s="20" t="s">
        <v>160</v>
      </c>
      <c r="AU147" s="20" t="s">
        <v>85</v>
      </c>
      <c r="AY147" s="20" t="s">
        <v>159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20" t="s">
        <v>85</v>
      </c>
      <c r="BK147" s="149">
        <f t="shared" si="19"/>
        <v>0</v>
      </c>
      <c r="BL147" s="20" t="s">
        <v>168</v>
      </c>
      <c r="BM147" s="20" t="s">
        <v>528</v>
      </c>
    </row>
    <row r="148" spans="2:65" s="1" customFormat="1" ht="22.5" customHeight="1">
      <c r="B148" s="140"/>
      <c r="C148" s="141" t="s">
        <v>384</v>
      </c>
      <c r="D148" s="141" t="s">
        <v>160</v>
      </c>
      <c r="E148" s="142" t="s">
        <v>1918</v>
      </c>
      <c r="F148" s="225" t="s">
        <v>1919</v>
      </c>
      <c r="G148" s="225"/>
      <c r="H148" s="225"/>
      <c r="I148" s="225"/>
      <c r="J148" s="143" t="s">
        <v>163</v>
      </c>
      <c r="K148" s="144">
        <v>6</v>
      </c>
      <c r="L148" s="226"/>
      <c r="M148" s="226"/>
      <c r="N148" s="226">
        <f t="shared" si="1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1"/>
        <v>0</v>
      </c>
      <c r="X148" s="147">
        <v>0</v>
      </c>
      <c r="Y148" s="147">
        <f t="shared" si="12"/>
        <v>0</v>
      </c>
      <c r="Z148" s="147">
        <v>0</v>
      </c>
      <c r="AA148" s="148">
        <f t="shared" si="13"/>
        <v>0</v>
      </c>
      <c r="AR148" s="20" t="s">
        <v>168</v>
      </c>
      <c r="AT148" s="20" t="s">
        <v>160</v>
      </c>
      <c r="AU148" s="20" t="s">
        <v>85</v>
      </c>
      <c r="AY148" s="20" t="s">
        <v>159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20" t="s">
        <v>85</v>
      </c>
      <c r="BK148" s="149">
        <f t="shared" si="19"/>
        <v>0</v>
      </c>
      <c r="BL148" s="20" t="s">
        <v>168</v>
      </c>
      <c r="BM148" s="20" t="s">
        <v>536</v>
      </c>
    </row>
    <row r="149" spans="2:65" s="1" customFormat="1" ht="22.5" customHeight="1">
      <c r="B149" s="140"/>
      <c r="C149" s="141" t="s">
        <v>388</v>
      </c>
      <c r="D149" s="141" t="s">
        <v>160</v>
      </c>
      <c r="E149" s="142" t="s">
        <v>1920</v>
      </c>
      <c r="F149" s="225" t="s">
        <v>1921</v>
      </c>
      <c r="G149" s="225"/>
      <c r="H149" s="225"/>
      <c r="I149" s="225"/>
      <c r="J149" s="143" t="s">
        <v>407</v>
      </c>
      <c r="K149" s="144">
        <v>6</v>
      </c>
      <c r="L149" s="226"/>
      <c r="M149" s="226"/>
      <c r="N149" s="226">
        <f t="shared" si="1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1"/>
        <v>0</v>
      </c>
      <c r="X149" s="147">
        <v>0</v>
      </c>
      <c r="Y149" s="147">
        <f t="shared" si="12"/>
        <v>0</v>
      </c>
      <c r="Z149" s="147">
        <v>0</v>
      </c>
      <c r="AA149" s="148">
        <f t="shared" si="13"/>
        <v>0</v>
      </c>
      <c r="AR149" s="20" t="s">
        <v>168</v>
      </c>
      <c r="AT149" s="20" t="s">
        <v>160</v>
      </c>
      <c r="AU149" s="20" t="s">
        <v>85</v>
      </c>
      <c r="AY149" s="20" t="s">
        <v>159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20" t="s">
        <v>85</v>
      </c>
      <c r="BK149" s="149">
        <f t="shared" si="19"/>
        <v>0</v>
      </c>
      <c r="BL149" s="20" t="s">
        <v>168</v>
      </c>
      <c r="BM149" s="20" t="s">
        <v>545</v>
      </c>
    </row>
    <row r="150" spans="2:65" s="1" customFormat="1" ht="22.5" customHeight="1">
      <c r="B150" s="140"/>
      <c r="C150" s="141" t="s">
        <v>393</v>
      </c>
      <c r="D150" s="141" t="s">
        <v>160</v>
      </c>
      <c r="E150" s="142" t="s">
        <v>1922</v>
      </c>
      <c r="F150" s="225" t="s">
        <v>1923</v>
      </c>
      <c r="G150" s="225"/>
      <c r="H150" s="225"/>
      <c r="I150" s="225"/>
      <c r="J150" s="143" t="s">
        <v>407</v>
      </c>
      <c r="K150" s="144">
        <v>45</v>
      </c>
      <c r="L150" s="226"/>
      <c r="M150" s="226"/>
      <c r="N150" s="226">
        <f t="shared" si="1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1"/>
        <v>0</v>
      </c>
      <c r="X150" s="147">
        <v>0</v>
      </c>
      <c r="Y150" s="147">
        <f t="shared" si="12"/>
        <v>0</v>
      </c>
      <c r="Z150" s="147">
        <v>0</v>
      </c>
      <c r="AA150" s="148">
        <f t="shared" si="13"/>
        <v>0</v>
      </c>
      <c r="AR150" s="20" t="s">
        <v>168</v>
      </c>
      <c r="AT150" s="20" t="s">
        <v>160</v>
      </c>
      <c r="AU150" s="20" t="s">
        <v>85</v>
      </c>
      <c r="AY150" s="20" t="s">
        <v>159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20" t="s">
        <v>85</v>
      </c>
      <c r="BK150" s="149">
        <f t="shared" si="19"/>
        <v>0</v>
      </c>
      <c r="BL150" s="20" t="s">
        <v>168</v>
      </c>
      <c r="BM150" s="20" t="s">
        <v>554</v>
      </c>
    </row>
    <row r="151" spans="2:65" s="1" customFormat="1" ht="22.5" customHeight="1">
      <c r="B151" s="140"/>
      <c r="C151" s="141" t="s">
        <v>398</v>
      </c>
      <c r="D151" s="141" t="s">
        <v>160</v>
      </c>
      <c r="E151" s="142" t="s">
        <v>1924</v>
      </c>
      <c r="F151" s="225" t="s">
        <v>1925</v>
      </c>
      <c r="G151" s="225"/>
      <c r="H151" s="225"/>
      <c r="I151" s="225"/>
      <c r="J151" s="143" t="s">
        <v>407</v>
      </c>
      <c r="K151" s="144">
        <v>4</v>
      </c>
      <c r="L151" s="226"/>
      <c r="M151" s="226"/>
      <c r="N151" s="226">
        <f t="shared" si="1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1"/>
        <v>0</v>
      </c>
      <c r="X151" s="147">
        <v>0</v>
      </c>
      <c r="Y151" s="147">
        <f t="shared" si="12"/>
        <v>0</v>
      </c>
      <c r="Z151" s="147">
        <v>0</v>
      </c>
      <c r="AA151" s="148">
        <f t="shared" si="13"/>
        <v>0</v>
      </c>
      <c r="AR151" s="20" t="s">
        <v>168</v>
      </c>
      <c r="AT151" s="20" t="s">
        <v>160</v>
      </c>
      <c r="AU151" s="20" t="s">
        <v>85</v>
      </c>
      <c r="AY151" s="20" t="s">
        <v>159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20" t="s">
        <v>85</v>
      </c>
      <c r="BK151" s="149">
        <f t="shared" si="19"/>
        <v>0</v>
      </c>
      <c r="BL151" s="20" t="s">
        <v>168</v>
      </c>
      <c r="BM151" s="20" t="s">
        <v>564</v>
      </c>
    </row>
    <row r="152" spans="2:65" s="1" customFormat="1" ht="22.5" customHeight="1">
      <c r="B152" s="140"/>
      <c r="C152" s="141" t="s">
        <v>404</v>
      </c>
      <c r="D152" s="141" t="s">
        <v>160</v>
      </c>
      <c r="E152" s="142" t="s">
        <v>1926</v>
      </c>
      <c r="F152" s="225" t="s">
        <v>1927</v>
      </c>
      <c r="G152" s="225"/>
      <c r="H152" s="225"/>
      <c r="I152" s="225"/>
      <c r="J152" s="143" t="s">
        <v>407</v>
      </c>
      <c r="K152" s="144">
        <v>41</v>
      </c>
      <c r="L152" s="226"/>
      <c r="M152" s="226"/>
      <c r="N152" s="226">
        <f t="shared" si="1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1"/>
        <v>0</v>
      </c>
      <c r="X152" s="147">
        <v>0</v>
      </c>
      <c r="Y152" s="147">
        <f t="shared" si="12"/>
        <v>0</v>
      </c>
      <c r="Z152" s="147">
        <v>0</v>
      </c>
      <c r="AA152" s="148">
        <f t="shared" si="13"/>
        <v>0</v>
      </c>
      <c r="AR152" s="20" t="s">
        <v>168</v>
      </c>
      <c r="AT152" s="20" t="s">
        <v>160</v>
      </c>
      <c r="AU152" s="20" t="s">
        <v>85</v>
      </c>
      <c r="AY152" s="20" t="s">
        <v>159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20" t="s">
        <v>85</v>
      </c>
      <c r="BK152" s="149">
        <f t="shared" si="19"/>
        <v>0</v>
      </c>
      <c r="BL152" s="20" t="s">
        <v>168</v>
      </c>
      <c r="BM152" s="20" t="s">
        <v>572</v>
      </c>
    </row>
    <row r="153" spans="2:65" s="1" customFormat="1" ht="31.5" customHeight="1">
      <c r="B153" s="140"/>
      <c r="C153" s="141" t="s">
        <v>410</v>
      </c>
      <c r="D153" s="141" t="s">
        <v>160</v>
      </c>
      <c r="E153" s="142" t="s">
        <v>1928</v>
      </c>
      <c r="F153" s="225" t="s">
        <v>1929</v>
      </c>
      <c r="G153" s="225"/>
      <c r="H153" s="225"/>
      <c r="I153" s="225"/>
      <c r="J153" s="143" t="s">
        <v>1930</v>
      </c>
      <c r="K153" s="144">
        <v>1</v>
      </c>
      <c r="L153" s="226"/>
      <c r="M153" s="226"/>
      <c r="N153" s="226">
        <f t="shared" si="1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1"/>
        <v>0</v>
      </c>
      <c r="X153" s="147">
        <v>0</v>
      </c>
      <c r="Y153" s="147">
        <f t="shared" si="12"/>
        <v>0</v>
      </c>
      <c r="Z153" s="147">
        <v>0</v>
      </c>
      <c r="AA153" s="148">
        <f t="shared" si="13"/>
        <v>0</v>
      </c>
      <c r="AR153" s="20" t="s">
        <v>168</v>
      </c>
      <c r="AT153" s="20" t="s">
        <v>160</v>
      </c>
      <c r="AU153" s="20" t="s">
        <v>85</v>
      </c>
      <c r="AY153" s="20" t="s">
        <v>159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20" t="s">
        <v>85</v>
      </c>
      <c r="BK153" s="149">
        <f t="shared" si="19"/>
        <v>0</v>
      </c>
      <c r="BL153" s="20" t="s">
        <v>168</v>
      </c>
      <c r="BM153" s="20" t="s">
        <v>582</v>
      </c>
    </row>
    <row r="154" spans="2:65" s="1" customFormat="1" ht="22.5" customHeight="1">
      <c r="B154" s="140"/>
      <c r="C154" s="141" t="s">
        <v>414</v>
      </c>
      <c r="D154" s="141" t="s">
        <v>160</v>
      </c>
      <c r="E154" s="142" t="s">
        <v>1931</v>
      </c>
      <c r="F154" s="225" t="s">
        <v>1932</v>
      </c>
      <c r="G154" s="225"/>
      <c r="H154" s="225"/>
      <c r="I154" s="225"/>
      <c r="J154" s="143" t="s">
        <v>1930</v>
      </c>
      <c r="K154" s="144">
        <v>1</v>
      </c>
      <c r="L154" s="226"/>
      <c r="M154" s="226"/>
      <c r="N154" s="226">
        <f t="shared" si="1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1"/>
        <v>0</v>
      </c>
      <c r="X154" s="147">
        <v>0</v>
      </c>
      <c r="Y154" s="147">
        <f t="shared" si="12"/>
        <v>0</v>
      </c>
      <c r="Z154" s="147">
        <v>0</v>
      </c>
      <c r="AA154" s="148">
        <f t="shared" si="13"/>
        <v>0</v>
      </c>
      <c r="AR154" s="20" t="s">
        <v>168</v>
      </c>
      <c r="AT154" s="20" t="s">
        <v>160</v>
      </c>
      <c r="AU154" s="20" t="s">
        <v>85</v>
      </c>
      <c r="AY154" s="20" t="s">
        <v>159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20" t="s">
        <v>85</v>
      </c>
      <c r="BK154" s="149">
        <f t="shared" si="19"/>
        <v>0</v>
      </c>
      <c r="BL154" s="20" t="s">
        <v>168</v>
      </c>
      <c r="BM154" s="20" t="s">
        <v>590</v>
      </c>
    </row>
    <row r="155" spans="2:65" s="9" customFormat="1" ht="37.35" customHeight="1">
      <c r="B155" s="129"/>
      <c r="C155" s="130"/>
      <c r="D155" s="131" t="s">
        <v>1855</v>
      </c>
      <c r="E155" s="131"/>
      <c r="F155" s="131"/>
      <c r="G155" s="131"/>
      <c r="H155" s="131"/>
      <c r="I155" s="131"/>
      <c r="J155" s="131"/>
      <c r="K155" s="131"/>
      <c r="L155" s="131"/>
      <c r="M155" s="131"/>
      <c r="N155" s="265">
        <f>BK155</f>
        <v>0</v>
      </c>
      <c r="O155" s="266"/>
      <c r="P155" s="266"/>
      <c r="Q155" s="266"/>
      <c r="R155" s="132"/>
      <c r="T155" s="133"/>
      <c r="U155" s="130"/>
      <c r="V155" s="130"/>
      <c r="W155" s="134">
        <f>SUM(W156:W169)</f>
        <v>0</v>
      </c>
      <c r="X155" s="130"/>
      <c r="Y155" s="134">
        <f>SUM(Y156:Y169)</f>
        <v>0</v>
      </c>
      <c r="Z155" s="130"/>
      <c r="AA155" s="135">
        <f>SUM(AA156:AA169)</f>
        <v>0</v>
      </c>
      <c r="AR155" s="136" t="s">
        <v>129</v>
      </c>
      <c r="AT155" s="137" t="s">
        <v>76</v>
      </c>
      <c r="AU155" s="137" t="s">
        <v>77</v>
      </c>
      <c r="AY155" s="136" t="s">
        <v>159</v>
      </c>
      <c r="BK155" s="138">
        <f>SUM(BK156:BK169)</f>
        <v>0</v>
      </c>
    </row>
    <row r="156" spans="2:65" s="1" customFormat="1" ht="22.5" customHeight="1">
      <c r="B156" s="140"/>
      <c r="C156" s="141" t="s">
        <v>418</v>
      </c>
      <c r="D156" s="141" t="s">
        <v>160</v>
      </c>
      <c r="E156" s="142" t="s">
        <v>1933</v>
      </c>
      <c r="F156" s="225" t="s">
        <v>1934</v>
      </c>
      <c r="G156" s="225"/>
      <c r="H156" s="225"/>
      <c r="I156" s="225"/>
      <c r="J156" s="143" t="s">
        <v>407</v>
      </c>
      <c r="K156" s="144">
        <v>15</v>
      </c>
      <c r="L156" s="226"/>
      <c r="M156" s="226"/>
      <c r="N156" s="226">
        <f t="shared" ref="N156:N169" si="20">ROUND(L156*K156,2)</f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t="shared" ref="W156:W169" si="21">V156*K156</f>
        <v>0</v>
      </c>
      <c r="X156" s="147">
        <v>0</v>
      </c>
      <c r="Y156" s="147">
        <f t="shared" ref="Y156:Y169" si="22">X156*K156</f>
        <v>0</v>
      </c>
      <c r="Z156" s="147">
        <v>0</v>
      </c>
      <c r="AA156" s="148">
        <f t="shared" ref="AA156:AA169" si="23">Z156*K156</f>
        <v>0</v>
      </c>
      <c r="AR156" s="20" t="s">
        <v>168</v>
      </c>
      <c r="AT156" s="20" t="s">
        <v>160</v>
      </c>
      <c r="AU156" s="20" t="s">
        <v>85</v>
      </c>
      <c r="AY156" s="20" t="s">
        <v>159</v>
      </c>
      <c r="BE156" s="149">
        <f t="shared" ref="BE156:BE169" si="24">IF(U156="základní",N156,0)</f>
        <v>0</v>
      </c>
      <c r="BF156" s="149">
        <f t="shared" ref="BF156:BF169" si="25">IF(U156="snížená",N156,0)</f>
        <v>0</v>
      </c>
      <c r="BG156" s="149">
        <f t="shared" ref="BG156:BG169" si="26">IF(U156="zákl. přenesená",N156,0)</f>
        <v>0</v>
      </c>
      <c r="BH156" s="149">
        <f t="shared" ref="BH156:BH169" si="27">IF(U156="sníž. přenesená",N156,0)</f>
        <v>0</v>
      </c>
      <c r="BI156" s="149">
        <f t="shared" ref="BI156:BI169" si="28">IF(U156="nulová",N156,0)</f>
        <v>0</v>
      </c>
      <c r="BJ156" s="20" t="s">
        <v>85</v>
      </c>
      <c r="BK156" s="149">
        <f t="shared" ref="BK156:BK169" si="29">ROUND(L156*K156,2)</f>
        <v>0</v>
      </c>
      <c r="BL156" s="20" t="s">
        <v>168</v>
      </c>
      <c r="BM156" s="20" t="s">
        <v>599</v>
      </c>
    </row>
    <row r="157" spans="2:65" s="1" customFormat="1" ht="22.5" customHeight="1">
      <c r="B157" s="140"/>
      <c r="C157" s="141" t="s">
        <v>422</v>
      </c>
      <c r="D157" s="141" t="s">
        <v>160</v>
      </c>
      <c r="E157" s="142" t="s">
        <v>1935</v>
      </c>
      <c r="F157" s="225" t="s">
        <v>1936</v>
      </c>
      <c r="G157" s="225"/>
      <c r="H157" s="225"/>
      <c r="I157" s="225"/>
      <c r="J157" s="143" t="s">
        <v>163</v>
      </c>
      <c r="K157" s="144">
        <v>30</v>
      </c>
      <c r="L157" s="226"/>
      <c r="M157" s="226"/>
      <c r="N157" s="226">
        <f t="shared" si="2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21"/>
        <v>0</v>
      </c>
      <c r="X157" s="147">
        <v>0</v>
      </c>
      <c r="Y157" s="147">
        <f t="shared" si="22"/>
        <v>0</v>
      </c>
      <c r="Z157" s="147">
        <v>0</v>
      </c>
      <c r="AA157" s="148">
        <f t="shared" si="23"/>
        <v>0</v>
      </c>
      <c r="AR157" s="20" t="s">
        <v>168</v>
      </c>
      <c r="AT157" s="20" t="s">
        <v>160</v>
      </c>
      <c r="AU157" s="20" t="s">
        <v>85</v>
      </c>
      <c r="AY157" s="20" t="s">
        <v>159</v>
      </c>
      <c r="BE157" s="149">
        <f t="shared" si="24"/>
        <v>0</v>
      </c>
      <c r="BF157" s="149">
        <f t="shared" si="25"/>
        <v>0</v>
      </c>
      <c r="BG157" s="149">
        <f t="shared" si="26"/>
        <v>0</v>
      </c>
      <c r="BH157" s="149">
        <f t="shared" si="27"/>
        <v>0</v>
      </c>
      <c r="BI157" s="149">
        <f t="shared" si="28"/>
        <v>0</v>
      </c>
      <c r="BJ157" s="20" t="s">
        <v>85</v>
      </c>
      <c r="BK157" s="149">
        <f t="shared" si="29"/>
        <v>0</v>
      </c>
      <c r="BL157" s="20" t="s">
        <v>168</v>
      </c>
      <c r="BM157" s="20" t="s">
        <v>608</v>
      </c>
    </row>
    <row r="158" spans="2:65" s="1" customFormat="1" ht="22.5" customHeight="1">
      <c r="B158" s="140"/>
      <c r="C158" s="141" t="s">
        <v>426</v>
      </c>
      <c r="D158" s="141" t="s">
        <v>160</v>
      </c>
      <c r="E158" s="142" t="s">
        <v>1937</v>
      </c>
      <c r="F158" s="225" t="s">
        <v>1938</v>
      </c>
      <c r="G158" s="225"/>
      <c r="H158" s="225"/>
      <c r="I158" s="225"/>
      <c r="J158" s="143" t="s">
        <v>163</v>
      </c>
      <c r="K158" s="144">
        <v>45</v>
      </c>
      <c r="L158" s="226"/>
      <c r="M158" s="226"/>
      <c r="N158" s="226">
        <f t="shared" si="2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21"/>
        <v>0</v>
      </c>
      <c r="X158" s="147">
        <v>0</v>
      </c>
      <c r="Y158" s="147">
        <f t="shared" si="22"/>
        <v>0</v>
      </c>
      <c r="Z158" s="147">
        <v>0</v>
      </c>
      <c r="AA158" s="148">
        <f t="shared" si="23"/>
        <v>0</v>
      </c>
      <c r="AR158" s="20" t="s">
        <v>168</v>
      </c>
      <c r="AT158" s="20" t="s">
        <v>160</v>
      </c>
      <c r="AU158" s="20" t="s">
        <v>85</v>
      </c>
      <c r="AY158" s="20" t="s">
        <v>159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20" t="s">
        <v>85</v>
      </c>
      <c r="BK158" s="149">
        <f t="shared" si="29"/>
        <v>0</v>
      </c>
      <c r="BL158" s="20" t="s">
        <v>168</v>
      </c>
      <c r="BM158" s="20" t="s">
        <v>619</v>
      </c>
    </row>
    <row r="159" spans="2:65" s="1" customFormat="1" ht="22.5" customHeight="1">
      <c r="B159" s="140"/>
      <c r="C159" s="141" t="s">
        <v>431</v>
      </c>
      <c r="D159" s="141" t="s">
        <v>160</v>
      </c>
      <c r="E159" s="142" t="s">
        <v>1939</v>
      </c>
      <c r="F159" s="225" t="s">
        <v>1940</v>
      </c>
      <c r="G159" s="225"/>
      <c r="H159" s="225"/>
      <c r="I159" s="225"/>
      <c r="J159" s="143" t="s">
        <v>163</v>
      </c>
      <c r="K159" s="144">
        <v>6</v>
      </c>
      <c r="L159" s="226"/>
      <c r="M159" s="226"/>
      <c r="N159" s="226">
        <f t="shared" si="20"/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t="shared" si="21"/>
        <v>0</v>
      </c>
      <c r="X159" s="147">
        <v>0</v>
      </c>
      <c r="Y159" s="147">
        <f t="shared" si="22"/>
        <v>0</v>
      </c>
      <c r="Z159" s="147">
        <v>0</v>
      </c>
      <c r="AA159" s="148">
        <f t="shared" si="23"/>
        <v>0</v>
      </c>
      <c r="AR159" s="20" t="s">
        <v>168</v>
      </c>
      <c r="AT159" s="20" t="s">
        <v>160</v>
      </c>
      <c r="AU159" s="20" t="s">
        <v>85</v>
      </c>
      <c r="AY159" s="20" t="s">
        <v>159</v>
      </c>
      <c r="BE159" s="149">
        <f t="shared" si="24"/>
        <v>0</v>
      </c>
      <c r="BF159" s="149">
        <f t="shared" si="25"/>
        <v>0</v>
      </c>
      <c r="BG159" s="149">
        <f t="shared" si="26"/>
        <v>0</v>
      </c>
      <c r="BH159" s="149">
        <f t="shared" si="27"/>
        <v>0</v>
      </c>
      <c r="BI159" s="149">
        <f t="shared" si="28"/>
        <v>0</v>
      </c>
      <c r="BJ159" s="20" t="s">
        <v>85</v>
      </c>
      <c r="BK159" s="149">
        <f t="shared" si="29"/>
        <v>0</v>
      </c>
      <c r="BL159" s="20" t="s">
        <v>168</v>
      </c>
      <c r="BM159" s="20" t="s">
        <v>627</v>
      </c>
    </row>
    <row r="160" spans="2:65" s="1" customFormat="1" ht="22.5" customHeight="1">
      <c r="B160" s="140"/>
      <c r="C160" s="141" t="s">
        <v>436</v>
      </c>
      <c r="D160" s="141" t="s">
        <v>160</v>
      </c>
      <c r="E160" s="142" t="s">
        <v>1941</v>
      </c>
      <c r="F160" s="225" t="s">
        <v>1942</v>
      </c>
      <c r="G160" s="225"/>
      <c r="H160" s="225"/>
      <c r="I160" s="225"/>
      <c r="J160" s="143" t="s">
        <v>163</v>
      </c>
      <c r="K160" s="144">
        <v>20</v>
      </c>
      <c r="L160" s="226"/>
      <c r="M160" s="226"/>
      <c r="N160" s="226">
        <f t="shared" si="2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21"/>
        <v>0</v>
      </c>
      <c r="X160" s="147">
        <v>0</v>
      </c>
      <c r="Y160" s="147">
        <f t="shared" si="22"/>
        <v>0</v>
      </c>
      <c r="Z160" s="147">
        <v>0</v>
      </c>
      <c r="AA160" s="148">
        <f t="shared" si="23"/>
        <v>0</v>
      </c>
      <c r="AR160" s="20" t="s">
        <v>168</v>
      </c>
      <c r="AT160" s="20" t="s">
        <v>160</v>
      </c>
      <c r="AU160" s="20" t="s">
        <v>85</v>
      </c>
      <c r="AY160" s="20" t="s">
        <v>159</v>
      </c>
      <c r="BE160" s="149">
        <f t="shared" si="24"/>
        <v>0</v>
      </c>
      <c r="BF160" s="149">
        <f t="shared" si="25"/>
        <v>0</v>
      </c>
      <c r="BG160" s="149">
        <f t="shared" si="26"/>
        <v>0</v>
      </c>
      <c r="BH160" s="149">
        <f t="shared" si="27"/>
        <v>0</v>
      </c>
      <c r="BI160" s="149">
        <f t="shared" si="28"/>
        <v>0</v>
      </c>
      <c r="BJ160" s="20" t="s">
        <v>85</v>
      </c>
      <c r="BK160" s="149">
        <f t="shared" si="29"/>
        <v>0</v>
      </c>
      <c r="BL160" s="20" t="s">
        <v>168</v>
      </c>
      <c r="BM160" s="20" t="s">
        <v>634</v>
      </c>
    </row>
    <row r="161" spans="2:65" s="1" customFormat="1" ht="22.5" customHeight="1">
      <c r="B161" s="140"/>
      <c r="C161" s="141" t="s">
        <v>441</v>
      </c>
      <c r="D161" s="141" t="s">
        <v>160</v>
      </c>
      <c r="E161" s="142" t="s">
        <v>1943</v>
      </c>
      <c r="F161" s="225" t="s">
        <v>1944</v>
      </c>
      <c r="G161" s="225"/>
      <c r="H161" s="225"/>
      <c r="I161" s="225"/>
      <c r="J161" s="143" t="s">
        <v>163</v>
      </c>
      <c r="K161" s="144">
        <v>225</v>
      </c>
      <c r="L161" s="226"/>
      <c r="M161" s="226"/>
      <c r="N161" s="226">
        <f t="shared" si="20"/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 t="shared" si="21"/>
        <v>0</v>
      </c>
      <c r="X161" s="147">
        <v>0</v>
      </c>
      <c r="Y161" s="147">
        <f t="shared" si="22"/>
        <v>0</v>
      </c>
      <c r="Z161" s="147">
        <v>0</v>
      </c>
      <c r="AA161" s="148">
        <f t="shared" si="23"/>
        <v>0</v>
      </c>
      <c r="AR161" s="20" t="s">
        <v>168</v>
      </c>
      <c r="AT161" s="20" t="s">
        <v>160</v>
      </c>
      <c r="AU161" s="20" t="s">
        <v>85</v>
      </c>
      <c r="AY161" s="20" t="s">
        <v>159</v>
      </c>
      <c r="BE161" s="149">
        <f t="shared" si="24"/>
        <v>0</v>
      </c>
      <c r="BF161" s="149">
        <f t="shared" si="25"/>
        <v>0</v>
      </c>
      <c r="BG161" s="149">
        <f t="shared" si="26"/>
        <v>0</v>
      </c>
      <c r="BH161" s="149">
        <f t="shared" si="27"/>
        <v>0</v>
      </c>
      <c r="BI161" s="149">
        <f t="shared" si="28"/>
        <v>0</v>
      </c>
      <c r="BJ161" s="20" t="s">
        <v>85</v>
      </c>
      <c r="BK161" s="149">
        <f t="shared" si="29"/>
        <v>0</v>
      </c>
      <c r="BL161" s="20" t="s">
        <v>168</v>
      </c>
      <c r="BM161" s="20" t="s">
        <v>645</v>
      </c>
    </row>
    <row r="162" spans="2:65" s="1" customFormat="1" ht="22.5" customHeight="1">
      <c r="B162" s="140"/>
      <c r="C162" s="141" t="s">
        <v>447</v>
      </c>
      <c r="D162" s="141" t="s">
        <v>160</v>
      </c>
      <c r="E162" s="142" t="s">
        <v>1945</v>
      </c>
      <c r="F162" s="225" t="s">
        <v>1946</v>
      </c>
      <c r="G162" s="225"/>
      <c r="H162" s="225"/>
      <c r="I162" s="225"/>
      <c r="J162" s="143" t="s">
        <v>163</v>
      </c>
      <c r="K162" s="144">
        <v>145</v>
      </c>
      <c r="L162" s="226"/>
      <c r="M162" s="226"/>
      <c r="N162" s="226">
        <f t="shared" si="20"/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 t="shared" si="21"/>
        <v>0</v>
      </c>
      <c r="X162" s="147">
        <v>0</v>
      </c>
      <c r="Y162" s="147">
        <f t="shared" si="22"/>
        <v>0</v>
      </c>
      <c r="Z162" s="147">
        <v>0</v>
      </c>
      <c r="AA162" s="148">
        <f t="shared" si="23"/>
        <v>0</v>
      </c>
      <c r="AR162" s="20" t="s">
        <v>168</v>
      </c>
      <c r="AT162" s="20" t="s">
        <v>160</v>
      </c>
      <c r="AU162" s="20" t="s">
        <v>85</v>
      </c>
      <c r="AY162" s="20" t="s">
        <v>159</v>
      </c>
      <c r="BE162" s="149">
        <f t="shared" si="24"/>
        <v>0</v>
      </c>
      <c r="BF162" s="149">
        <f t="shared" si="25"/>
        <v>0</v>
      </c>
      <c r="BG162" s="149">
        <f t="shared" si="26"/>
        <v>0</v>
      </c>
      <c r="BH162" s="149">
        <f t="shared" si="27"/>
        <v>0</v>
      </c>
      <c r="BI162" s="149">
        <f t="shared" si="28"/>
        <v>0</v>
      </c>
      <c r="BJ162" s="20" t="s">
        <v>85</v>
      </c>
      <c r="BK162" s="149">
        <f t="shared" si="29"/>
        <v>0</v>
      </c>
      <c r="BL162" s="20" t="s">
        <v>168</v>
      </c>
      <c r="BM162" s="20" t="s">
        <v>655</v>
      </c>
    </row>
    <row r="163" spans="2:65" s="1" customFormat="1" ht="22.5" customHeight="1">
      <c r="B163" s="140"/>
      <c r="C163" s="141" t="s">
        <v>451</v>
      </c>
      <c r="D163" s="141" t="s">
        <v>160</v>
      </c>
      <c r="E163" s="142" t="s">
        <v>1947</v>
      </c>
      <c r="F163" s="225" t="s">
        <v>1948</v>
      </c>
      <c r="G163" s="225"/>
      <c r="H163" s="225"/>
      <c r="I163" s="225"/>
      <c r="J163" s="143" t="s">
        <v>163</v>
      </c>
      <c r="K163" s="144">
        <v>85</v>
      </c>
      <c r="L163" s="226"/>
      <c r="M163" s="226"/>
      <c r="N163" s="226">
        <f t="shared" si="20"/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 t="shared" si="21"/>
        <v>0</v>
      </c>
      <c r="X163" s="147">
        <v>0</v>
      </c>
      <c r="Y163" s="147">
        <f t="shared" si="22"/>
        <v>0</v>
      </c>
      <c r="Z163" s="147">
        <v>0</v>
      </c>
      <c r="AA163" s="148">
        <f t="shared" si="23"/>
        <v>0</v>
      </c>
      <c r="AR163" s="20" t="s">
        <v>168</v>
      </c>
      <c r="AT163" s="20" t="s">
        <v>160</v>
      </c>
      <c r="AU163" s="20" t="s">
        <v>85</v>
      </c>
      <c r="AY163" s="20" t="s">
        <v>159</v>
      </c>
      <c r="BE163" s="149">
        <f t="shared" si="24"/>
        <v>0</v>
      </c>
      <c r="BF163" s="149">
        <f t="shared" si="25"/>
        <v>0</v>
      </c>
      <c r="BG163" s="149">
        <f t="shared" si="26"/>
        <v>0</v>
      </c>
      <c r="BH163" s="149">
        <f t="shared" si="27"/>
        <v>0</v>
      </c>
      <c r="BI163" s="149">
        <f t="shared" si="28"/>
        <v>0</v>
      </c>
      <c r="BJ163" s="20" t="s">
        <v>85</v>
      </c>
      <c r="BK163" s="149">
        <f t="shared" si="29"/>
        <v>0</v>
      </c>
      <c r="BL163" s="20" t="s">
        <v>168</v>
      </c>
      <c r="BM163" s="20" t="s">
        <v>663</v>
      </c>
    </row>
    <row r="164" spans="2:65" s="1" customFormat="1" ht="22.5" customHeight="1">
      <c r="B164" s="140"/>
      <c r="C164" s="141" t="s">
        <v>455</v>
      </c>
      <c r="D164" s="141" t="s">
        <v>160</v>
      </c>
      <c r="E164" s="142" t="s">
        <v>1949</v>
      </c>
      <c r="F164" s="225" t="s">
        <v>1950</v>
      </c>
      <c r="G164" s="225"/>
      <c r="H164" s="225"/>
      <c r="I164" s="225"/>
      <c r="J164" s="143" t="s">
        <v>163</v>
      </c>
      <c r="K164" s="144">
        <v>80</v>
      </c>
      <c r="L164" s="226"/>
      <c r="M164" s="226"/>
      <c r="N164" s="226">
        <f t="shared" si="20"/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 t="shared" si="21"/>
        <v>0</v>
      </c>
      <c r="X164" s="147">
        <v>0</v>
      </c>
      <c r="Y164" s="147">
        <f t="shared" si="22"/>
        <v>0</v>
      </c>
      <c r="Z164" s="147">
        <v>0</v>
      </c>
      <c r="AA164" s="148">
        <f t="shared" si="23"/>
        <v>0</v>
      </c>
      <c r="AR164" s="20" t="s">
        <v>168</v>
      </c>
      <c r="AT164" s="20" t="s">
        <v>160</v>
      </c>
      <c r="AU164" s="20" t="s">
        <v>85</v>
      </c>
      <c r="AY164" s="20" t="s">
        <v>159</v>
      </c>
      <c r="BE164" s="149">
        <f t="shared" si="24"/>
        <v>0</v>
      </c>
      <c r="BF164" s="149">
        <f t="shared" si="25"/>
        <v>0</v>
      </c>
      <c r="BG164" s="149">
        <f t="shared" si="26"/>
        <v>0</v>
      </c>
      <c r="BH164" s="149">
        <f t="shared" si="27"/>
        <v>0</v>
      </c>
      <c r="BI164" s="149">
        <f t="shared" si="28"/>
        <v>0</v>
      </c>
      <c r="BJ164" s="20" t="s">
        <v>85</v>
      </c>
      <c r="BK164" s="149">
        <f t="shared" si="29"/>
        <v>0</v>
      </c>
      <c r="BL164" s="20" t="s">
        <v>168</v>
      </c>
      <c r="BM164" s="20" t="s">
        <v>922</v>
      </c>
    </row>
    <row r="165" spans="2:65" s="1" customFormat="1" ht="22.5" customHeight="1">
      <c r="B165" s="140"/>
      <c r="C165" s="141" t="s">
        <v>461</v>
      </c>
      <c r="D165" s="141" t="s">
        <v>160</v>
      </c>
      <c r="E165" s="142" t="s">
        <v>1951</v>
      </c>
      <c r="F165" s="225" t="s">
        <v>1952</v>
      </c>
      <c r="G165" s="225"/>
      <c r="H165" s="225"/>
      <c r="I165" s="225"/>
      <c r="J165" s="143" t="s">
        <v>407</v>
      </c>
      <c r="K165" s="144">
        <v>150</v>
      </c>
      <c r="L165" s="226"/>
      <c r="M165" s="226"/>
      <c r="N165" s="226">
        <f t="shared" si="20"/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 t="shared" si="21"/>
        <v>0</v>
      </c>
      <c r="X165" s="147">
        <v>0</v>
      </c>
      <c r="Y165" s="147">
        <f t="shared" si="22"/>
        <v>0</v>
      </c>
      <c r="Z165" s="147">
        <v>0</v>
      </c>
      <c r="AA165" s="148">
        <f t="shared" si="23"/>
        <v>0</v>
      </c>
      <c r="AR165" s="20" t="s">
        <v>168</v>
      </c>
      <c r="AT165" s="20" t="s">
        <v>160</v>
      </c>
      <c r="AU165" s="20" t="s">
        <v>85</v>
      </c>
      <c r="AY165" s="20" t="s">
        <v>159</v>
      </c>
      <c r="BE165" s="149">
        <f t="shared" si="24"/>
        <v>0</v>
      </c>
      <c r="BF165" s="149">
        <f t="shared" si="25"/>
        <v>0</v>
      </c>
      <c r="BG165" s="149">
        <f t="shared" si="26"/>
        <v>0</v>
      </c>
      <c r="BH165" s="149">
        <f t="shared" si="27"/>
        <v>0</v>
      </c>
      <c r="BI165" s="149">
        <f t="shared" si="28"/>
        <v>0</v>
      </c>
      <c r="BJ165" s="20" t="s">
        <v>85</v>
      </c>
      <c r="BK165" s="149">
        <f t="shared" si="29"/>
        <v>0</v>
      </c>
      <c r="BL165" s="20" t="s">
        <v>168</v>
      </c>
      <c r="BM165" s="20" t="s">
        <v>925</v>
      </c>
    </row>
    <row r="166" spans="2:65" s="1" customFormat="1" ht="31.5" customHeight="1">
      <c r="B166" s="140"/>
      <c r="C166" s="141" t="s">
        <v>468</v>
      </c>
      <c r="D166" s="141" t="s">
        <v>160</v>
      </c>
      <c r="E166" s="142" t="s">
        <v>1953</v>
      </c>
      <c r="F166" s="225" t="s">
        <v>1954</v>
      </c>
      <c r="G166" s="225"/>
      <c r="H166" s="225"/>
      <c r="I166" s="225"/>
      <c r="J166" s="143" t="s">
        <v>407</v>
      </c>
      <c r="K166" s="144">
        <v>30</v>
      </c>
      <c r="L166" s="226"/>
      <c r="M166" s="226"/>
      <c r="N166" s="226">
        <f t="shared" si="20"/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 t="shared" si="21"/>
        <v>0</v>
      </c>
      <c r="X166" s="147">
        <v>0</v>
      </c>
      <c r="Y166" s="147">
        <f t="shared" si="22"/>
        <v>0</v>
      </c>
      <c r="Z166" s="147">
        <v>0</v>
      </c>
      <c r="AA166" s="148">
        <f t="shared" si="23"/>
        <v>0</v>
      </c>
      <c r="AR166" s="20" t="s">
        <v>168</v>
      </c>
      <c r="AT166" s="20" t="s">
        <v>160</v>
      </c>
      <c r="AU166" s="20" t="s">
        <v>85</v>
      </c>
      <c r="AY166" s="20" t="s">
        <v>159</v>
      </c>
      <c r="BE166" s="149">
        <f t="shared" si="24"/>
        <v>0</v>
      </c>
      <c r="BF166" s="149">
        <f t="shared" si="25"/>
        <v>0</v>
      </c>
      <c r="BG166" s="149">
        <f t="shared" si="26"/>
        <v>0</v>
      </c>
      <c r="BH166" s="149">
        <f t="shared" si="27"/>
        <v>0</v>
      </c>
      <c r="BI166" s="149">
        <f t="shared" si="28"/>
        <v>0</v>
      </c>
      <c r="BJ166" s="20" t="s">
        <v>85</v>
      </c>
      <c r="BK166" s="149">
        <f t="shared" si="29"/>
        <v>0</v>
      </c>
      <c r="BL166" s="20" t="s">
        <v>168</v>
      </c>
      <c r="BM166" s="20" t="s">
        <v>928</v>
      </c>
    </row>
    <row r="167" spans="2:65" s="1" customFormat="1" ht="31.5" customHeight="1">
      <c r="B167" s="140"/>
      <c r="C167" s="141" t="s">
        <v>475</v>
      </c>
      <c r="D167" s="141" t="s">
        <v>160</v>
      </c>
      <c r="E167" s="142" t="s">
        <v>1955</v>
      </c>
      <c r="F167" s="225" t="s">
        <v>1956</v>
      </c>
      <c r="G167" s="225"/>
      <c r="H167" s="225"/>
      <c r="I167" s="225"/>
      <c r="J167" s="143" t="s">
        <v>407</v>
      </c>
      <c r="K167" s="144">
        <v>26</v>
      </c>
      <c r="L167" s="226"/>
      <c r="M167" s="226"/>
      <c r="N167" s="226">
        <f t="shared" si="20"/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 t="shared" si="21"/>
        <v>0</v>
      </c>
      <c r="X167" s="147">
        <v>0</v>
      </c>
      <c r="Y167" s="147">
        <f t="shared" si="22"/>
        <v>0</v>
      </c>
      <c r="Z167" s="147">
        <v>0</v>
      </c>
      <c r="AA167" s="148">
        <f t="shared" si="23"/>
        <v>0</v>
      </c>
      <c r="AR167" s="20" t="s">
        <v>168</v>
      </c>
      <c r="AT167" s="20" t="s">
        <v>160</v>
      </c>
      <c r="AU167" s="20" t="s">
        <v>85</v>
      </c>
      <c r="AY167" s="20" t="s">
        <v>159</v>
      </c>
      <c r="BE167" s="149">
        <f t="shared" si="24"/>
        <v>0</v>
      </c>
      <c r="BF167" s="149">
        <f t="shared" si="25"/>
        <v>0</v>
      </c>
      <c r="BG167" s="149">
        <f t="shared" si="26"/>
        <v>0</v>
      </c>
      <c r="BH167" s="149">
        <f t="shared" si="27"/>
        <v>0</v>
      </c>
      <c r="BI167" s="149">
        <f t="shared" si="28"/>
        <v>0</v>
      </c>
      <c r="BJ167" s="20" t="s">
        <v>85</v>
      </c>
      <c r="BK167" s="149">
        <f t="shared" si="29"/>
        <v>0</v>
      </c>
      <c r="BL167" s="20" t="s">
        <v>168</v>
      </c>
      <c r="BM167" s="20" t="s">
        <v>933</v>
      </c>
    </row>
    <row r="168" spans="2:65" s="1" customFormat="1" ht="22.5" customHeight="1">
      <c r="B168" s="140"/>
      <c r="C168" s="141" t="s">
        <v>480</v>
      </c>
      <c r="D168" s="141" t="s">
        <v>160</v>
      </c>
      <c r="E168" s="142" t="s">
        <v>1957</v>
      </c>
      <c r="F168" s="225" t="s">
        <v>1958</v>
      </c>
      <c r="G168" s="225"/>
      <c r="H168" s="225"/>
      <c r="I168" s="225"/>
      <c r="J168" s="143" t="s">
        <v>407</v>
      </c>
      <c r="K168" s="144">
        <v>36</v>
      </c>
      <c r="L168" s="226"/>
      <c r="M168" s="226"/>
      <c r="N168" s="226">
        <f t="shared" si="20"/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 t="shared" si="21"/>
        <v>0</v>
      </c>
      <c r="X168" s="147">
        <v>0</v>
      </c>
      <c r="Y168" s="147">
        <f t="shared" si="22"/>
        <v>0</v>
      </c>
      <c r="Z168" s="147">
        <v>0</v>
      </c>
      <c r="AA168" s="148">
        <f t="shared" si="23"/>
        <v>0</v>
      </c>
      <c r="AR168" s="20" t="s">
        <v>168</v>
      </c>
      <c r="AT168" s="20" t="s">
        <v>160</v>
      </c>
      <c r="AU168" s="20" t="s">
        <v>85</v>
      </c>
      <c r="AY168" s="20" t="s">
        <v>159</v>
      </c>
      <c r="BE168" s="149">
        <f t="shared" si="24"/>
        <v>0</v>
      </c>
      <c r="BF168" s="149">
        <f t="shared" si="25"/>
        <v>0</v>
      </c>
      <c r="BG168" s="149">
        <f t="shared" si="26"/>
        <v>0</v>
      </c>
      <c r="BH168" s="149">
        <f t="shared" si="27"/>
        <v>0</v>
      </c>
      <c r="BI168" s="149">
        <f t="shared" si="28"/>
        <v>0</v>
      </c>
      <c r="BJ168" s="20" t="s">
        <v>85</v>
      </c>
      <c r="BK168" s="149">
        <f t="shared" si="29"/>
        <v>0</v>
      </c>
      <c r="BL168" s="20" t="s">
        <v>168</v>
      </c>
      <c r="BM168" s="20" t="s">
        <v>936</v>
      </c>
    </row>
    <row r="169" spans="2:65" s="1" customFormat="1" ht="22.5" customHeight="1">
      <c r="B169" s="140"/>
      <c r="C169" s="141" t="s">
        <v>485</v>
      </c>
      <c r="D169" s="141" t="s">
        <v>160</v>
      </c>
      <c r="E169" s="142" t="s">
        <v>1959</v>
      </c>
      <c r="F169" s="225" t="s">
        <v>1960</v>
      </c>
      <c r="G169" s="225"/>
      <c r="H169" s="225"/>
      <c r="I169" s="225"/>
      <c r="J169" s="143" t="s">
        <v>407</v>
      </c>
      <c r="K169" s="144">
        <v>1</v>
      </c>
      <c r="L169" s="226"/>
      <c r="M169" s="226"/>
      <c r="N169" s="226">
        <f t="shared" si="20"/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 t="shared" si="21"/>
        <v>0</v>
      </c>
      <c r="X169" s="147">
        <v>0</v>
      </c>
      <c r="Y169" s="147">
        <f t="shared" si="22"/>
        <v>0</v>
      </c>
      <c r="Z169" s="147">
        <v>0</v>
      </c>
      <c r="AA169" s="148">
        <f t="shared" si="23"/>
        <v>0</v>
      </c>
      <c r="AR169" s="20" t="s">
        <v>168</v>
      </c>
      <c r="AT169" s="20" t="s">
        <v>160</v>
      </c>
      <c r="AU169" s="20" t="s">
        <v>85</v>
      </c>
      <c r="AY169" s="20" t="s">
        <v>159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20" t="s">
        <v>85</v>
      </c>
      <c r="BK169" s="149">
        <f t="shared" si="29"/>
        <v>0</v>
      </c>
      <c r="BL169" s="20" t="s">
        <v>168</v>
      </c>
      <c r="BM169" s="20" t="s">
        <v>939</v>
      </c>
    </row>
    <row r="170" spans="2:65" s="9" customFormat="1" ht="37.35" customHeight="1">
      <c r="B170" s="129"/>
      <c r="C170" s="130"/>
      <c r="D170" s="131" t="s">
        <v>1856</v>
      </c>
      <c r="E170" s="131"/>
      <c r="F170" s="131"/>
      <c r="G170" s="131"/>
      <c r="H170" s="131"/>
      <c r="I170" s="131"/>
      <c r="J170" s="131"/>
      <c r="K170" s="131"/>
      <c r="L170" s="131"/>
      <c r="M170" s="131"/>
      <c r="N170" s="265">
        <f>BK170</f>
        <v>0</v>
      </c>
      <c r="O170" s="266"/>
      <c r="P170" s="266"/>
      <c r="Q170" s="266"/>
      <c r="R170" s="132"/>
      <c r="T170" s="133"/>
      <c r="U170" s="130"/>
      <c r="V170" s="130"/>
      <c r="W170" s="134">
        <f>SUM(W171:W185)</f>
        <v>0</v>
      </c>
      <c r="X170" s="130"/>
      <c r="Y170" s="134">
        <f>SUM(Y171:Y185)</f>
        <v>0</v>
      </c>
      <c r="Z170" s="130"/>
      <c r="AA170" s="135">
        <f>SUM(AA171:AA185)</f>
        <v>0</v>
      </c>
      <c r="AR170" s="136" t="s">
        <v>129</v>
      </c>
      <c r="AT170" s="137" t="s">
        <v>76</v>
      </c>
      <c r="AU170" s="137" t="s">
        <v>77</v>
      </c>
      <c r="AY170" s="136" t="s">
        <v>159</v>
      </c>
      <c r="BK170" s="138">
        <f>SUM(BK171:BK185)</f>
        <v>0</v>
      </c>
    </row>
    <row r="171" spans="2:65" s="1" customFormat="1" ht="22.5" customHeight="1">
      <c r="B171" s="140"/>
      <c r="C171" s="141" t="s">
        <v>490</v>
      </c>
      <c r="D171" s="141" t="s">
        <v>160</v>
      </c>
      <c r="E171" s="142" t="s">
        <v>1961</v>
      </c>
      <c r="F171" s="225" t="s">
        <v>1962</v>
      </c>
      <c r="G171" s="225"/>
      <c r="H171" s="225"/>
      <c r="I171" s="225"/>
      <c r="J171" s="143" t="s">
        <v>407</v>
      </c>
      <c r="K171" s="144">
        <v>30</v>
      </c>
      <c r="L171" s="226"/>
      <c r="M171" s="226"/>
      <c r="N171" s="226">
        <f t="shared" ref="N171:N185" si="30">ROUND(L171*K171,2)</f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 t="shared" ref="W171:W185" si="31">V171*K171</f>
        <v>0</v>
      </c>
      <c r="X171" s="147">
        <v>0</v>
      </c>
      <c r="Y171" s="147">
        <f t="shared" ref="Y171:Y185" si="32">X171*K171</f>
        <v>0</v>
      </c>
      <c r="Z171" s="147">
        <v>0</v>
      </c>
      <c r="AA171" s="148">
        <f t="shared" ref="AA171:AA185" si="33">Z171*K171</f>
        <v>0</v>
      </c>
      <c r="AR171" s="20" t="s">
        <v>168</v>
      </c>
      <c r="AT171" s="20" t="s">
        <v>160</v>
      </c>
      <c r="AU171" s="20" t="s">
        <v>85</v>
      </c>
      <c r="AY171" s="20" t="s">
        <v>159</v>
      </c>
      <c r="BE171" s="149">
        <f t="shared" ref="BE171:BE185" si="34">IF(U171="základní",N171,0)</f>
        <v>0</v>
      </c>
      <c r="BF171" s="149">
        <f t="shared" ref="BF171:BF185" si="35">IF(U171="snížená",N171,0)</f>
        <v>0</v>
      </c>
      <c r="BG171" s="149">
        <f t="shared" ref="BG171:BG185" si="36">IF(U171="zákl. přenesená",N171,0)</f>
        <v>0</v>
      </c>
      <c r="BH171" s="149">
        <f t="shared" ref="BH171:BH185" si="37">IF(U171="sníž. přenesená",N171,0)</f>
        <v>0</v>
      </c>
      <c r="BI171" s="149">
        <f t="shared" ref="BI171:BI185" si="38">IF(U171="nulová",N171,0)</f>
        <v>0</v>
      </c>
      <c r="BJ171" s="20" t="s">
        <v>85</v>
      </c>
      <c r="BK171" s="149">
        <f t="shared" ref="BK171:BK185" si="39">ROUND(L171*K171,2)</f>
        <v>0</v>
      </c>
      <c r="BL171" s="20" t="s">
        <v>168</v>
      </c>
      <c r="BM171" s="20" t="s">
        <v>942</v>
      </c>
    </row>
    <row r="172" spans="2:65" s="1" customFormat="1" ht="22.5" customHeight="1">
      <c r="B172" s="140"/>
      <c r="C172" s="141" t="s">
        <v>494</v>
      </c>
      <c r="D172" s="141" t="s">
        <v>160</v>
      </c>
      <c r="E172" s="142" t="s">
        <v>1963</v>
      </c>
      <c r="F172" s="225" t="s">
        <v>1964</v>
      </c>
      <c r="G172" s="225"/>
      <c r="H172" s="225"/>
      <c r="I172" s="225"/>
      <c r="J172" s="143" t="s">
        <v>407</v>
      </c>
      <c r="K172" s="144">
        <v>500</v>
      </c>
      <c r="L172" s="226"/>
      <c r="M172" s="226"/>
      <c r="N172" s="226">
        <f t="shared" si="30"/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 t="shared" si="31"/>
        <v>0</v>
      </c>
      <c r="X172" s="147">
        <v>0</v>
      </c>
      <c r="Y172" s="147">
        <f t="shared" si="32"/>
        <v>0</v>
      </c>
      <c r="Z172" s="147">
        <v>0</v>
      </c>
      <c r="AA172" s="148">
        <f t="shared" si="33"/>
        <v>0</v>
      </c>
      <c r="AR172" s="20" t="s">
        <v>168</v>
      </c>
      <c r="AT172" s="20" t="s">
        <v>160</v>
      </c>
      <c r="AU172" s="20" t="s">
        <v>85</v>
      </c>
      <c r="AY172" s="20" t="s">
        <v>159</v>
      </c>
      <c r="BE172" s="149">
        <f t="shared" si="34"/>
        <v>0</v>
      </c>
      <c r="BF172" s="149">
        <f t="shared" si="35"/>
        <v>0</v>
      </c>
      <c r="BG172" s="149">
        <f t="shared" si="36"/>
        <v>0</v>
      </c>
      <c r="BH172" s="149">
        <f t="shared" si="37"/>
        <v>0</v>
      </c>
      <c r="BI172" s="149">
        <f t="shared" si="38"/>
        <v>0</v>
      </c>
      <c r="BJ172" s="20" t="s">
        <v>85</v>
      </c>
      <c r="BK172" s="149">
        <f t="shared" si="39"/>
        <v>0</v>
      </c>
      <c r="BL172" s="20" t="s">
        <v>168</v>
      </c>
      <c r="BM172" s="20" t="s">
        <v>945</v>
      </c>
    </row>
    <row r="173" spans="2:65" s="1" customFormat="1" ht="22.5" customHeight="1">
      <c r="B173" s="140"/>
      <c r="C173" s="141" t="s">
        <v>498</v>
      </c>
      <c r="D173" s="141" t="s">
        <v>160</v>
      </c>
      <c r="E173" s="142" t="s">
        <v>1965</v>
      </c>
      <c r="F173" s="225" t="s">
        <v>1966</v>
      </c>
      <c r="G173" s="225"/>
      <c r="H173" s="225"/>
      <c r="I173" s="225"/>
      <c r="J173" s="143" t="s">
        <v>407</v>
      </c>
      <c r="K173" s="144">
        <v>500</v>
      </c>
      <c r="L173" s="226"/>
      <c r="M173" s="226"/>
      <c r="N173" s="226">
        <f t="shared" si="30"/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 t="shared" si="31"/>
        <v>0</v>
      </c>
      <c r="X173" s="147">
        <v>0</v>
      </c>
      <c r="Y173" s="147">
        <f t="shared" si="32"/>
        <v>0</v>
      </c>
      <c r="Z173" s="147">
        <v>0</v>
      </c>
      <c r="AA173" s="148">
        <f t="shared" si="33"/>
        <v>0</v>
      </c>
      <c r="AR173" s="20" t="s">
        <v>168</v>
      </c>
      <c r="AT173" s="20" t="s">
        <v>160</v>
      </c>
      <c r="AU173" s="20" t="s">
        <v>85</v>
      </c>
      <c r="AY173" s="20" t="s">
        <v>159</v>
      </c>
      <c r="BE173" s="149">
        <f t="shared" si="34"/>
        <v>0</v>
      </c>
      <c r="BF173" s="149">
        <f t="shared" si="35"/>
        <v>0</v>
      </c>
      <c r="BG173" s="149">
        <f t="shared" si="36"/>
        <v>0</v>
      </c>
      <c r="BH173" s="149">
        <f t="shared" si="37"/>
        <v>0</v>
      </c>
      <c r="BI173" s="149">
        <f t="shared" si="38"/>
        <v>0</v>
      </c>
      <c r="BJ173" s="20" t="s">
        <v>85</v>
      </c>
      <c r="BK173" s="149">
        <f t="shared" si="39"/>
        <v>0</v>
      </c>
      <c r="BL173" s="20" t="s">
        <v>168</v>
      </c>
      <c r="BM173" s="20" t="s">
        <v>948</v>
      </c>
    </row>
    <row r="174" spans="2:65" s="1" customFormat="1" ht="22.5" customHeight="1">
      <c r="B174" s="140"/>
      <c r="C174" s="141" t="s">
        <v>502</v>
      </c>
      <c r="D174" s="141" t="s">
        <v>160</v>
      </c>
      <c r="E174" s="142" t="s">
        <v>1967</v>
      </c>
      <c r="F174" s="225" t="s">
        <v>1968</v>
      </c>
      <c r="G174" s="225"/>
      <c r="H174" s="225"/>
      <c r="I174" s="225"/>
      <c r="J174" s="143" t="s">
        <v>407</v>
      </c>
      <c r="K174" s="144">
        <v>1</v>
      </c>
      <c r="L174" s="226"/>
      <c r="M174" s="226"/>
      <c r="N174" s="226">
        <f t="shared" si="30"/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 t="shared" si="31"/>
        <v>0</v>
      </c>
      <c r="X174" s="147">
        <v>0</v>
      </c>
      <c r="Y174" s="147">
        <f t="shared" si="32"/>
        <v>0</v>
      </c>
      <c r="Z174" s="147">
        <v>0</v>
      </c>
      <c r="AA174" s="148">
        <f t="shared" si="33"/>
        <v>0</v>
      </c>
      <c r="AR174" s="20" t="s">
        <v>168</v>
      </c>
      <c r="AT174" s="20" t="s">
        <v>160</v>
      </c>
      <c r="AU174" s="20" t="s">
        <v>85</v>
      </c>
      <c r="AY174" s="20" t="s">
        <v>159</v>
      </c>
      <c r="BE174" s="149">
        <f t="shared" si="34"/>
        <v>0</v>
      </c>
      <c r="BF174" s="149">
        <f t="shared" si="35"/>
        <v>0</v>
      </c>
      <c r="BG174" s="149">
        <f t="shared" si="36"/>
        <v>0</v>
      </c>
      <c r="BH174" s="149">
        <f t="shared" si="37"/>
        <v>0</v>
      </c>
      <c r="BI174" s="149">
        <f t="shared" si="38"/>
        <v>0</v>
      </c>
      <c r="BJ174" s="20" t="s">
        <v>85</v>
      </c>
      <c r="BK174" s="149">
        <f t="shared" si="39"/>
        <v>0</v>
      </c>
      <c r="BL174" s="20" t="s">
        <v>168</v>
      </c>
      <c r="BM174" s="20" t="s">
        <v>951</v>
      </c>
    </row>
    <row r="175" spans="2:65" s="1" customFormat="1" ht="22.5" customHeight="1">
      <c r="B175" s="140"/>
      <c r="C175" s="141" t="s">
        <v>506</v>
      </c>
      <c r="D175" s="141" t="s">
        <v>160</v>
      </c>
      <c r="E175" s="142" t="s">
        <v>1969</v>
      </c>
      <c r="F175" s="225" t="s">
        <v>1970</v>
      </c>
      <c r="G175" s="225"/>
      <c r="H175" s="225"/>
      <c r="I175" s="225"/>
      <c r="J175" s="143" t="s">
        <v>258</v>
      </c>
      <c r="K175" s="144">
        <v>2</v>
      </c>
      <c r="L175" s="226"/>
      <c r="M175" s="226"/>
      <c r="N175" s="226">
        <f t="shared" si="30"/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 t="shared" si="31"/>
        <v>0</v>
      </c>
      <c r="X175" s="147">
        <v>0</v>
      </c>
      <c r="Y175" s="147">
        <f t="shared" si="32"/>
        <v>0</v>
      </c>
      <c r="Z175" s="147">
        <v>0</v>
      </c>
      <c r="AA175" s="148">
        <f t="shared" si="33"/>
        <v>0</v>
      </c>
      <c r="AR175" s="20" t="s">
        <v>168</v>
      </c>
      <c r="AT175" s="20" t="s">
        <v>160</v>
      </c>
      <c r="AU175" s="20" t="s">
        <v>85</v>
      </c>
      <c r="AY175" s="20" t="s">
        <v>159</v>
      </c>
      <c r="BE175" s="149">
        <f t="shared" si="34"/>
        <v>0</v>
      </c>
      <c r="BF175" s="149">
        <f t="shared" si="35"/>
        <v>0</v>
      </c>
      <c r="BG175" s="149">
        <f t="shared" si="36"/>
        <v>0</v>
      </c>
      <c r="BH175" s="149">
        <f t="shared" si="37"/>
        <v>0</v>
      </c>
      <c r="BI175" s="149">
        <f t="shared" si="38"/>
        <v>0</v>
      </c>
      <c r="BJ175" s="20" t="s">
        <v>85</v>
      </c>
      <c r="BK175" s="149">
        <f t="shared" si="39"/>
        <v>0</v>
      </c>
      <c r="BL175" s="20" t="s">
        <v>168</v>
      </c>
      <c r="BM175" s="20" t="s">
        <v>954</v>
      </c>
    </row>
    <row r="176" spans="2:65" s="1" customFormat="1" ht="22.5" customHeight="1">
      <c r="B176" s="140"/>
      <c r="C176" s="141" t="s">
        <v>511</v>
      </c>
      <c r="D176" s="141" t="s">
        <v>160</v>
      </c>
      <c r="E176" s="142" t="s">
        <v>1971</v>
      </c>
      <c r="F176" s="225" t="s">
        <v>1972</v>
      </c>
      <c r="G176" s="225"/>
      <c r="H176" s="225"/>
      <c r="I176" s="225"/>
      <c r="J176" s="143" t="s">
        <v>407</v>
      </c>
      <c r="K176" s="144">
        <v>5</v>
      </c>
      <c r="L176" s="226"/>
      <c r="M176" s="226"/>
      <c r="N176" s="226">
        <f t="shared" si="30"/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 t="shared" si="31"/>
        <v>0</v>
      </c>
      <c r="X176" s="147">
        <v>0</v>
      </c>
      <c r="Y176" s="147">
        <f t="shared" si="32"/>
        <v>0</v>
      </c>
      <c r="Z176" s="147">
        <v>0</v>
      </c>
      <c r="AA176" s="148">
        <f t="shared" si="33"/>
        <v>0</v>
      </c>
      <c r="AR176" s="20" t="s">
        <v>168</v>
      </c>
      <c r="AT176" s="20" t="s">
        <v>160</v>
      </c>
      <c r="AU176" s="20" t="s">
        <v>85</v>
      </c>
      <c r="AY176" s="20" t="s">
        <v>159</v>
      </c>
      <c r="BE176" s="149">
        <f t="shared" si="34"/>
        <v>0</v>
      </c>
      <c r="BF176" s="149">
        <f t="shared" si="35"/>
        <v>0</v>
      </c>
      <c r="BG176" s="149">
        <f t="shared" si="36"/>
        <v>0</v>
      </c>
      <c r="BH176" s="149">
        <f t="shared" si="37"/>
        <v>0</v>
      </c>
      <c r="BI176" s="149">
        <f t="shared" si="38"/>
        <v>0</v>
      </c>
      <c r="BJ176" s="20" t="s">
        <v>85</v>
      </c>
      <c r="BK176" s="149">
        <f t="shared" si="39"/>
        <v>0</v>
      </c>
      <c r="BL176" s="20" t="s">
        <v>168</v>
      </c>
      <c r="BM176" s="20" t="s">
        <v>957</v>
      </c>
    </row>
    <row r="177" spans="2:65" s="1" customFormat="1" ht="22.5" customHeight="1">
      <c r="B177" s="140"/>
      <c r="C177" s="141" t="s">
        <v>516</v>
      </c>
      <c r="D177" s="141" t="s">
        <v>160</v>
      </c>
      <c r="E177" s="142" t="s">
        <v>1973</v>
      </c>
      <c r="F177" s="225" t="s">
        <v>1974</v>
      </c>
      <c r="G177" s="225"/>
      <c r="H177" s="225"/>
      <c r="I177" s="225"/>
      <c r="J177" s="143" t="s">
        <v>407</v>
      </c>
      <c r="K177" s="144">
        <v>1</v>
      </c>
      <c r="L177" s="226"/>
      <c r="M177" s="226"/>
      <c r="N177" s="226">
        <f t="shared" si="30"/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 t="shared" si="31"/>
        <v>0</v>
      </c>
      <c r="X177" s="147">
        <v>0</v>
      </c>
      <c r="Y177" s="147">
        <f t="shared" si="32"/>
        <v>0</v>
      </c>
      <c r="Z177" s="147">
        <v>0</v>
      </c>
      <c r="AA177" s="148">
        <f t="shared" si="33"/>
        <v>0</v>
      </c>
      <c r="AR177" s="20" t="s">
        <v>168</v>
      </c>
      <c r="AT177" s="20" t="s">
        <v>160</v>
      </c>
      <c r="AU177" s="20" t="s">
        <v>85</v>
      </c>
      <c r="AY177" s="20" t="s">
        <v>159</v>
      </c>
      <c r="BE177" s="149">
        <f t="shared" si="34"/>
        <v>0</v>
      </c>
      <c r="BF177" s="149">
        <f t="shared" si="35"/>
        <v>0</v>
      </c>
      <c r="BG177" s="149">
        <f t="shared" si="36"/>
        <v>0</v>
      </c>
      <c r="BH177" s="149">
        <f t="shared" si="37"/>
        <v>0</v>
      </c>
      <c r="BI177" s="149">
        <f t="shared" si="38"/>
        <v>0</v>
      </c>
      <c r="BJ177" s="20" t="s">
        <v>85</v>
      </c>
      <c r="BK177" s="149">
        <f t="shared" si="39"/>
        <v>0</v>
      </c>
      <c r="BL177" s="20" t="s">
        <v>168</v>
      </c>
      <c r="BM177" s="20" t="s">
        <v>960</v>
      </c>
    </row>
    <row r="178" spans="2:65" s="1" customFormat="1" ht="22.5" customHeight="1">
      <c r="B178" s="140"/>
      <c r="C178" s="141" t="s">
        <v>409</v>
      </c>
      <c r="D178" s="141" t="s">
        <v>160</v>
      </c>
      <c r="E178" s="142" t="s">
        <v>1975</v>
      </c>
      <c r="F178" s="225" t="s">
        <v>1976</v>
      </c>
      <c r="G178" s="225"/>
      <c r="H178" s="225"/>
      <c r="I178" s="225"/>
      <c r="J178" s="143" t="s">
        <v>407</v>
      </c>
      <c r="K178" s="144">
        <v>2</v>
      </c>
      <c r="L178" s="226"/>
      <c r="M178" s="226"/>
      <c r="N178" s="226">
        <f t="shared" si="30"/>
        <v>0</v>
      </c>
      <c r="O178" s="226"/>
      <c r="P178" s="226"/>
      <c r="Q178" s="226"/>
      <c r="R178" s="145"/>
      <c r="T178" s="146" t="s">
        <v>5</v>
      </c>
      <c r="U178" s="43" t="s">
        <v>42</v>
      </c>
      <c r="V178" s="147">
        <v>0</v>
      </c>
      <c r="W178" s="147">
        <f t="shared" si="31"/>
        <v>0</v>
      </c>
      <c r="X178" s="147">
        <v>0</v>
      </c>
      <c r="Y178" s="147">
        <f t="shared" si="32"/>
        <v>0</v>
      </c>
      <c r="Z178" s="147">
        <v>0</v>
      </c>
      <c r="AA178" s="148">
        <f t="shared" si="33"/>
        <v>0</v>
      </c>
      <c r="AR178" s="20" t="s">
        <v>168</v>
      </c>
      <c r="AT178" s="20" t="s">
        <v>160</v>
      </c>
      <c r="AU178" s="20" t="s">
        <v>85</v>
      </c>
      <c r="AY178" s="20" t="s">
        <v>159</v>
      </c>
      <c r="BE178" s="149">
        <f t="shared" si="34"/>
        <v>0</v>
      </c>
      <c r="BF178" s="149">
        <f t="shared" si="35"/>
        <v>0</v>
      </c>
      <c r="BG178" s="149">
        <f t="shared" si="36"/>
        <v>0</v>
      </c>
      <c r="BH178" s="149">
        <f t="shared" si="37"/>
        <v>0</v>
      </c>
      <c r="BI178" s="149">
        <f t="shared" si="38"/>
        <v>0</v>
      </c>
      <c r="BJ178" s="20" t="s">
        <v>85</v>
      </c>
      <c r="BK178" s="149">
        <f t="shared" si="39"/>
        <v>0</v>
      </c>
      <c r="BL178" s="20" t="s">
        <v>168</v>
      </c>
      <c r="BM178" s="20" t="s">
        <v>278</v>
      </c>
    </row>
    <row r="179" spans="2:65" s="1" customFormat="1" ht="22.5" customHeight="1">
      <c r="B179" s="140"/>
      <c r="C179" s="141" t="s">
        <v>524</v>
      </c>
      <c r="D179" s="141" t="s">
        <v>160</v>
      </c>
      <c r="E179" s="142" t="s">
        <v>1977</v>
      </c>
      <c r="F179" s="225" t="s">
        <v>1978</v>
      </c>
      <c r="G179" s="225"/>
      <c r="H179" s="225"/>
      <c r="I179" s="225"/>
      <c r="J179" s="143" t="s">
        <v>407</v>
      </c>
      <c r="K179" s="144">
        <v>5</v>
      </c>
      <c r="L179" s="226"/>
      <c r="M179" s="226"/>
      <c r="N179" s="226">
        <f t="shared" si="30"/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 t="shared" si="31"/>
        <v>0</v>
      </c>
      <c r="X179" s="147">
        <v>0</v>
      </c>
      <c r="Y179" s="147">
        <f t="shared" si="32"/>
        <v>0</v>
      </c>
      <c r="Z179" s="147">
        <v>0</v>
      </c>
      <c r="AA179" s="148">
        <f t="shared" si="33"/>
        <v>0</v>
      </c>
      <c r="AR179" s="20" t="s">
        <v>168</v>
      </c>
      <c r="AT179" s="20" t="s">
        <v>160</v>
      </c>
      <c r="AU179" s="20" t="s">
        <v>85</v>
      </c>
      <c r="AY179" s="20" t="s">
        <v>159</v>
      </c>
      <c r="BE179" s="149">
        <f t="shared" si="34"/>
        <v>0</v>
      </c>
      <c r="BF179" s="149">
        <f t="shared" si="35"/>
        <v>0</v>
      </c>
      <c r="BG179" s="149">
        <f t="shared" si="36"/>
        <v>0</v>
      </c>
      <c r="BH179" s="149">
        <f t="shared" si="37"/>
        <v>0</v>
      </c>
      <c r="BI179" s="149">
        <f t="shared" si="38"/>
        <v>0</v>
      </c>
      <c r="BJ179" s="20" t="s">
        <v>85</v>
      </c>
      <c r="BK179" s="149">
        <f t="shared" si="39"/>
        <v>0</v>
      </c>
      <c r="BL179" s="20" t="s">
        <v>168</v>
      </c>
      <c r="BM179" s="20" t="s">
        <v>965</v>
      </c>
    </row>
    <row r="180" spans="2:65" s="1" customFormat="1" ht="31.5" customHeight="1">
      <c r="B180" s="140"/>
      <c r="C180" s="141" t="s">
        <v>528</v>
      </c>
      <c r="D180" s="141" t="s">
        <v>160</v>
      </c>
      <c r="E180" s="142" t="s">
        <v>1979</v>
      </c>
      <c r="F180" s="225" t="s">
        <v>1980</v>
      </c>
      <c r="G180" s="225"/>
      <c r="H180" s="225"/>
      <c r="I180" s="225"/>
      <c r="J180" s="143" t="s">
        <v>407</v>
      </c>
      <c r="K180" s="144">
        <v>2</v>
      </c>
      <c r="L180" s="226"/>
      <c r="M180" s="226"/>
      <c r="N180" s="226">
        <f t="shared" si="30"/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 t="shared" si="31"/>
        <v>0</v>
      </c>
      <c r="X180" s="147">
        <v>0</v>
      </c>
      <c r="Y180" s="147">
        <f t="shared" si="32"/>
        <v>0</v>
      </c>
      <c r="Z180" s="147">
        <v>0</v>
      </c>
      <c r="AA180" s="148">
        <f t="shared" si="33"/>
        <v>0</v>
      </c>
      <c r="AR180" s="20" t="s">
        <v>168</v>
      </c>
      <c r="AT180" s="20" t="s">
        <v>160</v>
      </c>
      <c r="AU180" s="20" t="s">
        <v>85</v>
      </c>
      <c r="AY180" s="20" t="s">
        <v>159</v>
      </c>
      <c r="BE180" s="149">
        <f t="shared" si="34"/>
        <v>0</v>
      </c>
      <c r="BF180" s="149">
        <f t="shared" si="35"/>
        <v>0</v>
      </c>
      <c r="BG180" s="149">
        <f t="shared" si="36"/>
        <v>0</v>
      </c>
      <c r="BH180" s="149">
        <f t="shared" si="37"/>
        <v>0</v>
      </c>
      <c r="BI180" s="149">
        <f t="shared" si="38"/>
        <v>0</v>
      </c>
      <c r="BJ180" s="20" t="s">
        <v>85</v>
      </c>
      <c r="BK180" s="149">
        <f t="shared" si="39"/>
        <v>0</v>
      </c>
      <c r="BL180" s="20" t="s">
        <v>168</v>
      </c>
      <c r="BM180" s="20" t="s">
        <v>969</v>
      </c>
    </row>
    <row r="181" spans="2:65" s="1" customFormat="1" ht="22.5" customHeight="1">
      <c r="B181" s="140"/>
      <c r="C181" s="141" t="s">
        <v>532</v>
      </c>
      <c r="D181" s="141" t="s">
        <v>160</v>
      </c>
      <c r="E181" s="142" t="s">
        <v>1981</v>
      </c>
      <c r="F181" s="225" t="s">
        <v>1982</v>
      </c>
      <c r="G181" s="225"/>
      <c r="H181" s="225"/>
      <c r="I181" s="225"/>
      <c r="J181" s="143" t="s">
        <v>407</v>
      </c>
      <c r="K181" s="144">
        <v>6</v>
      </c>
      <c r="L181" s="226"/>
      <c r="M181" s="226"/>
      <c r="N181" s="226">
        <f t="shared" si="30"/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 t="shared" si="31"/>
        <v>0</v>
      </c>
      <c r="X181" s="147">
        <v>0</v>
      </c>
      <c r="Y181" s="147">
        <f t="shared" si="32"/>
        <v>0</v>
      </c>
      <c r="Z181" s="147">
        <v>0</v>
      </c>
      <c r="AA181" s="148">
        <f t="shared" si="33"/>
        <v>0</v>
      </c>
      <c r="AR181" s="20" t="s">
        <v>168</v>
      </c>
      <c r="AT181" s="20" t="s">
        <v>160</v>
      </c>
      <c r="AU181" s="20" t="s">
        <v>85</v>
      </c>
      <c r="AY181" s="20" t="s">
        <v>159</v>
      </c>
      <c r="BE181" s="149">
        <f t="shared" si="34"/>
        <v>0</v>
      </c>
      <c r="BF181" s="149">
        <f t="shared" si="35"/>
        <v>0</v>
      </c>
      <c r="BG181" s="149">
        <f t="shared" si="36"/>
        <v>0</v>
      </c>
      <c r="BH181" s="149">
        <f t="shared" si="37"/>
        <v>0</v>
      </c>
      <c r="BI181" s="149">
        <f t="shared" si="38"/>
        <v>0</v>
      </c>
      <c r="BJ181" s="20" t="s">
        <v>85</v>
      </c>
      <c r="BK181" s="149">
        <f t="shared" si="39"/>
        <v>0</v>
      </c>
      <c r="BL181" s="20" t="s">
        <v>168</v>
      </c>
      <c r="BM181" s="20" t="s">
        <v>972</v>
      </c>
    </row>
    <row r="182" spans="2:65" s="1" customFormat="1" ht="22.5" customHeight="1">
      <c r="B182" s="140"/>
      <c r="C182" s="141" t="s">
        <v>536</v>
      </c>
      <c r="D182" s="141" t="s">
        <v>160</v>
      </c>
      <c r="E182" s="142" t="s">
        <v>1983</v>
      </c>
      <c r="F182" s="225" t="s">
        <v>1984</v>
      </c>
      <c r="G182" s="225"/>
      <c r="H182" s="225"/>
      <c r="I182" s="225"/>
      <c r="J182" s="143" t="s">
        <v>407</v>
      </c>
      <c r="K182" s="144">
        <v>2</v>
      </c>
      <c r="L182" s="226"/>
      <c r="M182" s="226"/>
      <c r="N182" s="226">
        <f t="shared" si="30"/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</v>
      </c>
      <c r="W182" s="147">
        <f t="shared" si="31"/>
        <v>0</v>
      </c>
      <c r="X182" s="147">
        <v>0</v>
      </c>
      <c r="Y182" s="147">
        <f t="shared" si="32"/>
        <v>0</v>
      </c>
      <c r="Z182" s="147">
        <v>0</v>
      </c>
      <c r="AA182" s="148">
        <f t="shared" si="33"/>
        <v>0</v>
      </c>
      <c r="AR182" s="20" t="s">
        <v>168</v>
      </c>
      <c r="AT182" s="20" t="s">
        <v>160</v>
      </c>
      <c r="AU182" s="20" t="s">
        <v>85</v>
      </c>
      <c r="AY182" s="20" t="s">
        <v>159</v>
      </c>
      <c r="BE182" s="149">
        <f t="shared" si="34"/>
        <v>0</v>
      </c>
      <c r="BF182" s="149">
        <f t="shared" si="35"/>
        <v>0</v>
      </c>
      <c r="BG182" s="149">
        <f t="shared" si="36"/>
        <v>0</v>
      </c>
      <c r="BH182" s="149">
        <f t="shared" si="37"/>
        <v>0</v>
      </c>
      <c r="BI182" s="149">
        <f t="shared" si="38"/>
        <v>0</v>
      </c>
      <c r="BJ182" s="20" t="s">
        <v>85</v>
      </c>
      <c r="BK182" s="149">
        <f t="shared" si="39"/>
        <v>0</v>
      </c>
      <c r="BL182" s="20" t="s">
        <v>168</v>
      </c>
      <c r="BM182" s="20" t="s">
        <v>976</v>
      </c>
    </row>
    <row r="183" spans="2:65" s="1" customFormat="1" ht="22.5" customHeight="1">
      <c r="B183" s="140"/>
      <c r="C183" s="141" t="s">
        <v>540</v>
      </c>
      <c r="D183" s="141" t="s">
        <v>160</v>
      </c>
      <c r="E183" s="142" t="s">
        <v>1985</v>
      </c>
      <c r="F183" s="225" t="s">
        <v>1986</v>
      </c>
      <c r="G183" s="225"/>
      <c r="H183" s="225"/>
      <c r="I183" s="225"/>
      <c r="J183" s="143" t="s">
        <v>407</v>
      </c>
      <c r="K183" s="144">
        <v>2</v>
      </c>
      <c r="L183" s="226"/>
      <c r="M183" s="226"/>
      <c r="N183" s="226">
        <f t="shared" si="30"/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 t="shared" si="31"/>
        <v>0</v>
      </c>
      <c r="X183" s="147">
        <v>0</v>
      </c>
      <c r="Y183" s="147">
        <f t="shared" si="32"/>
        <v>0</v>
      </c>
      <c r="Z183" s="147">
        <v>0</v>
      </c>
      <c r="AA183" s="148">
        <f t="shared" si="33"/>
        <v>0</v>
      </c>
      <c r="AR183" s="20" t="s">
        <v>168</v>
      </c>
      <c r="AT183" s="20" t="s">
        <v>160</v>
      </c>
      <c r="AU183" s="20" t="s">
        <v>85</v>
      </c>
      <c r="AY183" s="20" t="s">
        <v>159</v>
      </c>
      <c r="BE183" s="149">
        <f t="shared" si="34"/>
        <v>0</v>
      </c>
      <c r="BF183" s="149">
        <f t="shared" si="35"/>
        <v>0</v>
      </c>
      <c r="BG183" s="149">
        <f t="shared" si="36"/>
        <v>0</v>
      </c>
      <c r="BH183" s="149">
        <f t="shared" si="37"/>
        <v>0</v>
      </c>
      <c r="BI183" s="149">
        <f t="shared" si="38"/>
        <v>0</v>
      </c>
      <c r="BJ183" s="20" t="s">
        <v>85</v>
      </c>
      <c r="BK183" s="149">
        <f t="shared" si="39"/>
        <v>0</v>
      </c>
      <c r="BL183" s="20" t="s">
        <v>168</v>
      </c>
      <c r="BM183" s="20" t="s">
        <v>980</v>
      </c>
    </row>
    <row r="184" spans="2:65" s="1" customFormat="1" ht="22.5" customHeight="1">
      <c r="B184" s="140"/>
      <c r="C184" s="141" t="s">
        <v>545</v>
      </c>
      <c r="D184" s="141" t="s">
        <v>160</v>
      </c>
      <c r="E184" s="142" t="s">
        <v>1987</v>
      </c>
      <c r="F184" s="225" t="s">
        <v>1988</v>
      </c>
      <c r="G184" s="225"/>
      <c r="H184" s="225"/>
      <c r="I184" s="225"/>
      <c r="J184" s="143" t="s">
        <v>407</v>
      </c>
      <c r="K184" s="144">
        <v>2</v>
      </c>
      <c r="L184" s="226"/>
      <c r="M184" s="226"/>
      <c r="N184" s="226">
        <f t="shared" si="30"/>
        <v>0</v>
      </c>
      <c r="O184" s="226"/>
      <c r="P184" s="226"/>
      <c r="Q184" s="226"/>
      <c r="R184" s="145"/>
      <c r="T184" s="146" t="s">
        <v>5</v>
      </c>
      <c r="U184" s="43" t="s">
        <v>42</v>
      </c>
      <c r="V184" s="147">
        <v>0</v>
      </c>
      <c r="W184" s="147">
        <f t="shared" si="31"/>
        <v>0</v>
      </c>
      <c r="X184" s="147">
        <v>0</v>
      </c>
      <c r="Y184" s="147">
        <f t="shared" si="32"/>
        <v>0</v>
      </c>
      <c r="Z184" s="147">
        <v>0</v>
      </c>
      <c r="AA184" s="148">
        <f t="shared" si="33"/>
        <v>0</v>
      </c>
      <c r="AR184" s="20" t="s">
        <v>168</v>
      </c>
      <c r="AT184" s="20" t="s">
        <v>160</v>
      </c>
      <c r="AU184" s="20" t="s">
        <v>85</v>
      </c>
      <c r="AY184" s="20" t="s">
        <v>159</v>
      </c>
      <c r="BE184" s="149">
        <f t="shared" si="34"/>
        <v>0</v>
      </c>
      <c r="BF184" s="149">
        <f t="shared" si="35"/>
        <v>0</v>
      </c>
      <c r="BG184" s="149">
        <f t="shared" si="36"/>
        <v>0</v>
      </c>
      <c r="BH184" s="149">
        <f t="shared" si="37"/>
        <v>0</v>
      </c>
      <c r="BI184" s="149">
        <f t="shared" si="38"/>
        <v>0</v>
      </c>
      <c r="BJ184" s="20" t="s">
        <v>85</v>
      </c>
      <c r="BK184" s="149">
        <f t="shared" si="39"/>
        <v>0</v>
      </c>
      <c r="BL184" s="20" t="s">
        <v>168</v>
      </c>
      <c r="BM184" s="20" t="s">
        <v>984</v>
      </c>
    </row>
    <row r="185" spans="2:65" s="1" customFormat="1" ht="22.5" customHeight="1">
      <c r="B185" s="140"/>
      <c r="C185" s="141" t="s">
        <v>549</v>
      </c>
      <c r="D185" s="141" t="s">
        <v>160</v>
      </c>
      <c r="E185" s="142" t="s">
        <v>1989</v>
      </c>
      <c r="F185" s="225" t="s">
        <v>1990</v>
      </c>
      <c r="G185" s="225"/>
      <c r="H185" s="225"/>
      <c r="I185" s="225"/>
      <c r="J185" s="143" t="s">
        <v>407</v>
      </c>
      <c r="K185" s="144">
        <v>3</v>
      </c>
      <c r="L185" s="226"/>
      <c r="M185" s="226"/>
      <c r="N185" s="226">
        <f t="shared" si="30"/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 t="shared" si="31"/>
        <v>0</v>
      </c>
      <c r="X185" s="147">
        <v>0</v>
      </c>
      <c r="Y185" s="147">
        <f t="shared" si="32"/>
        <v>0</v>
      </c>
      <c r="Z185" s="147">
        <v>0</v>
      </c>
      <c r="AA185" s="148">
        <f t="shared" si="33"/>
        <v>0</v>
      </c>
      <c r="AR185" s="20" t="s">
        <v>168</v>
      </c>
      <c r="AT185" s="20" t="s">
        <v>160</v>
      </c>
      <c r="AU185" s="20" t="s">
        <v>85</v>
      </c>
      <c r="AY185" s="20" t="s">
        <v>159</v>
      </c>
      <c r="BE185" s="149">
        <f t="shared" si="34"/>
        <v>0</v>
      </c>
      <c r="BF185" s="149">
        <f t="shared" si="35"/>
        <v>0</v>
      </c>
      <c r="BG185" s="149">
        <f t="shared" si="36"/>
        <v>0</v>
      </c>
      <c r="BH185" s="149">
        <f t="shared" si="37"/>
        <v>0</v>
      </c>
      <c r="BI185" s="149">
        <f t="shared" si="38"/>
        <v>0</v>
      </c>
      <c r="BJ185" s="20" t="s">
        <v>85</v>
      </c>
      <c r="BK185" s="149">
        <f t="shared" si="39"/>
        <v>0</v>
      </c>
      <c r="BL185" s="20" t="s">
        <v>168</v>
      </c>
      <c r="BM185" s="20" t="s">
        <v>987</v>
      </c>
    </row>
    <row r="186" spans="2:65" s="9" customFormat="1" ht="37.35" customHeight="1">
      <c r="B186" s="129"/>
      <c r="C186" s="130"/>
      <c r="D186" s="131" t="s">
        <v>1857</v>
      </c>
      <c r="E186" s="131"/>
      <c r="F186" s="131"/>
      <c r="G186" s="131"/>
      <c r="H186" s="131"/>
      <c r="I186" s="131"/>
      <c r="J186" s="131"/>
      <c r="K186" s="131"/>
      <c r="L186" s="131"/>
      <c r="M186" s="131"/>
      <c r="N186" s="265">
        <f>BK186</f>
        <v>0</v>
      </c>
      <c r="O186" s="266"/>
      <c r="P186" s="266"/>
      <c r="Q186" s="266"/>
      <c r="R186" s="132"/>
      <c r="T186" s="133"/>
      <c r="U186" s="130"/>
      <c r="V186" s="130"/>
      <c r="W186" s="134">
        <f>SUM(W187:W194)</f>
        <v>0</v>
      </c>
      <c r="X186" s="130"/>
      <c r="Y186" s="134">
        <f>SUM(Y187:Y194)</f>
        <v>0</v>
      </c>
      <c r="Z186" s="130"/>
      <c r="AA186" s="135">
        <f>SUM(AA187:AA194)</f>
        <v>0</v>
      </c>
      <c r="AR186" s="136" t="s">
        <v>129</v>
      </c>
      <c r="AT186" s="137" t="s">
        <v>76</v>
      </c>
      <c r="AU186" s="137" t="s">
        <v>77</v>
      </c>
      <c r="AY186" s="136" t="s">
        <v>159</v>
      </c>
      <c r="BK186" s="138">
        <f>SUM(BK187:BK194)</f>
        <v>0</v>
      </c>
    </row>
    <row r="187" spans="2:65" s="1" customFormat="1" ht="22.5" customHeight="1">
      <c r="B187" s="140"/>
      <c r="C187" s="141" t="s">
        <v>554</v>
      </c>
      <c r="D187" s="141" t="s">
        <v>160</v>
      </c>
      <c r="E187" s="142" t="s">
        <v>1991</v>
      </c>
      <c r="F187" s="225" t="s">
        <v>1992</v>
      </c>
      <c r="G187" s="225"/>
      <c r="H187" s="225"/>
      <c r="I187" s="225"/>
      <c r="J187" s="143" t="s">
        <v>407</v>
      </c>
      <c r="K187" s="144">
        <v>30</v>
      </c>
      <c r="L187" s="226"/>
      <c r="M187" s="226"/>
      <c r="N187" s="226">
        <f t="shared" ref="N187:N194" si="40">ROUND(L187*K187,2)</f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 t="shared" ref="W187:W194" si="41">V187*K187</f>
        <v>0</v>
      </c>
      <c r="X187" s="147">
        <v>0</v>
      </c>
      <c r="Y187" s="147">
        <f t="shared" ref="Y187:Y194" si="42">X187*K187</f>
        <v>0</v>
      </c>
      <c r="Z187" s="147">
        <v>0</v>
      </c>
      <c r="AA187" s="148">
        <f t="shared" ref="AA187:AA194" si="43">Z187*K187</f>
        <v>0</v>
      </c>
      <c r="AR187" s="20" t="s">
        <v>168</v>
      </c>
      <c r="AT187" s="20" t="s">
        <v>160</v>
      </c>
      <c r="AU187" s="20" t="s">
        <v>85</v>
      </c>
      <c r="AY187" s="20" t="s">
        <v>159</v>
      </c>
      <c r="BE187" s="149">
        <f t="shared" ref="BE187:BE194" si="44">IF(U187="základní",N187,0)</f>
        <v>0</v>
      </c>
      <c r="BF187" s="149">
        <f t="shared" ref="BF187:BF194" si="45">IF(U187="snížená",N187,0)</f>
        <v>0</v>
      </c>
      <c r="BG187" s="149">
        <f t="shared" ref="BG187:BG194" si="46">IF(U187="zákl. přenesená",N187,0)</f>
        <v>0</v>
      </c>
      <c r="BH187" s="149">
        <f t="shared" ref="BH187:BH194" si="47">IF(U187="sníž. přenesená",N187,0)</f>
        <v>0</v>
      </c>
      <c r="BI187" s="149">
        <f t="shared" ref="BI187:BI194" si="48">IF(U187="nulová",N187,0)</f>
        <v>0</v>
      </c>
      <c r="BJ187" s="20" t="s">
        <v>85</v>
      </c>
      <c r="BK187" s="149">
        <f t="shared" ref="BK187:BK194" si="49">ROUND(L187*K187,2)</f>
        <v>0</v>
      </c>
      <c r="BL187" s="20" t="s">
        <v>168</v>
      </c>
      <c r="BM187" s="20" t="s">
        <v>991</v>
      </c>
    </row>
    <row r="188" spans="2:65" s="1" customFormat="1" ht="22.5" customHeight="1">
      <c r="B188" s="140"/>
      <c r="C188" s="141" t="s">
        <v>559</v>
      </c>
      <c r="D188" s="141" t="s">
        <v>160</v>
      </c>
      <c r="E188" s="142" t="s">
        <v>1993</v>
      </c>
      <c r="F188" s="225" t="s">
        <v>1994</v>
      </c>
      <c r="G188" s="225"/>
      <c r="H188" s="225"/>
      <c r="I188" s="225"/>
      <c r="J188" s="143" t="s">
        <v>407</v>
      </c>
      <c r="K188" s="144">
        <v>150</v>
      </c>
      <c r="L188" s="226"/>
      <c r="M188" s="226"/>
      <c r="N188" s="226">
        <f t="shared" si="40"/>
        <v>0</v>
      </c>
      <c r="O188" s="226"/>
      <c r="P188" s="226"/>
      <c r="Q188" s="226"/>
      <c r="R188" s="145"/>
      <c r="T188" s="146" t="s">
        <v>5</v>
      </c>
      <c r="U188" s="43" t="s">
        <v>42</v>
      </c>
      <c r="V188" s="147">
        <v>0</v>
      </c>
      <c r="W188" s="147">
        <f t="shared" si="41"/>
        <v>0</v>
      </c>
      <c r="X188" s="147">
        <v>0</v>
      </c>
      <c r="Y188" s="147">
        <f t="shared" si="42"/>
        <v>0</v>
      </c>
      <c r="Z188" s="147">
        <v>0</v>
      </c>
      <c r="AA188" s="148">
        <f t="shared" si="43"/>
        <v>0</v>
      </c>
      <c r="AR188" s="20" t="s">
        <v>168</v>
      </c>
      <c r="AT188" s="20" t="s">
        <v>160</v>
      </c>
      <c r="AU188" s="20" t="s">
        <v>85</v>
      </c>
      <c r="AY188" s="20" t="s">
        <v>159</v>
      </c>
      <c r="BE188" s="149">
        <f t="shared" si="44"/>
        <v>0</v>
      </c>
      <c r="BF188" s="149">
        <f t="shared" si="45"/>
        <v>0</v>
      </c>
      <c r="BG188" s="149">
        <f t="shared" si="46"/>
        <v>0</v>
      </c>
      <c r="BH188" s="149">
        <f t="shared" si="47"/>
        <v>0</v>
      </c>
      <c r="BI188" s="149">
        <f t="shared" si="48"/>
        <v>0</v>
      </c>
      <c r="BJ188" s="20" t="s">
        <v>85</v>
      </c>
      <c r="BK188" s="149">
        <f t="shared" si="49"/>
        <v>0</v>
      </c>
      <c r="BL188" s="20" t="s">
        <v>168</v>
      </c>
      <c r="BM188" s="20" t="s">
        <v>994</v>
      </c>
    </row>
    <row r="189" spans="2:65" s="1" customFormat="1" ht="22.5" customHeight="1">
      <c r="B189" s="140"/>
      <c r="C189" s="141" t="s">
        <v>564</v>
      </c>
      <c r="D189" s="141" t="s">
        <v>160</v>
      </c>
      <c r="E189" s="142" t="s">
        <v>1995</v>
      </c>
      <c r="F189" s="225" t="s">
        <v>1996</v>
      </c>
      <c r="G189" s="225"/>
      <c r="H189" s="225"/>
      <c r="I189" s="225"/>
      <c r="J189" s="143" t="s">
        <v>407</v>
      </c>
      <c r="K189" s="144">
        <v>2</v>
      </c>
      <c r="L189" s="226"/>
      <c r="M189" s="226"/>
      <c r="N189" s="226">
        <f t="shared" si="40"/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 t="shared" si="41"/>
        <v>0</v>
      </c>
      <c r="X189" s="147">
        <v>0</v>
      </c>
      <c r="Y189" s="147">
        <f t="shared" si="42"/>
        <v>0</v>
      </c>
      <c r="Z189" s="147">
        <v>0</v>
      </c>
      <c r="AA189" s="148">
        <f t="shared" si="43"/>
        <v>0</v>
      </c>
      <c r="AR189" s="20" t="s">
        <v>168</v>
      </c>
      <c r="AT189" s="20" t="s">
        <v>160</v>
      </c>
      <c r="AU189" s="20" t="s">
        <v>85</v>
      </c>
      <c r="AY189" s="20" t="s">
        <v>159</v>
      </c>
      <c r="BE189" s="149">
        <f t="shared" si="44"/>
        <v>0</v>
      </c>
      <c r="BF189" s="149">
        <f t="shared" si="45"/>
        <v>0</v>
      </c>
      <c r="BG189" s="149">
        <f t="shared" si="46"/>
        <v>0</v>
      </c>
      <c r="BH189" s="149">
        <f t="shared" si="47"/>
        <v>0</v>
      </c>
      <c r="BI189" s="149">
        <f t="shared" si="48"/>
        <v>0</v>
      </c>
      <c r="BJ189" s="20" t="s">
        <v>85</v>
      </c>
      <c r="BK189" s="149">
        <f t="shared" si="49"/>
        <v>0</v>
      </c>
      <c r="BL189" s="20" t="s">
        <v>168</v>
      </c>
      <c r="BM189" s="20" t="s">
        <v>998</v>
      </c>
    </row>
    <row r="190" spans="2:65" s="1" customFormat="1" ht="22.5" customHeight="1">
      <c r="B190" s="140"/>
      <c r="C190" s="141" t="s">
        <v>568</v>
      </c>
      <c r="D190" s="141" t="s">
        <v>160</v>
      </c>
      <c r="E190" s="142" t="s">
        <v>1997</v>
      </c>
      <c r="F190" s="225" t="s">
        <v>1998</v>
      </c>
      <c r="G190" s="225"/>
      <c r="H190" s="225"/>
      <c r="I190" s="225"/>
      <c r="J190" s="143" t="s">
        <v>407</v>
      </c>
      <c r="K190" s="144">
        <v>9</v>
      </c>
      <c r="L190" s="226"/>
      <c r="M190" s="226"/>
      <c r="N190" s="226">
        <f t="shared" si="40"/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t="shared" si="41"/>
        <v>0</v>
      </c>
      <c r="X190" s="147">
        <v>0</v>
      </c>
      <c r="Y190" s="147">
        <f t="shared" si="42"/>
        <v>0</v>
      </c>
      <c r="Z190" s="147">
        <v>0</v>
      </c>
      <c r="AA190" s="148">
        <f t="shared" si="43"/>
        <v>0</v>
      </c>
      <c r="AR190" s="20" t="s">
        <v>168</v>
      </c>
      <c r="AT190" s="20" t="s">
        <v>160</v>
      </c>
      <c r="AU190" s="20" t="s">
        <v>85</v>
      </c>
      <c r="AY190" s="20" t="s">
        <v>159</v>
      </c>
      <c r="BE190" s="149">
        <f t="shared" si="44"/>
        <v>0</v>
      </c>
      <c r="BF190" s="149">
        <f t="shared" si="45"/>
        <v>0</v>
      </c>
      <c r="BG190" s="149">
        <f t="shared" si="46"/>
        <v>0</v>
      </c>
      <c r="BH190" s="149">
        <f t="shared" si="47"/>
        <v>0</v>
      </c>
      <c r="BI190" s="149">
        <f t="shared" si="48"/>
        <v>0</v>
      </c>
      <c r="BJ190" s="20" t="s">
        <v>85</v>
      </c>
      <c r="BK190" s="149">
        <f t="shared" si="49"/>
        <v>0</v>
      </c>
      <c r="BL190" s="20" t="s">
        <v>168</v>
      </c>
      <c r="BM190" s="20" t="s">
        <v>1001</v>
      </c>
    </row>
    <row r="191" spans="2:65" s="1" customFormat="1" ht="22.5" customHeight="1">
      <c r="B191" s="140"/>
      <c r="C191" s="141" t="s">
        <v>572</v>
      </c>
      <c r="D191" s="141" t="s">
        <v>160</v>
      </c>
      <c r="E191" s="142" t="s">
        <v>1999</v>
      </c>
      <c r="F191" s="225" t="s">
        <v>2000</v>
      </c>
      <c r="G191" s="225"/>
      <c r="H191" s="225"/>
      <c r="I191" s="225"/>
      <c r="J191" s="143" t="s">
        <v>407</v>
      </c>
      <c r="K191" s="144">
        <v>2</v>
      </c>
      <c r="L191" s="226"/>
      <c r="M191" s="226"/>
      <c r="N191" s="226">
        <f t="shared" si="4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41"/>
        <v>0</v>
      </c>
      <c r="X191" s="147">
        <v>0</v>
      </c>
      <c r="Y191" s="147">
        <f t="shared" si="42"/>
        <v>0</v>
      </c>
      <c r="Z191" s="147">
        <v>0</v>
      </c>
      <c r="AA191" s="148">
        <f t="shared" si="43"/>
        <v>0</v>
      </c>
      <c r="AR191" s="20" t="s">
        <v>168</v>
      </c>
      <c r="AT191" s="20" t="s">
        <v>160</v>
      </c>
      <c r="AU191" s="20" t="s">
        <v>85</v>
      </c>
      <c r="AY191" s="20" t="s">
        <v>159</v>
      </c>
      <c r="BE191" s="149">
        <f t="shared" si="44"/>
        <v>0</v>
      </c>
      <c r="BF191" s="149">
        <f t="shared" si="45"/>
        <v>0</v>
      </c>
      <c r="BG191" s="149">
        <f t="shared" si="46"/>
        <v>0</v>
      </c>
      <c r="BH191" s="149">
        <f t="shared" si="47"/>
        <v>0</v>
      </c>
      <c r="BI191" s="149">
        <f t="shared" si="48"/>
        <v>0</v>
      </c>
      <c r="BJ191" s="20" t="s">
        <v>85</v>
      </c>
      <c r="BK191" s="149">
        <f t="shared" si="49"/>
        <v>0</v>
      </c>
      <c r="BL191" s="20" t="s">
        <v>168</v>
      </c>
      <c r="BM191" s="20" t="s">
        <v>1004</v>
      </c>
    </row>
    <row r="192" spans="2:65" s="1" customFormat="1" ht="22.5" customHeight="1">
      <c r="B192" s="140"/>
      <c r="C192" s="141" t="s">
        <v>577</v>
      </c>
      <c r="D192" s="141" t="s">
        <v>160</v>
      </c>
      <c r="E192" s="142" t="s">
        <v>2001</v>
      </c>
      <c r="F192" s="225" t="s">
        <v>2002</v>
      </c>
      <c r="G192" s="225"/>
      <c r="H192" s="225"/>
      <c r="I192" s="225"/>
      <c r="J192" s="143" t="s">
        <v>407</v>
      </c>
      <c r="K192" s="144">
        <v>2</v>
      </c>
      <c r="L192" s="226"/>
      <c r="M192" s="226"/>
      <c r="N192" s="226">
        <f t="shared" si="4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41"/>
        <v>0</v>
      </c>
      <c r="X192" s="147">
        <v>0</v>
      </c>
      <c r="Y192" s="147">
        <f t="shared" si="42"/>
        <v>0</v>
      </c>
      <c r="Z192" s="147">
        <v>0</v>
      </c>
      <c r="AA192" s="148">
        <f t="shared" si="43"/>
        <v>0</v>
      </c>
      <c r="AR192" s="20" t="s">
        <v>168</v>
      </c>
      <c r="AT192" s="20" t="s">
        <v>160</v>
      </c>
      <c r="AU192" s="20" t="s">
        <v>85</v>
      </c>
      <c r="AY192" s="20" t="s">
        <v>159</v>
      </c>
      <c r="BE192" s="149">
        <f t="shared" si="44"/>
        <v>0</v>
      </c>
      <c r="BF192" s="149">
        <f t="shared" si="45"/>
        <v>0</v>
      </c>
      <c r="BG192" s="149">
        <f t="shared" si="46"/>
        <v>0</v>
      </c>
      <c r="BH192" s="149">
        <f t="shared" si="47"/>
        <v>0</v>
      </c>
      <c r="BI192" s="149">
        <f t="shared" si="48"/>
        <v>0</v>
      </c>
      <c r="BJ192" s="20" t="s">
        <v>85</v>
      </c>
      <c r="BK192" s="149">
        <f t="shared" si="49"/>
        <v>0</v>
      </c>
      <c r="BL192" s="20" t="s">
        <v>168</v>
      </c>
      <c r="BM192" s="20" t="s">
        <v>1007</v>
      </c>
    </row>
    <row r="193" spans="2:65" s="1" customFormat="1" ht="22.5" customHeight="1">
      <c r="B193" s="140"/>
      <c r="C193" s="141" t="s">
        <v>582</v>
      </c>
      <c r="D193" s="141" t="s">
        <v>160</v>
      </c>
      <c r="E193" s="142" t="s">
        <v>2003</v>
      </c>
      <c r="F193" s="225" t="s">
        <v>2004</v>
      </c>
      <c r="G193" s="225"/>
      <c r="H193" s="225"/>
      <c r="I193" s="225"/>
      <c r="J193" s="143" t="s">
        <v>407</v>
      </c>
      <c r="K193" s="144">
        <v>1</v>
      </c>
      <c r="L193" s="226"/>
      <c r="M193" s="226"/>
      <c r="N193" s="226">
        <f t="shared" si="4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41"/>
        <v>0</v>
      </c>
      <c r="X193" s="147">
        <v>0</v>
      </c>
      <c r="Y193" s="147">
        <f t="shared" si="42"/>
        <v>0</v>
      </c>
      <c r="Z193" s="147">
        <v>0</v>
      </c>
      <c r="AA193" s="148">
        <f t="shared" si="43"/>
        <v>0</v>
      </c>
      <c r="AR193" s="20" t="s">
        <v>168</v>
      </c>
      <c r="AT193" s="20" t="s">
        <v>160</v>
      </c>
      <c r="AU193" s="20" t="s">
        <v>85</v>
      </c>
      <c r="AY193" s="20" t="s">
        <v>159</v>
      </c>
      <c r="BE193" s="149">
        <f t="shared" si="44"/>
        <v>0</v>
      </c>
      <c r="BF193" s="149">
        <f t="shared" si="45"/>
        <v>0</v>
      </c>
      <c r="BG193" s="149">
        <f t="shared" si="46"/>
        <v>0</v>
      </c>
      <c r="BH193" s="149">
        <f t="shared" si="47"/>
        <v>0</v>
      </c>
      <c r="BI193" s="149">
        <f t="shared" si="48"/>
        <v>0</v>
      </c>
      <c r="BJ193" s="20" t="s">
        <v>85</v>
      </c>
      <c r="BK193" s="149">
        <f t="shared" si="49"/>
        <v>0</v>
      </c>
      <c r="BL193" s="20" t="s">
        <v>168</v>
      </c>
      <c r="BM193" s="20" t="s">
        <v>1011</v>
      </c>
    </row>
    <row r="194" spans="2:65" s="1" customFormat="1" ht="22.5" customHeight="1">
      <c r="B194" s="140"/>
      <c r="C194" s="141" t="s">
        <v>586</v>
      </c>
      <c r="D194" s="141" t="s">
        <v>160</v>
      </c>
      <c r="E194" s="142" t="s">
        <v>2005</v>
      </c>
      <c r="F194" s="225" t="s">
        <v>1960</v>
      </c>
      <c r="G194" s="225"/>
      <c r="H194" s="225"/>
      <c r="I194" s="225"/>
      <c r="J194" s="143" t="s">
        <v>407</v>
      </c>
      <c r="K194" s="144">
        <v>1</v>
      </c>
      <c r="L194" s="226"/>
      <c r="M194" s="226"/>
      <c r="N194" s="226">
        <f t="shared" si="40"/>
        <v>0</v>
      </c>
      <c r="O194" s="226"/>
      <c r="P194" s="226"/>
      <c r="Q194" s="226"/>
      <c r="R194" s="145"/>
      <c r="T194" s="146" t="s">
        <v>5</v>
      </c>
      <c r="U194" s="171" t="s">
        <v>42</v>
      </c>
      <c r="V194" s="172">
        <v>0</v>
      </c>
      <c r="W194" s="172">
        <f t="shared" si="41"/>
        <v>0</v>
      </c>
      <c r="X194" s="172">
        <v>0</v>
      </c>
      <c r="Y194" s="172">
        <f t="shared" si="42"/>
        <v>0</v>
      </c>
      <c r="Z194" s="172">
        <v>0</v>
      </c>
      <c r="AA194" s="173">
        <f t="shared" si="43"/>
        <v>0</v>
      </c>
      <c r="AR194" s="20" t="s">
        <v>168</v>
      </c>
      <c r="AT194" s="20" t="s">
        <v>160</v>
      </c>
      <c r="AU194" s="20" t="s">
        <v>85</v>
      </c>
      <c r="AY194" s="20" t="s">
        <v>159</v>
      </c>
      <c r="BE194" s="149">
        <f t="shared" si="44"/>
        <v>0</v>
      </c>
      <c r="BF194" s="149">
        <f t="shared" si="45"/>
        <v>0</v>
      </c>
      <c r="BG194" s="149">
        <f t="shared" si="46"/>
        <v>0</v>
      </c>
      <c r="BH194" s="149">
        <f t="shared" si="47"/>
        <v>0</v>
      </c>
      <c r="BI194" s="149">
        <f t="shared" si="48"/>
        <v>0</v>
      </c>
      <c r="BJ194" s="20" t="s">
        <v>85</v>
      </c>
      <c r="BK194" s="149">
        <f t="shared" si="49"/>
        <v>0</v>
      </c>
      <c r="BL194" s="20" t="s">
        <v>168</v>
      </c>
      <c r="BM194" s="20" t="s">
        <v>1014</v>
      </c>
    </row>
    <row r="195" spans="2:65" s="1" customFormat="1" ht="6.95" customHeight="1">
      <c r="B195" s="58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</sheetData>
  <mergeCells count="2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H1:K1"/>
    <mergeCell ref="S2:AC2"/>
    <mergeCell ref="F193:I193"/>
    <mergeCell ref="L193:M193"/>
    <mergeCell ref="N193:Q193"/>
    <mergeCell ref="F194:I194"/>
    <mergeCell ref="L194:M194"/>
    <mergeCell ref="N194:Q194"/>
    <mergeCell ref="N114:Q114"/>
    <mergeCell ref="N115:Q115"/>
    <mergeCell ref="N132:Q132"/>
    <mergeCell ref="N155:Q155"/>
    <mergeCell ref="N170:Q170"/>
    <mergeCell ref="N186:Q186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9055118110236215" right="0.59055118110236215" top="0.31496062992125984" bottom="0.27559055118110237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B5DF944E9054CB2EF109111C8E664" ma:contentTypeVersion="3" ma:contentTypeDescription="Vytvoří nový dokument" ma:contentTypeScope="" ma:versionID="bc36d7b5e6849d47e430525750bbaa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2DWAXVAW3MHF-1093146704-7</_dlc_DocId>
    <_dlc_DocIdUrl xmlns="a7e37686-00e6-405d-9032-d05dd3ba55a9">
      <Url>http://vis.fnbrno.cz/c012/WebVZVZ/_layouts/15/DocIdRedir.aspx?ID=2DWAXVAW3MHF-1093146704-7</Url>
      <Description>2DWAXVAW3MHF-1093146704-7</Description>
    </_dlc_DocIdUrl>
  </documentManagement>
</p:properties>
</file>

<file path=customXml/itemProps1.xml><?xml version="1.0" encoding="utf-8"?>
<ds:datastoreItem xmlns:ds="http://schemas.openxmlformats.org/officeDocument/2006/customXml" ds:itemID="{022B6DBD-A0C8-458F-AC42-671BB30B2D1C}"/>
</file>

<file path=customXml/itemProps2.xml><?xml version="1.0" encoding="utf-8"?>
<ds:datastoreItem xmlns:ds="http://schemas.openxmlformats.org/officeDocument/2006/customXml" ds:itemID="{EB5EB791-145B-4956-90C0-9054A2242B8B}"/>
</file>

<file path=customXml/itemProps3.xml><?xml version="1.0" encoding="utf-8"?>
<ds:datastoreItem xmlns:ds="http://schemas.openxmlformats.org/officeDocument/2006/customXml" ds:itemID="{9D093028-9826-488C-864C-348408584DAB}"/>
</file>

<file path=customXml/itemProps4.xml><?xml version="1.0" encoding="utf-8"?>
<ds:datastoreItem xmlns:ds="http://schemas.openxmlformats.org/officeDocument/2006/customXml" ds:itemID="{4A9F61E3-FC65-4B79-9FC5-54B0BDDB2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26</vt:i4>
      </vt:variant>
    </vt:vector>
  </HeadingPairs>
  <TitlesOfParts>
    <vt:vector size="39" baseType="lpstr">
      <vt:lpstr>Rekapitulace stavby</vt:lpstr>
      <vt:lpstr>01 - Mikropiloty</vt:lpstr>
      <vt:lpstr>02 - Převázkové konstrukce</vt:lpstr>
      <vt:lpstr>03 - Sanace trhlin</vt:lpstr>
      <vt:lpstr>04 - Stavební úpravy</vt:lpstr>
      <vt:lpstr>05 - Zdravotechnické inst...</vt:lpstr>
      <vt:lpstr>06 - Ústřední vytápění</vt:lpstr>
      <vt:lpstr>07 - Vzduchotechnika</vt:lpstr>
      <vt:lpstr>08 - Měření a regulace (MAR)</vt:lpstr>
      <vt:lpstr>09 - Elektromontáže slabo...</vt:lpstr>
      <vt:lpstr>10 - Elektromontáže silno...</vt:lpstr>
      <vt:lpstr>11 - Vybavení laboratoří</vt:lpstr>
      <vt:lpstr>12 - Vedlejší náklady</vt:lpstr>
      <vt:lpstr>'01 - Mikropiloty'!Názvy_tisku</vt:lpstr>
      <vt:lpstr>'02 - Převázkové konstrukce'!Názvy_tisku</vt:lpstr>
      <vt:lpstr>'03 - Sanace trhlin'!Názvy_tisku</vt:lpstr>
      <vt:lpstr>'04 - Stavební úpravy'!Názvy_tisku</vt:lpstr>
      <vt:lpstr>'05 - Zdravotechnické inst...'!Názvy_tisku</vt:lpstr>
      <vt:lpstr>'06 - Ústřední vytápění'!Názvy_tisku</vt:lpstr>
      <vt:lpstr>'07 - Vzduchotechnika'!Názvy_tisku</vt:lpstr>
      <vt:lpstr>'08 - Měření a regulace (MAR)'!Názvy_tisku</vt:lpstr>
      <vt:lpstr>'09 - Elektromontáže slabo...'!Názvy_tisku</vt:lpstr>
      <vt:lpstr>'10 - Elektromontáže silno...'!Názvy_tisku</vt:lpstr>
      <vt:lpstr>'11 - Vybavení laboratoří'!Názvy_tisku</vt:lpstr>
      <vt:lpstr>'12 - Vedlejší náklady'!Názvy_tisku</vt:lpstr>
      <vt:lpstr>'Rekapitulace stavby'!Názvy_tisku</vt:lpstr>
      <vt:lpstr>'01 - Mikropiloty'!Oblast_tisku</vt:lpstr>
      <vt:lpstr>'02 - Převázkové konstrukce'!Oblast_tisku</vt:lpstr>
      <vt:lpstr>'03 - Sanace trhlin'!Oblast_tisku</vt:lpstr>
      <vt:lpstr>'04 - Stavební úpravy'!Oblast_tisku</vt:lpstr>
      <vt:lpstr>'05 - Zdravotechnické inst...'!Oblast_tisku</vt:lpstr>
      <vt:lpstr>'06 - Ústřední vytápění'!Oblast_tisku</vt:lpstr>
      <vt:lpstr>'07 - Vzduchotechnika'!Oblast_tisku</vt:lpstr>
      <vt:lpstr>'08 - Měření a regulace (MAR)'!Oblast_tisku</vt:lpstr>
      <vt:lpstr>'09 - Elektromontáže slabo...'!Oblast_tisku</vt:lpstr>
      <vt:lpstr>'10 - Elektromontáže silno...'!Oblast_tisku</vt:lpstr>
      <vt:lpstr>'11 - Vybavení laboratoří'!Oblast_tisku</vt:lpstr>
      <vt:lpstr>'12 - Vedlejší náklady'!Oblast_tisku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2018-12-10T06:35:20Z</dcterms:created>
  <dcterms:modified xsi:type="dcterms:W3CDTF">2019-02-12T14:07:12Z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0x0101000DAB5DF944E9054CB2EF109111C8E664</vt:lpwstr>
  </property>
  <property fmtid="{D5CDD505-2E9C-101B-9397-08002B2CF9AE}" pid="3" name="_dlc_DocIdItemGuid">
    <vt:lpwstr>40eb41cd-9e29-4182-b780-668f361d4c84</vt:lpwstr>
  </property>
</Properties>
</file>