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1570" windowHeight="10215" activeTab="0"/>
  </bookViews>
  <sheets>
    <sheet name="Rekapitulace stavby" sheetId="1" r:id="rId1"/>
    <sheet name="01 - pavilon L - Pramenco..." sheetId="2" r:id="rId2"/>
    <sheet name="02 - pavilon L - Trhliny ..." sheetId="3" r:id="rId3"/>
    <sheet name="04 - pavilon L - Bourání ..." sheetId="4" r:id="rId4"/>
    <sheet name="05 - pavilon L - sanace v..." sheetId="5" r:id="rId5"/>
    <sheet name="06 - pavilon L - Ostatní ..." sheetId="6" r:id="rId6"/>
  </sheets>
  <definedNames>
    <definedName name="_xlnm.Print_Area" localSheetId="1">'01 - pavilon L - Pramenco...'!$C$4:$Q$70,'01 - pavilon L - Pramenco...'!$C$76:$Q$101,'01 - pavilon L - Pramenco...'!$C$107:$Q$268</definedName>
    <definedName name="_xlnm.Print_Area" localSheetId="2">'02 - pavilon L - Trhliny ...'!$C$4:$Q$70,'02 - pavilon L - Trhliny ...'!$C$76:$Q$100,'02 - pavilon L - Trhliny ...'!$C$106:$Q$229</definedName>
    <definedName name="_xlnm.Print_Area" localSheetId="3">'04 - pavilon L - Bourání ...'!$C$4:$Q$70,'04 - pavilon L - Bourání ...'!$C$76:$Q$117,'04 - pavilon L - Bourání ...'!$C$123:$Q$618</definedName>
    <definedName name="_xlnm.Print_Area" localSheetId="4">'05 - pavilon L - sanace v...'!$C$4:$Q$70,'05 - pavilon L - sanace v...'!$C$76:$Q$98,'05 - pavilon L - sanace v...'!$C$104:$Q$176</definedName>
    <definedName name="_xlnm.Print_Area" localSheetId="5">'06 - pavilon L - Ostatní ...'!$C$4:$Q$70,'06 - pavilon L - Ostatní ...'!$C$76:$Q$97,'06 - pavilon L - Ostatní ...'!$C$103:$Q$130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'01 - pavilon L - Pramenco...'!$117:$117</definedName>
    <definedName name="_xlnm.Print_Titles" localSheetId="2">'02 - pavilon L - Trhliny ...'!$116:$116</definedName>
    <definedName name="_xlnm.Print_Titles" localSheetId="3">'04 - pavilon L - Bourání ...'!$133:$133</definedName>
    <definedName name="_xlnm.Print_Titles" localSheetId="4">'05 - pavilon L - sanace v...'!$114:$114</definedName>
    <definedName name="_xlnm.Print_Titles" localSheetId="5">'06 - pavilon L - Ostatní ...'!$113:$113</definedName>
  </definedNames>
  <calcPr calcId="145621"/>
  <extLst/>
</workbook>
</file>

<file path=xl/sharedStrings.xml><?xml version="1.0" encoding="utf-8"?>
<sst xmlns="http://schemas.openxmlformats.org/spreadsheetml/2006/main" count="8655" uniqueCount="1244">
  <si>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</si>
  <si>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</si>
  <si>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</si>
  <si>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</si>
  <si>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</si>
  <si>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</si>
  <si>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</si>
  <si>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</si>
  <si>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</si>
  <si>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</si>
  <si>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</si>
  <si>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</si>
  <si>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</si>
  <si>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</si>
  <si>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</si>
  <si>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</si>
  <si>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</si>
  <si>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JKSO:</t>
  </si>
  <si>
    <t>CC-CZ:</t>
  </si>
  <si>
    <t>Místo:</t>
  </si>
  <si>
    <t>Brno, Černopolní 212/9</t>
  </si>
  <si>
    <t>Datum:</t>
  </si>
  <si>
    <t>23. 11. 2018</t>
  </si>
  <si>
    <t>Objednatel:</t>
  </si>
  <si>
    <t>IČ:</t>
  </si>
  <si>
    <t>Fakultní nemocnice Brno</t>
  </si>
  <si>
    <t>DIČ:</t>
  </si>
  <si>
    <t>Zhotovitel:</t>
  </si>
  <si>
    <t xml:space="preserve"> </t>
  </si>
  <si>
    <t>Projektant:</t>
  </si>
  <si>
    <t>PROXIMA projekt, s.r.o.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</si>
  <si>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</si>
  <si>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</si>
  <si>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</si>
  <si>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</si>
  <si>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</si>
  <si>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</si>
  <si>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</si>
  <si>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</si>
  <si>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</si>
  <si>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</si>
  <si>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</si>
  <si>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</si>
  <si>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</si>
  <si>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</si>
  <si>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</si>
  <si>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</si>
  <si>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</si>
  <si>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</si>
  <si>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</si>
  <si>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</si>
  <si>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</si>
  <si>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</si>
  <si>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</si>
  <si>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</si>
  <si>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</si>
  <si>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</si>
  <si>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</si>
  <si>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</si>
  <si>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</si>
  <si>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</si>
  <si>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</si>
  <si>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</si>
  <si>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</si>
  <si>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</si>
  <si>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</si>
  <si>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</si>
  <si>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</si>
  <si>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</si>
  <si>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</si>
  <si>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</si>
  <si>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</si>
  <si>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</si>
  <si>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</si>
  <si>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</si>
  <si>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</si>
  <si>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{9fa17d06-d9fa-4f99-bd58-b12236cfb84b}</t>
  </si>
  <si>
    <t>{00000000-0000-0000-0000-000000000000}</t>
  </si>
  <si>
    <t>/</t>
  </si>
  <si>
    <t>01 - pavilon L</t>
  </si>
  <si>
    <t xml:space="preserve">Pramencová lana </t>
  </si>
  <si>
    <t>1</t>
  </si>
  <si>
    <t>{90c02a04-4b3a-4ec2-8488-270e10726b47}</t>
  </si>
  <si>
    <t>02 - pavilon L</t>
  </si>
  <si>
    <t>{8e868941-feeb-4975-85c8-87fb638b50bf}</t>
  </si>
  <si>
    <t>04 - pavilon L</t>
  </si>
  <si>
    <t>Bourání + HSV</t>
  </si>
  <si>
    <t>{04c42926-605e-480e-b892-3823c7ce54dd}</t>
  </si>
  <si>
    <t>{bdc4841e-1b97-4873-a5e2-545cca6791de}</t>
  </si>
  <si>
    <t>06 - pavilon L</t>
  </si>
  <si>
    <t>Ostatní náklady</t>
  </si>
  <si>
    <t>{5138331a-0172-4abe-8b97-f08c1ff13354}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</si>
  <si>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</si>
  <si>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</si>
  <si>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</si>
  <si>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</si>
  <si>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</si>
  <si>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</si>
  <si>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</si>
  <si>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</si>
  <si>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</si>
  <si>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</si>
  <si>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</si>
  <si>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</si>
  <si>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 xml:space="preserve">01 - pavilon L - Pramencová lana 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</si>
  <si>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</si>
  <si>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</si>
  <si>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</si>
  <si>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</si>
  <si>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</si>
  <si>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</si>
  <si>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</si>
  <si>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</si>
  <si>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</si>
  <si>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</si>
  <si>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</si>
  <si>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</si>
  <si>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</si>
  <si>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762 - Konstrukce tesařské</t>
  </si>
  <si>
    <t xml:space="preserve">    781 - Dokončovací práce - obklady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</si>
  <si>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</si>
  <si>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</si>
  <si>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</si>
  <si>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</si>
  <si>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</si>
  <si>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</si>
  <si>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</si>
  <si>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</si>
  <si>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</si>
  <si>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</si>
  <si>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</si>
  <si>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</si>
  <si>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</si>
  <si>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</si>
  <si>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</si>
  <si>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</si>
  <si>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</si>
  <si>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161101101</t>
  </si>
  <si>
    <t xml:space="preserve">Svislé přemístění výkopku z horniny tř. 1 až 4 </t>
  </si>
  <si>
    <t>m3</t>
  </si>
  <si>
    <t>4</t>
  </si>
  <si>
    <t>-1539057596</t>
  </si>
  <si>
    <t>"drážky " 125,80*0,15*0,25</t>
  </si>
  <si>
    <t>VV</t>
  </si>
  <si>
    <t>"kot.oblasti " (0,4*0,4*0,15)*16</t>
  </si>
  <si>
    <t>Součet</t>
  </si>
  <si>
    <t>162201101</t>
  </si>
  <si>
    <t>Vodorovné přemístění do 20 m výkopku/sypaniny z horniny tř. 1 až 4</t>
  </si>
  <si>
    <t>-1921594241</t>
  </si>
  <si>
    <t>32</t>
  </si>
  <si>
    <t>153272213</t>
  </si>
  <si>
    <t xml:space="preserve">Výztuž stříkaného betonu podélná z oceli R 12 mm </t>
  </si>
  <si>
    <t>kg</t>
  </si>
  <si>
    <t>520697042</t>
  </si>
  <si>
    <t>"výkres 07, tabulka pol.2"</t>
  </si>
  <si>
    <t>745,92</t>
  </si>
  <si>
    <t>221211113</t>
  </si>
  <si>
    <t>Vrty přenosnými kladivy D do 25 mm , hor. III</t>
  </si>
  <si>
    <t>m</t>
  </si>
  <si>
    <t>-1935961718</t>
  </si>
  <si>
    <t>750*0,217</t>
  </si>
  <si>
    <t>54</t>
  </si>
  <si>
    <t>222111111R</t>
  </si>
  <si>
    <t>Diamantové řezy 3-15cm</t>
  </si>
  <si>
    <t>-1294579965</t>
  </si>
  <si>
    <t>125,8*2</t>
  </si>
  <si>
    <t>35</t>
  </si>
  <si>
    <t>224111114</t>
  </si>
  <si>
    <t xml:space="preserve">Vrty pro lana  D do 56 mm </t>
  </si>
  <si>
    <t>791227023</t>
  </si>
  <si>
    <t>(8*1,20)*2</t>
  </si>
  <si>
    <t>53</t>
  </si>
  <si>
    <t>621325208R</t>
  </si>
  <si>
    <t>Oprava vnější , retuše - kot.oblasti</t>
  </si>
  <si>
    <t>ks</t>
  </si>
  <si>
    <t>-1084819135</t>
  </si>
  <si>
    <t>16-5</t>
  </si>
  <si>
    <t>52</t>
  </si>
  <si>
    <t>621325209R</t>
  </si>
  <si>
    <t>Oprava fasády , retuše - drážky</t>
  </si>
  <si>
    <t>-864911606</t>
  </si>
  <si>
    <t>"drážky" 125,80-39,97 "kabřinec"</t>
  </si>
  <si>
    <t>"vnitřní" 10,0</t>
  </si>
  <si>
    <t>85,83-10,0</t>
  </si>
  <si>
    <t>24</t>
  </si>
  <si>
    <t>941111111</t>
  </si>
  <si>
    <t>Montáž lešení řadového trubkového lehkého s podlahami zatížení do 200 kg/m2 š do 0,9 m v do 10 m - vnitřní</t>
  </si>
  <si>
    <t>m2</t>
  </si>
  <si>
    <t>506011035</t>
  </si>
  <si>
    <t>(6,40+2,90)*1,50</t>
  </si>
  <si>
    <t>25</t>
  </si>
  <si>
    <t>941111211</t>
  </si>
  <si>
    <t>Příplatek k lešení řadovému trubkovému lehkému s podlahami š 0,9 m v 10 m za první a ZKD den použití - vnitřní</t>
  </si>
  <si>
    <t>774934718</t>
  </si>
  <si>
    <t>13,95*30</t>
  </si>
  <si>
    <t>26</t>
  </si>
  <si>
    <t>941111811</t>
  </si>
  <si>
    <t>Demontáž lešení řadového trubkového lehkého s podlahami zatížení do 200 kg/m2 š do 0,9 m v do 10 m - vnitřní</t>
  </si>
  <si>
    <t>-163269697</t>
  </si>
  <si>
    <t>27</t>
  </si>
  <si>
    <t>941121112</t>
  </si>
  <si>
    <t>Montáž lešení řadového trubkového těžkého s podlahami zatížení do 300 kg/m2 š do 1,5 m v do 20 m</t>
  </si>
  <si>
    <t>172091560</t>
  </si>
  <si>
    <t>"pohled S" 172,80</t>
  </si>
  <si>
    <t>"pohled Z" 188,50</t>
  </si>
  <si>
    <t>"pohled J" 220,32</t>
  </si>
  <si>
    <t>"pohled V" 20,00</t>
  </si>
  <si>
    <t>28</t>
  </si>
  <si>
    <t>941121212</t>
  </si>
  <si>
    <t>Příplatek k lešení řadovému trubkovému těžkému s podlahami š 1,5 m v 20 m za první a ZKD den použití</t>
  </si>
  <si>
    <t>258624442</t>
  </si>
  <si>
    <t>601,62*60</t>
  </si>
  <si>
    <t>29</t>
  </si>
  <si>
    <t>941121812</t>
  </si>
  <si>
    <t>Demontáž lešení řadového trubkového těžkého s podlahami zatížení do 300 kg/m2 š do 1,5 m v do 20 m</t>
  </si>
  <si>
    <t>845393029</t>
  </si>
  <si>
    <t>8</t>
  </si>
  <si>
    <t>973022251</t>
  </si>
  <si>
    <t>Vysekání kotevních oblastí ve zdivu 0,4*0,4*0,15</t>
  </si>
  <si>
    <t>kus</t>
  </si>
  <si>
    <t>1460085715</t>
  </si>
  <si>
    <t>8*2</t>
  </si>
  <si>
    <t>40</t>
  </si>
  <si>
    <t>973022269R</t>
  </si>
  <si>
    <t>Vysekání kotevních oblastí v kabřinci 0,4*0,4 -  příplatek</t>
  </si>
  <si>
    <t>1552677872</t>
  </si>
  <si>
    <t>16</t>
  </si>
  <si>
    <t>39</t>
  </si>
  <si>
    <t>974029666</t>
  </si>
  <si>
    <t>Vysekání drážek ve zdivu cihelném  hl do 150 mm v do 250 mm</t>
  </si>
  <si>
    <t>526481045</t>
  </si>
  <si>
    <t>"(L1+L2)*4"</t>
  </si>
  <si>
    <t>(18,20+13,25)*4</t>
  </si>
  <si>
    <t>9</t>
  </si>
  <si>
    <t>974029669R</t>
  </si>
  <si>
    <t>Vysekání drážek v kabřinci</t>
  </si>
  <si>
    <t>-759863618</t>
  </si>
  <si>
    <t>"PS+PJ+PV"  (18,60+18,60+2,77)*0,30</t>
  </si>
  <si>
    <t>30</t>
  </si>
  <si>
    <t>985131111</t>
  </si>
  <si>
    <t>Očištění ploch drážek a kotevních oblastí tlak.vodou</t>
  </si>
  <si>
    <t>-795433709</t>
  </si>
  <si>
    <t>125,80*(0,15+0,15+0,25)</t>
  </si>
  <si>
    <t>(0,4*0,40)*16</t>
  </si>
  <si>
    <t>31</t>
  </si>
  <si>
    <t>985131411</t>
  </si>
  <si>
    <t>Očištění ploch drážek stlačeným vzduchem</t>
  </si>
  <si>
    <t>173924856</t>
  </si>
  <si>
    <t>47</t>
  </si>
  <si>
    <t>985421111</t>
  </si>
  <si>
    <t>Injektáž vrtů pro lana D do 56mm</t>
  </si>
  <si>
    <t>-1389359981</t>
  </si>
  <si>
    <t>19,20</t>
  </si>
  <si>
    <t>12</t>
  </si>
  <si>
    <t>985513111</t>
  </si>
  <si>
    <t xml:space="preserve">Stržení povrchu stříkaného betonu </t>
  </si>
  <si>
    <t>313337277</t>
  </si>
  <si>
    <t>13</t>
  </si>
  <si>
    <t>985521211</t>
  </si>
  <si>
    <t>Stříkaný beton C 20/25  tl do 10 mm</t>
  </si>
  <si>
    <t>-743848009</t>
  </si>
  <si>
    <t>125,80*0,30</t>
  </si>
  <si>
    <t>"kotevní oblasti" (0,4*0,4)*16</t>
  </si>
  <si>
    <t>14</t>
  </si>
  <si>
    <t>985521219</t>
  </si>
  <si>
    <t>Příplatek ke stříkanému betonu z mokré směsi líce kleneb a podhledů ZKD 10 mm</t>
  </si>
  <si>
    <t>1267880903</t>
  </si>
  <si>
    <t>125,8*0,30</t>
  </si>
  <si>
    <t>(0,4*0,4)*16</t>
  </si>
  <si>
    <t>33</t>
  </si>
  <si>
    <t>985562312</t>
  </si>
  <si>
    <t>Výztuž stříkaného betonu stěn ze svařovaných sítí KARI D drátu 6 mm velikost ok přes 100 mm</t>
  </si>
  <si>
    <t>1830893533</t>
  </si>
  <si>
    <t>"výkres č. 07"</t>
  </si>
  <si>
    <t>"tabulka S1+S2"</t>
  </si>
  <si>
    <t>685,45</t>
  </si>
  <si>
    <t>34</t>
  </si>
  <si>
    <t>985564114</t>
  </si>
  <si>
    <t xml:space="preserve">Kotvičky z oceli R 14 mm </t>
  </si>
  <si>
    <t>1873873685</t>
  </si>
  <si>
    <t>"položka č. 1"</t>
  </si>
  <si>
    <t>750</t>
  </si>
  <si>
    <t>44</t>
  </si>
  <si>
    <t>9856212111</t>
  </si>
  <si>
    <t>Spínání objektů -  zapravení drážek</t>
  </si>
  <si>
    <t>-703488971</t>
  </si>
  <si>
    <t>(18,60+18,60+2,77)</t>
  </si>
  <si>
    <t>39,97/0,25</t>
  </si>
  <si>
    <t>"zaokr. 160ks"</t>
  </si>
  <si>
    <t>160*5</t>
  </si>
  <si>
    <t>43</t>
  </si>
  <si>
    <t>985621211R</t>
  </si>
  <si>
    <t>Spínání objektů - zapravení drážek zednickýcm způsobem v.250mm</t>
  </si>
  <si>
    <t>2119016060</t>
  </si>
  <si>
    <t>125,80</t>
  </si>
  <si>
    <t>37</t>
  </si>
  <si>
    <t>985621311</t>
  </si>
  <si>
    <t>Spínání objektů - vložení a dodání lana MONOSTRAND Lp 15,5</t>
  </si>
  <si>
    <t>-1611758582</t>
  </si>
  <si>
    <t>"(L1+L2)*4</t>
  </si>
  <si>
    <t>(19,70+14,75)*4</t>
  </si>
  <si>
    <t>45</t>
  </si>
  <si>
    <t>985621411</t>
  </si>
  <si>
    <t>Spínání objektů -  zapravení kotevních oblastí - opravy</t>
  </si>
  <si>
    <t>1196704513</t>
  </si>
  <si>
    <t>2*6</t>
  </si>
  <si>
    <t>12*5</t>
  </si>
  <si>
    <t>46</t>
  </si>
  <si>
    <t>985621411R</t>
  </si>
  <si>
    <t>Spínání objektů - zapravení kotevních oblastí - zednickýcm způsobem</t>
  </si>
  <si>
    <t>-1289672524</t>
  </si>
  <si>
    <t>51</t>
  </si>
  <si>
    <t>985621412R</t>
  </si>
  <si>
    <t>Spínání objektů - úprava kotevních oblastí styku lan t.z.ztracené kot.obl.</t>
  </si>
  <si>
    <t>-913530881</t>
  </si>
  <si>
    <t>"L4-L3"</t>
  </si>
  <si>
    <t>"L8-L7"</t>
  </si>
  <si>
    <t>985621511</t>
  </si>
  <si>
    <t>Spínání objektů - napnutí lan do 150kN</t>
  </si>
  <si>
    <t>1279972494</t>
  </si>
  <si>
    <t>"L1+L3+L5+L7 - oboustranně"  4*2</t>
  </si>
  <si>
    <t>"L2+L4+L6+L8 - jednostranně" 4*1</t>
  </si>
  <si>
    <t>17</t>
  </si>
  <si>
    <t>985622411</t>
  </si>
  <si>
    <t>Spínání objektů -  kotevní desky s otvory 300 x300x 20 mm  (7850)</t>
  </si>
  <si>
    <t>-747725191</t>
  </si>
  <si>
    <t>0,3*0,3*0,02*7850</t>
  </si>
  <si>
    <t>14,13*16</t>
  </si>
  <si>
    <t>36</t>
  </si>
  <si>
    <t>985622412</t>
  </si>
  <si>
    <t>Spínání objektů -  kotevní desky  s otvory a strojní úpravou 100 x100x 10 mm</t>
  </si>
  <si>
    <t>1976791808</t>
  </si>
  <si>
    <t>19</t>
  </si>
  <si>
    <t>985622433</t>
  </si>
  <si>
    <t>Kotevní čelisti MONO</t>
  </si>
  <si>
    <t>-1000702105</t>
  </si>
  <si>
    <t>20</t>
  </si>
  <si>
    <t>997013501</t>
  </si>
  <si>
    <t xml:space="preserve">Odvoz suti a vybouraných hmot na skládku nebo meziskládku do 1 km </t>
  </si>
  <si>
    <t>t</t>
  </si>
  <si>
    <t>-195458074</t>
  </si>
  <si>
    <t>5,102*2,0</t>
  </si>
  <si>
    <t>997013509</t>
  </si>
  <si>
    <t>Příplatek k odvozu suti a vybouraných hmot na skládku ZKD 1 km přes 1 km</t>
  </si>
  <si>
    <t>221297015</t>
  </si>
  <si>
    <t>5,102*2,0*10</t>
  </si>
  <si>
    <t>22</t>
  </si>
  <si>
    <t>997013800</t>
  </si>
  <si>
    <t>Uložení na skládku</t>
  </si>
  <si>
    <t>2013582365</t>
  </si>
  <si>
    <t>55</t>
  </si>
  <si>
    <t>997013831</t>
  </si>
  <si>
    <t>Poplatek za uložení stavebního směsného odpadu na skládce (skládkovné)</t>
  </si>
  <si>
    <t>-1314565079</t>
  </si>
  <si>
    <t>23</t>
  </si>
  <si>
    <t>997211611</t>
  </si>
  <si>
    <t>Nakládání suti na dopravní prostředky pro vodorovnou dopravu</t>
  </si>
  <si>
    <t>-244091430</t>
  </si>
  <si>
    <t>5,102</t>
  </si>
  <si>
    <t>49</t>
  </si>
  <si>
    <t>762191913</t>
  </si>
  <si>
    <t>Zabednění otvoru oken a parapetů - montáž</t>
  </si>
  <si>
    <t>-1733691300</t>
  </si>
  <si>
    <t>"150/150"</t>
  </si>
  <si>
    <t>"PS"  10</t>
  </si>
  <si>
    <t>"PZ" 18</t>
  </si>
  <si>
    <t>"PJ"  15</t>
  </si>
  <si>
    <t>10+18+15</t>
  </si>
  <si>
    <t>43*1,5*1,5</t>
  </si>
  <si>
    <t>"150/200"</t>
  </si>
  <si>
    <t>"PS" 7</t>
  </si>
  <si>
    <t>"PZ" 10</t>
  </si>
  <si>
    <t>"PJ" 15</t>
  </si>
  <si>
    <t>7+10+15</t>
  </si>
  <si>
    <t>32*1,5*2,0</t>
  </si>
  <si>
    <t>96,75+96</t>
  </si>
  <si>
    <t>50</t>
  </si>
  <si>
    <t>762191914</t>
  </si>
  <si>
    <t>Zabednění otvoru oken a parapetů - demontáž se zapravením</t>
  </si>
  <si>
    <t>901454440</t>
  </si>
  <si>
    <t>56</t>
  </si>
  <si>
    <t>781733911</t>
  </si>
  <si>
    <t>Oprava obkladu z obkladaček cihelných do 50 ks/m2 lepených</t>
  </si>
  <si>
    <t>1356236529</t>
  </si>
  <si>
    <t>"drážky pro lana "</t>
  </si>
  <si>
    <t>39,970/0,25</t>
  </si>
  <si>
    <t>"zaokr" 160</t>
  </si>
  <si>
    <t>160*5*1,20</t>
  </si>
  <si>
    <t>"kotevní oblasti"</t>
  </si>
  <si>
    <t>2*12</t>
  </si>
  <si>
    <t>24*5</t>
  </si>
  <si>
    <t>960+120</t>
  </si>
  <si>
    <t>57</t>
  </si>
  <si>
    <t>M</t>
  </si>
  <si>
    <t>5976131RR</t>
  </si>
  <si>
    <t>fasádní pásky Klinger 25*6,5</t>
  </si>
  <si>
    <t>-752157861</t>
  </si>
  <si>
    <t xml:space="preserve">    783 - Dokončovací práce - nátěry</t>
  </si>
  <si>
    <t>-1841749202</t>
  </si>
  <si>
    <t>336,0*0,03</t>
  </si>
  <si>
    <t>1914492485</t>
  </si>
  <si>
    <t>222111112</t>
  </si>
  <si>
    <t>Diamantové řezy  D do 50 mm  - dvojmo</t>
  </si>
  <si>
    <t>-595194819</t>
  </si>
  <si>
    <t>"fasáda" 115</t>
  </si>
  <si>
    <t>281604111</t>
  </si>
  <si>
    <t>Injektování aktivovanými směsmi nízkotlaké vzestupné tlakem do 0,6 MPa</t>
  </si>
  <si>
    <t>hod</t>
  </si>
  <si>
    <t>-1288979081</t>
  </si>
  <si>
    <t>1867*1/60</t>
  </si>
  <si>
    <t>585211RR</t>
  </si>
  <si>
    <t>Injket.směs Colcrete</t>
  </si>
  <si>
    <t>-1911102590</t>
  </si>
  <si>
    <t>(115+70+95)*1,20</t>
  </si>
  <si>
    <t>336*0,45*0,01</t>
  </si>
  <si>
    <t>1,512*1,80</t>
  </si>
  <si>
    <t>612331121</t>
  </si>
  <si>
    <t>Cementová omítka jemná štuková</t>
  </si>
  <si>
    <t>1649763015</t>
  </si>
  <si>
    <t>"fasáda cementová"</t>
  </si>
  <si>
    <t>115,0*1,20</t>
  </si>
  <si>
    <t>63</t>
  </si>
  <si>
    <t>612331221R</t>
  </si>
  <si>
    <t>Cementová omítka hladká jednovrstvá  - cementový postřik</t>
  </si>
  <si>
    <t>1331565753</t>
  </si>
  <si>
    <t>138,0+198,0</t>
  </si>
  <si>
    <t>612331122</t>
  </si>
  <si>
    <t>-930459746</t>
  </si>
  <si>
    <t>"vnitřní vápenná"</t>
  </si>
  <si>
    <t>70*1,2</t>
  </si>
  <si>
    <t>95*1,2</t>
  </si>
  <si>
    <t>622321141</t>
  </si>
  <si>
    <t>Vápenocementová omítka hrubá jádrová</t>
  </si>
  <si>
    <t>-1584177013</t>
  </si>
  <si>
    <t>3</t>
  </si>
  <si>
    <t>Montáž lešení řadového trubkového lehkého s podlahami zatížení do 200 kg/m2 š do 0,9 m v do 10 m</t>
  </si>
  <si>
    <t>726020092</t>
  </si>
  <si>
    <t>"mimo rozsah trhlin"</t>
  </si>
  <si>
    <t>"PZ" 7,0*(13,25+2)</t>
  </si>
  <si>
    <t>"PJ" 5,0*9,50</t>
  </si>
  <si>
    <t>Příplatek k lešení řadovému trubkovému lehkému s podlahami š 0,9 m v 10 m za první a ZKD den použití</t>
  </si>
  <si>
    <t>1843380589</t>
  </si>
  <si>
    <t>154,25*30</t>
  </si>
  <si>
    <t>5</t>
  </si>
  <si>
    <t>Demontáž lešení řadového trubkového lehkého s podlahami zatížení do 200 kg/m2 š do 0,9 m v do 10 m</t>
  </si>
  <si>
    <t>1024244496</t>
  </si>
  <si>
    <t>154,25</t>
  </si>
  <si>
    <t>60</t>
  </si>
  <si>
    <t>941211111</t>
  </si>
  <si>
    <t>Montáž lešení řadového vnitřního lehkého  zatížení do 200 kg/m2 š do 0,9 m v do 10 m</t>
  </si>
  <si>
    <t>-241906899</t>
  </si>
  <si>
    <t>"1.NP" (12*18)+(10*15)</t>
  </si>
  <si>
    <t>"2.NP" (12*18)+(10*15)</t>
  </si>
  <si>
    <t>61</t>
  </si>
  <si>
    <t>941211211</t>
  </si>
  <si>
    <t>Příplatek k lešení řadovému vnitřního lehkému š 0,9 m v do 25 m za první a ZKD den použití</t>
  </si>
  <si>
    <t>1590759160</t>
  </si>
  <si>
    <t>732*30</t>
  </si>
  <si>
    <t>62</t>
  </si>
  <si>
    <t>941211811</t>
  </si>
  <si>
    <t>Demontáž lešení řadového vnitřního lehkého zatížení do 200 kg/m2 š do 0,9 m v do 10 m</t>
  </si>
  <si>
    <t>1609511610</t>
  </si>
  <si>
    <t>41</t>
  </si>
  <si>
    <t>977131110</t>
  </si>
  <si>
    <t>Vrty pro injekční jehly  D do 14 mm do cihelného zdiva nebo prostého betonu</t>
  </si>
  <si>
    <t>205542866</t>
  </si>
  <si>
    <t>"sanační technologie"</t>
  </si>
  <si>
    <t>115+70+95</t>
  </si>
  <si>
    <t>280/0,15</t>
  </si>
  <si>
    <t>1866,667*0,20</t>
  </si>
  <si>
    <t>977131111R</t>
  </si>
  <si>
    <t>Zapravení ústí injekčních vrtů</t>
  </si>
  <si>
    <t>711908610</t>
  </si>
  <si>
    <t>1867</t>
  </si>
  <si>
    <t>978023411</t>
  </si>
  <si>
    <t>Vyškrabání spár zdiva cihelného do 3cm</t>
  </si>
  <si>
    <t>-661143046</t>
  </si>
  <si>
    <t>7</t>
  </si>
  <si>
    <t>985111111</t>
  </si>
  <si>
    <t>Otlučení omítek - fasáda</t>
  </si>
  <si>
    <t>-1754540861</t>
  </si>
  <si>
    <t>"sanační" 115*1,20</t>
  </si>
  <si>
    <t>985111112</t>
  </si>
  <si>
    <t>Otlučení omítek - vnitřní</t>
  </si>
  <si>
    <t>1563755241</t>
  </si>
  <si>
    <t>"1NP" 70*1,20</t>
  </si>
  <si>
    <t>"2NP" 95*1,20</t>
  </si>
  <si>
    <t>Očištění ploch stěn, rubu kleneb a podlah tlakovou vodou tl do 0,6MPa</t>
  </si>
  <si>
    <t>-34864155</t>
  </si>
  <si>
    <t>985131311</t>
  </si>
  <si>
    <t>Ruční dočištění ploch stěn, rubu kleneb a podlah ocelových kartáči</t>
  </si>
  <si>
    <t>-1147140320</t>
  </si>
  <si>
    <t>Očištění ploch stěn, rubu kleneb a podlah stlačeným vzduchem</t>
  </si>
  <si>
    <t>-848662641</t>
  </si>
  <si>
    <t>38</t>
  </si>
  <si>
    <t>985141113</t>
  </si>
  <si>
    <t>Vyčištění trhlin a dutin ve zdivu š do 10 mm hl do 450 mm</t>
  </si>
  <si>
    <t>-1536658741</t>
  </si>
  <si>
    <t>115+70+95+28+128+255</t>
  </si>
  <si>
    <t>985141114R</t>
  </si>
  <si>
    <t>Vyklínování dub.klíny</t>
  </si>
  <si>
    <t>277760519</t>
  </si>
  <si>
    <t>985231113</t>
  </si>
  <si>
    <t xml:space="preserve">Spárování zdiva aktivovanou maltou spára hl do 30 mm </t>
  </si>
  <si>
    <t>2144825966</t>
  </si>
  <si>
    <t>"1.NP" 70*1,20*1,0</t>
  </si>
  <si>
    <t>"2.NP"  95*1,20*1,0</t>
  </si>
  <si>
    <t>115*1,20</t>
  </si>
  <si>
    <t>68</t>
  </si>
  <si>
    <t>548891150</t>
  </si>
  <si>
    <t>koncovka injektážní jehla - pacry</t>
  </si>
  <si>
    <t>-1582700459</t>
  </si>
  <si>
    <t>"zaokr" 1867</t>
  </si>
  <si>
    <t>69</t>
  </si>
  <si>
    <t>985232111R</t>
  </si>
  <si>
    <t>Hloubkové vyspravení trhliny sanační maltou tlakově</t>
  </si>
  <si>
    <t>1742013432</t>
  </si>
  <si>
    <t>70</t>
  </si>
  <si>
    <t>985441112</t>
  </si>
  <si>
    <t>Přídavná šroubovitá nerezová  výztuž 1 táhlo D 6 mm v drážce v cihelném zdivu</t>
  </si>
  <si>
    <t>-1708014763</t>
  </si>
  <si>
    <t>303/0,35</t>
  </si>
  <si>
    <t>865,714*1,0</t>
  </si>
  <si>
    <t>985622115R</t>
  </si>
  <si>
    <t>Drážky pro sešití trhlin 15/30</t>
  </si>
  <si>
    <t>724147819</t>
  </si>
  <si>
    <t>865,71*1,0</t>
  </si>
  <si>
    <t>65</t>
  </si>
  <si>
    <t>985622116R</t>
  </si>
  <si>
    <t>Zapravení drážek sešítí</t>
  </si>
  <si>
    <t>1364428525</t>
  </si>
  <si>
    <t>Odvoz suti a vybouraných hmot na skládku nebo meziskládku do 1 km se složením</t>
  </si>
  <si>
    <t>541783099</t>
  </si>
  <si>
    <t>10,08*1,90</t>
  </si>
  <si>
    <t>-285321762</t>
  </si>
  <si>
    <t>19,152*10</t>
  </si>
  <si>
    <t>-341461354</t>
  </si>
  <si>
    <t>-971893949</t>
  </si>
  <si>
    <t>-1772806732</t>
  </si>
  <si>
    <t>336*0,03</t>
  </si>
  <si>
    <t>58</t>
  </si>
  <si>
    <t>783809211R</t>
  </si>
  <si>
    <t>Překryvná síť - perlinka</t>
  </si>
  <si>
    <t>-342175146</t>
  </si>
  <si>
    <t>(115*1,20)</t>
  </si>
  <si>
    <t>((70*1,2)+(95*1,20))</t>
  </si>
  <si>
    <t>Mezisoučet</t>
  </si>
  <si>
    <t>336*1,20</t>
  </si>
  <si>
    <t>59</t>
  </si>
  <si>
    <t>783833311R</t>
  </si>
  <si>
    <t>Celoplošné vyrovnání omítky  - úprava napojení omítek  tloušťky do 3 mm</t>
  </si>
  <si>
    <t>1176657906</t>
  </si>
  <si>
    <t>"fasáda" 138,0</t>
  </si>
  <si>
    <t>"vnitřní" 84,0+114,0</t>
  </si>
  <si>
    <t>04 - pavilon L - Bourání + HSV</t>
  </si>
  <si>
    <t xml:space="preserve">    4 - Vodorovné konstrukce</t>
  </si>
  <si>
    <t xml:space="preserve">    8 - Trubní vedení</t>
  </si>
  <si>
    <t xml:space="preserve">    711 - Izolace proti vodě, vlhkosti a plynům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</si>
  <si>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</si>
  <si>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</si>
  <si>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</si>
  <si>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</si>
  <si>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</si>
  <si>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761 - Konstrukce prosvětlovací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</si>
  <si>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</si>
  <si>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</si>
  <si>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</si>
  <si>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</si>
  <si>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</si>
  <si>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784 - Dokončovací práce - malby a tapety</t>
  </si>
  <si>
    <t>N00 - Nepojmenované práce</t>
  </si>
  <si>
    <t xml:space="preserve">    N01 - Nepojmenovaný díl</t>
  </si>
  <si>
    <t>1067853373</t>
  </si>
  <si>
    <t>169,851*0,15</t>
  </si>
  <si>
    <t>3,779</t>
  </si>
  <si>
    <t>37,772*0,01</t>
  </si>
  <si>
    <t>109,934*0,01</t>
  </si>
  <si>
    <t>92,4*0,01</t>
  </si>
  <si>
    <t>10,191*0,03</t>
  </si>
  <si>
    <t>290258416</t>
  </si>
  <si>
    <t>451315115</t>
  </si>
  <si>
    <t>Podkladní nebo výplňová vrstva z betonu C 16/20 tl do 100 mm</t>
  </si>
  <si>
    <t>1585535749</t>
  </si>
  <si>
    <t>"1.NP -L2"</t>
  </si>
  <si>
    <t>"m.č.12"  3,55*1,70</t>
  </si>
  <si>
    <t>"m.č.13" 1,50*1,20</t>
  </si>
  <si>
    <t>"m.č.14" 1,50*1,50</t>
  </si>
  <si>
    <t>"m.č.15" 1,50*1,50</t>
  </si>
  <si>
    <t>"m.č.16" 3,60*1,92</t>
  </si>
  <si>
    <t>"2.NP - L2"</t>
  </si>
  <si>
    <t>"m.č. 13" 3,55*1,70</t>
  </si>
  <si>
    <t>"m.č. 14"  1,50*2,0</t>
  </si>
  <si>
    <t xml:space="preserve">"m.č. 15"  0,89*1,50 </t>
  </si>
  <si>
    <t>"m.č.16" 0,94*1,50</t>
  </si>
  <si>
    <t>"m.č.17" 3,55*1,90</t>
  </si>
  <si>
    <t>612325412</t>
  </si>
  <si>
    <t>Oprava vnitřní vápenocementové hladké omítky stěn v rozsahu plochy do 30% - po instalaci soklíků vinilcolor</t>
  </si>
  <si>
    <t>91912560</t>
  </si>
  <si>
    <t>"1.NP - L2"</t>
  </si>
  <si>
    <t>"m.č.2"  (7,50+5,20)*2*0,05</t>
  </si>
  <si>
    <t>"m.č.6"  (3,85+4,05)*2*0,05</t>
  </si>
  <si>
    <t>"m.č.7" (2,17+2,10)*2*0,05</t>
  </si>
  <si>
    <t>"m.č.8"  (2,17+2,0)*2*0,05</t>
  </si>
  <si>
    <t>"m.č.12" (3,55+3,72)*2*0,05</t>
  </si>
  <si>
    <t>"m.č.2" (13,97+2,0)*2*0,05</t>
  </si>
  <si>
    <t>6</t>
  </si>
  <si>
    <t>619996111</t>
  </si>
  <si>
    <t>Zřízení ochrany stavebních konstrukcí a předmětů bedněním</t>
  </si>
  <si>
    <t>1546771467</t>
  </si>
  <si>
    <t>"1.NP" 9,15*12,0</t>
  </si>
  <si>
    <t>"2.NP" 9,15*7,95</t>
  </si>
  <si>
    <t>619996121</t>
  </si>
  <si>
    <t>Odstranění ochrany stavebních konstrukcí a předmětů bedněním</t>
  </si>
  <si>
    <t>-1783382341</t>
  </si>
  <si>
    <t>632481213</t>
  </si>
  <si>
    <t>Separační vrstva z PE fólie</t>
  </si>
  <si>
    <t>305472403</t>
  </si>
  <si>
    <t>37,772*1,15</t>
  </si>
  <si>
    <t>633811111</t>
  </si>
  <si>
    <t>Broušení nerovností betonových podlah do 2 mm - stržení šlemu</t>
  </si>
  <si>
    <t>1997574261</t>
  </si>
  <si>
    <t>"m.č. 2"  7,50*2,50</t>
  </si>
  <si>
    <t>"m.č. 6"  3,85*4,05</t>
  </si>
  <si>
    <t>"m.č. 7"  2,17*2,10</t>
  </si>
  <si>
    <t>"m.č. 8"  2,17*2,0</t>
  </si>
  <si>
    <t>"m.č. 2"  13,97*2,0</t>
  </si>
  <si>
    <t>"m.č. 12"  3,55*3,72</t>
  </si>
  <si>
    <t>"1.NP - L2 - soklíky"</t>
  </si>
  <si>
    <t>"m.č. 2" (7,50+2,50)*2*0,05</t>
  </si>
  <si>
    <t>"m.č. 6" (3,85+4,05)*2*0,05</t>
  </si>
  <si>
    <t>"m.č. 7" (2,17+2,10)*2*0,05</t>
  </si>
  <si>
    <t>"m.č. 8" (2,17+2,0)*2*0,05</t>
  </si>
  <si>
    <t>"2.NP - L2 - soklíky"</t>
  </si>
  <si>
    <t>"m.č. 2"  (13,97+2)*2*0,05</t>
  </si>
  <si>
    <t>"m.č. 12" (3,55+3,72)*2*0,05</t>
  </si>
  <si>
    <t>84,386+4,958</t>
  </si>
  <si>
    <t>42</t>
  </si>
  <si>
    <t>642942611</t>
  </si>
  <si>
    <t>Osazování zárubní nebo rámů dveřních kovových do 2,5 m2 na montážní pěnu</t>
  </si>
  <si>
    <t>492498830</t>
  </si>
  <si>
    <t>553315120</t>
  </si>
  <si>
    <t>zárubeň ocelová pro sádrokarton S 75 800 L/P</t>
  </si>
  <si>
    <t>2013020502</t>
  </si>
  <si>
    <t>72</t>
  </si>
  <si>
    <t>892241111</t>
  </si>
  <si>
    <t>Tlaková zkouška vodou potrubí do 80</t>
  </si>
  <si>
    <t>-537977634</t>
  </si>
  <si>
    <t>10</t>
  </si>
  <si>
    <t>962031133</t>
  </si>
  <si>
    <t>Bourání příček z cihel pálených na MVC tl do 150 mm</t>
  </si>
  <si>
    <t>158382370</t>
  </si>
  <si>
    <t>"m.č.12; m.č.13; m.č.14; m.č.15; m.č. 16"</t>
  </si>
  <si>
    <t>(3,60+0,45+1,70)*3,30</t>
  </si>
  <si>
    <t>3,60*3,30</t>
  </si>
  <si>
    <t>((1,50+0,15+1,925)*3,30)*2</t>
  </si>
  <si>
    <t>1,50*3,30</t>
  </si>
  <si>
    <t xml:space="preserve">"m.č.2" </t>
  </si>
  <si>
    <t>(1,0+0,50+1+0,80)*3,30</t>
  </si>
  <si>
    <t>"m.č. 6; m.č.7; m.č.8"</t>
  </si>
  <si>
    <t>4,05*3,30</t>
  </si>
  <si>
    <t>2,17*3,30</t>
  </si>
  <si>
    <t>"m.č.2; m.č.13; m.č.14; m.č.15; m.č.16; m.č.17"</t>
  </si>
  <si>
    <t>(5,50+0,50+1,0+0,50)*3,30</t>
  </si>
  <si>
    <t>(3,55+3,55+2,0+3,35)*3,30</t>
  </si>
  <si>
    <t>(2,0+2,0)*3,30</t>
  </si>
  <si>
    <t>11</t>
  </si>
  <si>
    <t>965043341</t>
  </si>
  <si>
    <t>Bourání podkladů pod dlažby betonových s potěrem nebo teracem tl do 100 mm pl přes 4 m2</t>
  </si>
  <si>
    <t>-326604558</t>
  </si>
  <si>
    <t>"m.č. 12"  3,55*1,70*0,1</t>
  </si>
  <si>
    <t>"m.č. 13" 1,50*1,20*0,1</t>
  </si>
  <si>
    <t>"m.č. 14" 1,50*1,50*0,1</t>
  </si>
  <si>
    <t>"m.č. 15" 1,50*1,50*0,1</t>
  </si>
  <si>
    <t>"m.č.16" 3,60*1,92*0,1</t>
  </si>
  <si>
    <t>"2.NP -L2"</t>
  </si>
  <si>
    <t>"m.č.13"  3,55*1,70*0,1</t>
  </si>
  <si>
    <t>"m.č.14"  1,50*2*0,1</t>
  </si>
  <si>
    <t>"m.č. 15" 0,89*1,50*0,1</t>
  </si>
  <si>
    <t>"m.č.16" 0,94*1,50*0,1</t>
  </si>
  <si>
    <t>"m.č. 17" 3,55*1,90*0,1</t>
  </si>
  <si>
    <t>965081223</t>
  </si>
  <si>
    <t>Bourání podlah z dlaždic keramických nebo xylolitových tl přes 10 mm plochy přes 1 m2</t>
  </si>
  <si>
    <t>-599601698</t>
  </si>
  <si>
    <t>"m.č.12" 3,55*1,70</t>
  </si>
  <si>
    <t>"m.č.13"  1,50*1,20</t>
  </si>
  <si>
    <t>"m.č.14"  1,50*1,50</t>
  </si>
  <si>
    <t>"m.č.13" 3,55*1,70</t>
  </si>
  <si>
    <t>"m.č.14" 1,50*2,0</t>
  </si>
  <si>
    <t>"m.č.15" 0,89*1,50</t>
  </si>
  <si>
    <t>"m.č.17"  3,55*1,90</t>
  </si>
  <si>
    <t>102</t>
  </si>
  <si>
    <t>965081224</t>
  </si>
  <si>
    <t>1025624448</t>
  </si>
  <si>
    <t>"2.NP - L1 - oranžová část"</t>
  </si>
  <si>
    <t>"m.č.4"</t>
  </si>
  <si>
    <t>31,89*2,60</t>
  </si>
  <si>
    <t>7,72*3,50</t>
  </si>
  <si>
    <t>968072455</t>
  </si>
  <si>
    <t>Vybourání kovových dveřních zárubní pl do 2 m2</t>
  </si>
  <si>
    <t>-2018169353</t>
  </si>
  <si>
    <t>"1.NP"  3+2</t>
  </si>
  <si>
    <t>"2.NP"  2+4</t>
  </si>
  <si>
    <t>978059541</t>
  </si>
  <si>
    <t>Odsekání a odebrání obkladů stěn z vnitřních obkládaček plochy přes 1 m2</t>
  </si>
  <si>
    <t>-346700515</t>
  </si>
  <si>
    <t>"m.č.13"  ((1,5+1,2)*2)*1,65</t>
  </si>
  <si>
    <t>"m.č.14" ((1,5+1,5)*2)*1,65</t>
  </si>
  <si>
    <t>"m.č.15" ((1,5+1,5)*2)*1,65</t>
  </si>
  <si>
    <t>"m.č.16" ((3,6+1,92)*2)*1,65</t>
  </si>
  <si>
    <t>"m.č.14" ((1,5+2,0)*2)*1,65</t>
  </si>
  <si>
    <t>"m.č.15" ((0,89+1,50)*2)*1,65</t>
  </si>
  <si>
    <t>"m.č.16" ((0,94+1,50)*2)*1,65</t>
  </si>
  <si>
    <t>"m.č.17" ((3,55+1,90)*2)*1,65</t>
  </si>
  <si>
    <t>120</t>
  </si>
  <si>
    <t>Otlučení omítek stěn</t>
  </si>
  <si>
    <t>390327280</t>
  </si>
  <si>
    <t>(169,851*0,03)*2</t>
  </si>
  <si>
    <t>103</t>
  </si>
  <si>
    <t>985311111</t>
  </si>
  <si>
    <t>Reprofilace podlah cementovými sanačními maltami tl 10 mm</t>
  </si>
  <si>
    <t>2082955818</t>
  </si>
  <si>
    <t>"2.NP - L1"</t>
  </si>
  <si>
    <t>31,89*2,6</t>
  </si>
  <si>
    <t>1575648710</t>
  </si>
  <si>
    <t>31,964*2,0</t>
  </si>
  <si>
    <t>1479500799</t>
  </si>
  <si>
    <t>63,928*10</t>
  </si>
  <si>
    <t>574260796</t>
  </si>
  <si>
    <t>18</t>
  </si>
  <si>
    <t>800008107</t>
  </si>
  <si>
    <t>-454414818</t>
  </si>
  <si>
    <t>92,40*0,01</t>
  </si>
  <si>
    <t>711413111</t>
  </si>
  <si>
    <t>Izolace proti vodě za studena vodorovné SCHOMBURG těsnicí hmotou COMBIFLEX-C2</t>
  </si>
  <si>
    <t>-120823927</t>
  </si>
  <si>
    <t>722171999R</t>
  </si>
  <si>
    <t>zavěšení rozvodů vody, instalace</t>
  </si>
  <si>
    <t>-906141932</t>
  </si>
  <si>
    <t>"1.NP"</t>
  </si>
  <si>
    <t xml:space="preserve">"m.č. 13; 14; 18; 16"    6  </t>
  </si>
  <si>
    <t>"m.č.  14; 15;16;17"     6</t>
  </si>
  <si>
    <t>73</t>
  </si>
  <si>
    <t>722290234</t>
  </si>
  <si>
    <t>Proplach a dezinfekce vodovodního potrubí do DN 80</t>
  </si>
  <si>
    <t>1915793682</t>
  </si>
  <si>
    <t>74</t>
  </si>
  <si>
    <t>998722101</t>
  </si>
  <si>
    <t>Přesun hmot tonážní pro vnitřní vodovod v objektech v do 6 m</t>
  </si>
  <si>
    <t>-29044682</t>
  </si>
  <si>
    <t>725111111</t>
  </si>
  <si>
    <t>Demontáže sanitárních předmětů</t>
  </si>
  <si>
    <t>soubor</t>
  </si>
  <si>
    <t>-1472813728</t>
  </si>
  <si>
    <t>725112171</t>
  </si>
  <si>
    <t>Kombi klozet s hlubokým splachováním odpad vodorovný</t>
  </si>
  <si>
    <t>108220878</t>
  </si>
  <si>
    <t>"2.NP"</t>
  </si>
  <si>
    <t>66</t>
  </si>
  <si>
    <t>725121521</t>
  </si>
  <si>
    <t>Pisoárový záchodek automatický s infračerveným senzorem</t>
  </si>
  <si>
    <t>1262633577</t>
  </si>
  <si>
    <t>725211604</t>
  </si>
  <si>
    <t>Umyvadlo keramické připevněné na stěnu šrouby bílé bez krytu na sifon 650 mm</t>
  </si>
  <si>
    <t>-2081219177</t>
  </si>
  <si>
    <t>64</t>
  </si>
  <si>
    <t>725822612</t>
  </si>
  <si>
    <t>Baterie umyvadlové stojánkové pákové s výpustí</t>
  </si>
  <si>
    <t>53884363</t>
  </si>
  <si>
    <t>67</t>
  </si>
  <si>
    <t>725851325</t>
  </si>
  <si>
    <t>Ventil odpadní umyvadlový bez přepadu G 5/4</t>
  </si>
  <si>
    <t>-1111303096</t>
  </si>
  <si>
    <t>12+6+4</t>
  </si>
  <si>
    <t>725859101</t>
  </si>
  <si>
    <t>Montáž ventilů odpadních do DN 32 pro zařizovací předměty</t>
  </si>
  <si>
    <t>180610494</t>
  </si>
  <si>
    <t>551602450</t>
  </si>
  <si>
    <t>ventil odpadní s přepadem k HL100, HL 15U - 5/4"</t>
  </si>
  <si>
    <t>1571071324</t>
  </si>
  <si>
    <t>71</t>
  </si>
  <si>
    <t>725859111</t>
  </si>
  <si>
    <t>Montáž potrubí včetně dodávky</t>
  </si>
  <si>
    <t>537353154</t>
  </si>
  <si>
    <t>2*25,0</t>
  </si>
  <si>
    <t>89</t>
  </si>
  <si>
    <t>735131126</t>
  </si>
  <si>
    <t>Otopné těleso článkové hliníkové Lipovica typ Solar 500 12 článků rozteč připojení/výška 500/579 mm</t>
  </si>
  <si>
    <t>-1152822996</t>
  </si>
  <si>
    <t>"1.NP"  4</t>
  </si>
  <si>
    <t>"2.NP"  4</t>
  </si>
  <si>
    <t>90</t>
  </si>
  <si>
    <t>484517350</t>
  </si>
  <si>
    <t>radiátor otopný hliníkový EKONOMIK 285/12 čl. - 840 W, 731 mm</t>
  </si>
  <si>
    <t>1846361974</t>
  </si>
  <si>
    <t>91</t>
  </si>
  <si>
    <t>551281100</t>
  </si>
  <si>
    <t>termostatická hlava s kapilárou, s ucpávkou 1/2", 20-70 C R462L1 20-70°C</t>
  </si>
  <si>
    <t>328954947</t>
  </si>
  <si>
    <t>118</t>
  </si>
  <si>
    <t>741120003</t>
  </si>
  <si>
    <t>Montáž vodič Cu izolovaný plný a laněný žíla 10-16 mm2 pod omítku (CY)</t>
  </si>
  <si>
    <t>-554546367</t>
  </si>
  <si>
    <t>119</t>
  </si>
  <si>
    <t>341408270</t>
  </si>
  <si>
    <t>vodič silový s Cu jádrem CY H07 V-U 10 mm2</t>
  </si>
  <si>
    <t>-2051630776</t>
  </si>
  <si>
    <t>116</t>
  </si>
  <si>
    <t>741310001</t>
  </si>
  <si>
    <t>Montáž vypínač nástěnný 1-jednopólový prostředí normální</t>
  </si>
  <si>
    <t>1783595478</t>
  </si>
  <si>
    <t>117</t>
  </si>
  <si>
    <t>358110770</t>
  </si>
  <si>
    <t>zásuvka nepropustná nástěnná IZG1632 16A 220 V 3pól</t>
  </si>
  <si>
    <t>463196553</t>
  </si>
  <si>
    <t>82</t>
  </si>
  <si>
    <t>741370002</t>
  </si>
  <si>
    <t>Montáž svítidlo žárovkové bytové stropní přisazené 1 zdroj se sklem</t>
  </si>
  <si>
    <t>1534171154</t>
  </si>
  <si>
    <t>83</t>
  </si>
  <si>
    <t>348212750</t>
  </si>
  <si>
    <t>svítidlo bytové žárovkové IP 42, PULI1, max. 60 W E27</t>
  </si>
  <si>
    <t>-457072136</t>
  </si>
  <si>
    <t>86</t>
  </si>
  <si>
    <t>741810001</t>
  </si>
  <si>
    <t>Celková prohlídka elektrického rozvodu a zařízení do 100 000,- Kč</t>
  </si>
  <si>
    <t>226065769</t>
  </si>
  <si>
    <t>84</t>
  </si>
  <si>
    <t>751111012</t>
  </si>
  <si>
    <t>Mtž vent ax ntl nástěnného základního D do 200 mm</t>
  </si>
  <si>
    <t>1464606811</t>
  </si>
  <si>
    <t>"1.NP" 4</t>
  </si>
  <si>
    <t>"2.NP" 4</t>
  </si>
  <si>
    <t>75161111R</t>
  </si>
  <si>
    <t>Upravy vzduchotechnických zařízení</t>
  </si>
  <si>
    <t>-1188968299</t>
  </si>
  <si>
    <t>85</t>
  </si>
  <si>
    <t>429141120</t>
  </si>
  <si>
    <t>ventilátor axiální k montáži na stěnu, skříň z plastu HEF 100 T IP44</t>
  </si>
  <si>
    <t>559463099</t>
  </si>
  <si>
    <t>76161111R</t>
  </si>
  <si>
    <t>Oprava okna zděné ze skleněných tvárnic 190x190x80 mm bezbarvých lesklých schodiště přespárováním a imregnací spár</t>
  </si>
  <si>
    <t>-544697303</t>
  </si>
  <si>
    <t>(2,4*0,6)*7</t>
  </si>
  <si>
    <t>111</t>
  </si>
  <si>
    <t>763111437</t>
  </si>
  <si>
    <t>SDK příčka tl 150 mm profil CW+UW 100 desky 2xH2 12,5 TI 100 mm EI 60 Rw 55 DB</t>
  </si>
  <si>
    <t>-522915251</t>
  </si>
  <si>
    <t>"m.č.12; 13; 14; 15; 16"</t>
  </si>
  <si>
    <t>(3,6+0,45+1,7)*3,3</t>
  </si>
  <si>
    <t>3,6*3,3</t>
  </si>
  <si>
    <t>((1,5+0,15+1,925)*3,3)*2</t>
  </si>
  <si>
    <t>1,5*3,3</t>
  </si>
  <si>
    <t>"m.č.2"  (1,0+0,5+1+0,8)*3,3</t>
  </si>
  <si>
    <t>"m.č.6; 7; 8"</t>
  </si>
  <si>
    <t>4,05*3,3</t>
  </si>
  <si>
    <t>2,17*3,3</t>
  </si>
  <si>
    <t>"m.č. 2; 13; 14; 15; 16;17"</t>
  </si>
  <si>
    <t>(5,5+0,5+1+0,5)*3,3</t>
  </si>
  <si>
    <t>(3,55+3,55+2+3,35)*3,3</t>
  </si>
  <si>
    <t>(2,0+2,0)*3,3</t>
  </si>
  <si>
    <t>763121435</t>
  </si>
  <si>
    <t>SDK stěna předsazená tl 65 mm profil CW+UW 50 deska 1xA 15 bez TI EI 15</t>
  </si>
  <si>
    <t>320532349</t>
  </si>
  <si>
    <t>5,48*3,30</t>
  </si>
  <si>
    <t>114</t>
  </si>
  <si>
    <t>763131821</t>
  </si>
  <si>
    <t>Demontáž SDK podhledu s dvouvrstvou nosnou kcí z ocelových profilů opláštění jednoduché</t>
  </si>
  <si>
    <t>1695071273</t>
  </si>
  <si>
    <t>112</t>
  </si>
  <si>
    <t>763135101</t>
  </si>
  <si>
    <t>Montáž SDK kazetového podhledu z kazet 600x600 mm na zavěšenou viditelnou nosnou konstrukci</t>
  </si>
  <si>
    <t>129687911</t>
  </si>
  <si>
    <t>"1.NP + 2.NP - L2"</t>
  </si>
  <si>
    <t>"m.č. 12; 13; 14; 15;16; + 13;14;15;16;17"</t>
  </si>
  <si>
    <t>37,772</t>
  </si>
  <si>
    <t>"m.č. 2; 6; 7; 8; + 2; 11"</t>
  </si>
  <si>
    <t>43,24+41,146</t>
  </si>
  <si>
    <t>115</t>
  </si>
  <si>
    <t>631515500</t>
  </si>
  <si>
    <t>deska sendvičová základní Isover TWINNER 1000 x 500 tl. 100 mm</t>
  </si>
  <si>
    <t>227913841</t>
  </si>
  <si>
    <t>113</t>
  </si>
  <si>
    <t>590305770</t>
  </si>
  <si>
    <t>podhled kazetový GYPTONE Point 12, hrana E15, tl. 10 mm, 600 x 600 mm</t>
  </si>
  <si>
    <t>135571507</t>
  </si>
  <si>
    <t>766660172</t>
  </si>
  <si>
    <t>Montáž dveřních křídel otvíravých 1křídlových š přes 0,8 m do obložkové zárubně</t>
  </si>
  <si>
    <t>-142335361</t>
  </si>
  <si>
    <t>611602160</t>
  </si>
  <si>
    <t>dveře dřevěné vnitřní hladké plné 1křídlové bílé 90x197 cm</t>
  </si>
  <si>
    <t>-1878133834</t>
  </si>
  <si>
    <t>766695232</t>
  </si>
  <si>
    <t>Montáž truhlářských prahů dveří 2křídlových šířky do 10 cm</t>
  </si>
  <si>
    <t>408701307</t>
  </si>
  <si>
    <t>"1.NP - L2"  3+2</t>
  </si>
  <si>
    <t>"2.NP - L2"  2+4</t>
  </si>
  <si>
    <t>"2.NP - L1"  13</t>
  </si>
  <si>
    <t>611871560</t>
  </si>
  <si>
    <t>prah dveřní dřevěný dubový tl 2 cm dl.82 cm š 10 cm</t>
  </si>
  <si>
    <t>-1455927496</t>
  </si>
  <si>
    <t>767691822</t>
  </si>
  <si>
    <t>Vyvěšení nebo zavěšení kovových křídel dveří do 2 m2</t>
  </si>
  <si>
    <t>367360220</t>
  </si>
  <si>
    <t>"1.NP" 3+2</t>
  </si>
  <si>
    <t>"2.NP" 2+4</t>
  </si>
  <si>
    <t>110</t>
  </si>
  <si>
    <t>771411100R</t>
  </si>
  <si>
    <t>Oprava styku soklíků a omítky</t>
  </si>
  <si>
    <t>302057923</t>
  </si>
  <si>
    <t>75,95</t>
  </si>
  <si>
    <t>106</t>
  </si>
  <si>
    <t>771411112</t>
  </si>
  <si>
    <t>Montáž soklíků pórovinových rovných do malty v do 90 mm</t>
  </si>
  <si>
    <t>-1761445799</t>
  </si>
  <si>
    <t>(31,89+(2,6+3,5))*2</t>
  </si>
  <si>
    <t>101</t>
  </si>
  <si>
    <t>771441810</t>
  </si>
  <si>
    <t>Demontáž soklíků z obkladaček hutných kladených do malty rovných</t>
  </si>
  <si>
    <t>-1361330212</t>
  </si>
  <si>
    <t>"soklíky"</t>
  </si>
  <si>
    <t>771531051</t>
  </si>
  <si>
    <t>Montáž podlahy z keramických dlaždic lepením flexibilním lepidlem do 45 ks/m2</t>
  </si>
  <si>
    <t>-1607294139</t>
  </si>
  <si>
    <t>5963110RR</t>
  </si>
  <si>
    <t>dlažba keramická 15/15</t>
  </si>
  <si>
    <t>-1426418149</t>
  </si>
  <si>
    <t>771531103</t>
  </si>
  <si>
    <t>Příplatek k cenám montáže podlahy z dlaždic za provádění podlahy v omezeném prostoru</t>
  </si>
  <si>
    <t>1371543395</t>
  </si>
  <si>
    <t>104</t>
  </si>
  <si>
    <t>771571131</t>
  </si>
  <si>
    <t>Montáž podlah z keramických dlaždic protiskluzných do malty do 50 ks/m2</t>
  </si>
  <si>
    <t>1078381947</t>
  </si>
  <si>
    <t>107</t>
  </si>
  <si>
    <t>597613120</t>
  </si>
  <si>
    <t>sokl RAKO - podlahy BRICK (barevné) 30 x 8 x 0,8 cm I. j. (cen.skup. 24)</t>
  </si>
  <si>
    <t>-951416719</t>
  </si>
  <si>
    <t>75,95/0,3</t>
  </si>
  <si>
    <t>"ks soklíků" 253</t>
  </si>
  <si>
    <t>105</t>
  </si>
  <si>
    <t>597614320</t>
  </si>
  <si>
    <t>dlaždice keramické slinuté neglazované mrazuvzdorné TAURUS Granit Rio Negro S 19,8 x 19,8 x 0,9 cm</t>
  </si>
  <si>
    <t>-1435264204</t>
  </si>
  <si>
    <t>108</t>
  </si>
  <si>
    <t>771591161</t>
  </si>
  <si>
    <t>Montáž profilu dilatační spáry bez izolace v rovině dlažby</t>
  </si>
  <si>
    <t>1631819398</t>
  </si>
  <si>
    <t>6*2,70</t>
  </si>
  <si>
    <t>109</t>
  </si>
  <si>
    <t>590541520</t>
  </si>
  <si>
    <t>profil dilatační Schlüter-DILEX-AKSN, hliník, AKSN 80 …* (8 x 2500 mm)</t>
  </si>
  <si>
    <t>-2031941275</t>
  </si>
  <si>
    <t>771591223</t>
  </si>
  <si>
    <t>Kontaktní izolace ve spojení s dlažbou proti kročejovému hluku celoplošně lepená</t>
  </si>
  <si>
    <t>-333184048</t>
  </si>
  <si>
    <t>776231111</t>
  </si>
  <si>
    <t>Lepení lamel a čtverců z vinylu standardním lepidlem</t>
  </si>
  <si>
    <t>1288692803</t>
  </si>
  <si>
    <t>5,955</t>
  </si>
  <si>
    <t>284110500</t>
  </si>
  <si>
    <t>díl. vinylové tl.2,0 mm,nášlIJ.vrstva 0,40 mm,úpr.PUR, tř.zátěže 23/32/41,otlak 0,05mm,R10,tř.otěru T,Bfl S1,bez ftalátů</t>
  </si>
  <si>
    <t>1461390815</t>
  </si>
  <si>
    <t>781474117</t>
  </si>
  <si>
    <t>Montáž obkladů vnitřních keramických hladkých do 45 ks/m2 lepených flexibilním lepidlem</t>
  </si>
  <si>
    <t>-1080521486</t>
  </si>
  <si>
    <t>"m.č.13"  ((1,5+1,2)*2)*2,0</t>
  </si>
  <si>
    <t>"m.č.14" ((1,5+1,5)*2)*2,0</t>
  </si>
  <si>
    <t>"m.č.15" ((1,5+1,5)*2)*2,0</t>
  </si>
  <si>
    <t>"m.č.16" ((3,60+1,92)*2)*2,0</t>
  </si>
  <si>
    <t>"m.č. 14" ((1,5+2)*2)*2,0</t>
  </si>
  <si>
    <t>"m.č.15" ((0,89+1,50)*2)*2,0</t>
  </si>
  <si>
    <t>"m.č.16" ((0,94+1,50)*2)*2,0</t>
  </si>
  <si>
    <t>"m.č.17" ((3,55+1,90)*2)*2,0</t>
  </si>
  <si>
    <t>597610240</t>
  </si>
  <si>
    <t>obkládačky keramické RAKO - koupelny INDIA  (bílé i barevné) 25 x 33 x 0,7 cm I. j.</t>
  </si>
  <si>
    <t>2124338498</t>
  </si>
  <si>
    <t>781479192</t>
  </si>
  <si>
    <t>Příplatek k montáži obkladů vnitřních keramických hladkých za omezený prostor</t>
  </si>
  <si>
    <t>-907839878</t>
  </si>
  <si>
    <t>781479195</t>
  </si>
  <si>
    <t>Příplatek k montáži obkladů vnitřních keramických hladkých za spárování bílým cementem</t>
  </si>
  <si>
    <t>-1957187884</t>
  </si>
  <si>
    <t>781479197</t>
  </si>
  <si>
    <t>Příplatek k montáži obkladů vnitřních keramických hladkých za lepením lepidlem dvousložkovým</t>
  </si>
  <si>
    <t>1537773657</t>
  </si>
  <si>
    <t>783000123</t>
  </si>
  <si>
    <t>Ochrana konstrukcí nebo prvků při provádění nátěrů položením fólie</t>
  </si>
  <si>
    <t>686609119</t>
  </si>
  <si>
    <t>"1.NP" 17,70*12,05</t>
  </si>
  <si>
    <t>"2.NP" 17,70*12,05</t>
  </si>
  <si>
    <t>581248440</t>
  </si>
  <si>
    <t>fólie pro malířské potřeby zakrývací, PG 4021-20, 25µ,  4 x 5 m</t>
  </si>
  <si>
    <t>769510497</t>
  </si>
  <si>
    <t>783901453</t>
  </si>
  <si>
    <t xml:space="preserve">Vysátí betonových podlah </t>
  </si>
  <si>
    <t>-1316871880</t>
  </si>
  <si>
    <t>"m.č. 15" 1,50*1,50</t>
  </si>
  <si>
    <t>"m.č. 16" 3,60*1,92</t>
  </si>
  <si>
    <t>"m.č. 13"  3,55*1,70</t>
  </si>
  <si>
    <t>"m.č. 15"  0,89*1,50</t>
  </si>
  <si>
    <t>92</t>
  </si>
  <si>
    <t>784111031</t>
  </si>
  <si>
    <t>Omytí podkladu v místnostech výšky do 3,80 m</t>
  </si>
  <si>
    <t>-111251529</t>
  </si>
  <si>
    <t>"stěny"</t>
  </si>
  <si>
    <t>(17,7*2,7)*6</t>
  </si>
  <si>
    <t>(12,05*2,7)*6</t>
  </si>
  <si>
    <t>(5,5*2,7)*2</t>
  </si>
  <si>
    <t>(2,17*2,7)*4</t>
  </si>
  <si>
    <t>(3,55*2,7)*6</t>
  </si>
  <si>
    <t>(3,6*2,7)*4</t>
  </si>
  <si>
    <t>((9,15+12)*2)*3,3</t>
  </si>
  <si>
    <t>"strop"</t>
  </si>
  <si>
    <t>17,70*12,05</t>
  </si>
  <si>
    <t>9,15*12</t>
  </si>
  <si>
    <t>(17,70*3,3)*6</t>
  </si>
  <si>
    <t>(12,05*3,3)*10</t>
  </si>
  <si>
    <t>(2,17*3,3)*6</t>
  </si>
  <si>
    <t>((4,5+2,5)*3,3)*6</t>
  </si>
  <si>
    <t>(2,0*3,3)*4</t>
  </si>
  <si>
    <t>((9,15+7,95)*2)*3,3</t>
  </si>
  <si>
    <t>17,7*12,05</t>
  </si>
  <si>
    <t>9,15*7,95</t>
  </si>
  <si>
    <t>"1.NP - L1"</t>
  </si>
  <si>
    <t>(31,85*3,3)*4</t>
  </si>
  <si>
    <t>(12,05*3,30)*4</t>
  </si>
  <si>
    <t>31,85*2,60</t>
  </si>
  <si>
    <t>7,70*3,0</t>
  </si>
  <si>
    <t>(9,15*3,30)*2</t>
  </si>
  <si>
    <t>(3,92*3,3)*4</t>
  </si>
  <si>
    <t>31,85*2,6</t>
  </si>
  <si>
    <t>771,066+323,085+1068,936+286,028+579,48+105,91+112,134+82,810</t>
  </si>
  <si>
    <t>93</t>
  </si>
  <si>
    <t>784121001</t>
  </si>
  <si>
    <t>Oškrabání malby v mísnostech výšky do 3,80 m</t>
  </si>
  <si>
    <t>218675338</t>
  </si>
  <si>
    <t>94</t>
  </si>
  <si>
    <t>784161001</t>
  </si>
  <si>
    <t>Tmelení spar a rohů šířky do 3 mm akrylátovým tmelem v místnostech výšky do 3,80 m</t>
  </si>
  <si>
    <t>-630020897</t>
  </si>
  <si>
    <t>3329,449*0,05</t>
  </si>
  <si>
    <t>95</t>
  </si>
  <si>
    <t>784161201</t>
  </si>
  <si>
    <t>Lokální vyrovnání podkladu sádrovou stěrkou plochy do 0,1 m2 v místnostech výšky do 3,80 m</t>
  </si>
  <si>
    <t>44360292</t>
  </si>
  <si>
    <t>166,472</t>
  </si>
  <si>
    <t>96</t>
  </si>
  <si>
    <t>784171101</t>
  </si>
  <si>
    <t>Zakrytí vnitřních podlah včetně pozdějšího odkrytí</t>
  </si>
  <si>
    <t>-1550555141</t>
  </si>
  <si>
    <t>(18,6*13,25)*2</t>
  </si>
  <si>
    <t>12,45*9,15</t>
  </si>
  <si>
    <t>97</t>
  </si>
  <si>
    <t>116324691</t>
  </si>
  <si>
    <t>98</t>
  </si>
  <si>
    <t>784181101</t>
  </si>
  <si>
    <t>Základní akrylátová jednonásobná penetrace podkladu v místnostech výšky do 3,80m</t>
  </si>
  <si>
    <t>1347875481</t>
  </si>
  <si>
    <t>99</t>
  </si>
  <si>
    <t>784211101</t>
  </si>
  <si>
    <t>Dvojnásobné bílé malby ze směsí za mokra výborně otěruvzdorných v místnostech výšky do 3,80 m</t>
  </si>
  <si>
    <t>1368933618</t>
  </si>
  <si>
    <t>100</t>
  </si>
  <si>
    <t>784211151</t>
  </si>
  <si>
    <t>Příplatek k cenám 2x maleb ze směsí za mokra otěruvzdorných za barevnou malbu  tónovanou přípravky</t>
  </si>
  <si>
    <t>642745366</t>
  </si>
  <si>
    <t>123</t>
  </si>
  <si>
    <t>R001</t>
  </si>
  <si>
    <t>Hodinová zůčtovací sazba - 6 - úpravy povrchů</t>
  </si>
  <si>
    <t>512</t>
  </si>
  <si>
    <t>-697889187</t>
  </si>
  <si>
    <t>122</t>
  </si>
  <si>
    <t>R002</t>
  </si>
  <si>
    <t>Hodinová zůštovací sazba - 725 - zdravotechnika</t>
  </si>
  <si>
    <t>-445927925</t>
  </si>
  <si>
    <t>121</t>
  </si>
  <si>
    <t>R003</t>
  </si>
  <si>
    <t>Hodinová zůčtovací sazba - 735 - ústřední vytápění</t>
  </si>
  <si>
    <t>982405150</t>
  </si>
  <si>
    <t>76</t>
  </si>
  <si>
    <t>R004</t>
  </si>
  <si>
    <t>Hodinová zůčtovací sazba - 741 - elektroinstalace</t>
  </si>
  <si>
    <t>183918704</t>
  </si>
  <si>
    <t>75</t>
  </si>
  <si>
    <t>R005</t>
  </si>
  <si>
    <t>Hodinová zůčtovací sazba - 751 - vzduchotechnika</t>
  </si>
  <si>
    <t>-1933643752</t>
  </si>
  <si>
    <t>124</t>
  </si>
  <si>
    <t>R006</t>
  </si>
  <si>
    <t>Hodinová zůčtovací sazba - 766 - truhlářské práce</t>
  </si>
  <si>
    <t>1780884646</t>
  </si>
  <si>
    <t>125</t>
  </si>
  <si>
    <t>R007</t>
  </si>
  <si>
    <t>Hodinová zůčtovacé sazba - nátěry opravné</t>
  </si>
  <si>
    <t>1064987723</t>
  </si>
  <si>
    <t>05 - pavilon L - sanace venkovního schodiště</t>
  </si>
  <si>
    <t xml:space="preserve">    764 - Konstrukce klempířské</t>
  </si>
  <si>
    <t>631311224</t>
  </si>
  <si>
    <t>Mazanina tl do 120 mm z betonu prostého se zvýšenými nároky na prostředí tř. C 25/30</t>
  </si>
  <si>
    <t>1898661115</t>
  </si>
  <si>
    <t>23,20*0,12</t>
  </si>
  <si>
    <t>631319012</t>
  </si>
  <si>
    <t>Příplatek k mazanině tl do 120 mm za přehlazení povrchu</t>
  </si>
  <si>
    <t>1979006635</t>
  </si>
  <si>
    <t>631319173</t>
  </si>
  <si>
    <t>Příplatek k mazanině tl do 120 mm za stržení povrchu spodní vrstvy před vložením výztuže</t>
  </si>
  <si>
    <t>-1620502458</t>
  </si>
  <si>
    <t>631362021</t>
  </si>
  <si>
    <t>Výztuž mazanin svařovanými sítěmi Kari</t>
  </si>
  <si>
    <t>-1738035958</t>
  </si>
  <si>
    <t>23,20*1,15</t>
  </si>
  <si>
    <t>26,68*0,0044</t>
  </si>
  <si>
    <t>985111121</t>
  </si>
  <si>
    <t>Otlučení omítek líce kleneb a podhledů</t>
  </si>
  <si>
    <t>-718990891</t>
  </si>
  <si>
    <t>985112121</t>
  </si>
  <si>
    <t>Odsekání degradovaného betonu líce kleneb a podhledů tl do 10 mm</t>
  </si>
  <si>
    <t>-291900017</t>
  </si>
  <si>
    <t>985112131</t>
  </si>
  <si>
    <t>Odsekání degradovaného betonu rubu kleneb a podlah tl do 10 mm</t>
  </si>
  <si>
    <t>1781780979</t>
  </si>
  <si>
    <t>23,20+6,0</t>
  </si>
  <si>
    <t>Očištění ploch stěn, rubu kleneb a podlah tlakovou vodou</t>
  </si>
  <si>
    <t>1823920212</t>
  </si>
  <si>
    <t>985132111</t>
  </si>
  <si>
    <t>Očištění ploch líce kleneb a podhledů tlakovou vodou</t>
  </si>
  <si>
    <t>1934897604</t>
  </si>
  <si>
    <t>985141111</t>
  </si>
  <si>
    <t>Vyčištění trhlin a dutin ve zdivu š do 30 mm hl do 150 mm</t>
  </si>
  <si>
    <t>-203412070</t>
  </si>
  <si>
    <t>10,0</t>
  </si>
  <si>
    <t>Reprofilace stěn cementovými sanačními maltami tl 10 mm</t>
  </si>
  <si>
    <t>-721904806</t>
  </si>
  <si>
    <t>23,20+6</t>
  </si>
  <si>
    <t>29,20+23,20</t>
  </si>
  <si>
    <t>985311213</t>
  </si>
  <si>
    <t>Reprofilace líce kleneb a podhledů cementovými sanačními maltami tl 30 mm</t>
  </si>
  <si>
    <t>1910802653</t>
  </si>
  <si>
    <t>6,0</t>
  </si>
  <si>
    <t>985321111</t>
  </si>
  <si>
    <t>Ochranný nátěr výztuže na cementové bázi stěn, líce kleneb a podhledů 1 vrstva tl 1 mm</t>
  </si>
  <si>
    <t>289066327</t>
  </si>
  <si>
    <t>23,30+6,0</t>
  </si>
  <si>
    <t>985323111</t>
  </si>
  <si>
    <t>Spojovací můstek reprofilovaného betonu na cementové bázi tl 1 mm</t>
  </si>
  <si>
    <t>2072327254</t>
  </si>
  <si>
    <t>985324111</t>
  </si>
  <si>
    <t>Impregnační nátěr betonu dvojnásobný (OS-A)</t>
  </si>
  <si>
    <t>-317326179</t>
  </si>
  <si>
    <t>985324231</t>
  </si>
  <si>
    <t>Ochranný akrylátový nátěr betonu trojnásobný se stěrkou (OS-D)</t>
  </si>
  <si>
    <t>-570555777</t>
  </si>
  <si>
    <t>29,2*1,20</t>
  </si>
  <si>
    <t>Injektáž trhlin š 2 mm v cihelném zdivu tl do 300 mm aktivovanou cementovou maltou včetně vrtů</t>
  </si>
  <si>
    <t>1171863857</t>
  </si>
  <si>
    <t>7642413111R</t>
  </si>
  <si>
    <t>Demontáž oplechování říms</t>
  </si>
  <si>
    <t>-1884262371</t>
  </si>
  <si>
    <t>10,3</t>
  </si>
  <si>
    <t>764248326</t>
  </si>
  <si>
    <t>Oplechování římsy rovné celoplošně lepené z TiZn lesklého plechu rš 500 mm</t>
  </si>
  <si>
    <t>-258212523</t>
  </si>
  <si>
    <t>2,55+5,20+2,55</t>
  </si>
  <si>
    <t>771274123</t>
  </si>
  <si>
    <t>Montáž obkladů stupnic z dlaždic protiskluzných keramických flexibilní lepidlo š do 300 mm</t>
  </si>
  <si>
    <t>-164270743</t>
  </si>
  <si>
    <t>2,50*9</t>
  </si>
  <si>
    <t>1094535146</t>
  </si>
  <si>
    <t>23,20</t>
  </si>
  <si>
    <t>597614210</t>
  </si>
  <si>
    <t>dlaždice keramické slinuté neglazované mrazuvzdorné TAURUS Porfyr Karpat SL 29,5 x 29,5 x 0,8 cm</t>
  </si>
  <si>
    <t>-1887703036</t>
  </si>
  <si>
    <t>(23,20*1,15)</t>
  </si>
  <si>
    <t>(2,5*0,3*9)*1,50</t>
  </si>
  <si>
    <t>771579196</t>
  </si>
  <si>
    <t>Příplatek k montáž podlah keramických za spárování tmelem dvousložkovým</t>
  </si>
  <si>
    <t>-130509255</t>
  </si>
  <si>
    <t>771579197</t>
  </si>
  <si>
    <t>Příplatek k montáž podlah keramických za lepení dvousložkovým lepidlem</t>
  </si>
  <si>
    <t>1675380888</t>
  </si>
  <si>
    <t>-1605287408</t>
  </si>
  <si>
    <t>1445730193</t>
  </si>
  <si>
    <t>771591172</t>
  </si>
  <si>
    <t>Montáž profilu pro schodové hrany</t>
  </si>
  <si>
    <t>793223946</t>
  </si>
  <si>
    <t>590541430</t>
  </si>
  <si>
    <t>profil schodový Schlüter-TREP-E, ušlechtilá ocel V2A, R 10 V 6, TE 80/100 (8 x 1000 mm)</t>
  </si>
  <si>
    <t>817168704</t>
  </si>
  <si>
    <t>771591185</t>
  </si>
  <si>
    <t>Podlahy řezání keramických dlaždic rovné</t>
  </si>
  <si>
    <t>1789626734</t>
  </si>
  <si>
    <t>22,50*2</t>
  </si>
  <si>
    <t>45/0,3</t>
  </si>
  <si>
    <t>771591191</t>
  </si>
  <si>
    <t>Příplatek k podlahám za diagonální kladení dlažby</t>
  </si>
  <si>
    <t>1453779004</t>
  </si>
  <si>
    <t>06 - pavilon L - Ostatní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</si>
  <si>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</si>
  <si>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</si>
  <si>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</si>
  <si>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</si>
  <si>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</si>
  <si>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031002000</t>
  </si>
  <si>
    <t>Související práce pro zařízení staveniště</t>
  </si>
  <si>
    <t>kpl</t>
  </si>
  <si>
    <t>1024</t>
  </si>
  <si>
    <t>-1150363549</t>
  </si>
  <si>
    <t>032002000</t>
  </si>
  <si>
    <t>Vybavení staveniště</t>
  </si>
  <si>
    <t>1457564134</t>
  </si>
  <si>
    <t>034002000</t>
  </si>
  <si>
    <t>Zabezpečení staveniště</t>
  </si>
  <si>
    <t>241333638</t>
  </si>
  <si>
    <t>039002000</t>
  </si>
  <si>
    <t>Zrušení zařízení staveniště</t>
  </si>
  <si>
    <t>20658858</t>
  </si>
  <si>
    <t>043002000</t>
  </si>
  <si>
    <t>Zkoušky a ostatní měření</t>
  </si>
  <si>
    <t>-942723463</t>
  </si>
  <si>
    <t>044002000</t>
  </si>
  <si>
    <t>Revize</t>
  </si>
  <si>
    <t>-2053945197</t>
  </si>
  <si>
    <t>045002000</t>
  </si>
  <si>
    <t>Kompletační a koordinační činnost</t>
  </si>
  <si>
    <t>1411782210</t>
  </si>
  <si>
    <t>062002000</t>
  </si>
  <si>
    <t>Ztížené dopravní podmínky</t>
  </si>
  <si>
    <t>-744021662</t>
  </si>
  <si>
    <t>065002000</t>
  </si>
  <si>
    <t>Mimostaveništní doprava materiálů</t>
  </si>
  <si>
    <t>-29347701</t>
  </si>
  <si>
    <t>071002000</t>
  </si>
  <si>
    <t>Provoz investora, třetích osob</t>
  </si>
  <si>
    <t>619408584</t>
  </si>
  <si>
    <t>075002000</t>
  </si>
  <si>
    <t>Ochranná pásma</t>
  </si>
  <si>
    <t>1024311792</t>
  </si>
  <si>
    <t xml:space="preserve"> PROXIMA projekt, s.r.o.</t>
  </si>
  <si>
    <t>Brno, Černopolní 212/9 - pavilon L</t>
  </si>
  <si>
    <t xml:space="preserve">02 - pavilon L - Trhliny </t>
  </si>
  <si>
    <t xml:space="preserve">Trhliny </t>
  </si>
  <si>
    <t>Sanace venkovního schodiště</t>
  </si>
  <si>
    <t>05 - pavilon L</t>
  </si>
  <si>
    <t xml:space="preserve">FN Brno - PDM, objekt L – Zajištění základové spáry                                    Etapa 2 - Sanace trhlin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</si>
</sst>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2" fillId="0" borderId="13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2" fillId="0" borderId="15" xfId="0" applyNumberFormat="1" applyFont="1" applyBorder="1" applyAlignment="1">
      <alignment vertical="center"/>
    </xf>
    <xf numFmtId="4" fontId="32" fillId="0" borderId="16" xfId="0" applyNumberFormat="1" applyFont="1" applyBorder="1" applyAlignment="1">
      <alignment vertical="center"/>
    </xf>
    <xf numFmtId="166" fontId="32" fillId="0" borderId="16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7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6" fillId="0" borderId="11" xfId="0" applyNumberFormat="1" applyFont="1" applyBorder="1" applyAlignment="1">
      <alignment/>
    </xf>
    <xf numFmtId="166" fontId="36" fillId="0" borderId="12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8" fillId="0" borderId="24" xfId="0" applyFont="1" applyBorder="1" applyAlignment="1" applyProtection="1">
      <alignment horizontal="center" vertical="center"/>
      <protection locked="0"/>
    </xf>
    <xf numFmtId="49" fontId="38" fillId="0" borderId="24" xfId="0" applyNumberFormat="1" applyFont="1" applyBorder="1" applyAlignment="1" applyProtection="1">
      <alignment horizontal="left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167" fontId="38" fillId="0" borderId="24" xfId="0" applyNumberFormat="1" applyFont="1" applyBorder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" fontId="27" fillId="4" borderId="0" xfId="0" applyNumberFormat="1" applyFont="1" applyFill="1" applyBorder="1" applyAlignment="1">
      <alignment vertical="center"/>
    </xf>
    <xf numFmtId="0" fontId="17" fillId="5" borderId="0" xfId="0" applyFont="1" applyFill="1" applyAlignment="1">
      <alignment horizontal="center" vertical="center"/>
    </xf>
    <xf numFmtId="0" fontId="0" fillId="0" borderId="0" xfId="0"/>
    <xf numFmtId="4" fontId="14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5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6" fillId="2" borderId="0" xfId="20" applyFont="1" applyFill="1" applyAlignment="1" applyProtection="1">
      <alignment horizontal="center" vertical="center"/>
      <protection/>
    </xf>
    <xf numFmtId="0" fontId="38" fillId="0" borderId="24" xfId="0" applyFont="1" applyBorder="1" applyAlignment="1" applyProtection="1">
      <alignment horizontal="left" vertical="center" wrapText="1"/>
      <protection locked="0"/>
    </xf>
    <xf numFmtId="4" fontId="38" fillId="0" borderId="24" xfId="0" applyNumberFormat="1" applyFont="1" applyBorder="1" applyAlignment="1" applyProtection="1">
      <alignment vertical="center"/>
      <protection locked="0"/>
    </xf>
    <xf numFmtId="4" fontId="27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7"/>
  <sheetViews>
    <sheetView showGridLines="0" tabSelected="1" workbookViewId="0" topLeftCell="A1">
      <pane ySplit="1" topLeftCell="A2" activePane="bottomLeft" state="frozen"/>
      <selection pane="bottomLeft" activeCell="K6" sqref="K6:AO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R2" s="225" t="s">
        <v>8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198" t="s">
        <v>12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26"/>
      <c r="AS4" s="27" t="s">
        <v>13</v>
      </c>
      <c r="BS4" s="21" t="s">
        <v>14</v>
      </c>
    </row>
    <row r="5" spans="2:71" ht="14.45" customHeight="1">
      <c r="B5" s="25"/>
      <c r="C5" s="28"/>
      <c r="D5" s="29" t="s">
        <v>15</v>
      </c>
      <c r="E5" s="28"/>
      <c r="F5" s="28"/>
      <c r="G5" s="28"/>
      <c r="H5" s="28"/>
      <c r="I5" s="28"/>
      <c r="J5" s="28"/>
      <c r="K5" s="200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8"/>
      <c r="AQ5" s="26"/>
      <c r="BS5" s="21" t="s">
        <v>9</v>
      </c>
    </row>
    <row r="6" spans="2:71" ht="36.95" customHeight="1">
      <c r="B6" s="25"/>
      <c r="C6" s="28"/>
      <c r="D6" s="31" t="s">
        <v>16</v>
      </c>
      <c r="E6" s="28"/>
      <c r="F6" s="28"/>
      <c r="G6" s="28"/>
      <c r="H6" s="28"/>
      <c r="I6" s="28"/>
      <c r="J6" s="28"/>
      <c r="K6" s="202" t="s">
        <v>1243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8"/>
      <c r="AQ6" s="26"/>
      <c r="BS6" s="21" t="s">
        <v>9</v>
      </c>
    </row>
    <row r="7" spans="2:71" ht="14.45" customHeight="1">
      <c r="B7" s="25"/>
      <c r="C7" s="28"/>
      <c r="D7" s="32" t="s">
        <v>17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18</v>
      </c>
      <c r="AL7" s="28"/>
      <c r="AM7" s="28"/>
      <c r="AN7" s="30" t="s">
        <v>5</v>
      </c>
      <c r="AO7" s="28"/>
      <c r="AP7" s="28"/>
      <c r="AQ7" s="26"/>
      <c r="BS7" s="21" t="s">
        <v>9</v>
      </c>
    </row>
    <row r="8" spans="2:71" ht="14.45" customHeight="1">
      <c r="B8" s="25"/>
      <c r="C8" s="28"/>
      <c r="D8" s="32" t="s">
        <v>19</v>
      </c>
      <c r="E8" s="28"/>
      <c r="F8" s="28"/>
      <c r="G8" s="28"/>
      <c r="H8" s="28"/>
      <c r="I8" s="28"/>
      <c r="J8" s="28"/>
      <c r="K8" s="30" t="s">
        <v>1238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21</v>
      </c>
      <c r="AL8" s="28"/>
      <c r="AM8" s="28"/>
      <c r="AN8" s="30" t="s">
        <v>22</v>
      </c>
      <c r="AO8" s="28"/>
      <c r="AP8" s="28"/>
      <c r="AQ8" s="26"/>
      <c r="BS8" s="21" t="s">
        <v>9</v>
      </c>
    </row>
    <row r="9" spans="2:71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S9" s="21" t="s">
        <v>9</v>
      </c>
    </row>
    <row r="10" spans="2:71" ht="14.45" customHeight="1">
      <c r="B10" s="25"/>
      <c r="C10" s="28"/>
      <c r="D10" s="32" t="s">
        <v>23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24</v>
      </c>
      <c r="AL10" s="28"/>
      <c r="AM10" s="28"/>
      <c r="AN10" s="30" t="s">
        <v>5</v>
      </c>
      <c r="AO10" s="28"/>
      <c r="AP10" s="28"/>
      <c r="AQ10" s="26"/>
      <c r="BS10" s="21" t="s">
        <v>9</v>
      </c>
    </row>
    <row r="11" spans="2:71" ht="18.4" customHeight="1">
      <c r="B11" s="25"/>
      <c r="C11" s="28"/>
      <c r="D11" s="28"/>
      <c r="E11" s="30" t="s">
        <v>25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26</v>
      </c>
      <c r="AL11" s="28"/>
      <c r="AM11" s="28"/>
      <c r="AN11" s="30" t="s">
        <v>5</v>
      </c>
      <c r="AO11" s="28"/>
      <c r="AP11" s="28"/>
      <c r="AQ11" s="26"/>
      <c r="BS11" s="21" t="s">
        <v>9</v>
      </c>
    </row>
    <row r="12" spans="2:71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S12" s="21" t="s">
        <v>9</v>
      </c>
    </row>
    <row r="13" spans="2:71" ht="14.45" customHeight="1">
      <c r="B13" s="25"/>
      <c r="C13" s="28"/>
      <c r="D13" s="32" t="s">
        <v>27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24</v>
      </c>
      <c r="AL13" s="28"/>
      <c r="AM13" s="28"/>
      <c r="AN13" s="30" t="s">
        <v>5</v>
      </c>
      <c r="AO13" s="28"/>
      <c r="AP13" s="28"/>
      <c r="AQ13" s="26"/>
      <c r="BS13" s="21" t="s">
        <v>9</v>
      </c>
    </row>
    <row r="14" spans="2:71" ht="15">
      <c r="B14" s="25"/>
      <c r="C14" s="28"/>
      <c r="D14" s="28"/>
      <c r="E14" s="30" t="s">
        <v>28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2" t="s">
        <v>26</v>
      </c>
      <c r="AL14" s="28"/>
      <c r="AM14" s="28"/>
      <c r="AN14" s="30" t="s">
        <v>5</v>
      </c>
      <c r="AO14" s="28"/>
      <c r="AP14" s="28"/>
      <c r="AQ14" s="26"/>
      <c r="BS14" s="21" t="s">
        <v>9</v>
      </c>
    </row>
    <row r="15" spans="2:71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S15" s="21" t="s">
        <v>6</v>
      </c>
    </row>
    <row r="16" spans="2:71" ht="14.45" customHeight="1">
      <c r="B16" s="25"/>
      <c r="C16" s="28"/>
      <c r="D16" s="32" t="s">
        <v>29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24</v>
      </c>
      <c r="AL16" s="28"/>
      <c r="AM16" s="28"/>
      <c r="AN16" s="30" t="s">
        <v>5</v>
      </c>
      <c r="AO16" s="28"/>
      <c r="AP16" s="28"/>
      <c r="AQ16" s="26"/>
      <c r="BS16" s="21" t="s">
        <v>6</v>
      </c>
    </row>
    <row r="17" spans="2:71" ht="18.4" customHeight="1">
      <c r="B17" s="25"/>
      <c r="C17" s="28"/>
      <c r="D17" s="28"/>
      <c r="E17" s="30" t="s">
        <v>30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26</v>
      </c>
      <c r="AL17" s="28"/>
      <c r="AM17" s="28"/>
      <c r="AN17" s="30" t="s">
        <v>5</v>
      </c>
      <c r="AO17" s="28"/>
      <c r="AP17" s="28"/>
      <c r="AQ17" s="26"/>
      <c r="BS17" s="21" t="s">
        <v>31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S18" s="21" t="s">
        <v>9</v>
      </c>
    </row>
    <row r="19" spans="2:71" ht="14.45" customHeight="1">
      <c r="B19" s="25"/>
      <c r="C19" s="28"/>
      <c r="D19" s="32" t="s">
        <v>32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24</v>
      </c>
      <c r="AL19" s="28"/>
      <c r="AM19" s="28"/>
      <c r="AN19" s="30" t="s">
        <v>5</v>
      </c>
      <c r="AO19" s="28"/>
      <c r="AP19" s="28"/>
      <c r="AQ19" s="26"/>
      <c r="BS19" s="21" t="s">
        <v>9</v>
      </c>
    </row>
    <row r="20" spans="2:43" ht="18.4" customHeight="1">
      <c r="B20" s="25"/>
      <c r="C20" s="28"/>
      <c r="D20" s="28"/>
      <c r="E20" s="30" t="s">
        <v>1237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26</v>
      </c>
      <c r="AL20" s="28"/>
      <c r="AM20" s="28"/>
      <c r="AN20" s="30" t="s">
        <v>5</v>
      </c>
      <c r="AO20" s="28"/>
      <c r="AP20" s="28"/>
      <c r="AQ20" s="26"/>
    </row>
    <row r="21" spans="2:43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</row>
    <row r="22" spans="2:43" ht="15">
      <c r="B22" s="25"/>
      <c r="C22" s="28"/>
      <c r="D22" s="32" t="s">
        <v>33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</row>
    <row r="23" spans="2:43" ht="22.5" customHeight="1">
      <c r="B23" s="25"/>
      <c r="C23" s="28"/>
      <c r="D23" s="28"/>
      <c r="E23" s="203" t="s">
        <v>5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8"/>
      <c r="AP23" s="28"/>
      <c r="AQ23" s="26"/>
    </row>
    <row r="24" spans="2:43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</row>
    <row r="25" spans="2:43" ht="6.95" customHeight="1">
      <c r="B25" s="25"/>
      <c r="C25" s="2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8"/>
      <c r="AQ25" s="26"/>
    </row>
    <row r="26" spans="2:43" ht="14.45" customHeight="1">
      <c r="B26" s="25"/>
      <c r="C26" s="28"/>
      <c r="D26" s="34" t="s">
        <v>34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27">
        <f>ROUND(AG87,2)</f>
        <v>0</v>
      </c>
      <c r="AL26" s="201"/>
      <c r="AM26" s="201"/>
      <c r="AN26" s="201"/>
      <c r="AO26" s="201"/>
      <c r="AP26" s="28"/>
      <c r="AQ26" s="26"/>
    </row>
    <row r="27" spans="2:43" ht="14.45" customHeight="1">
      <c r="B27" s="25"/>
      <c r="C27" s="28"/>
      <c r="D27" s="34" t="s">
        <v>35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27">
        <f>ROUND(AG94,2)</f>
        <v>0</v>
      </c>
      <c r="AL27" s="227"/>
      <c r="AM27" s="227"/>
      <c r="AN27" s="227"/>
      <c r="AO27" s="227"/>
      <c r="AP27" s="28"/>
      <c r="AQ27" s="26"/>
    </row>
    <row r="28" spans="2:43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</row>
    <row r="29" spans="2:43" s="1" customFormat="1" ht="25.9" customHeight="1">
      <c r="B29" s="35"/>
      <c r="C29" s="36"/>
      <c r="D29" s="38" t="s">
        <v>36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28">
        <f>ROUND(AK26+AK27,2)</f>
        <v>0</v>
      </c>
      <c r="AL29" s="229"/>
      <c r="AM29" s="229"/>
      <c r="AN29" s="229"/>
      <c r="AO29" s="229"/>
      <c r="AP29" s="36"/>
      <c r="AQ29" s="37"/>
    </row>
    <row r="30" spans="2:43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</row>
    <row r="31" spans="2:43" s="2" customFormat="1" ht="14.45" customHeight="1">
      <c r="B31" s="40"/>
      <c r="C31" s="41"/>
      <c r="D31" s="42" t="s">
        <v>37</v>
      </c>
      <c r="E31" s="41"/>
      <c r="F31" s="42" t="s">
        <v>38</v>
      </c>
      <c r="G31" s="41"/>
      <c r="H31" s="41"/>
      <c r="I31" s="41"/>
      <c r="J31" s="41"/>
      <c r="K31" s="41"/>
      <c r="L31" s="193">
        <v>0.21</v>
      </c>
      <c r="M31" s="194"/>
      <c r="N31" s="194"/>
      <c r="O31" s="194"/>
      <c r="P31" s="41"/>
      <c r="Q31" s="41"/>
      <c r="R31" s="41"/>
      <c r="S31" s="41"/>
      <c r="T31" s="44" t="s">
        <v>39</v>
      </c>
      <c r="U31" s="41"/>
      <c r="V31" s="41"/>
      <c r="W31" s="195">
        <f>ROUND(AZ87+SUM(CD95),2)</f>
        <v>0</v>
      </c>
      <c r="X31" s="194"/>
      <c r="Y31" s="194"/>
      <c r="Z31" s="194"/>
      <c r="AA31" s="194"/>
      <c r="AB31" s="194"/>
      <c r="AC31" s="194"/>
      <c r="AD31" s="194"/>
      <c r="AE31" s="194"/>
      <c r="AF31" s="41"/>
      <c r="AG31" s="41"/>
      <c r="AH31" s="41"/>
      <c r="AI31" s="41"/>
      <c r="AJ31" s="41"/>
      <c r="AK31" s="195">
        <f>ROUND(AV87+SUM(BY95),2)</f>
        <v>0</v>
      </c>
      <c r="AL31" s="194"/>
      <c r="AM31" s="194"/>
      <c r="AN31" s="194"/>
      <c r="AO31" s="194"/>
      <c r="AP31" s="41"/>
      <c r="AQ31" s="45"/>
    </row>
    <row r="32" spans="2:43" s="2" customFormat="1" ht="14.45" customHeight="1">
      <c r="B32" s="40"/>
      <c r="C32" s="41"/>
      <c r="D32" s="41"/>
      <c r="E32" s="41"/>
      <c r="F32" s="42" t="s">
        <v>40</v>
      </c>
      <c r="G32" s="41"/>
      <c r="H32" s="41"/>
      <c r="I32" s="41"/>
      <c r="J32" s="41"/>
      <c r="K32" s="41"/>
      <c r="L32" s="193">
        <v>0.15</v>
      </c>
      <c r="M32" s="194"/>
      <c r="N32" s="194"/>
      <c r="O32" s="194"/>
      <c r="P32" s="41"/>
      <c r="Q32" s="41"/>
      <c r="R32" s="41"/>
      <c r="S32" s="41"/>
      <c r="T32" s="44" t="s">
        <v>39</v>
      </c>
      <c r="U32" s="41"/>
      <c r="V32" s="41"/>
      <c r="W32" s="195">
        <f>ROUND(BA87+SUM(CE95),2)</f>
        <v>0</v>
      </c>
      <c r="X32" s="194"/>
      <c r="Y32" s="194"/>
      <c r="Z32" s="194"/>
      <c r="AA32" s="194"/>
      <c r="AB32" s="194"/>
      <c r="AC32" s="194"/>
      <c r="AD32" s="194"/>
      <c r="AE32" s="194"/>
      <c r="AF32" s="41"/>
      <c r="AG32" s="41"/>
      <c r="AH32" s="41"/>
      <c r="AI32" s="41"/>
      <c r="AJ32" s="41"/>
      <c r="AK32" s="195">
        <f>ROUND(AW87+SUM(BZ95),2)</f>
        <v>0</v>
      </c>
      <c r="AL32" s="194"/>
      <c r="AM32" s="194"/>
      <c r="AN32" s="194"/>
      <c r="AO32" s="194"/>
      <c r="AP32" s="41"/>
      <c r="AQ32" s="45"/>
    </row>
    <row r="33" spans="2:43" s="2" customFormat="1" ht="14.45" customHeight="1" hidden="1">
      <c r="B33" s="40"/>
      <c r="C33" s="41"/>
      <c r="D33" s="41"/>
      <c r="E33" s="41"/>
      <c r="F33" s="42" t="s">
        <v>41</v>
      </c>
      <c r="G33" s="41"/>
      <c r="H33" s="41"/>
      <c r="I33" s="41"/>
      <c r="J33" s="41"/>
      <c r="K33" s="41"/>
      <c r="L33" s="193">
        <v>0.21</v>
      </c>
      <c r="M33" s="194"/>
      <c r="N33" s="194"/>
      <c r="O33" s="194"/>
      <c r="P33" s="41"/>
      <c r="Q33" s="41"/>
      <c r="R33" s="41"/>
      <c r="S33" s="41"/>
      <c r="T33" s="44" t="s">
        <v>39</v>
      </c>
      <c r="U33" s="41"/>
      <c r="V33" s="41"/>
      <c r="W33" s="195">
        <f>ROUND(BB87+SUM(CF95),2)</f>
        <v>0</v>
      </c>
      <c r="X33" s="194"/>
      <c r="Y33" s="194"/>
      <c r="Z33" s="194"/>
      <c r="AA33" s="194"/>
      <c r="AB33" s="194"/>
      <c r="AC33" s="194"/>
      <c r="AD33" s="194"/>
      <c r="AE33" s="194"/>
      <c r="AF33" s="41"/>
      <c r="AG33" s="41"/>
      <c r="AH33" s="41"/>
      <c r="AI33" s="41"/>
      <c r="AJ33" s="41"/>
      <c r="AK33" s="195">
        <v>0</v>
      </c>
      <c r="AL33" s="194"/>
      <c r="AM33" s="194"/>
      <c r="AN33" s="194"/>
      <c r="AO33" s="194"/>
      <c r="AP33" s="41"/>
      <c r="AQ33" s="45"/>
    </row>
    <row r="34" spans="2:43" s="2" customFormat="1" ht="14.45" customHeight="1" hidden="1">
      <c r="B34" s="40"/>
      <c r="C34" s="41"/>
      <c r="D34" s="41"/>
      <c r="E34" s="41"/>
      <c r="F34" s="42" t="s">
        <v>42</v>
      </c>
      <c r="G34" s="41"/>
      <c r="H34" s="41"/>
      <c r="I34" s="41"/>
      <c r="J34" s="41"/>
      <c r="K34" s="41"/>
      <c r="L34" s="193">
        <v>0.15</v>
      </c>
      <c r="M34" s="194"/>
      <c r="N34" s="194"/>
      <c r="O34" s="194"/>
      <c r="P34" s="41"/>
      <c r="Q34" s="41"/>
      <c r="R34" s="41"/>
      <c r="S34" s="41"/>
      <c r="T34" s="44" t="s">
        <v>39</v>
      </c>
      <c r="U34" s="41"/>
      <c r="V34" s="41"/>
      <c r="W34" s="195">
        <f>ROUND(BC87+SUM(CG95),2)</f>
        <v>0</v>
      </c>
      <c r="X34" s="194"/>
      <c r="Y34" s="194"/>
      <c r="Z34" s="194"/>
      <c r="AA34" s="194"/>
      <c r="AB34" s="194"/>
      <c r="AC34" s="194"/>
      <c r="AD34" s="194"/>
      <c r="AE34" s="194"/>
      <c r="AF34" s="41"/>
      <c r="AG34" s="41"/>
      <c r="AH34" s="41"/>
      <c r="AI34" s="41"/>
      <c r="AJ34" s="41"/>
      <c r="AK34" s="195">
        <v>0</v>
      </c>
      <c r="AL34" s="194"/>
      <c r="AM34" s="194"/>
      <c r="AN34" s="194"/>
      <c r="AO34" s="194"/>
      <c r="AP34" s="41"/>
      <c r="AQ34" s="45"/>
    </row>
    <row r="35" spans="2:43" s="2" customFormat="1" ht="14.45" customHeight="1" hidden="1">
      <c r="B35" s="40"/>
      <c r="C35" s="41"/>
      <c r="D35" s="41"/>
      <c r="E35" s="41"/>
      <c r="F35" s="42" t="s">
        <v>43</v>
      </c>
      <c r="G35" s="41"/>
      <c r="H35" s="41"/>
      <c r="I35" s="41"/>
      <c r="J35" s="41"/>
      <c r="K35" s="41"/>
      <c r="L35" s="193">
        <v>0</v>
      </c>
      <c r="M35" s="194"/>
      <c r="N35" s="194"/>
      <c r="O35" s="194"/>
      <c r="P35" s="41"/>
      <c r="Q35" s="41"/>
      <c r="R35" s="41"/>
      <c r="S35" s="41"/>
      <c r="T35" s="44" t="s">
        <v>39</v>
      </c>
      <c r="U35" s="41"/>
      <c r="V35" s="41"/>
      <c r="W35" s="195">
        <f>ROUND(BD87+SUM(CH95),2)</f>
        <v>0</v>
      </c>
      <c r="X35" s="194"/>
      <c r="Y35" s="194"/>
      <c r="Z35" s="194"/>
      <c r="AA35" s="194"/>
      <c r="AB35" s="194"/>
      <c r="AC35" s="194"/>
      <c r="AD35" s="194"/>
      <c r="AE35" s="194"/>
      <c r="AF35" s="41"/>
      <c r="AG35" s="41"/>
      <c r="AH35" s="41"/>
      <c r="AI35" s="41"/>
      <c r="AJ35" s="41"/>
      <c r="AK35" s="195">
        <v>0</v>
      </c>
      <c r="AL35" s="194"/>
      <c r="AM35" s="194"/>
      <c r="AN35" s="194"/>
      <c r="AO35" s="194"/>
      <c r="AP35" s="41"/>
      <c r="AQ35" s="45"/>
    </row>
    <row r="36" spans="2:43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1" customFormat="1" ht="25.9" customHeight="1">
      <c r="B37" s="35"/>
      <c r="C37" s="46"/>
      <c r="D37" s="47" t="s">
        <v>44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45</v>
      </c>
      <c r="U37" s="48"/>
      <c r="V37" s="48"/>
      <c r="W37" s="48"/>
      <c r="X37" s="204" t="s">
        <v>46</v>
      </c>
      <c r="Y37" s="205"/>
      <c r="Z37" s="205"/>
      <c r="AA37" s="205"/>
      <c r="AB37" s="205"/>
      <c r="AC37" s="48"/>
      <c r="AD37" s="48"/>
      <c r="AE37" s="48"/>
      <c r="AF37" s="48"/>
      <c r="AG37" s="48"/>
      <c r="AH37" s="48"/>
      <c r="AI37" s="48"/>
      <c r="AJ37" s="48"/>
      <c r="AK37" s="206">
        <f>SUM(AK29:AK35)</f>
        <v>0</v>
      </c>
      <c r="AL37" s="205"/>
      <c r="AM37" s="205"/>
      <c r="AN37" s="205"/>
      <c r="AO37" s="207"/>
      <c r="AP37" s="46"/>
      <c r="AQ37" s="37"/>
    </row>
    <row r="38" spans="2:43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 ht="13.5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5">
      <c r="B49" s="35"/>
      <c r="C49" s="36"/>
      <c r="D49" s="50" t="s">
        <v>47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48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3.5">
      <c r="B50" s="25"/>
      <c r="C50" s="28"/>
      <c r="D50" s="53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4"/>
      <c r="AA50" s="28"/>
      <c r="AB50" s="28"/>
      <c r="AC50" s="53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4"/>
      <c r="AP50" s="28"/>
      <c r="AQ50" s="26"/>
    </row>
    <row r="51" spans="2:43" ht="13.5">
      <c r="B51" s="25"/>
      <c r="C51" s="28"/>
      <c r="D51" s="53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4"/>
      <c r="AA51" s="28"/>
      <c r="AB51" s="28"/>
      <c r="AC51" s="53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4"/>
      <c r="AP51" s="28"/>
      <c r="AQ51" s="26"/>
    </row>
    <row r="52" spans="2:43" ht="13.5">
      <c r="B52" s="25"/>
      <c r="C52" s="28"/>
      <c r="D52" s="53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4"/>
      <c r="AA52" s="28"/>
      <c r="AB52" s="28"/>
      <c r="AC52" s="53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4"/>
      <c r="AP52" s="28"/>
      <c r="AQ52" s="26"/>
    </row>
    <row r="53" spans="2:43" ht="13.5">
      <c r="B53" s="25"/>
      <c r="C53" s="28"/>
      <c r="D53" s="53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4"/>
      <c r="AA53" s="28"/>
      <c r="AB53" s="28"/>
      <c r="AC53" s="53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4"/>
      <c r="AP53" s="28"/>
      <c r="AQ53" s="26"/>
    </row>
    <row r="54" spans="2:43" ht="13.5">
      <c r="B54" s="25"/>
      <c r="C54" s="28"/>
      <c r="D54" s="53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4"/>
      <c r="AA54" s="28"/>
      <c r="AB54" s="28"/>
      <c r="AC54" s="53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4"/>
      <c r="AP54" s="28"/>
      <c r="AQ54" s="26"/>
    </row>
    <row r="55" spans="2:43" ht="13.5">
      <c r="B55" s="25"/>
      <c r="C55" s="28"/>
      <c r="D55" s="53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4"/>
      <c r="AA55" s="28"/>
      <c r="AB55" s="28"/>
      <c r="AC55" s="53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4"/>
      <c r="AP55" s="28"/>
      <c r="AQ55" s="26"/>
    </row>
    <row r="56" spans="2:43" ht="13.5">
      <c r="B56" s="25"/>
      <c r="C56" s="28"/>
      <c r="D56" s="5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4"/>
      <c r="AA56" s="28"/>
      <c r="AB56" s="28"/>
      <c r="AC56" s="53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4"/>
      <c r="AP56" s="28"/>
      <c r="AQ56" s="26"/>
    </row>
    <row r="57" spans="2:43" ht="13.5">
      <c r="B57" s="25"/>
      <c r="C57" s="28"/>
      <c r="D57" s="53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4"/>
      <c r="AA57" s="28"/>
      <c r="AB57" s="28"/>
      <c r="AC57" s="53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4"/>
      <c r="AP57" s="28"/>
      <c r="AQ57" s="26"/>
    </row>
    <row r="58" spans="2:43" s="1" customFormat="1" ht="15">
      <c r="B58" s="35"/>
      <c r="C58" s="36"/>
      <c r="D58" s="55" t="s">
        <v>49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50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49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50</v>
      </c>
      <c r="AN58" s="56"/>
      <c r="AO58" s="58"/>
      <c r="AP58" s="36"/>
      <c r="AQ58" s="37"/>
    </row>
    <row r="59" spans="2:43" ht="13.5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5">
      <c r="B60" s="35"/>
      <c r="C60" s="36"/>
      <c r="D60" s="50" t="s">
        <v>51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52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3.5">
      <c r="B61" s="25"/>
      <c r="C61" s="28"/>
      <c r="D61" s="53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4"/>
      <c r="AA61" s="28"/>
      <c r="AB61" s="28"/>
      <c r="AC61" s="53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4"/>
      <c r="AP61" s="28"/>
      <c r="AQ61" s="26"/>
    </row>
    <row r="62" spans="2:43" ht="13.5">
      <c r="B62" s="25"/>
      <c r="C62" s="28"/>
      <c r="D62" s="53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4"/>
      <c r="AA62" s="28"/>
      <c r="AB62" s="28"/>
      <c r="AC62" s="53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4"/>
      <c r="AP62" s="28"/>
      <c r="AQ62" s="26"/>
    </row>
    <row r="63" spans="2:43" ht="13.5">
      <c r="B63" s="25"/>
      <c r="C63" s="28"/>
      <c r="D63" s="5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4"/>
      <c r="AA63" s="28"/>
      <c r="AB63" s="28"/>
      <c r="AC63" s="53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4"/>
      <c r="AP63" s="28"/>
      <c r="AQ63" s="26"/>
    </row>
    <row r="64" spans="2:43" ht="13.5">
      <c r="B64" s="25"/>
      <c r="C64" s="28"/>
      <c r="D64" s="53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4"/>
      <c r="AA64" s="28"/>
      <c r="AB64" s="28"/>
      <c r="AC64" s="53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4"/>
      <c r="AP64" s="28"/>
      <c r="AQ64" s="26"/>
    </row>
    <row r="65" spans="2:43" ht="13.5">
      <c r="B65" s="25"/>
      <c r="C65" s="28"/>
      <c r="D65" s="53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4"/>
      <c r="AA65" s="28"/>
      <c r="AB65" s="28"/>
      <c r="AC65" s="53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4"/>
      <c r="AP65" s="28"/>
      <c r="AQ65" s="26"/>
    </row>
    <row r="66" spans="2:43" ht="13.5">
      <c r="B66" s="25"/>
      <c r="C66" s="28"/>
      <c r="D66" s="53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4"/>
      <c r="AA66" s="28"/>
      <c r="AB66" s="28"/>
      <c r="AC66" s="53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4"/>
      <c r="AP66" s="28"/>
      <c r="AQ66" s="26"/>
    </row>
    <row r="67" spans="2:43" ht="13.5">
      <c r="B67" s="25"/>
      <c r="C67" s="28"/>
      <c r="D67" s="53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4"/>
      <c r="AA67" s="28"/>
      <c r="AB67" s="28"/>
      <c r="AC67" s="53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4"/>
      <c r="AP67" s="28"/>
      <c r="AQ67" s="26"/>
    </row>
    <row r="68" spans="2:43" ht="13.5">
      <c r="B68" s="25"/>
      <c r="C68" s="28"/>
      <c r="D68" s="5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4"/>
      <c r="AA68" s="28"/>
      <c r="AB68" s="28"/>
      <c r="AC68" s="53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4"/>
      <c r="AP68" s="28"/>
      <c r="AQ68" s="26"/>
    </row>
    <row r="69" spans="2:43" s="1" customFormat="1" ht="15">
      <c r="B69" s="35"/>
      <c r="C69" s="36"/>
      <c r="D69" s="55" t="s">
        <v>49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50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49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50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" customHeight="1">
      <c r="B76" s="35"/>
      <c r="C76" s="198" t="s">
        <v>53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37"/>
    </row>
    <row r="77" spans="2:43" s="3" customFormat="1" ht="14.45" customHeight="1">
      <c r="B77" s="65"/>
      <c r="C77" s="32" t="s">
        <v>15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" customHeight="1">
      <c r="B78" s="68"/>
      <c r="C78" s="69" t="s">
        <v>16</v>
      </c>
      <c r="D78" s="70"/>
      <c r="E78" s="70"/>
      <c r="F78" s="70"/>
      <c r="G78" s="70"/>
      <c r="H78" s="70"/>
      <c r="I78" s="70"/>
      <c r="J78" s="70"/>
      <c r="K78" s="70"/>
      <c r="L78" s="208" t="str">
        <f>K6</f>
        <v xml:space="preserve">FN Brno - PDM, objekt L – Zajištění základové spáry                                    Etapa 2 - Sanace trhlin
</v>
      </c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>
      <c r="B80" s="35"/>
      <c r="C80" s="32" t="s">
        <v>19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Brno, Černopolní 212/9 - pavilon L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2" t="s">
        <v>21</v>
      </c>
      <c r="AJ80" s="36"/>
      <c r="AK80" s="36"/>
      <c r="AL80" s="36"/>
      <c r="AM80" s="73" t="str">
        <f>IF(AN8="","",AN8)</f>
        <v>23. 11. 2018</v>
      </c>
      <c r="AN80" s="36"/>
      <c r="AO80" s="36"/>
      <c r="AP80" s="36"/>
      <c r="AQ80" s="37"/>
    </row>
    <row r="81" spans="2:43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2:56" s="1" customFormat="1" ht="15">
      <c r="B82" s="35"/>
      <c r="C82" s="32" t="s">
        <v>23</v>
      </c>
      <c r="D82" s="36"/>
      <c r="E82" s="36"/>
      <c r="F82" s="36"/>
      <c r="G82" s="36"/>
      <c r="H82" s="36"/>
      <c r="I82" s="36"/>
      <c r="J82" s="36"/>
      <c r="K82" s="36"/>
      <c r="L82" s="66" t="str">
        <f>IF(E11="","",E11)</f>
        <v>Fakultní nemocnice Brno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2" t="s">
        <v>29</v>
      </c>
      <c r="AJ82" s="36"/>
      <c r="AK82" s="36"/>
      <c r="AL82" s="36"/>
      <c r="AM82" s="210" t="str">
        <f>IF(E17="","",E17)</f>
        <v>PROXIMA projekt, s.r.o.</v>
      </c>
      <c r="AN82" s="210"/>
      <c r="AO82" s="210"/>
      <c r="AP82" s="210"/>
      <c r="AQ82" s="37"/>
      <c r="AS82" s="212" t="s">
        <v>54</v>
      </c>
      <c r="AT82" s="213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2:56" s="1" customFormat="1" ht="15">
      <c r="B83" s="35"/>
      <c r="C83" s="32" t="s">
        <v>27</v>
      </c>
      <c r="D83" s="36"/>
      <c r="E83" s="36"/>
      <c r="F83" s="36"/>
      <c r="G83" s="36"/>
      <c r="H83" s="36"/>
      <c r="I83" s="36"/>
      <c r="J83" s="36"/>
      <c r="K83" s="36"/>
      <c r="L83" s="66" t="str">
        <f>IF(E14="","",E14)</f>
        <v xml:space="preserve"> </v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2" t="s">
        <v>32</v>
      </c>
      <c r="AJ83" s="36"/>
      <c r="AK83" s="36"/>
      <c r="AL83" s="36"/>
      <c r="AM83" s="210" t="str">
        <f>IF(E20="","",E20)</f>
        <v xml:space="preserve"> PROXIMA projekt, s.r.o.</v>
      </c>
      <c r="AN83" s="210"/>
      <c r="AO83" s="210"/>
      <c r="AP83" s="210"/>
      <c r="AQ83" s="37"/>
      <c r="AS83" s="214"/>
      <c r="AT83" s="215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2:56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14"/>
      <c r="AT84" s="215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2:56" s="1" customFormat="1" ht="29.25" customHeight="1">
      <c r="B85" s="35"/>
      <c r="C85" s="216" t="s">
        <v>55</v>
      </c>
      <c r="D85" s="217"/>
      <c r="E85" s="217"/>
      <c r="F85" s="217"/>
      <c r="G85" s="217"/>
      <c r="H85" s="75"/>
      <c r="I85" s="218" t="s">
        <v>56</v>
      </c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8" t="s">
        <v>57</v>
      </c>
      <c r="AH85" s="217"/>
      <c r="AI85" s="217"/>
      <c r="AJ85" s="217"/>
      <c r="AK85" s="217"/>
      <c r="AL85" s="217"/>
      <c r="AM85" s="217"/>
      <c r="AN85" s="218" t="s">
        <v>58</v>
      </c>
      <c r="AO85" s="217"/>
      <c r="AP85" s="219"/>
      <c r="AQ85" s="37"/>
      <c r="AS85" s="76" t="s">
        <v>59</v>
      </c>
      <c r="AT85" s="77" t="s">
        <v>60</v>
      </c>
      <c r="AU85" s="77" t="s">
        <v>61</v>
      </c>
      <c r="AV85" s="77" t="s">
        <v>62</v>
      </c>
      <c r="AW85" s="77" t="s">
        <v>63</v>
      </c>
      <c r="AX85" s="77" t="s">
        <v>64</v>
      </c>
      <c r="AY85" s="77" t="s">
        <v>65</v>
      </c>
      <c r="AZ85" s="77" t="s">
        <v>66</v>
      </c>
      <c r="BA85" s="77" t="s">
        <v>67</v>
      </c>
      <c r="BB85" s="77" t="s">
        <v>68</v>
      </c>
      <c r="BC85" s="77" t="s">
        <v>69</v>
      </c>
      <c r="BD85" s="78" t="s">
        <v>70</v>
      </c>
    </row>
    <row r="86" spans="2:56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2:76" s="4" customFormat="1" ht="32.45" customHeight="1">
      <c r="B87" s="68"/>
      <c r="C87" s="80" t="s">
        <v>71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20">
        <f>ROUND(SUM(AG88:AG92),2)</f>
        <v>0</v>
      </c>
      <c r="AH87" s="220"/>
      <c r="AI87" s="220"/>
      <c r="AJ87" s="220"/>
      <c r="AK87" s="220"/>
      <c r="AL87" s="220"/>
      <c r="AM87" s="220"/>
      <c r="AN87" s="221">
        <f aca="true" t="shared" si="0" ref="AN87:AN92">SUM(AG87,AT87)</f>
        <v>0</v>
      </c>
      <c r="AO87" s="221"/>
      <c r="AP87" s="221"/>
      <c r="AQ87" s="71"/>
      <c r="AS87" s="82">
        <f>ROUND(SUM(AS88:AS92),2)</f>
        <v>0</v>
      </c>
      <c r="AT87" s="83">
        <f aca="true" t="shared" si="1" ref="AT87:AT92">ROUND(SUM(AV87:AW87),2)</f>
        <v>0</v>
      </c>
      <c r="AU87" s="84">
        <f>ROUND(SUM(AU88:AU92),5)</f>
        <v>37934.46335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ROUND(SUM(AZ88:AZ92),2)</f>
        <v>0</v>
      </c>
      <c r="BA87" s="83">
        <f>ROUND(SUM(BA88:BA92),2)</f>
        <v>0</v>
      </c>
      <c r="BB87" s="83">
        <f>ROUND(SUM(BB88:BB92),2)</f>
        <v>0</v>
      </c>
      <c r="BC87" s="83">
        <f>ROUND(SUM(BC88:BC92),2)</f>
        <v>0</v>
      </c>
      <c r="BD87" s="85">
        <f>ROUND(SUM(BD88:BD92),2)</f>
        <v>0</v>
      </c>
      <c r="BS87" s="86" t="s">
        <v>72</v>
      </c>
      <c r="BT87" s="86" t="s">
        <v>73</v>
      </c>
      <c r="BU87" s="87" t="s">
        <v>74</v>
      </c>
      <c r="BV87" s="86" t="s">
        <v>75</v>
      </c>
      <c r="BW87" s="86" t="s">
        <v>76</v>
      </c>
      <c r="BX87" s="86" t="s">
        <v>77</v>
      </c>
    </row>
    <row r="88" spans="1:76" s="5" customFormat="1" ht="53.25" customHeight="1">
      <c r="A88" s="88" t="s">
        <v>78</v>
      </c>
      <c r="B88" s="89"/>
      <c r="C88" s="90"/>
      <c r="D88" s="211" t="s">
        <v>79</v>
      </c>
      <c r="E88" s="211"/>
      <c r="F88" s="211"/>
      <c r="G88" s="211"/>
      <c r="H88" s="211"/>
      <c r="I88" s="91"/>
      <c r="J88" s="211" t="s">
        <v>80</v>
      </c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22">
        <f>'01 - pavilon L - Pramenco...'!M30</f>
        <v>0</v>
      </c>
      <c r="AH88" s="223"/>
      <c r="AI88" s="223"/>
      <c r="AJ88" s="223"/>
      <c r="AK88" s="223"/>
      <c r="AL88" s="223"/>
      <c r="AM88" s="223"/>
      <c r="AN88" s="222">
        <f t="shared" si="0"/>
        <v>0</v>
      </c>
      <c r="AO88" s="223"/>
      <c r="AP88" s="223"/>
      <c r="AQ88" s="92"/>
      <c r="AS88" s="93">
        <f>'01 - pavilon L - Pramenco...'!M28</f>
        <v>0</v>
      </c>
      <c r="AT88" s="94">
        <f t="shared" si="1"/>
        <v>0</v>
      </c>
      <c r="AU88" s="95">
        <f>'01 - pavilon L - Pramenco...'!W118</f>
        <v>29507.831991999996</v>
      </c>
      <c r="AV88" s="94">
        <f>'01 - pavilon L - Pramenco...'!M32</f>
        <v>0</v>
      </c>
      <c r="AW88" s="94">
        <f>'01 - pavilon L - Pramenco...'!M33</f>
        <v>0</v>
      </c>
      <c r="AX88" s="94">
        <f>'01 - pavilon L - Pramenco...'!M34</f>
        <v>0</v>
      </c>
      <c r="AY88" s="94">
        <f>'01 - pavilon L - Pramenco...'!M35</f>
        <v>0</v>
      </c>
      <c r="AZ88" s="94">
        <f>'01 - pavilon L - Pramenco...'!H32</f>
        <v>0</v>
      </c>
      <c r="BA88" s="94">
        <f>'01 - pavilon L - Pramenco...'!H33</f>
        <v>0</v>
      </c>
      <c r="BB88" s="94">
        <f>'01 - pavilon L - Pramenco...'!H34</f>
        <v>0</v>
      </c>
      <c r="BC88" s="94">
        <f>'01 - pavilon L - Pramenco...'!H35</f>
        <v>0</v>
      </c>
      <c r="BD88" s="96">
        <f>'01 - pavilon L - Pramenco...'!H36</f>
        <v>0</v>
      </c>
      <c r="BT88" s="97" t="s">
        <v>81</v>
      </c>
      <c r="BV88" s="97" t="s">
        <v>75</v>
      </c>
      <c r="BW88" s="97" t="s">
        <v>82</v>
      </c>
      <c r="BX88" s="97" t="s">
        <v>76</v>
      </c>
    </row>
    <row r="89" spans="1:76" s="5" customFormat="1" ht="53.25" customHeight="1">
      <c r="A89" s="88" t="s">
        <v>78</v>
      </c>
      <c r="B89" s="89"/>
      <c r="C89" s="90"/>
      <c r="D89" s="211" t="s">
        <v>83</v>
      </c>
      <c r="E89" s="211"/>
      <c r="F89" s="211"/>
      <c r="G89" s="211"/>
      <c r="H89" s="211"/>
      <c r="I89" s="91"/>
      <c r="J89" s="211" t="s">
        <v>1240</v>
      </c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22">
        <f>'02 - pavilon L - Trhliny ...'!M30</f>
        <v>0</v>
      </c>
      <c r="AH89" s="223"/>
      <c r="AI89" s="223"/>
      <c r="AJ89" s="223"/>
      <c r="AK89" s="223"/>
      <c r="AL89" s="223"/>
      <c r="AM89" s="223"/>
      <c r="AN89" s="222">
        <f t="shared" si="0"/>
        <v>0</v>
      </c>
      <c r="AO89" s="223"/>
      <c r="AP89" s="223"/>
      <c r="AQ89" s="92"/>
      <c r="AS89" s="93">
        <f>'02 - pavilon L - Trhliny ...'!M28</f>
        <v>0</v>
      </c>
      <c r="AT89" s="94">
        <f t="shared" si="1"/>
        <v>0</v>
      </c>
      <c r="AU89" s="95">
        <f>'02 - pavilon L - Trhliny ...'!W117</f>
        <v>5556.072343000001</v>
      </c>
      <c r="AV89" s="94">
        <f>'02 - pavilon L - Trhliny ...'!M32</f>
        <v>0</v>
      </c>
      <c r="AW89" s="94">
        <f>'02 - pavilon L - Trhliny ...'!M33</f>
        <v>0</v>
      </c>
      <c r="AX89" s="94">
        <f>'02 - pavilon L - Trhliny ...'!M34</f>
        <v>0</v>
      </c>
      <c r="AY89" s="94">
        <f>'02 - pavilon L - Trhliny ...'!M35</f>
        <v>0</v>
      </c>
      <c r="AZ89" s="94">
        <f>'02 - pavilon L - Trhliny ...'!H32</f>
        <v>0</v>
      </c>
      <c r="BA89" s="94">
        <f>'02 - pavilon L - Trhliny ...'!H33</f>
        <v>0</v>
      </c>
      <c r="BB89" s="94">
        <f>'02 - pavilon L - Trhliny ...'!H34</f>
        <v>0</v>
      </c>
      <c r="BC89" s="94">
        <f>'02 - pavilon L - Trhliny ...'!H35</f>
        <v>0</v>
      </c>
      <c r="BD89" s="96">
        <f>'02 - pavilon L - Trhliny ...'!H36</f>
        <v>0</v>
      </c>
      <c r="BT89" s="97" t="s">
        <v>81</v>
      </c>
      <c r="BV89" s="97" t="s">
        <v>75</v>
      </c>
      <c r="BW89" s="97" t="s">
        <v>84</v>
      </c>
      <c r="BX89" s="97" t="s">
        <v>76</v>
      </c>
    </row>
    <row r="90" spans="1:76" s="5" customFormat="1" ht="53.25" customHeight="1">
      <c r="A90" s="88" t="s">
        <v>78</v>
      </c>
      <c r="B90" s="89"/>
      <c r="C90" s="90"/>
      <c r="D90" s="211" t="s">
        <v>85</v>
      </c>
      <c r="E90" s="211"/>
      <c r="F90" s="211"/>
      <c r="G90" s="211"/>
      <c r="H90" s="211"/>
      <c r="I90" s="91"/>
      <c r="J90" s="211" t="s">
        <v>86</v>
      </c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22">
        <f>'04 - pavilon L - Bourání ...'!M30</f>
        <v>0</v>
      </c>
      <c r="AH90" s="223"/>
      <c r="AI90" s="223"/>
      <c r="AJ90" s="223"/>
      <c r="AK90" s="223"/>
      <c r="AL90" s="223"/>
      <c r="AM90" s="223"/>
      <c r="AN90" s="222">
        <f t="shared" si="0"/>
        <v>0</v>
      </c>
      <c r="AO90" s="223"/>
      <c r="AP90" s="223"/>
      <c r="AQ90" s="92"/>
      <c r="AS90" s="93">
        <f>'04 - pavilon L - Bourání ...'!M28</f>
        <v>0</v>
      </c>
      <c r="AT90" s="94">
        <f t="shared" si="1"/>
        <v>0</v>
      </c>
      <c r="AU90" s="95">
        <f>'04 - pavilon L - Bourání ...'!W134</f>
        <v>2563.1988069999998</v>
      </c>
      <c r="AV90" s="94">
        <f>'04 - pavilon L - Bourání ...'!M32</f>
        <v>0</v>
      </c>
      <c r="AW90" s="94">
        <f>'04 - pavilon L - Bourání ...'!M33</f>
        <v>0</v>
      </c>
      <c r="AX90" s="94">
        <f>'04 - pavilon L - Bourání ...'!M34</f>
        <v>0</v>
      </c>
      <c r="AY90" s="94">
        <f>'04 - pavilon L - Bourání ...'!M35</f>
        <v>0</v>
      </c>
      <c r="AZ90" s="94">
        <f>'04 - pavilon L - Bourání ...'!H32</f>
        <v>0</v>
      </c>
      <c r="BA90" s="94">
        <f>'04 - pavilon L - Bourání ...'!H33</f>
        <v>0</v>
      </c>
      <c r="BB90" s="94">
        <f>'04 - pavilon L - Bourání ...'!H34</f>
        <v>0</v>
      </c>
      <c r="BC90" s="94">
        <f>'04 - pavilon L - Bourání ...'!H35</f>
        <v>0</v>
      </c>
      <c r="BD90" s="96">
        <f>'04 - pavilon L - Bourání ...'!H36</f>
        <v>0</v>
      </c>
      <c r="BT90" s="97" t="s">
        <v>81</v>
      </c>
      <c r="BV90" s="97" t="s">
        <v>75</v>
      </c>
      <c r="BW90" s="97" t="s">
        <v>87</v>
      </c>
      <c r="BX90" s="97" t="s">
        <v>76</v>
      </c>
    </row>
    <row r="91" spans="1:76" s="5" customFormat="1" ht="40.5" customHeight="1">
      <c r="A91" s="88" t="s">
        <v>78</v>
      </c>
      <c r="B91" s="89"/>
      <c r="C91" s="90"/>
      <c r="D91" s="211" t="s">
        <v>1242</v>
      </c>
      <c r="E91" s="211"/>
      <c r="F91" s="211"/>
      <c r="G91" s="211"/>
      <c r="H91" s="211"/>
      <c r="I91" s="91"/>
      <c r="J91" s="211" t="s">
        <v>1241</v>
      </c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22">
        <f>'05 - pavilon L - sanace v...'!M30</f>
        <v>0</v>
      </c>
      <c r="AH91" s="223"/>
      <c r="AI91" s="223"/>
      <c r="AJ91" s="223"/>
      <c r="AK91" s="223"/>
      <c r="AL91" s="223"/>
      <c r="AM91" s="223"/>
      <c r="AN91" s="222">
        <f t="shared" si="0"/>
        <v>0</v>
      </c>
      <c r="AO91" s="223"/>
      <c r="AP91" s="223"/>
      <c r="AQ91" s="92"/>
      <c r="AS91" s="93">
        <f>'05 - pavilon L - sanace v...'!M28</f>
        <v>0</v>
      </c>
      <c r="AT91" s="94">
        <f t="shared" si="1"/>
        <v>0</v>
      </c>
      <c r="AU91" s="95">
        <f>'05 - pavilon L - sanace v...'!W115</f>
        <v>307.360207</v>
      </c>
      <c r="AV91" s="94">
        <f>'05 - pavilon L - sanace v...'!M32</f>
        <v>0</v>
      </c>
      <c r="AW91" s="94">
        <f>'05 - pavilon L - sanace v...'!M33</f>
        <v>0</v>
      </c>
      <c r="AX91" s="94">
        <f>'05 - pavilon L - sanace v...'!M34</f>
        <v>0</v>
      </c>
      <c r="AY91" s="94">
        <f>'05 - pavilon L - sanace v...'!M35</f>
        <v>0</v>
      </c>
      <c r="AZ91" s="94">
        <f>'05 - pavilon L - sanace v...'!H32</f>
        <v>0</v>
      </c>
      <c r="BA91" s="94">
        <f>'05 - pavilon L - sanace v...'!H33</f>
        <v>0</v>
      </c>
      <c r="BB91" s="94">
        <f>'05 - pavilon L - sanace v...'!H34</f>
        <v>0</v>
      </c>
      <c r="BC91" s="94">
        <f>'05 - pavilon L - sanace v...'!H35</f>
        <v>0</v>
      </c>
      <c r="BD91" s="96">
        <f>'05 - pavilon L - sanace v...'!H36</f>
        <v>0</v>
      </c>
      <c r="BT91" s="97" t="s">
        <v>81</v>
      </c>
      <c r="BV91" s="97" t="s">
        <v>75</v>
      </c>
      <c r="BW91" s="97" t="s">
        <v>88</v>
      </c>
      <c r="BX91" s="97" t="s">
        <v>76</v>
      </c>
    </row>
    <row r="92" spans="1:76" s="5" customFormat="1" ht="53.25" customHeight="1">
      <c r="A92" s="88" t="s">
        <v>78</v>
      </c>
      <c r="B92" s="89"/>
      <c r="C92" s="90"/>
      <c r="D92" s="211" t="s">
        <v>89</v>
      </c>
      <c r="E92" s="211"/>
      <c r="F92" s="211"/>
      <c r="G92" s="211"/>
      <c r="H92" s="211"/>
      <c r="I92" s="91"/>
      <c r="J92" s="211" t="s">
        <v>90</v>
      </c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22">
        <f>'06 - pavilon L - Ostatní ...'!M30</f>
        <v>0</v>
      </c>
      <c r="AH92" s="223"/>
      <c r="AI92" s="223"/>
      <c r="AJ92" s="223"/>
      <c r="AK92" s="223"/>
      <c r="AL92" s="223"/>
      <c r="AM92" s="223"/>
      <c r="AN92" s="222">
        <f t="shared" si="0"/>
        <v>0</v>
      </c>
      <c r="AO92" s="223"/>
      <c r="AP92" s="223"/>
      <c r="AQ92" s="92"/>
      <c r="AS92" s="98">
        <f>'06 - pavilon L - Ostatní ...'!M28</f>
        <v>0</v>
      </c>
      <c r="AT92" s="99">
        <f t="shared" si="1"/>
        <v>0</v>
      </c>
      <c r="AU92" s="100">
        <f>'06 - pavilon L - Ostatní ...'!W114</f>
        <v>0</v>
      </c>
      <c r="AV92" s="99">
        <f>'06 - pavilon L - Ostatní ...'!M32</f>
        <v>0</v>
      </c>
      <c r="AW92" s="99">
        <f>'06 - pavilon L - Ostatní ...'!M33</f>
        <v>0</v>
      </c>
      <c r="AX92" s="99">
        <f>'06 - pavilon L - Ostatní ...'!M34</f>
        <v>0</v>
      </c>
      <c r="AY92" s="99">
        <f>'06 - pavilon L - Ostatní ...'!M35</f>
        <v>0</v>
      </c>
      <c r="AZ92" s="99">
        <f>'06 - pavilon L - Ostatní ...'!H32</f>
        <v>0</v>
      </c>
      <c r="BA92" s="99">
        <f>'06 - pavilon L - Ostatní ...'!H33</f>
        <v>0</v>
      </c>
      <c r="BB92" s="99">
        <f>'06 - pavilon L - Ostatní ...'!H34</f>
        <v>0</v>
      </c>
      <c r="BC92" s="99">
        <f>'06 - pavilon L - Ostatní ...'!H35</f>
        <v>0</v>
      </c>
      <c r="BD92" s="101">
        <f>'06 - pavilon L - Ostatní ...'!H36</f>
        <v>0</v>
      </c>
      <c r="BT92" s="97" t="s">
        <v>81</v>
      </c>
      <c r="BV92" s="97" t="s">
        <v>75</v>
      </c>
      <c r="BW92" s="97" t="s">
        <v>91</v>
      </c>
      <c r="BX92" s="97" t="s">
        <v>76</v>
      </c>
    </row>
    <row r="93" spans="2:43" ht="13.5">
      <c r="B93" s="25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6"/>
    </row>
    <row r="94" spans="2:48" s="1" customFormat="1" ht="30" customHeight="1">
      <c r="B94" s="35"/>
      <c r="C94" s="80" t="s">
        <v>92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221">
        <v>0</v>
      </c>
      <c r="AH94" s="221"/>
      <c r="AI94" s="221"/>
      <c r="AJ94" s="221"/>
      <c r="AK94" s="221"/>
      <c r="AL94" s="221"/>
      <c r="AM94" s="221"/>
      <c r="AN94" s="221">
        <v>0</v>
      </c>
      <c r="AO94" s="221"/>
      <c r="AP94" s="221"/>
      <c r="AQ94" s="37"/>
      <c r="AS94" s="76" t="s">
        <v>93</v>
      </c>
      <c r="AT94" s="77" t="s">
        <v>94</v>
      </c>
      <c r="AU94" s="77" t="s">
        <v>37</v>
      </c>
      <c r="AV94" s="78" t="s">
        <v>60</v>
      </c>
    </row>
    <row r="95" spans="2:48" s="1" customFormat="1" ht="10.9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7"/>
      <c r="AS95" s="102"/>
      <c r="AT95" s="56"/>
      <c r="AU95" s="56"/>
      <c r="AV95" s="58"/>
    </row>
    <row r="96" spans="2:43" s="1" customFormat="1" ht="30" customHeight="1">
      <c r="B96" s="35"/>
      <c r="C96" s="103" t="s">
        <v>95</v>
      </c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224">
        <f>ROUND(AG87+AG94,2)</f>
        <v>0</v>
      </c>
      <c r="AH96" s="224"/>
      <c r="AI96" s="224"/>
      <c r="AJ96" s="224"/>
      <c r="AK96" s="224"/>
      <c r="AL96" s="224"/>
      <c r="AM96" s="224"/>
      <c r="AN96" s="224">
        <f>AN87+AN94</f>
        <v>0</v>
      </c>
      <c r="AO96" s="224"/>
      <c r="AP96" s="224"/>
      <c r="AQ96" s="37"/>
    </row>
    <row r="97" spans="2:43" s="1" customFormat="1" ht="6.95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1"/>
    </row>
  </sheetData>
  <mergeCells count="61">
    <mergeCell ref="AG94:AM94"/>
    <mergeCell ref="AN94:AP94"/>
    <mergeCell ref="AG96:AM96"/>
    <mergeCell ref="AN96:AP96"/>
    <mergeCell ref="AR2:BE2"/>
    <mergeCell ref="AN92:AP92"/>
    <mergeCell ref="AG92:AM92"/>
    <mergeCell ref="AN89:AP89"/>
    <mergeCell ref="AG89:AM89"/>
    <mergeCell ref="AK26:AO26"/>
    <mergeCell ref="AK27:AO27"/>
    <mergeCell ref="AK29:AO29"/>
    <mergeCell ref="D92:H92"/>
    <mergeCell ref="J92:AF92"/>
    <mergeCell ref="AG87:AM87"/>
    <mergeCell ref="AN87:AP87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D89:H89"/>
    <mergeCell ref="J89:AF89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01 - pavilon L - Pramenco...'!C2" display="/"/>
    <hyperlink ref="A89" location="'02 - pavilon L - Trhliny ...'!C2" display="/"/>
    <hyperlink ref="A90" location="'04 - pavilon L - Bourání ...'!C2" display="/"/>
    <hyperlink ref="A91" location="'05 - pavilon L - sanace v...'!C2" display="/"/>
    <hyperlink ref="A92" location="'06 - pavilon L - Ostatní ...'!C2" display="/"/>
  </hyperlinks>
  <printOptions/>
  <pageMargins left="0.5905511811023622" right="0.5905511811023622" top="0.31496062992125984" bottom="0.2755905511811024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9"/>
  <sheetViews>
    <sheetView showGridLines="0" workbookViewId="0" topLeftCell="A1">
      <pane ySplit="1" topLeftCell="A97" activePane="bottomLeft" state="frozen"/>
      <selection pane="topLeft" activeCell="AB15" sqref="AB15"/>
      <selection pane="bottomLeft" activeCell="F109" sqref="F109:P10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96</v>
      </c>
      <c r="G1" s="17"/>
      <c r="H1" s="261" t="s">
        <v>97</v>
      </c>
      <c r="I1" s="261"/>
      <c r="J1" s="261"/>
      <c r="K1" s="261"/>
      <c r="L1" s="17" t="s">
        <v>98</v>
      </c>
      <c r="M1" s="15"/>
      <c r="N1" s="15"/>
      <c r="O1" s="16" t="s">
        <v>99</v>
      </c>
      <c r="P1" s="15"/>
      <c r="Q1" s="15"/>
      <c r="R1" s="15"/>
      <c r="S1" s="17" t="s">
        <v>100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25" t="s">
        <v>8</v>
      </c>
      <c r="T2" s="226"/>
      <c r="U2" s="226"/>
      <c r="V2" s="226"/>
      <c r="W2" s="226"/>
      <c r="X2" s="226"/>
      <c r="Y2" s="226"/>
      <c r="Z2" s="226"/>
      <c r="AA2" s="226"/>
      <c r="AB2" s="226"/>
      <c r="AC2" s="226"/>
      <c r="AT2" s="21" t="s">
        <v>82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2:46" ht="36.95" customHeight="1">
      <c r="B4" s="25"/>
      <c r="C4" s="198" t="s">
        <v>102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30" t="str">
        <f>'Rekapitulace stavby'!K6</f>
        <v xml:space="preserve">FN Brno - PDM, objekt L – Zajištění základové spáry                                    Etapa 2 - Sanace trhlin
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8"/>
      <c r="R6" s="26"/>
    </row>
    <row r="7" spans="2:18" s="1" customFormat="1" ht="32.85" customHeight="1">
      <c r="B7" s="35"/>
      <c r="C7" s="36"/>
      <c r="D7" s="31" t="s">
        <v>103</v>
      </c>
      <c r="E7" s="36"/>
      <c r="F7" s="202" t="s">
        <v>104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6"/>
      <c r="R7" s="37"/>
    </row>
    <row r="8" spans="2:18" s="1" customFormat="1" ht="14.45" customHeight="1">
      <c r="B8" s="35"/>
      <c r="C8" s="36"/>
      <c r="D8" s="32" t="s">
        <v>17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18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19</v>
      </c>
      <c r="E9" s="36"/>
      <c r="F9" s="30" t="s">
        <v>20</v>
      </c>
      <c r="G9" s="36"/>
      <c r="H9" s="36"/>
      <c r="I9" s="36"/>
      <c r="J9" s="36"/>
      <c r="K9" s="36"/>
      <c r="L9" s="36"/>
      <c r="M9" s="32" t="s">
        <v>21</v>
      </c>
      <c r="N9" s="36"/>
      <c r="O9" s="233" t="str">
        <f>'Rekapitulace stavby'!AN8</f>
        <v>23. 11. 2018</v>
      </c>
      <c r="P9" s="233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23</v>
      </c>
      <c r="E11" s="36"/>
      <c r="F11" s="36"/>
      <c r="G11" s="36"/>
      <c r="H11" s="36"/>
      <c r="I11" s="36"/>
      <c r="J11" s="36"/>
      <c r="K11" s="36"/>
      <c r="L11" s="36"/>
      <c r="M11" s="32" t="s">
        <v>24</v>
      </c>
      <c r="N11" s="36"/>
      <c r="O11" s="200" t="s">
        <v>5</v>
      </c>
      <c r="P11" s="200"/>
      <c r="Q11" s="36"/>
      <c r="R11" s="37"/>
    </row>
    <row r="12" spans="2:18" s="1" customFormat="1" ht="18" customHeight="1">
      <c r="B12" s="35"/>
      <c r="C12" s="36"/>
      <c r="D12" s="36"/>
      <c r="E12" s="30" t="s">
        <v>25</v>
      </c>
      <c r="F12" s="36"/>
      <c r="G12" s="36"/>
      <c r="H12" s="36"/>
      <c r="I12" s="36"/>
      <c r="J12" s="36"/>
      <c r="K12" s="36"/>
      <c r="L12" s="36"/>
      <c r="M12" s="32" t="s">
        <v>26</v>
      </c>
      <c r="N12" s="36"/>
      <c r="O12" s="200" t="s">
        <v>5</v>
      </c>
      <c r="P12" s="200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27</v>
      </c>
      <c r="E14" s="36"/>
      <c r="F14" s="36"/>
      <c r="G14" s="36"/>
      <c r="H14" s="36"/>
      <c r="I14" s="36"/>
      <c r="J14" s="36"/>
      <c r="K14" s="36"/>
      <c r="L14" s="36"/>
      <c r="M14" s="32" t="s">
        <v>24</v>
      </c>
      <c r="N14" s="36"/>
      <c r="O14" s="200" t="str">
        <f>IF('Rekapitulace stavby'!AN13="","",'Rekapitulace stavby'!AN13)</f>
        <v/>
      </c>
      <c r="P14" s="200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26</v>
      </c>
      <c r="N15" s="36"/>
      <c r="O15" s="200" t="str">
        <f>IF('Rekapitulace stavby'!AN14="","",'Rekapitulace stavby'!AN14)</f>
        <v/>
      </c>
      <c r="P15" s="200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29</v>
      </c>
      <c r="E17" s="36"/>
      <c r="F17" s="36"/>
      <c r="G17" s="36"/>
      <c r="H17" s="36"/>
      <c r="I17" s="36"/>
      <c r="J17" s="36"/>
      <c r="K17" s="36"/>
      <c r="L17" s="36"/>
      <c r="M17" s="32" t="s">
        <v>24</v>
      </c>
      <c r="N17" s="36"/>
      <c r="O17" s="200" t="s">
        <v>5</v>
      </c>
      <c r="P17" s="200"/>
      <c r="Q17" s="36"/>
      <c r="R17" s="37"/>
    </row>
    <row r="18" spans="2:18" s="1" customFormat="1" ht="18" customHeight="1">
      <c r="B18" s="35"/>
      <c r="C18" s="36"/>
      <c r="D18" s="36"/>
      <c r="E18" s="30" t="s">
        <v>30</v>
      </c>
      <c r="F18" s="36"/>
      <c r="G18" s="36"/>
      <c r="H18" s="36"/>
      <c r="I18" s="36"/>
      <c r="J18" s="36"/>
      <c r="K18" s="36"/>
      <c r="L18" s="36"/>
      <c r="M18" s="32" t="s">
        <v>26</v>
      </c>
      <c r="N18" s="36"/>
      <c r="O18" s="200" t="s">
        <v>5</v>
      </c>
      <c r="P18" s="200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32</v>
      </c>
      <c r="E20" s="36"/>
      <c r="F20" s="36"/>
      <c r="G20" s="36"/>
      <c r="H20" s="36"/>
      <c r="I20" s="36"/>
      <c r="J20" s="36"/>
      <c r="K20" s="36"/>
      <c r="L20" s="36"/>
      <c r="M20" s="32" t="s">
        <v>24</v>
      </c>
      <c r="N20" s="36"/>
      <c r="O20" s="200" t="str">
        <f>IF('Rekapitulace stavby'!AN19="","",'Rekapitulace stavby'!AN19)</f>
        <v/>
      </c>
      <c r="P20" s="200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PROXIMA projekt, s.r.o.</v>
      </c>
      <c r="F21" s="36"/>
      <c r="G21" s="36"/>
      <c r="H21" s="36"/>
      <c r="I21" s="36"/>
      <c r="J21" s="36"/>
      <c r="K21" s="36"/>
      <c r="L21" s="36"/>
      <c r="M21" s="32" t="s">
        <v>26</v>
      </c>
      <c r="N21" s="36"/>
      <c r="O21" s="200" t="str">
        <f>IF('Rekapitulace stavby'!AN20="","",'Rekapitulace stavby'!AN20)</f>
        <v/>
      </c>
      <c r="P21" s="200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03" t="s">
        <v>5</v>
      </c>
      <c r="F24" s="203"/>
      <c r="G24" s="203"/>
      <c r="H24" s="203"/>
      <c r="I24" s="203"/>
      <c r="J24" s="203"/>
      <c r="K24" s="203"/>
      <c r="L24" s="20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105</v>
      </c>
      <c r="E27" s="36"/>
      <c r="F27" s="36"/>
      <c r="G27" s="36"/>
      <c r="H27" s="36"/>
      <c r="I27" s="36"/>
      <c r="J27" s="36"/>
      <c r="K27" s="36"/>
      <c r="L27" s="36"/>
      <c r="M27" s="227">
        <f>N88</f>
        <v>0</v>
      </c>
      <c r="N27" s="227"/>
      <c r="O27" s="227"/>
      <c r="P27" s="227"/>
      <c r="Q27" s="36"/>
      <c r="R27" s="37"/>
    </row>
    <row r="28" spans="2:18" s="1" customFormat="1" ht="14.45" customHeight="1">
      <c r="B28" s="35"/>
      <c r="C28" s="36"/>
      <c r="D28" s="34" t="s">
        <v>90</v>
      </c>
      <c r="E28" s="36"/>
      <c r="F28" s="36"/>
      <c r="G28" s="36"/>
      <c r="H28" s="36"/>
      <c r="I28" s="36"/>
      <c r="J28" s="36"/>
      <c r="K28" s="36"/>
      <c r="L28" s="36"/>
      <c r="M28" s="227">
        <f>N99</f>
        <v>0</v>
      </c>
      <c r="N28" s="227"/>
      <c r="O28" s="227"/>
      <c r="P28" s="227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36</v>
      </c>
      <c r="E30" s="36"/>
      <c r="F30" s="36"/>
      <c r="G30" s="36"/>
      <c r="H30" s="36"/>
      <c r="I30" s="36"/>
      <c r="J30" s="36"/>
      <c r="K30" s="36"/>
      <c r="L30" s="36"/>
      <c r="M30" s="234">
        <f>ROUND(M27+M28,2)</f>
        <v>0</v>
      </c>
      <c r="N30" s="232"/>
      <c r="O30" s="232"/>
      <c r="P30" s="232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37</v>
      </c>
      <c r="E32" s="42" t="s">
        <v>38</v>
      </c>
      <c r="F32" s="43">
        <v>0.21</v>
      </c>
      <c r="G32" s="108" t="s">
        <v>39</v>
      </c>
      <c r="H32" s="235">
        <f>ROUND((SUM(BE99:BE100)+SUM(BE118:BE268)),2)</f>
        <v>0</v>
      </c>
      <c r="I32" s="232"/>
      <c r="J32" s="232"/>
      <c r="K32" s="36"/>
      <c r="L32" s="36"/>
      <c r="M32" s="235">
        <f>ROUND(ROUND((SUM(BE99:BE100)+SUM(BE118:BE268)),2)*F32,2)</f>
        <v>0</v>
      </c>
      <c r="N32" s="232"/>
      <c r="O32" s="232"/>
      <c r="P32" s="232"/>
      <c r="Q32" s="36"/>
      <c r="R32" s="37"/>
    </row>
    <row r="33" spans="2:18" s="1" customFormat="1" ht="14.45" customHeight="1">
      <c r="B33" s="35"/>
      <c r="C33" s="36"/>
      <c r="D33" s="36"/>
      <c r="E33" s="42" t="s">
        <v>40</v>
      </c>
      <c r="F33" s="43">
        <v>0.15</v>
      </c>
      <c r="G33" s="108" t="s">
        <v>39</v>
      </c>
      <c r="H33" s="235">
        <f>ROUND((SUM(BF99:BF100)+SUM(BF118:BF268)),2)</f>
        <v>0</v>
      </c>
      <c r="I33" s="232"/>
      <c r="J33" s="232"/>
      <c r="K33" s="36"/>
      <c r="L33" s="36"/>
      <c r="M33" s="235">
        <f>ROUND(ROUND((SUM(BF99:BF100)+SUM(BF118:BF268)),2)*F33,2)</f>
        <v>0</v>
      </c>
      <c r="N33" s="232"/>
      <c r="O33" s="232"/>
      <c r="P33" s="232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41</v>
      </c>
      <c r="F34" s="43">
        <v>0.21</v>
      </c>
      <c r="G34" s="108" t="s">
        <v>39</v>
      </c>
      <c r="H34" s="235">
        <f>ROUND((SUM(BG99:BG100)+SUM(BG118:BG268)),2)</f>
        <v>0</v>
      </c>
      <c r="I34" s="232"/>
      <c r="J34" s="232"/>
      <c r="K34" s="36"/>
      <c r="L34" s="36"/>
      <c r="M34" s="235">
        <v>0</v>
      </c>
      <c r="N34" s="232"/>
      <c r="O34" s="232"/>
      <c r="P34" s="232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42</v>
      </c>
      <c r="F35" s="43">
        <v>0.15</v>
      </c>
      <c r="G35" s="108" t="s">
        <v>39</v>
      </c>
      <c r="H35" s="235">
        <f>ROUND((SUM(BH99:BH100)+SUM(BH118:BH268)),2)</f>
        <v>0</v>
      </c>
      <c r="I35" s="232"/>
      <c r="J35" s="232"/>
      <c r="K35" s="36"/>
      <c r="L35" s="36"/>
      <c r="M35" s="235">
        <v>0</v>
      </c>
      <c r="N35" s="232"/>
      <c r="O35" s="232"/>
      <c r="P35" s="232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43</v>
      </c>
      <c r="F36" s="43">
        <v>0</v>
      </c>
      <c r="G36" s="108" t="s">
        <v>39</v>
      </c>
      <c r="H36" s="235">
        <f>ROUND((SUM(BI99:BI100)+SUM(BI118:BI268)),2)</f>
        <v>0</v>
      </c>
      <c r="I36" s="232"/>
      <c r="J36" s="232"/>
      <c r="K36" s="36"/>
      <c r="L36" s="36"/>
      <c r="M36" s="235">
        <v>0</v>
      </c>
      <c r="N36" s="232"/>
      <c r="O36" s="232"/>
      <c r="P36" s="232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44</v>
      </c>
      <c r="E38" s="75"/>
      <c r="F38" s="75"/>
      <c r="G38" s="110" t="s">
        <v>45</v>
      </c>
      <c r="H38" s="111" t="s">
        <v>46</v>
      </c>
      <c r="I38" s="75"/>
      <c r="J38" s="75"/>
      <c r="K38" s="75"/>
      <c r="L38" s="236">
        <f>SUM(M30:M36)</f>
        <v>0</v>
      </c>
      <c r="M38" s="236"/>
      <c r="N38" s="236"/>
      <c r="O38" s="236"/>
      <c r="P38" s="237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47</v>
      </c>
      <c r="E50" s="51"/>
      <c r="F50" s="51"/>
      <c r="G50" s="51"/>
      <c r="H50" s="52"/>
      <c r="I50" s="36"/>
      <c r="J50" s="50" t="s">
        <v>48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49</v>
      </c>
      <c r="E59" s="56"/>
      <c r="F59" s="56"/>
      <c r="G59" s="57" t="s">
        <v>50</v>
      </c>
      <c r="H59" s="58"/>
      <c r="I59" s="36"/>
      <c r="J59" s="55" t="s">
        <v>49</v>
      </c>
      <c r="K59" s="56"/>
      <c r="L59" s="56"/>
      <c r="M59" s="56"/>
      <c r="N59" s="57" t="s">
        <v>50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51</v>
      </c>
      <c r="E61" s="51"/>
      <c r="F61" s="51"/>
      <c r="G61" s="51"/>
      <c r="H61" s="52"/>
      <c r="I61" s="36"/>
      <c r="J61" s="50" t="s">
        <v>52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49</v>
      </c>
      <c r="E70" s="56"/>
      <c r="F70" s="56"/>
      <c r="G70" s="57" t="s">
        <v>50</v>
      </c>
      <c r="H70" s="58"/>
      <c r="I70" s="36"/>
      <c r="J70" s="55" t="s">
        <v>49</v>
      </c>
      <c r="K70" s="56"/>
      <c r="L70" s="56"/>
      <c r="M70" s="56"/>
      <c r="N70" s="57" t="s">
        <v>50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198" t="s">
        <v>106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30" t="str">
        <f>F6</f>
        <v xml:space="preserve">FN Brno - PDM, objekt L – Zajištění základové spáry                                    Etapa 2 - Sanace trhlin
</v>
      </c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36"/>
      <c r="R78" s="37"/>
    </row>
    <row r="79" spans="2:18" s="1" customFormat="1" ht="36.95" customHeight="1">
      <c r="B79" s="35"/>
      <c r="C79" s="69" t="s">
        <v>103</v>
      </c>
      <c r="D79" s="36"/>
      <c r="E79" s="36"/>
      <c r="F79" s="208" t="str">
        <f>F7</f>
        <v xml:space="preserve">01 - pavilon L - Pramencová lana 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19</v>
      </c>
      <c r="D81" s="36"/>
      <c r="E81" s="36"/>
      <c r="F81" s="30" t="str">
        <f>F9</f>
        <v>Brno, Černopolní 212/9</v>
      </c>
      <c r="G81" s="36"/>
      <c r="H81" s="36"/>
      <c r="I81" s="36"/>
      <c r="J81" s="36"/>
      <c r="K81" s="32" t="s">
        <v>21</v>
      </c>
      <c r="L81" s="36"/>
      <c r="M81" s="233" t="str">
        <f>IF(O9="","",O9)</f>
        <v>23. 11. 2018</v>
      </c>
      <c r="N81" s="233"/>
      <c r="O81" s="233"/>
      <c r="P81" s="233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23</v>
      </c>
      <c r="D83" s="36"/>
      <c r="E83" s="36"/>
      <c r="F83" s="30" t="str">
        <f>E12</f>
        <v>Fakultní nemocnice Brno</v>
      </c>
      <c r="G83" s="36"/>
      <c r="H83" s="36"/>
      <c r="I83" s="36"/>
      <c r="J83" s="36"/>
      <c r="K83" s="32" t="s">
        <v>29</v>
      </c>
      <c r="L83" s="36"/>
      <c r="M83" s="200" t="str">
        <f>E18</f>
        <v>PROXIMA projekt, s.r.o.</v>
      </c>
      <c r="N83" s="200"/>
      <c r="O83" s="200"/>
      <c r="P83" s="200"/>
      <c r="Q83" s="200"/>
      <c r="R83" s="37"/>
    </row>
    <row r="84" spans="2:18" s="1" customFormat="1" ht="14.45" customHeight="1">
      <c r="B84" s="35"/>
      <c r="C84" s="32" t="s">
        <v>27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32</v>
      </c>
      <c r="L84" s="36"/>
      <c r="M84" s="200" t="str">
        <f>E21</f>
        <v xml:space="preserve"> PROXIMA projekt, s.r.o.</v>
      </c>
      <c r="N84" s="200"/>
      <c r="O84" s="200"/>
      <c r="P84" s="200"/>
      <c r="Q84" s="200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38" t="s">
        <v>107</v>
      </c>
      <c r="D86" s="239"/>
      <c r="E86" s="239"/>
      <c r="F86" s="239"/>
      <c r="G86" s="239"/>
      <c r="H86" s="104"/>
      <c r="I86" s="104"/>
      <c r="J86" s="104"/>
      <c r="K86" s="104"/>
      <c r="L86" s="104"/>
      <c r="M86" s="104"/>
      <c r="N86" s="238" t="s">
        <v>108</v>
      </c>
      <c r="O86" s="239"/>
      <c r="P86" s="239"/>
      <c r="Q86" s="239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109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1">
        <f>N118</f>
        <v>0</v>
      </c>
      <c r="O88" s="240"/>
      <c r="P88" s="240"/>
      <c r="Q88" s="240"/>
      <c r="R88" s="37"/>
      <c r="AU88" s="21" t="s">
        <v>110</v>
      </c>
    </row>
    <row r="89" spans="2:18" s="6" customFormat="1" ht="24.95" customHeight="1">
      <c r="B89" s="113"/>
      <c r="C89" s="114"/>
      <c r="D89" s="115" t="s">
        <v>111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41">
        <f>N119</f>
        <v>0</v>
      </c>
      <c r="O89" s="242"/>
      <c r="P89" s="242"/>
      <c r="Q89" s="242"/>
      <c r="R89" s="116"/>
    </row>
    <row r="90" spans="2:18" s="7" customFormat="1" ht="19.9" customHeight="1">
      <c r="B90" s="117"/>
      <c r="C90" s="118"/>
      <c r="D90" s="119" t="s">
        <v>112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43">
        <f>N120</f>
        <v>0</v>
      </c>
      <c r="O90" s="244"/>
      <c r="P90" s="244"/>
      <c r="Q90" s="244"/>
      <c r="R90" s="120"/>
    </row>
    <row r="91" spans="2:18" s="7" customFormat="1" ht="19.9" customHeight="1">
      <c r="B91" s="117"/>
      <c r="C91" s="118"/>
      <c r="D91" s="119" t="s">
        <v>113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43">
        <f>N126</f>
        <v>0</v>
      </c>
      <c r="O91" s="244"/>
      <c r="P91" s="244"/>
      <c r="Q91" s="244"/>
      <c r="R91" s="120"/>
    </row>
    <row r="92" spans="2:18" s="7" customFormat="1" ht="19.9" customHeight="1">
      <c r="B92" s="117"/>
      <c r="C92" s="118"/>
      <c r="D92" s="119" t="s">
        <v>114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43">
        <f>N138</f>
        <v>0</v>
      </c>
      <c r="O92" s="244"/>
      <c r="P92" s="244"/>
      <c r="Q92" s="244"/>
      <c r="R92" s="120"/>
    </row>
    <row r="93" spans="2:18" s="7" customFormat="1" ht="19.9" customHeight="1">
      <c r="B93" s="117"/>
      <c r="C93" s="118"/>
      <c r="D93" s="119" t="s">
        <v>115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43">
        <f>N145</f>
        <v>0</v>
      </c>
      <c r="O93" s="244"/>
      <c r="P93" s="244"/>
      <c r="Q93" s="244"/>
      <c r="R93" s="120"/>
    </row>
    <row r="94" spans="2:18" s="7" customFormat="1" ht="19.9" customHeight="1">
      <c r="B94" s="117"/>
      <c r="C94" s="118"/>
      <c r="D94" s="119" t="s">
        <v>116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43">
        <f>N224</f>
        <v>0</v>
      </c>
      <c r="O94" s="244"/>
      <c r="P94" s="244"/>
      <c r="Q94" s="244"/>
      <c r="R94" s="120"/>
    </row>
    <row r="95" spans="2:18" s="6" customFormat="1" ht="24.95" customHeight="1">
      <c r="B95" s="113"/>
      <c r="C95" s="114"/>
      <c r="D95" s="115" t="s">
        <v>117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41">
        <f>N235</f>
        <v>0</v>
      </c>
      <c r="O95" s="242"/>
      <c r="P95" s="242"/>
      <c r="Q95" s="242"/>
      <c r="R95" s="116"/>
    </row>
    <row r="96" spans="2:18" s="7" customFormat="1" ht="19.9" customHeight="1">
      <c r="B96" s="117"/>
      <c r="C96" s="118"/>
      <c r="D96" s="119" t="s">
        <v>118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43">
        <f>N236</f>
        <v>0</v>
      </c>
      <c r="O96" s="244"/>
      <c r="P96" s="244"/>
      <c r="Q96" s="244"/>
      <c r="R96" s="120"/>
    </row>
    <row r="97" spans="2:18" s="7" customFormat="1" ht="19.9" customHeight="1">
      <c r="B97" s="117"/>
      <c r="C97" s="118"/>
      <c r="D97" s="119" t="s">
        <v>119</v>
      </c>
      <c r="E97" s="118"/>
      <c r="F97" s="118"/>
      <c r="G97" s="118"/>
      <c r="H97" s="118"/>
      <c r="I97" s="118"/>
      <c r="J97" s="118"/>
      <c r="K97" s="118"/>
      <c r="L97" s="118"/>
      <c r="M97" s="118"/>
      <c r="N97" s="243">
        <f>N254</f>
        <v>0</v>
      </c>
      <c r="O97" s="244"/>
      <c r="P97" s="244"/>
      <c r="Q97" s="244"/>
      <c r="R97" s="120"/>
    </row>
    <row r="98" spans="2:18" s="1" customFormat="1" ht="21.75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21" s="1" customFormat="1" ht="29.25" customHeight="1">
      <c r="B99" s="35"/>
      <c r="C99" s="112" t="s">
        <v>120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240">
        <v>0</v>
      </c>
      <c r="O99" s="245"/>
      <c r="P99" s="245"/>
      <c r="Q99" s="245"/>
      <c r="R99" s="37"/>
      <c r="T99" s="121"/>
      <c r="U99" s="122" t="s">
        <v>37</v>
      </c>
    </row>
    <row r="100" spans="2:18" s="1" customFormat="1" ht="18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1" spans="2:18" s="1" customFormat="1" ht="29.25" customHeight="1">
      <c r="B101" s="35"/>
      <c r="C101" s="103" t="s">
        <v>95</v>
      </c>
      <c r="D101" s="104"/>
      <c r="E101" s="104"/>
      <c r="F101" s="104"/>
      <c r="G101" s="104"/>
      <c r="H101" s="104"/>
      <c r="I101" s="104"/>
      <c r="J101" s="104"/>
      <c r="K101" s="104"/>
      <c r="L101" s="224">
        <f>ROUND(SUM(N88+N99),2)</f>
        <v>0</v>
      </c>
      <c r="M101" s="224"/>
      <c r="N101" s="224"/>
      <c r="O101" s="224"/>
      <c r="P101" s="224"/>
      <c r="Q101" s="224"/>
      <c r="R101" s="37"/>
    </row>
    <row r="102" spans="2:18" s="1" customFormat="1" ht="6.9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1"/>
    </row>
    <row r="106" spans="2:18" s="1" customFormat="1" ht="6.95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</row>
    <row r="107" spans="2:18" s="1" customFormat="1" ht="36.95" customHeight="1">
      <c r="B107" s="35"/>
      <c r="C107" s="198" t="s">
        <v>121</v>
      </c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37"/>
    </row>
    <row r="108" spans="2:18" s="1" customFormat="1" ht="6.95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18" s="1" customFormat="1" ht="30" customHeight="1">
      <c r="B109" s="35"/>
      <c r="C109" s="32" t="s">
        <v>16</v>
      </c>
      <c r="D109" s="36"/>
      <c r="E109" s="36"/>
      <c r="F109" s="230" t="str">
        <f>F6</f>
        <v xml:space="preserve">FN Brno - PDM, objekt L – Zajištění základové spáry                                    Etapa 2 - Sanace trhlin
</v>
      </c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36"/>
      <c r="R109" s="37"/>
    </row>
    <row r="110" spans="2:18" s="1" customFormat="1" ht="36.95" customHeight="1">
      <c r="B110" s="35"/>
      <c r="C110" s="69" t="s">
        <v>103</v>
      </c>
      <c r="D110" s="36"/>
      <c r="E110" s="36"/>
      <c r="F110" s="208" t="str">
        <f>F7</f>
        <v xml:space="preserve">01 - pavilon L - Pramencová lana </v>
      </c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36"/>
      <c r="R110" s="37"/>
    </row>
    <row r="111" spans="2:18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18" s="1" customFormat="1" ht="18" customHeight="1">
      <c r="B112" s="35"/>
      <c r="C112" s="32" t="s">
        <v>19</v>
      </c>
      <c r="D112" s="36"/>
      <c r="E112" s="36"/>
      <c r="F112" s="30" t="str">
        <f>F9</f>
        <v>Brno, Černopolní 212/9</v>
      </c>
      <c r="G112" s="36"/>
      <c r="H112" s="36"/>
      <c r="I112" s="36"/>
      <c r="J112" s="36"/>
      <c r="K112" s="32" t="s">
        <v>21</v>
      </c>
      <c r="L112" s="36"/>
      <c r="M112" s="233" t="str">
        <f>IF(O9="","",O9)</f>
        <v>23. 11. 2018</v>
      </c>
      <c r="N112" s="233"/>
      <c r="O112" s="233"/>
      <c r="P112" s="233"/>
      <c r="Q112" s="36"/>
      <c r="R112" s="37"/>
    </row>
    <row r="113" spans="2:18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5">
      <c r="B114" s="35"/>
      <c r="C114" s="32" t="s">
        <v>23</v>
      </c>
      <c r="D114" s="36"/>
      <c r="E114" s="36"/>
      <c r="F114" s="30" t="str">
        <f>E12</f>
        <v>Fakultní nemocnice Brno</v>
      </c>
      <c r="G114" s="36"/>
      <c r="H114" s="36"/>
      <c r="I114" s="36"/>
      <c r="J114" s="36"/>
      <c r="K114" s="32" t="s">
        <v>29</v>
      </c>
      <c r="L114" s="36"/>
      <c r="M114" s="200" t="str">
        <f>E18</f>
        <v>PROXIMA projekt, s.r.o.</v>
      </c>
      <c r="N114" s="200"/>
      <c r="O114" s="200"/>
      <c r="P114" s="200"/>
      <c r="Q114" s="200"/>
      <c r="R114" s="37"/>
    </row>
    <row r="115" spans="2:18" s="1" customFormat="1" ht="14.45" customHeight="1">
      <c r="B115" s="35"/>
      <c r="C115" s="32" t="s">
        <v>27</v>
      </c>
      <c r="D115" s="36"/>
      <c r="E115" s="36"/>
      <c r="F115" s="30" t="str">
        <f>IF(E15="","",E15)</f>
        <v xml:space="preserve"> </v>
      </c>
      <c r="G115" s="36"/>
      <c r="H115" s="36"/>
      <c r="I115" s="36"/>
      <c r="J115" s="36"/>
      <c r="K115" s="32" t="s">
        <v>32</v>
      </c>
      <c r="L115" s="36"/>
      <c r="M115" s="200" t="str">
        <f>E21</f>
        <v xml:space="preserve"> PROXIMA projekt, s.r.o.</v>
      </c>
      <c r="N115" s="200"/>
      <c r="O115" s="200"/>
      <c r="P115" s="200"/>
      <c r="Q115" s="200"/>
      <c r="R115" s="37"/>
    </row>
    <row r="116" spans="2:18" s="1" customFormat="1" ht="10.3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27" s="8" customFormat="1" ht="29.25" customHeight="1">
      <c r="B117" s="123"/>
      <c r="C117" s="124" t="s">
        <v>122</v>
      </c>
      <c r="D117" s="125" t="s">
        <v>123</v>
      </c>
      <c r="E117" s="125" t="s">
        <v>55</v>
      </c>
      <c r="F117" s="246" t="s">
        <v>124</v>
      </c>
      <c r="G117" s="246"/>
      <c r="H117" s="246"/>
      <c r="I117" s="246"/>
      <c r="J117" s="125" t="s">
        <v>125</v>
      </c>
      <c r="K117" s="125" t="s">
        <v>126</v>
      </c>
      <c r="L117" s="247" t="s">
        <v>127</v>
      </c>
      <c r="M117" s="247"/>
      <c r="N117" s="246" t="s">
        <v>108</v>
      </c>
      <c r="O117" s="246"/>
      <c r="P117" s="246"/>
      <c r="Q117" s="248"/>
      <c r="R117" s="126"/>
      <c r="T117" s="76" t="s">
        <v>128</v>
      </c>
      <c r="U117" s="77" t="s">
        <v>37</v>
      </c>
      <c r="V117" s="77" t="s">
        <v>129</v>
      </c>
      <c r="W117" s="77" t="s">
        <v>130</v>
      </c>
      <c r="X117" s="77" t="s">
        <v>131</v>
      </c>
      <c r="Y117" s="77" t="s">
        <v>132</v>
      </c>
      <c r="Z117" s="77" t="s">
        <v>133</v>
      </c>
      <c r="AA117" s="78" t="s">
        <v>134</v>
      </c>
    </row>
    <row r="118" spans="2:63" s="1" customFormat="1" ht="29.25" customHeight="1">
      <c r="B118" s="35"/>
      <c r="C118" s="80" t="s">
        <v>105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264">
        <f>BK118</f>
        <v>0</v>
      </c>
      <c r="O118" s="265"/>
      <c r="P118" s="265"/>
      <c r="Q118" s="265"/>
      <c r="R118" s="37"/>
      <c r="T118" s="79"/>
      <c r="U118" s="51"/>
      <c r="V118" s="51"/>
      <c r="W118" s="127">
        <f>W119+W235</f>
        <v>29507.831991999996</v>
      </c>
      <c r="X118" s="51"/>
      <c r="Y118" s="127">
        <f>Y119+Y235</f>
        <v>1067.0989135999998</v>
      </c>
      <c r="Z118" s="51"/>
      <c r="AA118" s="128">
        <f>AA119+AA235</f>
        <v>12.937166999999999</v>
      </c>
      <c r="AT118" s="21" t="s">
        <v>72</v>
      </c>
      <c r="AU118" s="21" t="s">
        <v>110</v>
      </c>
      <c r="BK118" s="129">
        <f>BK119+BK235</f>
        <v>0</v>
      </c>
    </row>
    <row r="119" spans="2:63" s="9" customFormat="1" ht="37.35" customHeight="1">
      <c r="B119" s="130"/>
      <c r="C119" s="131"/>
      <c r="D119" s="132" t="s">
        <v>111</v>
      </c>
      <c r="E119" s="132"/>
      <c r="F119" s="132"/>
      <c r="G119" s="132"/>
      <c r="H119" s="132"/>
      <c r="I119" s="132"/>
      <c r="J119" s="132"/>
      <c r="K119" s="132"/>
      <c r="L119" s="132"/>
      <c r="M119" s="132"/>
      <c r="N119" s="266">
        <f>BK119</f>
        <v>0</v>
      </c>
      <c r="O119" s="241"/>
      <c r="P119" s="241"/>
      <c r="Q119" s="241"/>
      <c r="R119" s="133"/>
      <c r="T119" s="134"/>
      <c r="U119" s="131"/>
      <c r="V119" s="131"/>
      <c r="W119" s="135">
        <f>W120+W126+W138+W145+W224</f>
        <v>29262.428991999997</v>
      </c>
      <c r="X119" s="131"/>
      <c r="Y119" s="135">
        <f>Y120+Y126+Y138+Y145+Y224</f>
        <v>1058.7863485999999</v>
      </c>
      <c r="Z119" s="131"/>
      <c r="AA119" s="136">
        <f>AA120+AA126+AA138+AA145+AA224</f>
        <v>12.094767</v>
      </c>
      <c r="AR119" s="137" t="s">
        <v>81</v>
      </c>
      <c r="AT119" s="138" t="s">
        <v>72</v>
      </c>
      <c r="AU119" s="138" t="s">
        <v>73</v>
      </c>
      <c r="AY119" s="137" t="s">
        <v>135</v>
      </c>
      <c r="BK119" s="139">
        <f>BK120+BK126+BK138+BK145+BK224</f>
        <v>0</v>
      </c>
    </row>
    <row r="120" spans="2:63" s="9" customFormat="1" ht="19.9" customHeight="1">
      <c r="B120" s="130"/>
      <c r="C120" s="131"/>
      <c r="D120" s="140" t="s">
        <v>112</v>
      </c>
      <c r="E120" s="140"/>
      <c r="F120" s="140"/>
      <c r="G120" s="140"/>
      <c r="H120" s="140"/>
      <c r="I120" s="140"/>
      <c r="J120" s="140"/>
      <c r="K120" s="140"/>
      <c r="L120" s="140"/>
      <c r="M120" s="140"/>
      <c r="N120" s="267">
        <f>BK120</f>
        <v>0</v>
      </c>
      <c r="O120" s="268"/>
      <c r="P120" s="268"/>
      <c r="Q120" s="268"/>
      <c r="R120" s="133"/>
      <c r="T120" s="134"/>
      <c r="U120" s="131"/>
      <c r="V120" s="131"/>
      <c r="W120" s="135">
        <f>SUM(W121:W125)</f>
        <v>2.204064</v>
      </c>
      <c r="X120" s="131"/>
      <c r="Y120" s="135">
        <f>SUM(Y121:Y125)</f>
        <v>0</v>
      </c>
      <c r="Z120" s="131"/>
      <c r="AA120" s="136">
        <f>SUM(AA121:AA125)</f>
        <v>0</v>
      </c>
      <c r="AR120" s="137" t="s">
        <v>81</v>
      </c>
      <c r="AT120" s="138" t="s">
        <v>72</v>
      </c>
      <c r="AU120" s="138" t="s">
        <v>81</v>
      </c>
      <c r="AY120" s="137" t="s">
        <v>135</v>
      </c>
      <c r="BK120" s="139">
        <f>SUM(BK121:BK125)</f>
        <v>0</v>
      </c>
    </row>
    <row r="121" spans="2:65" s="1" customFormat="1" ht="22.5" customHeight="1">
      <c r="B121" s="141"/>
      <c r="C121" s="142" t="s">
        <v>81</v>
      </c>
      <c r="D121" s="142" t="s">
        <v>136</v>
      </c>
      <c r="E121" s="143" t="s">
        <v>137</v>
      </c>
      <c r="F121" s="249" t="s">
        <v>138</v>
      </c>
      <c r="G121" s="249"/>
      <c r="H121" s="249"/>
      <c r="I121" s="249"/>
      <c r="J121" s="144" t="s">
        <v>139</v>
      </c>
      <c r="K121" s="145">
        <v>5.102</v>
      </c>
      <c r="L121" s="250"/>
      <c r="M121" s="250"/>
      <c r="N121" s="250">
        <f>ROUND(L121*K121,2)</f>
        <v>0</v>
      </c>
      <c r="O121" s="250"/>
      <c r="P121" s="250"/>
      <c r="Q121" s="250"/>
      <c r="R121" s="146"/>
      <c r="T121" s="147" t="s">
        <v>5</v>
      </c>
      <c r="U121" s="44" t="s">
        <v>38</v>
      </c>
      <c r="V121" s="148">
        <v>0.345</v>
      </c>
      <c r="W121" s="148">
        <f>V121*K121</f>
        <v>1.76019</v>
      </c>
      <c r="X121" s="148">
        <v>0</v>
      </c>
      <c r="Y121" s="148">
        <f>X121*K121</f>
        <v>0</v>
      </c>
      <c r="Z121" s="148">
        <v>0</v>
      </c>
      <c r="AA121" s="149">
        <f>Z121*K121</f>
        <v>0</v>
      </c>
      <c r="AR121" s="21" t="s">
        <v>140</v>
      </c>
      <c r="AT121" s="21" t="s">
        <v>136</v>
      </c>
      <c r="AU121" s="21" t="s">
        <v>101</v>
      </c>
      <c r="AY121" s="21" t="s">
        <v>135</v>
      </c>
      <c r="BE121" s="150">
        <f>IF(U121="základní",N121,0)</f>
        <v>0</v>
      </c>
      <c r="BF121" s="150">
        <f>IF(U121="snížená",N121,0)</f>
        <v>0</v>
      </c>
      <c r="BG121" s="150">
        <f>IF(U121="zákl. přenesená",N121,0)</f>
        <v>0</v>
      </c>
      <c r="BH121" s="150">
        <f>IF(U121="sníž. přenesená",N121,0)</f>
        <v>0</v>
      </c>
      <c r="BI121" s="150">
        <f>IF(U121="nulová",N121,0)</f>
        <v>0</v>
      </c>
      <c r="BJ121" s="21" t="s">
        <v>81</v>
      </c>
      <c r="BK121" s="150">
        <f>ROUND(L121*K121,2)</f>
        <v>0</v>
      </c>
      <c r="BL121" s="21" t="s">
        <v>140</v>
      </c>
      <c r="BM121" s="21" t="s">
        <v>141</v>
      </c>
    </row>
    <row r="122" spans="2:51" s="10" customFormat="1" ht="22.5" customHeight="1">
      <c r="B122" s="151"/>
      <c r="C122" s="152"/>
      <c r="D122" s="152"/>
      <c r="E122" s="153" t="s">
        <v>5</v>
      </c>
      <c r="F122" s="251" t="s">
        <v>142</v>
      </c>
      <c r="G122" s="252"/>
      <c r="H122" s="252"/>
      <c r="I122" s="252"/>
      <c r="J122" s="152"/>
      <c r="K122" s="154">
        <v>4.718</v>
      </c>
      <c r="L122" s="152"/>
      <c r="M122" s="152"/>
      <c r="N122" s="152"/>
      <c r="O122" s="152"/>
      <c r="P122" s="152"/>
      <c r="Q122" s="152"/>
      <c r="R122" s="155"/>
      <c r="T122" s="156"/>
      <c r="U122" s="152"/>
      <c r="V122" s="152"/>
      <c r="W122" s="152"/>
      <c r="X122" s="152"/>
      <c r="Y122" s="152"/>
      <c r="Z122" s="152"/>
      <c r="AA122" s="157"/>
      <c r="AT122" s="158" t="s">
        <v>143</v>
      </c>
      <c r="AU122" s="158" t="s">
        <v>101</v>
      </c>
      <c r="AV122" s="10" t="s">
        <v>101</v>
      </c>
      <c r="AW122" s="10" t="s">
        <v>31</v>
      </c>
      <c r="AX122" s="10" t="s">
        <v>73</v>
      </c>
      <c r="AY122" s="158" t="s">
        <v>135</v>
      </c>
    </row>
    <row r="123" spans="2:51" s="10" customFormat="1" ht="22.5" customHeight="1">
      <c r="B123" s="151"/>
      <c r="C123" s="152"/>
      <c r="D123" s="152"/>
      <c r="E123" s="153" t="s">
        <v>5</v>
      </c>
      <c r="F123" s="253" t="s">
        <v>144</v>
      </c>
      <c r="G123" s="254"/>
      <c r="H123" s="254"/>
      <c r="I123" s="254"/>
      <c r="J123" s="152"/>
      <c r="K123" s="154">
        <v>0.384</v>
      </c>
      <c r="L123" s="152"/>
      <c r="M123" s="152"/>
      <c r="N123" s="152"/>
      <c r="O123" s="152"/>
      <c r="P123" s="152"/>
      <c r="Q123" s="152"/>
      <c r="R123" s="155"/>
      <c r="T123" s="156"/>
      <c r="U123" s="152"/>
      <c r="V123" s="152"/>
      <c r="W123" s="152"/>
      <c r="X123" s="152"/>
      <c r="Y123" s="152"/>
      <c r="Z123" s="152"/>
      <c r="AA123" s="157"/>
      <c r="AT123" s="158" t="s">
        <v>143</v>
      </c>
      <c r="AU123" s="158" t="s">
        <v>101</v>
      </c>
      <c r="AV123" s="10" t="s">
        <v>101</v>
      </c>
      <c r="AW123" s="10" t="s">
        <v>31</v>
      </c>
      <c r="AX123" s="10" t="s">
        <v>73</v>
      </c>
      <c r="AY123" s="158" t="s">
        <v>135</v>
      </c>
    </row>
    <row r="124" spans="2:51" s="11" customFormat="1" ht="22.5" customHeight="1">
      <c r="B124" s="159"/>
      <c r="C124" s="160"/>
      <c r="D124" s="160"/>
      <c r="E124" s="161" t="s">
        <v>5</v>
      </c>
      <c r="F124" s="255" t="s">
        <v>145</v>
      </c>
      <c r="G124" s="256"/>
      <c r="H124" s="256"/>
      <c r="I124" s="256"/>
      <c r="J124" s="160"/>
      <c r="K124" s="162">
        <v>5.102</v>
      </c>
      <c r="L124" s="160"/>
      <c r="M124" s="160"/>
      <c r="N124" s="160"/>
      <c r="O124" s="160"/>
      <c r="P124" s="160"/>
      <c r="Q124" s="160"/>
      <c r="R124" s="163"/>
      <c r="T124" s="164"/>
      <c r="U124" s="160"/>
      <c r="V124" s="160"/>
      <c r="W124" s="160"/>
      <c r="X124" s="160"/>
      <c r="Y124" s="160"/>
      <c r="Z124" s="160"/>
      <c r="AA124" s="165"/>
      <c r="AT124" s="166" t="s">
        <v>143</v>
      </c>
      <c r="AU124" s="166" t="s">
        <v>101</v>
      </c>
      <c r="AV124" s="11" t="s">
        <v>140</v>
      </c>
      <c r="AW124" s="11" t="s">
        <v>31</v>
      </c>
      <c r="AX124" s="11" t="s">
        <v>81</v>
      </c>
      <c r="AY124" s="166" t="s">
        <v>135</v>
      </c>
    </row>
    <row r="125" spans="2:65" s="1" customFormat="1" ht="31.5" customHeight="1">
      <c r="B125" s="141"/>
      <c r="C125" s="142" t="s">
        <v>101</v>
      </c>
      <c r="D125" s="142" t="s">
        <v>136</v>
      </c>
      <c r="E125" s="143" t="s">
        <v>146</v>
      </c>
      <c r="F125" s="249" t="s">
        <v>147</v>
      </c>
      <c r="G125" s="249"/>
      <c r="H125" s="249"/>
      <c r="I125" s="249"/>
      <c r="J125" s="144" t="s">
        <v>139</v>
      </c>
      <c r="K125" s="145">
        <v>5.102</v>
      </c>
      <c r="L125" s="250"/>
      <c r="M125" s="250"/>
      <c r="N125" s="250">
        <f>ROUND(L125*K125,2)</f>
        <v>0</v>
      </c>
      <c r="O125" s="250"/>
      <c r="P125" s="250"/>
      <c r="Q125" s="250"/>
      <c r="R125" s="146"/>
      <c r="T125" s="147" t="s">
        <v>5</v>
      </c>
      <c r="U125" s="44" t="s">
        <v>38</v>
      </c>
      <c r="V125" s="148">
        <v>0.087</v>
      </c>
      <c r="W125" s="148">
        <f>V125*K125</f>
        <v>0.443874</v>
      </c>
      <c r="X125" s="148">
        <v>0</v>
      </c>
      <c r="Y125" s="148">
        <f>X125*K125</f>
        <v>0</v>
      </c>
      <c r="Z125" s="148">
        <v>0</v>
      </c>
      <c r="AA125" s="149">
        <f>Z125*K125</f>
        <v>0</v>
      </c>
      <c r="AR125" s="21" t="s">
        <v>140</v>
      </c>
      <c r="AT125" s="21" t="s">
        <v>136</v>
      </c>
      <c r="AU125" s="21" t="s">
        <v>101</v>
      </c>
      <c r="AY125" s="21" t="s">
        <v>135</v>
      </c>
      <c r="BE125" s="150">
        <f>IF(U125="základní",N125,0)</f>
        <v>0</v>
      </c>
      <c r="BF125" s="150">
        <f>IF(U125="snížená",N125,0)</f>
        <v>0</v>
      </c>
      <c r="BG125" s="150">
        <f>IF(U125="zákl. přenesená",N125,0)</f>
        <v>0</v>
      </c>
      <c r="BH125" s="150">
        <f>IF(U125="sníž. přenesená",N125,0)</f>
        <v>0</v>
      </c>
      <c r="BI125" s="150">
        <f>IF(U125="nulová",N125,0)</f>
        <v>0</v>
      </c>
      <c r="BJ125" s="21" t="s">
        <v>81</v>
      </c>
      <c r="BK125" s="150">
        <f>ROUND(L125*K125,2)</f>
        <v>0</v>
      </c>
      <c r="BL125" s="21" t="s">
        <v>140</v>
      </c>
      <c r="BM125" s="21" t="s">
        <v>148</v>
      </c>
    </row>
    <row r="126" spans="2:63" s="9" customFormat="1" ht="29.85" customHeight="1">
      <c r="B126" s="130"/>
      <c r="C126" s="131"/>
      <c r="D126" s="140" t="s">
        <v>113</v>
      </c>
      <c r="E126" s="140"/>
      <c r="F126" s="140"/>
      <c r="G126" s="140"/>
      <c r="H126" s="140"/>
      <c r="I126" s="140"/>
      <c r="J126" s="140"/>
      <c r="K126" s="140"/>
      <c r="L126" s="140"/>
      <c r="M126" s="140"/>
      <c r="N126" s="269">
        <f>BK126</f>
        <v>0</v>
      </c>
      <c r="O126" s="270"/>
      <c r="P126" s="270"/>
      <c r="Q126" s="270"/>
      <c r="R126" s="133"/>
      <c r="T126" s="134"/>
      <c r="U126" s="131"/>
      <c r="V126" s="131"/>
      <c r="W126" s="135">
        <f>SUM(W127:W137)</f>
        <v>25119.515699999996</v>
      </c>
      <c r="X126" s="131"/>
      <c r="Y126" s="135">
        <f>SUM(Y127:Y137)</f>
        <v>1009.2444301999999</v>
      </c>
      <c r="Z126" s="131"/>
      <c r="AA126" s="136">
        <f>SUM(AA127:AA137)</f>
        <v>0</v>
      </c>
      <c r="AR126" s="137" t="s">
        <v>81</v>
      </c>
      <c r="AT126" s="138" t="s">
        <v>72</v>
      </c>
      <c r="AU126" s="138" t="s">
        <v>81</v>
      </c>
      <c r="AY126" s="137" t="s">
        <v>135</v>
      </c>
      <c r="BK126" s="139">
        <f>SUM(BK127:BK137)</f>
        <v>0</v>
      </c>
    </row>
    <row r="127" spans="2:65" s="1" customFormat="1" ht="31.5" customHeight="1">
      <c r="B127" s="141"/>
      <c r="C127" s="142" t="s">
        <v>149</v>
      </c>
      <c r="D127" s="142" t="s">
        <v>136</v>
      </c>
      <c r="E127" s="143" t="s">
        <v>150</v>
      </c>
      <c r="F127" s="249" t="s">
        <v>151</v>
      </c>
      <c r="G127" s="249"/>
      <c r="H127" s="249"/>
      <c r="I127" s="249"/>
      <c r="J127" s="144" t="s">
        <v>152</v>
      </c>
      <c r="K127" s="145">
        <v>745.92</v>
      </c>
      <c r="L127" s="250"/>
      <c r="M127" s="250"/>
      <c r="N127" s="250">
        <f>ROUND(L127*K127,2)</f>
        <v>0</v>
      </c>
      <c r="O127" s="250"/>
      <c r="P127" s="250"/>
      <c r="Q127" s="250"/>
      <c r="R127" s="146"/>
      <c r="T127" s="147" t="s">
        <v>5</v>
      </c>
      <c r="U127" s="44" t="s">
        <v>38</v>
      </c>
      <c r="V127" s="148">
        <v>33.46</v>
      </c>
      <c r="W127" s="148">
        <f>V127*K127</f>
        <v>24958.4832</v>
      </c>
      <c r="X127" s="148">
        <v>1.35296</v>
      </c>
      <c r="Y127" s="148">
        <f>X127*K127</f>
        <v>1009.1999232</v>
      </c>
      <c r="Z127" s="148">
        <v>0</v>
      </c>
      <c r="AA127" s="149">
        <f>Z127*K127</f>
        <v>0</v>
      </c>
      <c r="AR127" s="21" t="s">
        <v>140</v>
      </c>
      <c r="AT127" s="21" t="s">
        <v>136</v>
      </c>
      <c r="AU127" s="21" t="s">
        <v>101</v>
      </c>
      <c r="AY127" s="21" t="s">
        <v>135</v>
      </c>
      <c r="BE127" s="150">
        <f>IF(U127="základní",N127,0)</f>
        <v>0</v>
      </c>
      <c r="BF127" s="150">
        <f>IF(U127="snížená",N127,0)</f>
        <v>0</v>
      </c>
      <c r="BG127" s="150">
        <f>IF(U127="zákl. přenesená",N127,0)</f>
        <v>0</v>
      </c>
      <c r="BH127" s="150">
        <f>IF(U127="sníž. přenesená",N127,0)</f>
        <v>0</v>
      </c>
      <c r="BI127" s="150">
        <f>IF(U127="nulová",N127,0)</f>
        <v>0</v>
      </c>
      <c r="BJ127" s="21" t="s">
        <v>81</v>
      </c>
      <c r="BK127" s="150">
        <f>ROUND(L127*K127,2)</f>
        <v>0</v>
      </c>
      <c r="BL127" s="21" t="s">
        <v>140</v>
      </c>
      <c r="BM127" s="21" t="s">
        <v>153</v>
      </c>
    </row>
    <row r="128" spans="2:51" s="12" customFormat="1" ht="22.5" customHeight="1">
      <c r="B128" s="167"/>
      <c r="C128" s="168"/>
      <c r="D128" s="168"/>
      <c r="E128" s="169" t="s">
        <v>5</v>
      </c>
      <c r="F128" s="257" t="s">
        <v>154</v>
      </c>
      <c r="G128" s="258"/>
      <c r="H128" s="258"/>
      <c r="I128" s="258"/>
      <c r="J128" s="168"/>
      <c r="K128" s="170" t="s">
        <v>5</v>
      </c>
      <c r="L128" s="168"/>
      <c r="M128" s="168"/>
      <c r="N128" s="168"/>
      <c r="O128" s="168"/>
      <c r="P128" s="168"/>
      <c r="Q128" s="168"/>
      <c r="R128" s="171"/>
      <c r="T128" s="172"/>
      <c r="U128" s="168"/>
      <c r="V128" s="168"/>
      <c r="W128" s="168"/>
      <c r="X128" s="168"/>
      <c r="Y128" s="168"/>
      <c r="Z128" s="168"/>
      <c r="AA128" s="173"/>
      <c r="AT128" s="174" t="s">
        <v>143</v>
      </c>
      <c r="AU128" s="174" t="s">
        <v>101</v>
      </c>
      <c r="AV128" s="12" t="s">
        <v>81</v>
      </c>
      <c r="AW128" s="12" t="s">
        <v>31</v>
      </c>
      <c r="AX128" s="12" t="s">
        <v>73</v>
      </c>
      <c r="AY128" s="174" t="s">
        <v>135</v>
      </c>
    </row>
    <row r="129" spans="2:51" s="10" customFormat="1" ht="22.5" customHeight="1">
      <c r="B129" s="151"/>
      <c r="C129" s="152"/>
      <c r="D129" s="152"/>
      <c r="E129" s="153" t="s">
        <v>5</v>
      </c>
      <c r="F129" s="253" t="s">
        <v>155</v>
      </c>
      <c r="G129" s="254"/>
      <c r="H129" s="254"/>
      <c r="I129" s="254"/>
      <c r="J129" s="152"/>
      <c r="K129" s="154">
        <v>745.92</v>
      </c>
      <c r="L129" s="152"/>
      <c r="M129" s="152"/>
      <c r="N129" s="152"/>
      <c r="O129" s="152"/>
      <c r="P129" s="152"/>
      <c r="Q129" s="152"/>
      <c r="R129" s="155"/>
      <c r="T129" s="156"/>
      <c r="U129" s="152"/>
      <c r="V129" s="152"/>
      <c r="W129" s="152"/>
      <c r="X129" s="152"/>
      <c r="Y129" s="152"/>
      <c r="Z129" s="152"/>
      <c r="AA129" s="157"/>
      <c r="AT129" s="158" t="s">
        <v>143</v>
      </c>
      <c r="AU129" s="158" t="s">
        <v>101</v>
      </c>
      <c r="AV129" s="10" t="s">
        <v>101</v>
      </c>
      <c r="AW129" s="10" t="s">
        <v>31</v>
      </c>
      <c r="AX129" s="10" t="s">
        <v>81</v>
      </c>
      <c r="AY129" s="158" t="s">
        <v>135</v>
      </c>
    </row>
    <row r="130" spans="2:65" s="1" customFormat="1" ht="22.5" customHeight="1">
      <c r="B130" s="141"/>
      <c r="C130" s="142" t="s">
        <v>140</v>
      </c>
      <c r="D130" s="142" t="s">
        <v>136</v>
      </c>
      <c r="E130" s="143" t="s">
        <v>156</v>
      </c>
      <c r="F130" s="249" t="s">
        <v>157</v>
      </c>
      <c r="G130" s="249"/>
      <c r="H130" s="249"/>
      <c r="I130" s="249"/>
      <c r="J130" s="144" t="s">
        <v>158</v>
      </c>
      <c r="K130" s="145">
        <v>162.75</v>
      </c>
      <c r="L130" s="250"/>
      <c r="M130" s="250"/>
      <c r="N130" s="250">
        <f>ROUND(L130*K130,2)</f>
        <v>0</v>
      </c>
      <c r="O130" s="250"/>
      <c r="P130" s="250"/>
      <c r="Q130" s="250"/>
      <c r="R130" s="146"/>
      <c r="T130" s="147" t="s">
        <v>5</v>
      </c>
      <c r="U130" s="44" t="s">
        <v>38</v>
      </c>
      <c r="V130" s="148">
        <v>0.31</v>
      </c>
      <c r="W130" s="148">
        <f>V130*K130</f>
        <v>50.4525</v>
      </c>
      <c r="X130" s="148">
        <v>0.0001</v>
      </c>
      <c r="Y130" s="148">
        <f>X130*K130</f>
        <v>0.016275</v>
      </c>
      <c r="Z130" s="148">
        <v>0</v>
      </c>
      <c r="AA130" s="149">
        <f>Z130*K130</f>
        <v>0</v>
      </c>
      <c r="AR130" s="21" t="s">
        <v>140</v>
      </c>
      <c r="AT130" s="21" t="s">
        <v>136</v>
      </c>
      <c r="AU130" s="21" t="s">
        <v>101</v>
      </c>
      <c r="AY130" s="21" t="s">
        <v>135</v>
      </c>
      <c r="BE130" s="150">
        <f>IF(U130="základní",N130,0)</f>
        <v>0</v>
      </c>
      <c r="BF130" s="150">
        <f>IF(U130="snížená",N130,0)</f>
        <v>0</v>
      </c>
      <c r="BG130" s="150">
        <f>IF(U130="zákl. přenesená",N130,0)</f>
        <v>0</v>
      </c>
      <c r="BH130" s="150">
        <f>IF(U130="sníž. přenesená",N130,0)</f>
        <v>0</v>
      </c>
      <c r="BI130" s="150">
        <f>IF(U130="nulová",N130,0)</f>
        <v>0</v>
      </c>
      <c r="BJ130" s="21" t="s">
        <v>81</v>
      </c>
      <c r="BK130" s="150">
        <f>ROUND(L130*K130,2)</f>
        <v>0</v>
      </c>
      <c r="BL130" s="21" t="s">
        <v>140</v>
      </c>
      <c r="BM130" s="21" t="s">
        <v>159</v>
      </c>
    </row>
    <row r="131" spans="2:51" s="10" customFormat="1" ht="22.5" customHeight="1">
      <c r="B131" s="151"/>
      <c r="C131" s="152"/>
      <c r="D131" s="152"/>
      <c r="E131" s="153" t="s">
        <v>5</v>
      </c>
      <c r="F131" s="251" t="s">
        <v>160</v>
      </c>
      <c r="G131" s="252"/>
      <c r="H131" s="252"/>
      <c r="I131" s="252"/>
      <c r="J131" s="152"/>
      <c r="K131" s="154">
        <v>162.75</v>
      </c>
      <c r="L131" s="152"/>
      <c r="M131" s="152"/>
      <c r="N131" s="152"/>
      <c r="O131" s="152"/>
      <c r="P131" s="152"/>
      <c r="Q131" s="152"/>
      <c r="R131" s="155"/>
      <c r="T131" s="156"/>
      <c r="U131" s="152"/>
      <c r="V131" s="152"/>
      <c r="W131" s="152"/>
      <c r="X131" s="152"/>
      <c r="Y131" s="152"/>
      <c r="Z131" s="152"/>
      <c r="AA131" s="157"/>
      <c r="AT131" s="158" t="s">
        <v>143</v>
      </c>
      <c r="AU131" s="158" t="s">
        <v>101</v>
      </c>
      <c r="AV131" s="10" t="s">
        <v>101</v>
      </c>
      <c r="AW131" s="10" t="s">
        <v>31</v>
      </c>
      <c r="AX131" s="10" t="s">
        <v>73</v>
      </c>
      <c r="AY131" s="158" t="s">
        <v>135</v>
      </c>
    </row>
    <row r="132" spans="2:51" s="10" customFormat="1" ht="22.5" customHeight="1">
      <c r="B132" s="151"/>
      <c r="C132" s="152"/>
      <c r="D132" s="152"/>
      <c r="E132" s="153" t="s">
        <v>5</v>
      </c>
      <c r="F132" s="253" t="s">
        <v>5</v>
      </c>
      <c r="G132" s="254"/>
      <c r="H132" s="254"/>
      <c r="I132" s="254"/>
      <c r="J132" s="152"/>
      <c r="K132" s="154">
        <v>0</v>
      </c>
      <c r="L132" s="152"/>
      <c r="M132" s="152"/>
      <c r="N132" s="152"/>
      <c r="O132" s="152"/>
      <c r="P132" s="152"/>
      <c r="Q132" s="152"/>
      <c r="R132" s="155"/>
      <c r="T132" s="156"/>
      <c r="U132" s="152"/>
      <c r="V132" s="152"/>
      <c r="W132" s="152"/>
      <c r="X132" s="152"/>
      <c r="Y132" s="152"/>
      <c r="Z132" s="152"/>
      <c r="AA132" s="157"/>
      <c r="AT132" s="158" t="s">
        <v>143</v>
      </c>
      <c r="AU132" s="158" t="s">
        <v>101</v>
      </c>
      <c r="AV132" s="10" t="s">
        <v>101</v>
      </c>
      <c r="AW132" s="10" t="s">
        <v>31</v>
      </c>
      <c r="AX132" s="10" t="s">
        <v>73</v>
      </c>
      <c r="AY132" s="158" t="s">
        <v>135</v>
      </c>
    </row>
    <row r="133" spans="2:51" s="11" customFormat="1" ht="22.5" customHeight="1">
      <c r="B133" s="159"/>
      <c r="C133" s="160"/>
      <c r="D133" s="160"/>
      <c r="E133" s="161" t="s">
        <v>5</v>
      </c>
      <c r="F133" s="255" t="s">
        <v>145</v>
      </c>
      <c r="G133" s="256"/>
      <c r="H133" s="256"/>
      <c r="I133" s="256"/>
      <c r="J133" s="160"/>
      <c r="K133" s="162">
        <v>162.75</v>
      </c>
      <c r="L133" s="160"/>
      <c r="M133" s="160"/>
      <c r="N133" s="160"/>
      <c r="O133" s="160"/>
      <c r="P133" s="160"/>
      <c r="Q133" s="160"/>
      <c r="R133" s="163"/>
      <c r="T133" s="164"/>
      <c r="U133" s="160"/>
      <c r="V133" s="160"/>
      <c r="W133" s="160"/>
      <c r="X133" s="160"/>
      <c r="Y133" s="160"/>
      <c r="Z133" s="160"/>
      <c r="AA133" s="165"/>
      <c r="AT133" s="166" t="s">
        <v>143</v>
      </c>
      <c r="AU133" s="166" t="s">
        <v>101</v>
      </c>
      <c r="AV133" s="11" t="s">
        <v>140</v>
      </c>
      <c r="AW133" s="11" t="s">
        <v>31</v>
      </c>
      <c r="AX133" s="11" t="s">
        <v>81</v>
      </c>
      <c r="AY133" s="166" t="s">
        <v>135</v>
      </c>
    </row>
    <row r="134" spans="2:65" s="1" customFormat="1" ht="22.5" customHeight="1">
      <c r="B134" s="141"/>
      <c r="C134" s="142" t="s">
        <v>161</v>
      </c>
      <c r="D134" s="142" t="s">
        <v>136</v>
      </c>
      <c r="E134" s="143" t="s">
        <v>162</v>
      </c>
      <c r="F134" s="249" t="s">
        <v>163</v>
      </c>
      <c r="G134" s="249"/>
      <c r="H134" s="249"/>
      <c r="I134" s="249"/>
      <c r="J134" s="144" t="s">
        <v>158</v>
      </c>
      <c r="K134" s="145">
        <v>251.6</v>
      </c>
      <c r="L134" s="250"/>
      <c r="M134" s="250"/>
      <c r="N134" s="250">
        <f>ROUND(L134*K134,2)</f>
        <v>0</v>
      </c>
      <c r="O134" s="250"/>
      <c r="P134" s="250"/>
      <c r="Q134" s="250"/>
      <c r="R134" s="146"/>
      <c r="T134" s="147" t="s">
        <v>5</v>
      </c>
      <c r="U134" s="44" t="s">
        <v>38</v>
      </c>
      <c r="V134" s="148">
        <v>0.33</v>
      </c>
      <c r="W134" s="148">
        <f>V134*K134</f>
        <v>83.028</v>
      </c>
      <c r="X134" s="148">
        <v>0.0001</v>
      </c>
      <c r="Y134" s="148">
        <f>X134*K134</f>
        <v>0.025160000000000002</v>
      </c>
      <c r="Z134" s="148">
        <v>0</v>
      </c>
      <c r="AA134" s="149">
        <f>Z134*K134</f>
        <v>0</v>
      </c>
      <c r="AR134" s="21" t="s">
        <v>140</v>
      </c>
      <c r="AT134" s="21" t="s">
        <v>136</v>
      </c>
      <c r="AU134" s="21" t="s">
        <v>101</v>
      </c>
      <c r="AY134" s="21" t="s">
        <v>135</v>
      </c>
      <c r="BE134" s="150">
        <f>IF(U134="základní",N134,0)</f>
        <v>0</v>
      </c>
      <c r="BF134" s="150">
        <f>IF(U134="snížená",N134,0)</f>
        <v>0</v>
      </c>
      <c r="BG134" s="150">
        <f>IF(U134="zákl. přenesená",N134,0)</f>
        <v>0</v>
      </c>
      <c r="BH134" s="150">
        <f>IF(U134="sníž. přenesená",N134,0)</f>
        <v>0</v>
      </c>
      <c r="BI134" s="150">
        <f>IF(U134="nulová",N134,0)</f>
        <v>0</v>
      </c>
      <c r="BJ134" s="21" t="s">
        <v>81</v>
      </c>
      <c r="BK134" s="150">
        <f>ROUND(L134*K134,2)</f>
        <v>0</v>
      </c>
      <c r="BL134" s="21" t="s">
        <v>140</v>
      </c>
      <c r="BM134" s="21" t="s">
        <v>164</v>
      </c>
    </row>
    <row r="135" spans="2:51" s="10" customFormat="1" ht="22.5" customHeight="1">
      <c r="B135" s="151"/>
      <c r="C135" s="152"/>
      <c r="D135" s="152"/>
      <c r="E135" s="153" t="s">
        <v>5</v>
      </c>
      <c r="F135" s="251" t="s">
        <v>165</v>
      </c>
      <c r="G135" s="252"/>
      <c r="H135" s="252"/>
      <c r="I135" s="252"/>
      <c r="J135" s="152"/>
      <c r="K135" s="154">
        <v>251.6</v>
      </c>
      <c r="L135" s="152"/>
      <c r="M135" s="152"/>
      <c r="N135" s="152"/>
      <c r="O135" s="152"/>
      <c r="P135" s="152"/>
      <c r="Q135" s="152"/>
      <c r="R135" s="155"/>
      <c r="T135" s="156"/>
      <c r="U135" s="152"/>
      <c r="V135" s="152"/>
      <c r="W135" s="152"/>
      <c r="X135" s="152"/>
      <c r="Y135" s="152"/>
      <c r="Z135" s="152"/>
      <c r="AA135" s="157"/>
      <c r="AT135" s="158" t="s">
        <v>143</v>
      </c>
      <c r="AU135" s="158" t="s">
        <v>101</v>
      </c>
      <c r="AV135" s="10" t="s">
        <v>101</v>
      </c>
      <c r="AW135" s="10" t="s">
        <v>31</v>
      </c>
      <c r="AX135" s="10" t="s">
        <v>81</v>
      </c>
      <c r="AY135" s="158" t="s">
        <v>135</v>
      </c>
    </row>
    <row r="136" spans="2:65" s="1" customFormat="1" ht="22.5" customHeight="1">
      <c r="B136" s="141"/>
      <c r="C136" s="142" t="s">
        <v>166</v>
      </c>
      <c r="D136" s="142" t="s">
        <v>136</v>
      </c>
      <c r="E136" s="143" t="s">
        <v>167</v>
      </c>
      <c r="F136" s="249" t="s">
        <v>168</v>
      </c>
      <c r="G136" s="249"/>
      <c r="H136" s="249"/>
      <c r="I136" s="249"/>
      <c r="J136" s="144" t="s">
        <v>158</v>
      </c>
      <c r="K136" s="145">
        <v>19.2</v>
      </c>
      <c r="L136" s="250"/>
      <c r="M136" s="250"/>
      <c r="N136" s="250">
        <f>ROUND(L136*K136,2)</f>
        <v>0</v>
      </c>
      <c r="O136" s="250"/>
      <c r="P136" s="250"/>
      <c r="Q136" s="250"/>
      <c r="R136" s="146"/>
      <c r="T136" s="147" t="s">
        <v>5</v>
      </c>
      <c r="U136" s="44" t="s">
        <v>38</v>
      </c>
      <c r="V136" s="148">
        <v>1.435</v>
      </c>
      <c r="W136" s="148">
        <f>V136*K136</f>
        <v>27.552</v>
      </c>
      <c r="X136" s="148">
        <v>0.00016</v>
      </c>
      <c r="Y136" s="148">
        <f>X136*K136</f>
        <v>0.003072</v>
      </c>
      <c r="Z136" s="148">
        <v>0</v>
      </c>
      <c r="AA136" s="149">
        <f>Z136*K136</f>
        <v>0</v>
      </c>
      <c r="AR136" s="21" t="s">
        <v>140</v>
      </c>
      <c r="AT136" s="21" t="s">
        <v>136</v>
      </c>
      <c r="AU136" s="21" t="s">
        <v>101</v>
      </c>
      <c r="AY136" s="21" t="s">
        <v>135</v>
      </c>
      <c r="BE136" s="150">
        <f>IF(U136="základní",N136,0)</f>
        <v>0</v>
      </c>
      <c r="BF136" s="150">
        <f>IF(U136="snížená",N136,0)</f>
        <v>0</v>
      </c>
      <c r="BG136" s="150">
        <f>IF(U136="zákl. přenesená",N136,0)</f>
        <v>0</v>
      </c>
      <c r="BH136" s="150">
        <f>IF(U136="sníž. přenesená",N136,0)</f>
        <v>0</v>
      </c>
      <c r="BI136" s="150">
        <f>IF(U136="nulová",N136,0)</f>
        <v>0</v>
      </c>
      <c r="BJ136" s="21" t="s">
        <v>81</v>
      </c>
      <c r="BK136" s="150">
        <f>ROUND(L136*K136,2)</f>
        <v>0</v>
      </c>
      <c r="BL136" s="21" t="s">
        <v>140</v>
      </c>
      <c r="BM136" s="21" t="s">
        <v>169</v>
      </c>
    </row>
    <row r="137" spans="2:51" s="10" customFormat="1" ht="22.5" customHeight="1">
      <c r="B137" s="151"/>
      <c r="C137" s="152"/>
      <c r="D137" s="152"/>
      <c r="E137" s="153" t="s">
        <v>5</v>
      </c>
      <c r="F137" s="251" t="s">
        <v>170</v>
      </c>
      <c r="G137" s="252"/>
      <c r="H137" s="252"/>
      <c r="I137" s="252"/>
      <c r="J137" s="152"/>
      <c r="K137" s="154">
        <v>19.2</v>
      </c>
      <c r="L137" s="152"/>
      <c r="M137" s="152"/>
      <c r="N137" s="152"/>
      <c r="O137" s="152"/>
      <c r="P137" s="152"/>
      <c r="Q137" s="152"/>
      <c r="R137" s="155"/>
      <c r="T137" s="156"/>
      <c r="U137" s="152"/>
      <c r="V137" s="152"/>
      <c r="W137" s="152"/>
      <c r="X137" s="152"/>
      <c r="Y137" s="152"/>
      <c r="Z137" s="152"/>
      <c r="AA137" s="157"/>
      <c r="AT137" s="158" t="s">
        <v>143</v>
      </c>
      <c r="AU137" s="158" t="s">
        <v>101</v>
      </c>
      <c r="AV137" s="10" t="s">
        <v>101</v>
      </c>
      <c r="AW137" s="10" t="s">
        <v>31</v>
      </c>
      <c r="AX137" s="10" t="s">
        <v>81</v>
      </c>
      <c r="AY137" s="158" t="s">
        <v>135</v>
      </c>
    </row>
    <row r="138" spans="2:63" s="9" customFormat="1" ht="29.85" customHeight="1">
      <c r="B138" s="130"/>
      <c r="C138" s="131"/>
      <c r="D138" s="140" t="s">
        <v>114</v>
      </c>
      <c r="E138" s="140"/>
      <c r="F138" s="140"/>
      <c r="G138" s="140"/>
      <c r="H138" s="140"/>
      <c r="I138" s="140"/>
      <c r="J138" s="140"/>
      <c r="K138" s="140"/>
      <c r="L138" s="140"/>
      <c r="M138" s="140"/>
      <c r="N138" s="267">
        <f>BK138</f>
        <v>0</v>
      </c>
      <c r="O138" s="268"/>
      <c r="P138" s="268"/>
      <c r="Q138" s="268"/>
      <c r="R138" s="133"/>
      <c r="T138" s="134"/>
      <c r="U138" s="131"/>
      <c r="V138" s="131"/>
      <c r="W138" s="135">
        <f>SUM(W139:W144)</f>
        <v>68.56481000000001</v>
      </c>
      <c r="X138" s="131"/>
      <c r="Y138" s="135">
        <f>SUM(Y139:Y144)</f>
        <v>3.5696494000000003</v>
      </c>
      <c r="Z138" s="131"/>
      <c r="AA138" s="136">
        <f>SUM(AA139:AA144)</f>
        <v>0</v>
      </c>
      <c r="AR138" s="137" t="s">
        <v>81</v>
      </c>
      <c r="AT138" s="138" t="s">
        <v>72</v>
      </c>
      <c r="AU138" s="138" t="s">
        <v>81</v>
      </c>
      <c r="AY138" s="137" t="s">
        <v>135</v>
      </c>
      <c r="BK138" s="139">
        <f>SUM(BK139:BK144)</f>
        <v>0</v>
      </c>
    </row>
    <row r="139" spans="2:65" s="1" customFormat="1" ht="22.5" customHeight="1">
      <c r="B139" s="141"/>
      <c r="C139" s="142" t="s">
        <v>171</v>
      </c>
      <c r="D139" s="142" t="s">
        <v>136</v>
      </c>
      <c r="E139" s="143" t="s">
        <v>172</v>
      </c>
      <c r="F139" s="249" t="s">
        <v>173</v>
      </c>
      <c r="G139" s="249"/>
      <c r="H139" s="249"/>
      <c r="I139" s="249"/>
      <c r="J139" s="144" t="s">
        <v>174</v>
      </c>
      <c r="K139" s="145">
        <v>11</v>
      </c>
      <c r="L139" s="250"/>
      <c r="M139" s="250"/>
      <c r="N139" s="250">
        <f>ROUND(L139*K139,2)</f>
        <v>0</v>
      </c>
      <c r="O139" s="250"/>
      <c r="P139" s="250"/>
      <c r="Q139" s="250"/>
      <c r="R139" s="146"/>
      <c r="T139" s="147" t="s">
        <v>5</v>
      </c>
      <c r="U139" s="44" t="s">
        <v>38</v>
      </c>
      <c r="V139" s="148">
        <v>0.67</v>
      </c>
      <c r="W139" s="148">
        <f>V139*K139</f>
        <v>7.37</v>
      </c>
      <c r="X139" s="148">
        <v>0.03374</v>
      </c>
      <c r="Y139" s="148">
        <f>X139*K139</f>
        <v>0.37113999999999997</v>
      </c>
      <c r="Z139" s="148">
        <v>0</v>
      </c>
      <c r="AA139" s="149">
        <f>Z139*K139</f>
        <v>0</v>
      </c>
      <c r="AR139" s="21" t="s">
        <v>140</v>
      </c>
      <c r="AT139" s="21" t="s">
        <v>136</v>
      </c>
      <c r="AU139" s="21" t="s">
        <v>101</v>
      </c>
      <c r="AY139" s="21" t="s">
        <v>135</v>
      </c>
      <c r="BE139" s="150">
        <f>IF(U139="základní",N139,0)</f>
        <v>0</v>
      </c>
      <c r="BF139" s="150">
        <f>IF(U139="snížená",N139,0)</f>
        <v>0</v>
      </c>
      <c r="BG139" s="150">
        <f>IF(U139="zákl. přenesená",N139,0)</f>
        <v>0</v>
      </c>
      <c r="BH139" s="150">
        <f>IF(U139="sníž. přenesená",N139,0)</f>
        <v>0</v>
      </c>
      <c r="BI139" s="150">
        <f>IF(U139="nulová",N139,0)</f>
        <v>0</v>
      </c>
      <c r="BJ139" s="21" t="s">
        <v>81</v>
      </c>
      <c r="BK139" s="150">
        <f>ROUND(L139*K139,2)</f>
        <v>0</v>
      </c>
      <c r="BL139" s="21" t="s">
        <v>140</v>
      </c>
      <c r="BM139" s="21" t="s">
        <v>175</v>
      </c>
    </row>
    <row r="140" spans="2:51" s="10" customFormat="1" ht="22.5" customHeight="1">
      <c r="B140" s="151"/>
      <c r="C140" s="152"/>
      <c r="D140" s="152"/>
      <c r="E140" s="153" t="s">
        <v>5</v>
      </c>
      <c r="F140" s="251" t="s">
        <v>176</v>
      </c>
      <c r="G140" s="252"/>
      <c r="H140" s="252"/>
      <c r="I140" s="252"/>
      <c r="J140" s="152"/>
      <c r="K140" s="154">
        <v>11</v>
      </c>
      <c r="L140" s="152"/>
      <c r="M140" s="152"/>
      <c r="N140" s="152"/>
      <c r="O140" s="152"/>
      <c r="P140" s="152"/>
      <c r="Q140" s="152"/>
      <c r="R140" s="155"/>
      <c r="T140" s="156"/>
      <c r="U140" s="152"/>
      <c r="V140" s="152"/>
      <c r="W140" s="152"/>
      <c r="X140" s="152"/>
      <c r="Y140" s="152"/>
      <c r="Z140" s="152"/>
      <c r="AA140" s="157"/>
      <c r="AT140" s="158" t="s">
        <v>143</v>
      </c>
      <c r="AU140" s="158" t="s">
        <v>101</v>
      </c>
      <c r="AV140" s="10" t="s">
        <v>101</v>
      </c>
      <c r="AW140" s="10" t="s">
        <v>31</v>
      </c>
      <c r="AX140" s="10" t="s">
        <v>81</v>
      </c>
      <c r="AY140" s="158" t="s">
        <v>135</v>
      </c>
    </row>
    <row r="141" spans="2:65" s="1" customFormat="1" ht="22.5" customHeight="1">
      <c r="B141" s="141"/>
      <c r="C141" s="142" t="s">
        <v>177</v>
      </c>
      <c r="D141" s="142" t="s">
        <v>136</v>
      </c>
      <c r="E141" s="143" t="s">
        <v>178</v>
      </c>
      <c r="F141" s="249" t="s">
        <v>179</v>
      </c>
      <c r="G141" s="249"/>
      <c r="H141" s="249"/>
      <c r="I141" s="249"/>
      <c r="J141" s="144" t="s">
        <v>158</v>
      </c>
      <c r="K141" s="145">
        <v>75.83</v>
      </c>
      <c r="L141" s="250"/>
      <c r="M141" s="250"/>
      <c r="N141" s="250">
        <f>ROUND(L141*K141,2)</f>
        <v>0</v>
      </c>
      <c r="O141" s="250"/>
      <c r="P141" s="250"/>
      <c r="Q141" s="250"/>
      <c r="R141" s="146"/>
      <c r="T141" s="147" t="s">
        <v>5</v>
      </c>
      <c r="U141" s="44" t="s">
        <v>38</v>
      </c>
      <c r="V141" s="148">
        <v>0.807</v>
      </c>
      <c r="W141" s="148">
        <f>V141*K141</f>
        <v>61.194810000000004</v>
      </c>
      <c r="X141" s="148">
        <v>0.04218</v>
      </c>
      <c r="Y141" s="148">
        <f>X141*K141</f>
        <v>3.1985094000000003</v>
      </c>
      <c r="Z141" s="148">
        <v>0</v>
      </c>
      <c r="AA141" s="149">
        <f>Z141*K141</f>
        <v>0</v>
      </c>
      <c r="AR141" s="21" t="s">
        <v>140</v>
      </c>
      <c r="AT141" s="21" t="s">
        <v>136</v>
      </c>
      <c r="AU141" s="21" t="s">
        <v>101</v>
      </c>
      <c r="AY141" s="21" t="s">
        <v>135</v>
      </c>
      <c r="BE141" s="150">
        <f>IF(U141="základní",N141,0)</f>
        <v>0</v>
      </c>
      <c r="BF141" s="150">
        <f>IF(U141="snížená",N141,0)</f>
        <v>0</v>
      </c>
      <c r="BG141" s="150">
        <f>IF(U141="zákl. přenesená",N141,0)</f>
        <v>0</v>
      </c>
      <c r="BH141" s="150">
        <f>IF(U141="sníž. přenesená",N141,0)</f>
        <v>0</v>
      </c>
      <c r="BI141" s="150">
        <f>IF(U141="nulová",N141,0)</f>
        <v>0</v>
      </c>
      <c r="BJ141" s="21" t="s">
        <v>81</v>
      </c>
      <c r="BK141" s="150">
        <f>ROUND(L141*K141,2)</f>
        <v>0</v>
      </c>
      <c r="BL141" s="21" t="s">
        <v>140</v>
      </c>
      <c r="BM141" s="21" t="s">
        <v>180</v>
      </c>
    </row>
    <row r="142" spans="2:51" s="10" customFormat="1" ht="22.5" customHeight="1">
      <c r="B142" s="151"/>
      <c r="C142" s="152"/>
      <c r="D142" s="152"/>
      <c r="E142" s="153" t="s">
        <v>5</v>
      </c>
      <c r="F142" s="251" t="s">
        <v>181</v>
      </c>
      <c r="G142" s="252"/>
      <c r="H142" s="252"/>
      <c r="I142" s="252"/>
      <c r="J142" s="152"/>
      <c r="K142" s="154">
        <v>85.83</v>
      </c>
      <c r="L142" s="152"/>
      <c r="M142" s="152"/>
      <c r="N142" s="152"/>
      <c r="O142" s="152"/>
      <c r="P142" s="152"/>
      <c r="Q142" s="152"/>
      <c r="R142" s="155"/>
      <c r="T142" s="156"/>
      <c r="U142" s="152"/>
      <c r="V142" s="152"/>
      <c r="W142" s="152"/>
      <c r="X142" s="152"/>
      <c r="Y142" s="152"/>
      <c r="Z142" s="152"/>
      <c r="AA142" s="157"/>
      <c r="AT142" s="158" t="s">
        <v>143</v>
      </c>
      <c r="AU142" s="158" t="s">
        <v>101</v>
      </c>
      <c r="AV142" s="10" t="s">
        <v>101</v>
      </c>
      <c r="AW142" s="10" t="s">
        <v>31</v>
      </c>
      <c r="AX142" s="10" t="s">
        <v>73</v>
      </c>
      <c r="AY142" s="158" t="s">
        <v>135</v>
      </c>
    </row>
    <row r="143" spans="2:51" s="10" customFormat="1" ht="22.5" customHeight="1">
      <c r="B143" s="151"/>
      <c r="C143" s="152"/>
      <c r="D143" s="152"/>
      <c r="E143" s="153" t="s">
        <v>5</v>
      </c>
      <c r="F143" s="253" t="s">
        <v>182</v>
      </c>
      <c r="G143" s="254"/>
      <c r="H143" s="254"/>
      <c r="I143" s="254"/>
      <c r="J143" s="152"/>
      <c r="K143" s="154">
        <v>10</v>
      </c>
      <c r="L143" s="152"/>
      <c r="M143" s="152"/>
      <c r="N143" s="152"/>
      <c r="O143" s="152"/>
      <c r="P143" s="152"/>
      <c r="Q143" s="152"/>
      <c r="R143" s="155"/>
      <c r="T143" s="156"/>
      <c r="U143" s="152"/>
      <c r="V143" s="152"/>
      <c r="W143" s="152"/>
      <c r="X143" s="152"/>
      <c r="Y143" s="152"/>
      <c r="Z143" s="152"/>
      <c r="AA143" s="157"/>
      <c r="AT143" s="158" t="s">
        <v>143</v>
      </c>
      <c r="AU143" s="158" t="s">
        <v>101</v>
      </c>
      <c r="AV143" s="10" t="s">
        <v>101</v>
      </c>
      <c r="AW143" s="10" t="s">
        <v>31</v>
      </c>
      <c r="AX143" s="10" t="s">
        <v>73</v>
      </c>
      <c r="AY143" s="158" t="s">
        <v>135</v>
      </c>
    </row>
    <row r="144" spans="2:51" s="10" customFormat="1" ht="22.5" customHeight="1">
      <c r="B144" s="151"/>
      <c r="C144" s="152"/>
      <c r="D144" s="152"/>
      <c r="E144" s="153" t="s">
        <v>5</v>
      </c>
      <c r="F144" s="253" t="s">
        <v>183</v>
      </c>
      <c r="G144" s="254"/>
      <c r="H144" s="254"/>
      <c r="I144" s="254"/>
      <c r="J144" s="152"/>
      <c r="K144" s="154">
        <v>75.83</v>
      </c>
      <c r="L144" s="152"/>
      <c r="M144" s="152"/>
      <c r="N144" s="152"/>
      <c r="O144" s="152"/>
      <c r="P144" s="152"/>
      <c r="Q144" s="152"/>
      <c r="R144" s="155"/>
      <c r="T144" s="156"/>
      <c r="U144" s="152"/>
      <c r="V144" s="152"/>
      <c r="W144" s="152"/>
      <c r="X144" s="152"/>
      <c r="Y144" s="152"/>
      <c r="Z144" s="152"/>
      <c r="AA144" s="157"/>
      <c r="AT144" s="158" t="s">
        <v>143</v>
      </c>
      <c r="AU144" s="158" t="s">
        <v>101</v>
      </c>
      <c r="AV144" s="10" t="s">
        <v>101</v>
      </c>
      <c r="AW144" s="10" t="s">
        <v>31</v>
      </c>
      <c r="AX144" s="10" t="s">
        <v>81</v>
      </c>
      <c r="AY144" s="158" t="s">
        <v>135</v>
      </c>
    </row>
    <row r="145" spans="2:63" s="9" customFormat="1" ht="29.85" customHeight="1">
      <c r="B145" s="130"/>
      <c r="C145" s="131"/>
      <c r="D145" s="140" t="s">
        <v>115</v>
      </c>
      <c r="E145" s="140"/>
      <c r="F145" s="140"/>
      <c r="G145" s="140"/>
      <c r="H145" s="140"/>
      <c r="I145" s="140"/>
      <c r="J145" s="140"/>
      <c r="K145" s="140"/>
      <c r="L145" s="140"/>
      <c r="M145" s="140"/>
      <c r="N145" s="267">
        <f>BK145</f>
        <v>0</v>
      </c>
      <c r="O145" s="268"/>
      <c r="P145" s="268"/>
      <c r="Q145" s="268"/>
      <c r="R145" s="133"/>
      <c r="T145" s="134"/>
      <c r="U145" s="131"/>
      <c r="V145" s="131"/>
      <c r="W145" s="135">
        <f>SUM(W146:W223)</f>
        <v>4069.4199500000004</v>
      </c>
      <c r="X145" s="131"/>
      <c r="Y145" s="135">
        <f>SUM(Y146:Y223)</f>
        <v>45.972269000000004</v>
      </c>
      <c r="Z145" s="131"/>
      <c r="AA145" s="136">
        <f>SUM(AA146:AA223)</f>
        <v>12.094767</v>
      </c>
      <c r="AR145" s="137" t="s">
        <v>81</v>
      </c>
      <c r="AT145" s="138" t="s">
        <v>72</v>
      </c>
      <c r="AU145" s="138" t="s">
        <v>81</v>
      </c>
      <c r="AY145" s="137" t="s">
        <v>135</v>
      </c>
      <c r="BK145" s="139">
        <f>SUM(BK146:BK223)</f>
        <v>0</v>
      </c>
    </row>
    <row r="146" spans="2:65" s="1" customFormat="1" ht="44.25" customHeight="1">
      <c r="B146" s="141"/>
      <c r="C146" s="142" t="s">
        <v>184</v>
      </c>
      <c r="D146" s="142" t="s">
        <v>136</v>
      </c>
      <c r="E146" s="143" t="s">
        <v>185</v>
      </c>
      <c r="F146" s="249" t="s">
        <v>186</v>
      </c>
      <c r="G146" s="249"/>
      <c r="H146" s="249"/>
      <c r="I146" s="249"/>
      <c r="J146" s="144" t="s">
        <v>187</v>
      </c>
      <c r="K146" s="145">
        <v>13.95</v>
      </c>
      <c r="L146" s="250"/>
      <c r="M146" s="250"/>
      <c r="N146" s="250">
        <f>ROUND(L146*K146,2)</f>
        <v>0</v>
      </c>
      <c r="O146" s="250"/>
      <c r="P146" s="250"/>
      <c r="Q146" s="250"/>
      <c r="R146" s="146"/>
      <c r="T146" s="147" t="s">
        <v>5</v>
      </c>
      <c r="U146" s="44" t="s">
        <v>38</v>
      </c>
      <c r="V146" s="148">
        <v>0.14</v>
      </c>
      <c r="W146" s="148">
        <f>V146*K146</f>
        <v>1.953</v>
      </c>
      <c r="X146" s="148">
        <v>0</v>
      </c>
      <c r="Y146" s="148">
        <f>X146*K146</f>
        <v>0</v>
      </c>
      <c r="Z146" s="148">
        <v>0</v>
      </c>
      <c r="AA146" s="149">
        <f>Z146*K146</f>
        <v>0</v>
      </c>
      <c r="AR146" s="21" t="s">
        <v>140</v>
      </c>
      <c r="AT146" s="21" t="s">
        <v>136</v>
      </c>
      <c r="AU146" s="21" t="s">
        <v>101</v>
      </c>
      <c r="AY146" s="21" t="s">
        <v>135</v>
      </c>
      <c r="BE146" s="150">
        <f>IF(U146="základní",N146,0)</f>
        <v>0</v>
      </c>
      <c r="BF146" s="150">
        <f>IF(U146="snížená",N146,0)</f>
        <v>0</v>
      </c>
      <c r="BG146" s="150">
        <f>IF(U146="zákl. přenesená",N146,0)</f>
        <v>0</v>
      </c>
      <c r="BH146" s="150">
        <f>IF(U146="sníž. přenesená",N146,0)</f>
        <v>0</v>
      </c>
      <c r="BI146" s="150">
        <f>IF(U146="nulová",N146,0)</f>
        <v>0</v>
      </c>
      <c r="BJ146" s="21" t="s">
        <v>81</v>
      </c>
      <c r="BK146" s="150">
        <f>ROUND(L146*K146,2)</f>
        <v>0</v>
      </c>
      <c r="BL146" s="21" t="s">
        <v>140</v>
      </c>
      <c r="BM146" s="21" t="s">
        <v>188</v>
      </c>
    </row>
    <row r="147" spans="2:51" s="10" customFormat="1" ht="22.5" customHeight="1">
      <c r="B147" s="151"/>
      <c r="C147" s="152"/>
      <c r="D147" s="152"/>
      <c r="E147" s="153" t="s">
        <v>5</v>
      </c>
      <c r="F147" s="251" t="s">
        <v>189</v>
      </c>
      <c r="G147" s="252"/>
      <c r="H147" s="252"/>
      <c r="I147" s="252"/>
      <c r="J147" s="152"/>
      <c r="K147" s="154">
        <v>13.95</v>
      </c>
      <c r="L147" s="152"/>
      <c r="M147" s="152"/>
      <c r="N147" s="152"/>
      <c r="O147" s="152"/>
      <c r="P147" s="152"/>
      <c r="Q147" s="152"/>
      <c r="R147" s="155"/>
      <c r="T147" s="156"/>
      <c r="U147" s="152"/>
      <c r="V147" s="152"/>
      <c r="W147" s="152"/>
      <c r="X147" s="152"/>
      <c r="Y147" s="152"/>
      <c r="Z147" s="152"/>
      <c r="AA147" s="157"/>
      <c r="AT147" s="158" t="s">
        <v>143</v>
      </c>
      <c r="AU147" s="158" t="s">
        <v>101</v>
      </c>
      <c r="AV147" s="10" t="s">
        <v>101</v>
      </c>
      <c r="AW147" s="10" t="s">
        <v>31</v>
      </c>
      <c r="AX147" s="10" t="s">
        <v>81</v>
      </c>
      <c r="AY147" s="158" t="s">
        <v>135</v>
      </c>
    </row>
    <row r="148" spans="2:65" s="1" customFormat="1" ht="44.25" customHeight="1">
      <c r="B148" s="141"/>
      <c r="C148" s="142" t="s">
        <v>190</v>
      </c>
      <c r="D148" s="142" t="s">
        <v>136</v>
      </c>
      <c r="E148" s="143" t="s">
        <v>191</v>
      </c>
      <c r="F148" s="249" t="s">
        <v>192</v>
      </c>
      <c r="G148" s="249"/>
      <c r="H148" s="249"/>
      <c r="I148" s="249"/>
      <c r="J148" s="144" t="s">
        <v>187</v>
      </c>
      <c r="K148" s="145">
        <v>418.5</v>
      </c>
      <c r="L148" s="250"/>
      <c r="M148" s="250"/>
      <c r="N148" s="250">
        <f>ROUND(L148*K148,2)</f>
        <v>0</v>
      </c>
      <c r="O148" s="250"/>
      <c r="P148" s="250"/>
      <c r="Q148" s="250"/>
      <c r="R148" s="146"/>
      <c r="T148" s="147" t="s">
        <v>5</v>
      </c>
      <c r="U148" s="44" t="s">
        <v>38</v>
      </c>
      <c r="V148" s="148">
        <v>0</v>
      </c>
      <c r="W148" s="148">
        <f>V148*K148</f>
        <v>0</v>
      </c>
      <c r="X148" s="148">
        <v>0</v>
      </c>
      <c r="Y148" s="148">
        <f>X148*K148</f>
        <v>0</v>
      </c>
      <c r="Z148" s="148">
        <v>0</v>
      </c>
      <c r="AA148" s="149">
        <f>Z148*K148</f>
        <v>0</v>
      </c>
      <c r="AR148" s="21" t="s">
        <v>140</v>
      </c>
      <c r="AT148" s="21" t="s">
        <v>136</v>
      </c>
      <c r="AU148" s="21" t="s">
        <v>101</v>
      </c>
      <c r="AY148" s="21" t="s">
        <v>135</v>
      </c>
      <c r="BE148" s="150">
        <f>IF(U148="základní",N148,0)</f>
        <v>0</v>
      </c>
      <c r="BF148" s="150">
        <f>IF(U148="snížená",N148,0)</f>
        <v>0</v>
      </c>
      <c r="BG148" s="150">
        <f>IF(U148="zákl. přenesená",N148,0)</f>
        <v>0</v>
      </c>
      <c r="BH148" s="150">
        <f>IF(U148="sníž. přenesená",N148,0)</f>
        <v>0</v>
      </c>
      <c r="BI148" s="150">
        <f>IF(U148="nulová",N148,0)</f>
        <v>0</v>
      </c>
      <c r="BJ148" s="21" t="s">
        <v>81</v>
      </c>
      <c r="BK148" s="150">
        <f>ROUND(L148*K148,2)</f>
        <v>0</v>
      </c>
      <c r="BL148" s="21" t="s">
        <v>140</v>
      </c>
      <c r="BM148" s="21" t="s">
        <v>193</v>
      </c>
    </row>
    <row r="149" spans="2:51" s="10" customFormat="1" ht="22.5" customHeight="1">
      <c r="B149" s="151"/>
      <c r="C149" s="152"/>
      <c r="D149" s="152"/>
      <c r="E149" s="153" t="s">
        <v>5</v>
      </c>
      <c r="F149" s="251" t="s">
        <v>194</v>
      </c>
      <c r="G149" s="252"/>
      <c r="H149" s="252"/>
      <c r="I149" s="252"/>
      <c r="J149" s="152"/>
      <c r="K149" s="154">
        <v>418.5</v>
      </c>
      <c r="L149" s="152"/>
      <c r="M149" s="152"/>
      <c r="N149" s="152"/>
      <c r="O149" s="152"/>
      <c r="P149" s="152"/>
      <c r="Q149" s="152"/>
      <c r="R149" s="155"/>
      <c r="T149" s="156"/>
      <c r="U149" s="152"/>
      <c r="V149" s="152"/>
      <c r="W149" s="152"/>
      <c r="X149" s="152"/>
      <c r="Y149" s="152"/>
      <c r="Z149" s="152"/>
      <c r="AA149" s="157"/>
      <c r="AT149" s="158" t="s">
        <v>143</v>
      </c>
      <c r="AU149" s="158" t="s">
        <v>101</v>
      </c>
      <c r="AV149" s="10" t="s">
        <v>101</v>
      </c>
      <c r="AW149" s="10" t="s">
        <v>31</v>
      </c>
      <c r="AX149" s="10" t="s">
        <v>81</v>
      </c>
      <c r="AY149" s="158" t="s">
        <v>135</v>
      </c>
    </row>
    <row r="150" spans="2:65" s="1" customFormat="1" ht="44.25" customHeight="1">
      <c r="B150" s="141"/>
      <c r="C150" s="142" t="s">
        <v>195</v>
      </c>
      <c r="D150" s="142" t="s">
        <v>136</v>
      </c>
      <c r="E150" s="143" t="s">
        <v>196</v>
      </c>
      <c r="F150" s="249" t="s">
        <v>197</v>
      </c>
      <c r="G150" s="249"/>
      <c r="H150" s="249"/>
      <c r="I150" s="249"/>
      <c r="J150" s="144" t="s">
        <v>187</v>
      </c>
      <c r="K150" s="145">
        <v>13.95</v>
      </c>
      <c r="L150" s="250"/>
      <c r="M150" s="250"/>
      <c r="N150" s="250">
        <f>ROUND(L150*K150,2)</f>
        <v>0</v>
      </c>
      <c r="O150" s="250"/>
      <c r="P150" s="250"/>
      <c r="Q150" s="250"/>
      <c r="R150" s="146"/>
      <c r="T150" s="147" t="s">
        <v>5</v>
      </c>
      <c r="U150" s="44" t="s">
        <v>38</v>
      </c>
      <c r="V150" s="148">
        <v>0.087</v>
      </c>
      <c r="W150" s="148">
        <f>V150*K150</f>
        <v>1.21365</v>
      </c>
      <c r="X150" s="148">
        <v>0</v>
      </c>
      <c r="Y150" s="148">
        <f>X150*K150</f>
        <v>0</v>
      </c>
      <c r="Z150" s="148">
        <v>0</v>
      </c>
      <c r="AA150" s="149">
        <f>Z150*K150</f>
        <v>0</v>
      </c>
      <c r="AR150" s="21" t="s">
        <v>140</v>
      </c>
      <c r="AT150" s="21" t="s">
        <v>136</v>
      </c>
      <c r="AU150" s="21" t="s">
        <v>101</v>
      </c>
      <c r="AY150" s="21" t="s">
        <v>135</v>
      </c>
      <c r="BE150" s="150">
        <f>IF(U150="základní",N150,0)</f>
        <v>0</v>
      </c>
      <c r="BF150" s="150">
        <f>IF(U150="snížená",N150,0)</f>
        <v>0</v>
      </c>
      <c r="BG150" s="150">
        <f>IF(U150="zákl. přenesená",N150,0)</f>
        <v>0</v>
      </c>
      <c r="BH150" s="150">
        <f>IF(U150="sníž. přenesená",N150,0)</f>
        <v>0</v>
      </c>
      <c r="BI150" s="150">
        <f>IF(U150="nulová",N150,0)</f>
        <v>0</v>
      </c>
      <c r="BJ150" s="21" t="s">
        <v>81</v>
      </c>
      <c r="BK150" s="150">
        <f>ROUND(L150*K150,2)</f>
        <v>0</v>
      </c>
      <c r="BL150" s="21" t="s">
        <v>140</v>
      </c>
      <c r="BM150" s="21" t="s">
        <v>198</v>
      </c>
    </row>
    <row r="151" spans="2:65" s="1" customFormat="1" ht="44.25" customHeight="1">
      <c r="B151" s="141"/>
      <c r="C151" s="142" t="s">
        <v>199</v>
      </c>
      <c r="D151" s="142" t="s">
        <v>136</v>
      </c>
      <c r="E151" s="143" t="s">
        <v>200</v>
      </c>
      <c r="F151" s="249" t="s">
        <v>201</v>
      </c>
      <c r="G151" s="249"/>
      <c r="H151" s="249"/>
      <c r="I151" s="249"/>
      <c r="J151" s="144" t="s">
        <v>187</v>
      </c>
      <c r="K151" s="145">
        <v>601.62</v>
      </c>
      <c r="L151" s="250"/>
      <c r="M151" s="250"/>
      <c r="N151" s="250">
        <f>ROUND(L151*K151,2)</f>
        <v>0</v>
      </c>
      <c r="O151" s="250"/>
      <c r="P151" s="250"/>
      <c r="Q151" s="250"/>
      <c r="R151" s="146"/>
      <c r="T151" s="147" t="s">
        <v>5</v>
      </c>
      <c r="U151" s="44" t="s">
        <v>38</v>
      </c>
      <c r="V151" s="148">
        <v>0.262</v>
      </c>
      <c r="W151" s="148">
        <f>V151*K151</f>
        <v>157.62444000000002</v>
      </c>
      <c r="X151" s="148">
        <v>0</v>
      </c>
      <c r="Y151" s="148">
        <f>X151*K151</f>
        <v>0</v>
      </c>
      <c r="Z151" s="148">
        <v>0</v>
      </c>
      <c r="AA151" s="149">
        <f>Z151*K151</f>
        <v>0</v>
      </c>
      <c r="AR151" s="21" t="s">
        <v>140</v>
      </c>
      <c r="AT151" s="21" t="s">
        <v>136</v>
      </c>
      <c r="AU151" s="21" t="s">
        <v>101</v>
      </c>
      <c r="AY151" s="21" t="s">
        <v>135</v>
      </c>
      <c r="BE151" s="150">
        <f>IF(U151="základní",N151,0)</f>
        <v>0</v>
      </c>
      <c r="BF151" s="150">
        <f>IF(U151="snížená",N151,0)</f>
        <v>0</v>
      </c>
      <c r="BG151" s="150">
        <f>IF(U151="zákl. přenesená",N151,0)</f>
        <v>0</v>
      </c>
      <c r="BH151" s="150">
        <f>IF(U151="sníž. přenesená",N151,0)</f>
        <v>0</v>
      </c>
      <c r="BI151" s="150">
        <f>IF(U151="nulová",N151,0)</f>
        <v>0</v>
      </c>
      <c r="BJ151" s="21" t="s">
        <v>81</v>
      </c>
      <c r="BK151" s="150">
        <f>ROUND(L151*K151,2)</f>
        <v>0</v>
      </c>
      <c r="BL151" s="21" t="s">
        <v>140</v>
      </c>
      <c r="BM151" s="21" t="s">
        <v>202</v>
      </c>
    </row>
    <row r="152" spans="2:51" s="10" customFormat="1" ht="22.5" customHeight="1">
      <c r="B152" s="151"/>
      <c r="C152" s="152"/>
      <c r="D152" s="152"/>
      <c r="E152" s="153" t="s">
        <v>5</v>
      </c>
      <c r="F152" s="251" t="s">
        <v>203</v>
      </c>
      <c r="G152" s="252"/>
      <c r="H152" s="252"/>
      <c r="I152" s="252"/>
      <c r="J152" s="152"/>
      <c r="K152" s="154">
        <v>172.8</v>
      </c>
      <c r="L152" s="152"/>
      <c r="M152" s="152"/>
      <c r="N152" s="152"/>
      <c r="O152" s="152"/>
      <c r="P152" s="152"/>
      <c r="Q152" s="152"/>
      <c r="R152" s="155"/>
      <c r="T152" s="156"/>
      <c r="U152" s="152"/>
      <c r="V152" s="152"/>
      <c r="W152" s="152"/>
      <c r="X152" s="152"/>
      <c r="Y152" s="152"/>
      <c r="Z152" s="152"/>
      <c r="AA152" s="157"/>
      <c r="AT152" s="158" t="s">
        <v>143</v>
      </c>
      <c r="AU152" s="158" t="s">
        <v>101</v>
      </c>
      <c r="AV152" s="10" t="s">
        <v>101</v>
      </c>
      <c r="AW152" s="10" t="s">
        <v>31</v>
      </c>
      <c r="AX152" s="10" t="s">
        <v>73</v>
      </c>
      <c r="AY152" s="158" t="s">
        <v>135</v>
      </c>
    </row>
    <row r="153" spans="2:51" s="10" customFormat="1" ht="22.5" customHeight="1">
      <c r="B153" s="151"/>
      <c r="C153" s="152"/>
      <c r="D153" s="152"/>
      <c r="E153" s="153" t="s">
        <v>5</v>
      </c>
      <c r="F153" s="253" t="s">
        <v>204</v>
      </c>
      <c r="G153" s="254"/>
      <c r="H153" s="254"/>
      <c r="I153" s="254"/>
      <c r="J153" s="152"/>
      <c r="K153" s="154">
        <v>188.5</v>
      </c>
      <c r="L153" s="152"/>
      <c r="M153" s="152"/>
      <c r="N153" s="152"/>
      <c r="O153" s="152"/>
      <c r="P153" s="152"/>
      <c r="Q153" s="152"/>
      <c r="R153" s="155"/>
      <c r="T153" s="156"/>
      <c r="U153" s="152"/>
      <c r="V153" s="152"/>
      <c r="W153" s="152"/>
      <c r="X153" s="152"/>
      <c r="Y153" s="152"/>
      <c r="Z153" s="152"/>
      <c r="AA153" s="157"/>
      <c r="AT153" s="158" t="s">
        <v>143</v>
      </c>
      <c r="AU153" s="158" t="s">
        <v>101</v>
      </c>
      <c r="AV153" s="10" t="s">
        <v>101</v>
      </c>
      <c r="AW153" s="10" t="s">
        <v>31</v>
      </c>
      <c r="AX153" s="10" t="s">
        <v>73</v>
      </c>
      <c r="AY153" s="158" t="s">
        <v>135</v>
      </c>
    </row>
    <row r="154" spans="2:51" s="10" customFormat="1" ht="22.5" customHeight="1">
      <c r="B154" s="151"/>
      <c r="C154" s="152"/>
      <c r="D154" s="152"/>
      <c r="E154" s="153" t="s">
        <v>5</v>
      </c>
      <c r="F154" s="253" t="s">
        <v>205</v>
      </c>
      <c r="G154" s="254"/>
      <c r="H154" s="254"/>
      <c r="I154" s="254"/>
      <c r="J154" s="152"/>
      <c r="K154" s="154">
        <v>220.32</v>
      </c>
      <c r="L154" s="152"/>
      <c r="M154" s="152"/>
      <c r="N154" s="152"/>
      <c r="O154" s="152"/>
      <c r="P154" s="152"/>
      <c r="Q154" s="152"/>
      <c r="R154" s="155"/>
      <c r="T154" s="156"/>
      <c r="U154" s="152"/>
      <c r="V154" s="152"/>
      <c r="W154" s="152"/>
      <c r="X154" s="152"/>
      <c r="Y154" s="152"/>
      <c r="Z154" s="152"/>
      <c r="AA154" s="157"/>
      <c r="AT154" s="158" t="s">
        <v>143</v>
      </c>
      <c r="AU154" s="158" t="s">
        <v>101</v>
      </c>
      <c r="AV154" s="10" t="s">
        <v>101</v>
      </c>
      <c r="AW154" s="10" t="s">
        <v>31</v>
      </c>
      <c r="AX154" s="10" t="s">
        <v>73</v>
      </c>
      <c r="AY154" s="158" t="s">
        <v>135</v>
      </c>
    </row>
    <row r="155" spans="2:51" s="10" customFormat="1" ht="22.5" customHeight="1">
      <c r="B155" s="151"/>
      <c r="C155" s="152"/>
      <c r="D155" s="152"/>
      <c r="E155" s="153" t="s">
        <v>5</v>
      </c>
      <c r="F155" s="253" t="s">
        <v>206</v>
      </c>
      <c r="G155" s="254"/>
      <c r="H155" s="254"/>
      <c r="I155" s="254"/>
      <c r="J155" s="152"/>
      <c r="K155" s="154">
        <v>20</v>
      </c>
      <c r="L155" s="152"/>
      <c r="M155" s="152"/>
      <c r="N155" s="152"/>
      <c r="O155" s="152"/>
      <c r="P155" s="152"/>
      <c r="Q155" s="152"/>
      <c r="R155" s="155"/>
      <c r="T155" s="156"/>
      <c r="U155" s="152"/>
      <c r="V155" s="152"/>
      <c r="W155" s="152"/>
      <c r="X155" s="152"/>
      <c r="Y155" s="152"/>
      <c r="Z155" s="152"/>
      <c r="AA155" s="157"/>
      <c r="AT155" s="158" t="s">
        <v>143</v>
      </c>
      <c r="AU155" s="158" t="s">
        <v>101</v>
      </c>
      <c r="AV155" s="10" t="s">
        <v>101</v>
      </c>
      <c r="AW155" s="10" t="s">
        <v>31</v>
      </c>
      <c r="AX155" s="10" t="s">
        <v>73</v>
      </c>
      <c r="AY155" s="158" t="s">
        <v>135</v>
      </c>
    </row>
    <row r="156" spans="2:51" s="11" customFormat="1" ht="22.5" customHeight="1">
      <c r="B156" s="159"/>
      <c r="C156" s="160"/>
      <c r="D156" s="160"/>
      <c r="E156" s="161" t="s">
        <v>5</v>
      </c>
      <c r="F156" s="255" t="s">
        <v>145</v>
      </c>
      <c r="G156" s="256"/>
      <c r="H156" s="256"/>
      <c r="I156" s="256"/>
      <c r="J156" s="160"/>
      <c r="K156" s="162">
        <v>601.62</v>
      </c>
      <c r="L156" s="160"/>
      <c r="M156" s="160"/>
      <c r="N156" s="160"/>
      <c r="O156" s="160"/>
      <c r="P156" s="160"/>
      <c r="Q156" s="160"/>
      <c r="R156" s="163"/>
      <c r="T156" s="164"/>
      <c r="U156" s="160"/>
      <c r="V156" s="160"/>
      <c r="W156" s="160"/>
      <c r="X156" s="160"/>
      <c r="Y156" s="160"/>
      <c r="Z156" s="160"/>
      <c r="AA156" s="165"/>
      <c r="AT156" s="166" t="s">
        <v>143</v>
      </c>
      <c r="AU156" s="166" t="s">
        <v>101</v>
      </c>
      <c r="AV156" s="11" t="s">
        <v>140</v>
      </c>
      <c r="AW156" s="11" t="s">
        <v>31</v>
      </c>
      <c r="AX156" s="11" t="s">
        <v>81</v>
      </c>
      <c r="AY156" s="166" t="s">
        <v>135</v>
      </c>
    </row>
    <row r="157" spans="2:65" s="1" customFormat="1" ht="44.25" customHeight="1">
      <c r="B157" s="141"/>
      <c r="C157" s="142" t="s">
        <v>207</v>
      </c>
      <c r="D157" s="142" t="s">
        <v>136</v>
      </c>
      <c r="E157" s="143" t="s">
        <v>208</v>
      </c>
      <c r="F157" s="249" t="s">
        <v>209</v>
      </c>
      <c r="G157" s="249"/>
      <c r="H157" s="249"/>
      <c r="I157" s="249"/>
      <c r="J157" s="144" t="s">
        <v>187</v>
      </c>
      <c r="K157" s="145">
        <v>36097.2</v>
      </c>
      <c r="L157" s="250"/>
      <c r="M157" s="250"/>
      <c r="N157" s="250">
        <f>ROUND(L157*K157,2)</f>
        <v>0</v>
      </c>
      <c r="O157" s="250"/>
      <c r="P157" s="250"/>
      <c r="Q157" s="250"/>
      <c r="R157" s="146"/>
      <c r="T157" s="147" t="s">
        <v>5</v>
      </c>
      <c r="U157" s="44" t="s">
        <v>38</v>
      </c>
      <c r="V157" s="148">
        <v>0</v>
      </c>
      <c r="W157" s="148">
        <f>V157*K157</f>
        <v>0</v>
      </c>
      <c r="X157" s="148">
        <v>0</v>
      </c>
      <c r="Y157" s="148">
        <f>X157*K157</f>
        <v>0</v>
      </c>
      <c r="Z157" s="148">
        <v>0</v>
      </c>
      <c r="AA157" s="149">
        <f>Z157*K157</f>
        <v>0</v>
      </c>
      <c r="AR157" s="21" t="s">
        <v>140</v>
      </c>
      <c r="AT157" s="21" t="s">
        <v>136</v>
      </c>
      <c r="AU157" s="21" t="s">
        <v>101</v>
      </c>
      <c r="AY157" s="21" t="s">
        <v>135</v>
      </c>
      <c r="BE157" s="150">
        <f>IF(U157="základní",N157,0)</f>
        <v>0</v>
      </c>
      <c r="BF157" s="150">
        <f>IF(U157="snížená",N157,0)</f>
        <v>0</v>
      </c>
      <c r="BG157" s="150">
        <f>IF(U157="zákl. přenesená",N157,0)</f>
        <v>0</v>
      </c>
      <c r="BH157" s="150">
        <f>IF(U157="sníž. přenesená",N157,0)</f>
        <v>0</v>
      </c>
      <c r="BI157" s="150">
        <f>IF(U157="nulová",N157,0)</f>
        <v>0</v>
      </c>
      <c r="BJ157" s="21" t="s">
        <v>81</v>
      </c>
      <c r="BK157" s="150">
        <f>ROUND(L157*K157,2)</f>
        <v>0</v>
      </c>
      <c r="BL157" s="21" t="s">
        <v>140</v>
      </c>
      <c r="BM157" s="21" t="s">
        <v>210</v>
      </c>
    </row>
    <row r="158" spans="2:51" s="10" customFormat="1" ht="22.5" customHeight="1">
      <c r="B158" s="151"/>
      <c r="C158" s="152"/>
      <c r="D158" s="152"/>
      <c r="E158" s="153" t="s">
        <v>5</v>
      </c>
      <c r="F158" s="251" t="s">
        <v>211</v>
      </c>
      <c r="G158" s="252"/>
      <c r="H158" s="252"/>
      <c r="I158" s="252"/>
      <c r="J158" s="152"/>
      <c r="K158" s="154">
        <v>36097.2</v>
      </c>
      <c r="L158" s="152"/>
      <c r="M158" s="152"/>
      <c r="N158" s="152"/>
      <c r="O158" s="152"/>
      <c r="P158" s="152"/>
      <c r="Q158" s="152"/>
      <c r="R158" s="155"/>
      <c r="T158" s="156"/>
      <c r="U158" s="152"/>
      <c r="V158" s="152"/>
      <c r="W158" s="152"/>
      <c r="X158" s="152"/>
      <c r="Y158" s="152"/>
      <c r="Z158" s="152"/>
      <c r="AA158" s="157"/>
      <c r="AT158" s="158" t="s">
        <v>143</v>
      </c>
      <c r="AU158" s="158" t="s">
        <v>101</v>
      </c>
      <c r="AV158" s="10" t="s">
        <v>101</v>
      </c>
      <c r="AW158" s="10" t="s">
        <v>31</v>
      </c>
      <c r="AX158" s="10" t="s">
        <v>81</v>
      </c>
      <c r="AY158" s="158" t="s">
        <v>135</v>
      </c>
    </row>
    <row r="159" spans="2:65" s="1" customFormat="1" ht="44.25" customHeight="1">
      <c r="B159" s="141"/>
      <c r="C159" s="142" t="s">
        <v>212</v>
      </c>
      <c r="D159" s="142" t="s">
        <v>136</v>
      </c>
      <c r="E159" s="143" t="s">
        <v>213</v>
      </c>
      <c r="F159" s="249" t="s">
        <v>214</v>
      </c>
      <c r="G159" s="249"/>
      <c r="H159" s="249"/>
      <c r="I159" s="249"/>
      <c r="J159" s="144" t="s">
        <v>187</v>
      </c>
      <c r="K159" s="145">
        <v>601.62</v>
      </c>
      <c r="L159" s="250"/>
      <c r="M159" s="250"/>
      <c r="N159" s="250">
        <f>ROUND(L159*K159,2)</f>
        <v>0</v>
      </c>
      <c r="O159" s="250"/>
      <c r="P159" s="250"/>
      <c r="Q159" s="250"/>
      <c r="R159" s="146"/>
      <c r="T159" s="147" t="s">
        <v>5</v>
      </c>
      <c r="U159" s="44" t="s">
        <v>38</v>
      </c>
      <c r="V159" s="148">
        <v>0.165</v>
      </c>
      <c r="W159" s="148">
        <f>V159*K159</f>
        <v>99.2673</v>
      </c>
      <c r="X159" s="148">
        <v>0</v>
      </c>
      <c r="Y159" s="148">
        <f>X159*K159</f>
        <v>0</v>
      </c>
      <c r="Z159" s="148">
        <v>0</v>
      </c>
      <c r="AA159" s="149">
        <f>Z159*K159</f>
        <v>0</v>
      </c>
      <c r="AR159" s="21" t="s">
        <v>140</v>
      </c>
      <c r="AT159" s="21" t="s">
        <v>136</v>
      </c>
      <c r="AU159" s="21" t="s">
        <v>101</v>
      </c>
      <c r="AY159" s="21" t="s">
        <v>135</v>
      </c>
      <c r="BE159" s="150">
        <f>IF(U159="základní",N159,0)</f>
        <v>0</v>
      </c>
      <c r="BF159" s="150">
        <f>IF(U159="snížená",N159,0)</f>
        <v>0</v>
      </c>
      <c r="BG159" s="150">
        <f>IF(U159="zákl. přenesená",N159,0)</f>
        <v>0</v>
      </c>
      <c r="BH159" s="150">
        <f>IF(U159="sníž. přenesená",N159,0)</f>
        <v>0</v>
      </c>
      <c r="BI159" s="150">
        <f>IF(U159="nulová",N159,0)</f>
        <v>0</v>
      </c>
      <c r="BJ159" s="21" t="s">
        <v>81</v>
      </c>
      <c r="BK159" s="150">
        <f>ROUND(L159*K159,2)</f>
        <v>0</v>
      </c>
      <c r="BL159" s="21" t="s">
        <v>140</v>
      </c>
      <c r="BM159" s="21" t="s">
        <v>215</v>
      </c>
    </row>
    <row r="160" spans="2:65" s="1" customFormat="1" ht="22.5" customHeight="1">
      <c r="B160" s="141"/>
      <c r="C160" s="142" t="s">
        <v>216</v>
      </c>
      <c r="D160" s="142" t="s">
        <v>136</v>
      </c>
      <c r="E160" s="143" t="s">
        <v>217</v>
      </c>
      <c r="F160" s="249" t="s">
        <v>218</v>
      </c>
      <c r="G160" s="249"/>
      <c r="H160" s="249"/>
      <c r="I160" s="249"/>
      <c r="J160" s="144" t="s">
        <v>219</v>
      </c>
      <c r="K160" s="145">
        <v>16</v>
      </c>
      <c r="L160" s="250"/>
      <c r="M160" s="250"/>
      <c r="N160" s="250">
        <f>ROUND(L160*K160,2)</f>
        <v>0</v>
      </c>
      <c r="O160" s="250"/>
      <c r="P160" s="250"/>
      <c r="Q160" s="250"/>
      <c r="R160" s="146"/>
      <c r="T160" s="147" t="s">
        <v>5</v>
      </c>
      <c r="U160" s="44" t="s">
        <v>38</v>
      </c>
      <c r="V160" s="148">
        <v>1.092</v>
      </c>
      <c r="W160" s="148">
        <f>V160*K160</f>
        <v>17.472</v>
      </c>
      <c r="X160" s="148">
        <v>0</v>
      </c>
      <c r="Y160" s="148">
        <f>X160*K160</f>
        <v>0</v>
      </c>
      <c r="Z160" s="148">
        <v>0.039</v>
      </c>
      <c r="AA160" s="149">
        <f>Z160*K160</f>
        <v>0.624</v>
      </c>
      <c r="AR160" s="21" t="s">
        <v>140</v>
      </c>
      <c r="AT160" s="21" t="s">
        <v>136</v>
      </c>
      <c r="AU160" s="21" t="s">
        <v>101</v>
      </c>
      <c r="AY160" s="21" t="s">
        <v>135</v>
      </c>
      <c r="BE160" s="150">
        <f>IF(U160="základní",N160,0)</f>
        <v>0</v>
      </c>
      <c r="BF160" s="150">
        <f>IF(U160="snížená",N160,0)</f>
        <v>0</v>
      </c>
      <c r="BG160" s="150">
        <f>IF(U160="zákl. přenesená",N160,0)</f>
        <v>0</v>
      </c>
      <c r="BH160" s="150">
        <f>IF(U160="sníž. přenesená",N160,0)</f>
        <v>0</v>
      </c>
      <c r="BI160" s="150">
        <f>IF(U160="nulová",N160,0)</f>
        <v>0</v>
      </c>
      <c r="BJ160" s="21" t="s">
        <v>81</v>
      </c>
      <c r="BK160" s="150">
        <f>ROUND(L160*K160,2)</f>
        <v>0</v>
      </c>
      <c r="BL160" s="21" t="s">
        <v>140</v>
      </c>
      <c r="BM160" s="21" t="s">
        <v>220</v>
      </c>
    </row>
    <row r="161" spans="2:51" s="10" customFormat="1" ht="22.5" customHeight="1">
      <c r="B161" s="151"/>
      <c r="C161" s="152"/>
      <c r="D161" s="152"/>
      <c r="E161" s="153" t="s">
        <v>5</v>
      </c>
      <c r="F161" s="251" t="s">
        <v>221</v>
      </c>
      <c r="G161" s="252"/>
      <c r="H161" s="252"/>
      <c r="I161" s="252"/>
      <c r="J161" s="152"/>
      <c r="K161" s="154">
        <v>16</v>
      </c>
      <c r="L161" s="152"/>
      <c r="M161" s="152"/>
      <c r="N161" s="152"/>
      <c r="O161" s="152"/>
      <c r="P161" s="152"/>
      <c r="Q161" s="152"/>
      <c r="R161" s="155"/>
      <c r="T161" s="156"/>
      <c r="U161" s="152"/>
      <c r="V161" s="152"/>
      <c r="W161" s="152"/>
      <c r="X161" s="152"/>
      <c r="Y161" s="152"/>
      <c r="Z161" s="152"/>
      <c r="AA161" s="157"/>
      <c r="AT161" s="158" t="s">
        <v>143</v>
      </c>
      <c r="AU161" s="158" t="s">
        <v>101</v>
      </c>
      <c r="AV161" s="10" t="s">
        <v>101</v>
      </c>
      <c r="AW161" s="10" t="s">
        <v>31</v>
      </c>
      <c r="AX161" s="10" t="s">
        <v>81</v>
      </c>
      <c r="AY161" s="158" t="s">
        <v>135</v>
      </c>
    </row>
    <row r="162" spans="2:65" s="1" customFormat="1" ht="31.5" customHeight="1">
      <c r="B162" s="141"/>
      <c r="C162" s="142" t="s">
        <v>222</v>
      </c>
      <c r="D162" s="142" t="s">
        <v>136</v>
      </c>
      <c r="E162" s="143" t="s">
        <v>223</v>
      </c>
      <c r="F162" s="249" t="s">
        <v>224</v>
      </c>
      <c r="G162" s="249"/>
      <c r="H162" s="249"/>
      <c r="I162" s="249"/>
      <c r="J162" s="144" t="s">
        <v>174</v>
      </c>
      <c r="K162" s="145">
        <v>16</v>
      </c>
      <c r="L162" s="250"/>
      <c r="M162" s="250"/>
      <c r="N162" s="250">
        <f>ROUND(L162*K162,2)</f>
        <v>0</v>
      </c>
      <c r="O162" s="250"/>
      <c r="P162" s="250"/>
      <c r="Q162" s="250"/>
      <c r="R162" s="146"/>
      <c r="T162" s="147" t="s">
        <v>5</v>
      </c>
      <c r="U162" s="44" t="s">
        <v>38</v>
      </c>
      <c r="V162" s="148">
        <v>1.702</v>
      </c>
      <c r="W162" s="148">
        <f>V162*K162</f>
        <v>27.232</v>
      </c>
      <c r="X162" s="148">
        <v>0</v>
      </c>
      <c r="Y162" s="148">
        <f>X162*K162</f>
        <v>0</v>
      </c>
      <c r="Z162" s="148">
        <v>0.062</v>
      </c>
      <c r="AA162" s="149">
        <f>Z162*K162</f>
        <v>0.992</v>
      </c>
      <c r="AR162" s="21" t="s">
        <v>140</v>
      </c>
      <c r="AT162" s="21" t="s">
        <v>136</v>
      </c>
      <c r="AU162" s="21" t="s">
        <v>101</v>
      </c>
      <c r="AY162" s="21" t="s">
        <v>135</v>
      </c>
      <c r="BE162" s="150">
        <f>IF(U162="základní",N162,0)</f>
        <v>0</v>
      </c>
      <c r="BF162" s="150">
        <f>IF(U162="snížená",N162,0)</f>
        <v>0</v>
      </c>
      <c r="BG162" s="150">
        <f>IF(U162="zákl. přenesená",N162,0)</f>
        <v>0</v>
      </c>
      <c r="BH162" s="150">
        <f>IF(U162="sníž. přenesená",N162,0)</f>
        <v>0</v>
      </c>
      <c r="BI162" s="150">
        <f>IF(U162="nulová",N162,0)</f>
        <v>0</v>
      </c>
      <c r="BJ162" s="21" t="s">
        <v>81</v>
      </c>
      <c r="BK162" s="150">
        <f>ROUND(L162*K162,2)</f>
        <v>0</v>
      </c>
      <c r="BL162" s="21" t="s">
        <v>140</v>
      </c>
      <c r="BM162" s="21" t="s">
        <v>225</v>
      </c>
    </row>
    <row r="163" spans="2:51" s="10" customFormat="1" ht="22.5" customHeight="1">
      <c r="B163" s="151"/>
      <c r="C163" s="152"/>
      <c r="D163" s="152"/>
      <c r="E163" s="153" t="s">
        <v>5</v>
      </c>
      <c r="F163" s="251" t="s">
        <v>226</v>
      </c>
      <c r="G163" s="252"/>
      <c r="H163" s="252"/>
      <c r="I163" s="252"/>
      <c r="J163" s="152"/>
      <c r="K163" s="154">
        <v>16</v>
      </c>
      <c r="L163" s="152"/>
      <c r="M163" s="152"/>
      <c r="N163" s="152"/>
      <c r="O163" s="152"/>
      <c r="P163" s="152"/>
      <c r="Q163" s="152"/>
      <c r="R163" s="155"/>
      <c r="T163" s="156"/>
      <c r="U163" s="152"/>
      <c r="V163" s="152"/>
      <c r="W163" s="152"/>
      <c r="X163" s="152"/>
      <c r="Y163" s="152"/>
      <c r="Z163" s="152"/>
      <c r="AA163" s="157"/>
      <c r="AT163" s="158" t="s">
        <v>143</v>
      </c>
      <c r="AU163" s="158" t="s">
        <v>101</v>
      </c>
      <c r="AV163" s="10" t="s">
        <v>101</v>
      </c>
      <c r="AW163" s="10" t="s">
        <v>31</v>
      </c>
      <c r="AX163" s="10" t="s">
        <v>81</v>
      </c>
      <c r="AY163" s="158" t="s">
        <v>135</v>
      </c>
    </row>
    <row r="164" spans="2:65" s="1" customFormat="1" ht="31.5" customHeight="1">
      <c r="B164" s="141"/>
      <c r="C164" s="142" t="s">
        <v>227</v>
      </c>
      <c r="D164" s="142" t="s">
        <v>136</v>
      </c>
      <c r="E164" s="143" t="s">
        <v>228</v>
      </c>
      <c r="F164" s="249" t="s">
        <v>229</v>
      </c>
      <c r="G164" s="249"/>
      <c r="H164" s="249"/>
      <c r="I164" s="249"/>
      <c r="J164" s="144" t="s">
        <v>158</v>
      </c>
      <c r="K164" s="145">
        <v>125.8</v>
      </c>
      <c r="L164" s="250"/>
      <c r="M164" s="250"/>
      <c r="N164" s="250">
        <f>ROUND(L164*K164,2)</f>
        <v>0</v>
      </c>
      <c r="O164" s="250"/>
      <c r="P164" s="250"/>
      <c r="Q164" s="250"/>
      <c r="R164" s="146"/>
      <c r="T164" s="147" t="s">
        <v>5</v>
      </c>
      <c r="U164" s="44" t="s">
        <v>38</v>
      </c>
      <c r="V164" s="148">
        <v>1.9</v>
      </c>
      <c r="W164" s="148">
        <f>V164*K164</f>
        <v>239.01999999999998</v>
      </c>
      <c r="X164" s="148">
        <v>0</v>
      </c>
      <c r="Y164" s="148">
        <f>X164*K164</f>
        <v>0</v>
      </c>
      <c r="Z164" s="148">
        <v>0.072</v>
      </c>
      <c r="AA164" s="149">
        <f>Z164*K164</f>
        <v>9.057599999999999</v>
      </c>
      <c r="AR164" s="21" t="s">
        <v>140</v>
      </c>
      <c r="AT164" s="21" t="s">
        <v>136</v>
      </c>
      <c r="AU164" s="21" t="s">
        <v>101</v>
      </c>
      <c r="AY164" s="21" t="s">
        <v>135</v>
      </c>
      <c r="BE164" s="150">
        <f>IF(U164="základní",N164,0)</f>
        <v>0</v>
      </c>
      <c r="BF164" s="150">
        <f>IF(U164="snížená",N164,0)</f>
        <v>0</v>
      </c>
      <c r="BG164" s="150">
        <f>IF(U164="zákl. přenesená",N164,0)</f>
        <v>0</v>
      </c>
      <c r="BH164" s="150">
        <f>IF(U164="sníž. přenesená",N164,0)</f>
        <v>0</v>
      </c>
      <c r="BI164" s="150">
        <f>IF(U164="nulová",N164,0)</f>
        <v>0</v>
      </c>
      <c r="BJ164" s="21" t="s">
        <v>81</v>
      </c>
      <c r="BK164" s="150">
        <f>ROUND(L164*K164,2)</f>
        <v>0</v>
      </c>
      <c r="BL164" s="21" t="s">
        <v>140</v>
      </c>
      <c r="BM164" s="21" t="s">
        <v>230</v>
      </c>
    </row>
    <row r="165" spans="2:51" s="12" customFormat="1" ht="22.5" customHeight="1">
      <c r="B165" s="167"/>
      <c r="C165" s="168"/>
      <c r="D165" s="168"/>
      <c r="E165" s="169" t="s">
        <v>5</v>
      </c>
      <c r="F165" s="257" t="s">
        <v>231</v>
      </c>
      <c r="G165" s="258"/>
      <c r="H165" s="258"/>
      <c r="I165" s="258"/>
      <c r="J165" s="168"/>
      <c r="K165" s="170" t="s">
        <v>5</v>
      </c>
      <c r="L165" s="168"/>
      <c r="M165" s="168"/>
      <c r="N165" s="168"/>
      <c r="O165" s="168"/>
      <c r="P165" s="168"/>
      <c r="Q165" s="168"/>
      <c r="R165" s="171"/>
      <c r="T165" s="172"/>
      <c r="U165" s="168"/>
      <c r="V165" s="168"/>
      <c r="W165" s="168"/>
      <c r="X165" s="168"/>
      <c r="Y165" s="168"/>
      <c r="Z165" s="168"/>
      <c r="AA165" s="173"/>
      <c r="AT165" s="174" t="s">
        <v>143</v>
      </c>
      <c r="AU165" s="174" t="s">
        <v>101</v>
      </c>
      <c r="AV165" s="12" t="s">
        <v>81</v>
      </c>
      <c r="AW165" s="12" t="s">
        <v>31</v>
      </c>
      <c r="AX165" s="12" t="s">
        <v>73</v>
      </c>
      <c r="AY165" s="174" t="s">
        <v>135</v>
      </c>
    </row>
    <row r="166" spans="2:51" s="10" customFormat="1" ht="22.5" customHeight="1">
      <c r="B166" s="151"/>
      <c r="C166" s="152"/>
      <c r="D166" s="152"/>
      <c r="E166" s="153" t="s">
        <v>5</v>
      </c>
      <c r="F166" s="253" t="s">
        <v>232</v>
      </c>
      <c r="G166" s="254"/>
      <c r="H166" s="254"/>
      <c r="I166" s="254"/>
      <c r="J166" s="152"/>
      <c r="K166" s="154">
        <v>125.8</v>
      </c>
      <c r="L166" s="152"/>
      <c r="M166" s="152"/>
      <c r="N166" s="152"/>
      <c r="O166" s="152"/>
      <c r="P166" s="152"/>
      <c r="Q166" s="152"/>
      <c r="R166" s="155"/>
      <c r="T166" s="156"/>
      <c r="U166" s="152"/>
      <c r="V166" s="152"/>
      <c r="W166" s="152"/>
      <c r="X166" s="152"/>
      <c r="Y166" s="152"/>
      <c r="Z166" s="152"/>
      <c r="AA166" s="157"/>
      <c r="AT166" s="158" t="s">
        <v>143</v>
      </c>
      <c r="AU166" s="158" t="s">
        <v>101</v>
      </c>
      <c r="AV166" s="10" t="s">
        <v>101</v>
      </c>
      <c r="AW166" s="10" t="s">
        <v>31</v>
      </c>
      <c r="AX166" s="10" t="s">
        <v>81</v>
      </c>
      <c r="AY166" s="158" t="s">
        <v>135</v>
      </c>
    </row>
    <row r="167" spans="2:65" s="1" customFormat="1" ht="22.5" customHeight="1">
      <c r="B167" s="141"/>
      <c r="C167" s="142" t="s">
        <v>233</v>
      </c>
      <c r="D167" s="142" t="s">
        <v>136</v>
      </c>
      <c r="E167" s="143" t="s">
        <v>234</v>
      </c>
      <c r="F167" s="249" t="s">
        <v>235</v>
      </c>
      <c r="G167" s="249"/>
      <c r="H167" s="249"/>
      <c r="I167" s="249"/>
      <c r="J167" s="144" t="s">
        <v>187</v>
      </c>
      <c r="K167" s="145">
        <v>11.991</v>
      </c>
      <c r="L167" s="250"/>
      <c r="M167" s="250"/>
      <c r="N167" s="250">
        <f>ROUND(L167*K167,2)</f>
        <v>0</v>
      </c>
      <c r="O167" s="250"/>
      <c r="P167" s="250"/>
      <c r="Q167" s="250"/>
      <c r="R167" s="146"/>
      <c r="T167" s="147" t="s">
        <v>5</v>
      </c>
      <c r="U167" s="44" t="s">
        <v>38</v>
      </c>
      <c r="V167" s="148">
        <v>2.22</v>
      </c>
      <c r="W167" s="148">
        <f>V167*K167</f>
        <v>26.62002</v>
      </c>
      <c r="X167" s="148">
        <v>0</v>
      </c>
      <c r="Y167" s="148">
        <f>X167*K167</f>
        <v>0</v>
      </c>
      <c r="Z167" s="148">
        <v>0.108</v>
      </c>
      <c r="AA167" s="149">
        <f>Z167*K167</f>
        <v>1.2950279999999998</v>
      </c>
      <c r="AR167" s="21" t="s">
        <v>140</v>
      </c>
      <c r="AT167" s="21" t="s">
        <v>136</v>
      </c>
      <c r="AU167" s="21" t="s">
        <v>101</v>
      </c>
      <c r="AY167" s="21" t="s">
        <v>135</v>
      </c>
      <c r="BE167" s="150">
        <f>IF(U167="základní",N167,0)</f>
        <v>0</v>
      </c>
      <c r="BF167" s="150">
        <f>IF(U167="snížená",N167,0)</f>
        <v>0</v>
      </c>
      <c r="BG167" s="150">
        <f>IF(U167="zákl. přenesená",N167,0)</f>
        <v>0</v>
      </c>
      <c r="BH167" s="150">
        <f>IF(U167="sníž. přenesená",N167,0)</f>
        <v>0</v>
      </c>
      <c r="BI167" s="150">
        <f>IF(U167="nulová",N167,0)</f>
        <v>0</v>
      </c>
      <c r="BJ167" s="21" t="s">
        <v>81</v>
      </c>
      <c r="BK167" s="150">
        <f>ROUND(L167*K167,2)</f>
        <v>0</v>
      </c>
      <c r="BL167" s="21" t="s">
        <v>140</v>
      </c>
      <c r="BM167" s="21" t="s">
        <v>236</v>
      </c>
    </row>
    <row r="168" spans="2:51" s="10" customFormat="1" ht="22.5" customHeight="1">
      <c r="B168" s="151"/>
      <c r="C168" s="152"/>
      <c r="D168" s="152"/>
      <c r="E168" s="153" t="s">
        <v>5</v>
      </c>
      <c r="F168" s="251" t="s">
        <v>237</v>
      </c>
      <c r="G168" s="252"/>
      <c r="H168" s="252"/>
      <c r="I168" s="252"/>
      <c r="J168" s="152"/>
      <c r="K168" s="154">
        <v>11.991</v>
      </c>
      <c r="L168" s="152"/>
      <c r="M168" s="152"/>
      <c r="N168" s="152"/>
      <c r="O168" s="152"/>
      <c r="P168" s="152"/>
      <c r="Q168" s="152"/>
      <c r="R168" s="155"/>
      <c r="T168" s="156"/>
      <c r="U168" s="152"/>
      <c r="V168" s="152"/>
      <c r="W168" s="152"/>
      <c r="X168" s="152"/>
      <c r="Y168" s="152"/>
      <c r="Z168" s="152"/>
      <c r="AA168" s="157"/>
      <c r="AT168" s="158" t="s">
        <v>143</v>
      </c>
      <c r="AU168" s="158" t="s">
        <v>101</v>
      </c>
      <c r="AV168" s="10" t="s">
        <v>101</v>
      </c>
      <c r="AW168" s="10" t="s">
        <v>31</v>
      </c>
      <c r="AX168" s="10" t="s">
        <v>81</v>
      </c>
      <c r="AY168" s="158" t="s">
        <v>135</v>
      </c>
    </row>
    <row r="169" spans="2:65" s="1" customFormat="1" ht="31.5" customHeight="1">
      <c r="B169" s="141"/>
      <c r="C169" s="142" t="s">
        <v>238</v>
      </c>
      <c r="D169" s="142" t="s">
        <v>136</v>
      </c>
      <c r="E169" s="143" t="s">
        <v>239</v>
      </c>
      <c r="F169" s="249" t="s">
        <v>240</v>
      </c>
      <c r="G169" s="249"/>
      <c r="H169" s="249"/>
      <c r="I169" s="249"/>
      <c r="J169" s="144" t="s">
        <v>187</v>
      </c>
      <c r="K169" s="145">
        <v>71.75</v>
      </c>
      <c r="L169" s="250"/>
      <c r="M169" s="250"/>
      <c r="N169" s="250">
        <f>ROUND(L169*K169,2)</f>
        <v>0</v>
      </c>
      <c r="O169" s="250"/>
      <c r="P169" s="250"/>
      <c r="Q169" s="250"/>
      <c r="R169" s="146"/>
      <c r="T169" s="147" t="s">
        <v>5</v>
      </c>
      <c r="U169" s="44" t="s">
        <v>38</v>
      </c>
      <c r="V169" s="148">
        <v>0.273</v>
      </c>
      <c r="W169" s="148">
        <f>V169*K169</f>
        <v>19.58775</v>
      </c>
      <c r="X169" s="148">
        <v>0</v>
      </c>
      <c r="Y169" s="148">
        <f>X169*K169</f>
        <v>0</v>
      </c>
      <c r="Z169" s="148">
        <v>0</v>
      </c>
      <c r="AA169" s="149">
        <f>Z169*K169</f>
        <v>0</v>
      </c>
      <c r="AR169" s="21" t="s">
        <v>140</v>
      </c>
      <c r="AT169" s="21" t="s">
        <v>136</v>
      </c>
      <c r="AU169" s="21" t="s">
        <v>101</v>
      </c>
      <c r="AY169" s="21" t="s">
        <v>135</v>
      </c>
      <c r="BE169" s="150">
        <f>IF(U169="základní",N169,0)</f>
        <v>0</v>
      </c>
      <c r="BF169" s="150">
        <f>IF(U169="snížená",N169,0)</f>
        <v>0</v>
      </c>
      <c r="BG169" s="150">
        <f>IF(U169="zákl. přenesená",N169,0)</f>
        <v>0</v>
      </c>
      <c r="BH169" s="150">
        <f>IF(U169="sníž. přenesená",N169,0)</f>
        <v>0</v>
      </c>
      <c r="BI169" s="150">
        <f>IF(U169="nulová",N169,0)</f>
        <v>0</v>
      </c>
      <c r="BJ169" s="21" t="s">
        <v>81</v>
      </c>
      <c r="BK169" s="150">
        <f>ROUND(L169*K169,2)</f>
        <v>0</v>
      </c>
      <c r="BL169" s="21" t="s">
        <v>140</v>
      </c>
      <c r="BM169" s="21" t="s">
        <v>241</v>
      </c>
    </row>
    <row r="170" spans="2:51" s="10" customFormat="1" ht="22.5" customHeight="1">
      <c r="B170" s="151"/>
      <c r="C170" s="152"/>
      <c r="D170" s="152"/>
      <c r="E170" s="153" t="s">
        <v>5</v>
      </c>
      <c r="F170" s="251" t="s">
        <v>242</v>
      </c>
      <c r="G170" s="252"/>
      <c r="H170" s="252"/>
      <c r="I170" s="252"/>
      <c r="J170" s="152"/>
      <c r="K170" s="154">
        <v>69.19</v>
      </c>
      <c r="L170" s="152"/>
      <c r="M170" s="152"/>
      <c r="N170" s="152"/>
      <c r="O170" s="152"/>
      <c r="P170" s="152"/>
      <c r="Q170" s="152"/>
      <c r="R170" s="155"/>
      <c r="T170" s="156"/>
      <c r="U170" s="152"/>
      <c r="V170" s="152"/>
      <c r="W170" s="152"/>
      <c r="X170" s="152"/>
      <c r="Y170" s="152"/>
      <c r="Z170" s="152"/>
      <c r="AA170" s="157"/>
      <c r="AT170" s="158" t="s">
        <v>143</v>
      </c>
      <c r="AU170" s="158" t="s">
        <v>101</v>
      </c>
      <c r="AV170" s="10" t="s">
        <v>101</v>
      </c>
      <c r="AW170" s="10" t="s">
        <v>31</v>
      </c>
      <c r="AX170" s="10" t="s">
        <v>73</v>
      </c>
      <c r="AY170" s="158" t="s">
        <v>135</v>
      </c>
    </row>
    <row r="171" spans="2:51" s="10" customFormat="1" ht="22.5" customHeight="1">
      <c r="B171" s="151"/>
      <c r="C171" s="152"/>
      <c r="D171" s="152"/>
      <c r="E171" s="153" t="s">
        <v>5</v>
      </c>
      <c r="F171" s="253" t="s">
        <v>243</v>
      </c>
      <c r="G171" s="254"/>
      <c r="H171" s="254"/>
      <c r="I171" s="254"/>
      <c r="J171" s="152"/>
      <c r="K171" s="154">
        <v>2.56</v>
      </c>
      <c r="L171" s="152"/>
      <c r="M171" s="152"/>
      <c r="N171" s="152"/>
      <c r="O171" s="152"/>
      <c r="P171" s="152"/>
      <c r="Q171" s="152"/>
      <c r="R171" s="155"/>
      <c r="T171" s="156"/>
      <c r="U171" s="152"/>
      <c r="V171" s="152"/>
      <c r="W171" s="152"/>
      <c r="X171" s="152"/>
      <c r="Y171" s="152"/>
      <c r="Z171" s="152"/>
      <c r="AA171" s="157"/>
      <c r="AT171" s="158" t="s">
        <v>143</v>
      </c>
      <c r="AU171" s="158" t="s">
        <v>101</v>
      </c>
      <c r="AV171" s="10" t="s">
        <v>101</v>
      </c>
      <c r="AW171" s="10" t="s">
        <v>31</v>
      </c>
      <c r="AX171" s="10" t="s">
        <v>73</v>
      </c>
      <c r="AY171" s="158" t="s">
        <v>135</v>
      </c>
    </row>
    <row r="172" spans="2:51" s="11" customFormat="1" ht="22.5" customHeight="1">
      <c r="B172" s="159"/>
      <c r="C172" s="160"/>
      <c r="D172" s="160"/>
      <c r="E172" s="161" t="s">
        <v>5</v>
      </c>
      <c r="F172" s="255" t="s">
        <v>145</v>
      </c>
      <c r="G172" s="256"/>
      <c r="H172" s="256"/>
      <c r="I172" s="256"/>
      <c r="J172" s="160"/>
      <c r="K172" s="162">
        <v>71.75</v>
      </c>
      <c r="L172" s="160"/>
      <c r="M172" s="160"/>
      <c r="N172" s="160"/>
      <c r="O172" s="160"/>
      <c r="P172" s="160"/>
      <c r="Q172" s="160"/>
      <c r="R172" s="163"/>
      <c r="T172" s="164"/>
      <c r="U172" s="160"/>
      <c r="V172" s="160"/>
      <c r="W172" s="160"/>
      <c r="X172" s="160"/>
      <c r="Y172" s="160"/>
      <c r="Z172" s="160"/>
      <c r="AA172" s="165"/>
      <c r="AT172" s="166" t="s">
        <v>143</v>
      </c>
      <c r="AU172" s="166" t="s">
        <v>101</v>
      </c>
      <c r="AV172" s="11" t="s">
        <v>140</v>
      </c>
      <c r="AW172" s="11" t="s">
        <v>31</v>
      </c>
      <c r="AX172" s="11" t="s">
        <v>81</v>
      </c>
      <c r="AY172" s="166" t="s">
        <v>135</v>
      </c>
    </row>
    <row r="173" spans="2:65" s="1" customFormat="1" ht="22.5" customHeight="1">
      <c r="B173" s="141"/>
      <c r="C173" s="142" t="s">
        <v>244</v>
      </c>
      <c r="D173" s="142" t="s">
        <v>136</v>
      </c>
      <c r="E173" s="143" t="s">
        <v>245</v>
      </c>
      <c r="F173" s="249" t="s">
        <v>246</v>
      </c>
      <c r="G173" s="249"/>
      <c r="H173" s="249"/>
      <c r="I173" s="249"/>
      <c r="J173" s="144" t="s">
        <v>187</v>
      </c>
      <c r="K173" s="145">
        <v>71.75</v>
      </c>
      <c r="L173" s="250"/>
      <c r="M173" s="250"/>
      <c r="N173" s="250">
        <f>ROUND(L173*K173,2)</f>
        <v>0</v>
      </c>
      <c r="O173" s="250"/>
      <c r="P173" s="250"/>
      <c r="Q173" s="250"/>
      <c r="R173" s="146"/>
      <c r="T173" s="147" t="s">
        <v>5</v>
      </c>
      <c r="U173" s="44" t="s">
        <v>38</v>
      </c>
      <c r="V173" s="148">
        <v>0.404</v>
      </c>
      <c r="W173" s="148">
        <f>V173*K173</f>
        <v>28.987000000000002</v>
      </c>
      <c r="X173" s="148">
        <v>0</v>
      </c>
      <c r="Y173" s="148">
        <f>X173*K173</f>
        <v>0</v>
      </c>
      <c r="Z173" s="148">
        <v>0</v>
      </c>
      <c r="AA173" s="149">
        <f>Z173*K173</f>
        <v>0</v>
      </c>
      <c r="AR173" s="21" t="s">
        <v>140</v>
      </c>
      <c r="AT173" s="21" t="s">
        <v>136</v>
      </c>
      <c r="AU173" s="21" t="s">
        <v>101</v>
      </c>
      <c r="AY173" s="21" t="s">
        <v>135</v>
      </c>
      <c r="BE173" s="150">
        <f>IF(U173="základní",N173,0)</f>
        <v>0</v>
      </c>
      <c r="BF173" s="150">
        <f>IF(U173="snížená",N173,0)</f>
        <v>0</v>
      </c>
      <c r="BG173" s="150">
        <f>IF(U173="zákl. přenesená",N173,0)</f>
        <v>0</v>
      </c>
      <c r="BH173" s="150">
        <f>IF(U173="sníž. přenesená",N173,0)</f>
        <v>0</v>
      </c>
      <c r="BI173" s="150">
        <f>IF(U173="nulová",N173,0)</f>
        <v>0</v>
      </c>
      <c r="BJ173" s="21" t="s">
        <v>81</v>
      </c>
      <c r="BK173" s="150">
        <f>ROUND(L173*K173,2)</f>
        <v>0</v>
      </c>
      <c r="BL173" s="21" t="s">
        <v>140</v>
      </c>
      <c r="BM173" s="21" t="s">
        <v>247</v>
      </c>
    </row>
    <row r="174" spans="2:65" s="1" customFormat="1" ht="22.5" customHeight="1">
      <c r="B174" s="141"/>
      <c r="C174" s="142" t="s">
        <v>248</v>
      </c>
      <c r="D174" s="142" t="s">
        <v>136</v>
      </c>
      <c r="E174" s="143" t="s">
        <v>249</v>
      </c>
      <c r="F174" s="249" t="s">
        <v>250</v>
      </c>
      <c r="G174" s="249"/>
      <c r="H174" s="249"/>
      <c r="I174" s="249"/>
      <c r="J174" s="144" t="s">
        <v>158</v>
      </c>
      <c r="K174" s="145">
        <v>19.2</v>
      </c>
      <c r="L174" s="250"/>
      <c r="M174" s="250"/>
      <c r="N174" s="250">
        <f>ROUND(L174*K174,2)</f>
        <v>0</v>
      </c>
      <c r="O174" s="250"/>
      <c r="P174" s="250"/>
      <c r="Q174" s="250"/>
      <c r="R174" s="146"/>
      <c r="T174" s="147" t="s">
        <v>5</v>
      </c>
      <c r="U174" s="44" t="s">
        <v>38</v>
      </c>
      <c r="V174" s="148">
        <v>1.66</v>
      </c>
      <c r="W174" s="148">
        <f>V174*K174</f>
        <v>31.871999999999996</v>
      </c>
      <c r="X174" s="148">
        <v>0.00303</v>
      </c>
      <c r="Y174" s="148">
        <f>X174*K174</f>
        <v>0.058176</v>
      </c>
      <c r="Z174" s="148">
        <v>0</v>
      </c>
      <c r="AA174" s="149">
        <f>Z174*K174</f>
        <v>0</v>
      </c>
      <c r="AR174" s="21" t="s">
        <v>140</v>
      </c>
      <c r="AT174" s="21" t="s">
        <v>136</v>
      </c>
      <c r="AU174" s="21" t="s">
        <v>101</v>
      </c>
      <c r="AY174" s="21" t="s">
        <v>135</v>
      </c>
      <c r="BE174" s="150">
        <f>IF(U174="základní",N174,0)</f>
        <v>0</v>
      </c>
      <c r="BF174" s="150">
        <f>IF(U174="snížená",N174,0)</f>
        <v>0</v>
      </c>
      <c r="BG174" s="150">
        <f>IF(U174="zákl. přenesená",N174,0)</f>
        <v>0</v>
      </c>
      <c r="BH174" s="150">
        <f>IF(U174="sníž. přenesená",N174,0)</f>
        <v>0</v>
      </c>
      <c r="BI174" s="150">
        <f>IF(U174="nulová",N174,0)</f>
        <v>0</v>
      </c>
      <c r="BJ174" s="21" t="s">
        <v>81</v>
      </c>
      <c r="BK174" s="150">
        <f>ROUND(L174*K174,2)</f>
        <v>0</v>
      </c>
      <c r="BL174" s="21" t="s">
        <v>140</v>
      </c>
      <c r="BM174" s="21" t="s">
        <v>251</v>
      </c>
    </row>
    <row r="175" spans="2:51" s="10" customFormat="1" ht="22.5" customHeight="1">
      <c r="B175" s="151"/>
      <c r="C175" s="152"/>
      <c r="D175" s="152"/>
      <c r="E175" s="153" t="s">
        <v>5</v>
      </c>
      <c r="F175" s="251" t="s">
        <v>252</v>
      </c>
      <c r="G175" s="252"/>
      <c r="H175" s="252"/>
      <c r="I175" s="252"/>
      <c r="J175" s="152"/>
      <c r="K175" s="154">
        <v>19.2</v>
      </c>
      <c r="L175" s="152"/>
      <c r="M175" s="152"/>
      <c r="N175" s="152"/>
      <c r="O175" s="152"/>
      <c r="P175" s="152"/>
      <c r="Q175" s="152"/>
      <c r="R175" s="155"/>
      <c r="T175" s="156"/>
      <c r="U175" s="152"/>
      <c r="V175" s="152"/>
      <c r="W175" s="152"/>
      <c r="X175" s="152"/>
      <c r="Y175" s="152"/>
      <c r="Z175" s="152"/>
      <c r="AA175" s="157"/>
      <c r="AT175" s="158" t="s">
        <v>143</v>
      </c>
      <c r="AU175" s="158" t="s">
        <v>101</v>
      </c>
      <c r="AV175" s="10" t="s">
        <v>101</v>
      </c>
      <c r="AW175" s="10" t="s">
        <v>31</v>
      </c>
      <c r="AX175" s="10" t="s">
        <v>81</v>
      </c>
      <c r="AY175" s="158" t="s">
        <v>135</v>
      </c>
    </row>
    <row r="176" spans="2:65" s="1" customFormat="1" ht="22.5" customHeight="1">
      <c r="B176" s="141"/>
      <c r="C176" s="142" t="s">
        <v>253</v>
      </c>
      <c r="D176" s="142" t="s">
        <v>136</v>
      </c>
      <c r="E176" s="143" t="s">
        <v>254</v>
      </c>
      <c r="F176" s="249" t="s">
        <v>255</v>
      </c>
      <c r="G176" s="249"/>
      <c r="H176" s="249"/>
      <c r="I176" s="249"/>
      <c r="J176" s="144" t="s">
        <v>187</v>
      </c>
      <c r="K176" s="145">
        <v>40.3</v>
      </c>
      <c r="L176" s="250"/>
      <c r="M176" s="250"/>
      <c r="N176" s="250">
        <f>ROUND(L176*K176,2)</f>
        <v>0</v>
      </c>
      <c r="O176" s="250"/>
      <c r="P176" s="250"/>
      <c r="Q176" s="250"/>
      <c r="R176" s="146"/>
      <c r="T176" s="147" t="s">
        <v>5</v>
      </c>
      <c r="U176" s="44" t="s">
        <v>38</v>
      </c>
      <c r="V176" s="148">
        <v>0.65</v>
      </c>
      <c r="W176" s="148">
        <f>V176*K176</f>
        <v>26.195</v>
      </c>
      <c r="X176" s="148">
        <v>0</v>
      </c>
      <c r="Y176" s="148">
        <f>X176*K176</f>
        <v>0</v>
      </c>
      <c r="Z176" s="148">
        <v>0</v>
      </c>
      <c r="AA176" s="149">
        <f>Z176*K176</f>
        <v>0</v>
      </c>
      <c r="AR176" s="21" t="s">
        <v>140</v>
      </c>
      <c r="AT176" s="21" t="s">
        <v>136</v>
      </c>
      <c r="AU176" s="21" t="s">
        <v>101</v>
      </c>
      <c r="AY176" s="21" t="s">
        <v>135</v>
      </c>
      <c r="BE176" s="150">
        <f>IF(U176="základní",N176,0)</f>
        <v>0</v>
      </c>
      <c r="BF176" s="150">
        <f>IF(U176="snížená",N176,0)</f>
        <v>0</v>
      </c>
      <c r="BG176" s="150">
        <f>IF(U176="zákl. přenesená",N176,0)</f>
        <v>0</v>
      </c>
      <c r="BH176" s="150">
        <f>IF(U176="sníž. přenesená",N176,0)</f>
        <v>0</v>
      </c>
      <c r="BI176" s="150">
        <f>IF(U176="nulová",N176,0)</f>
        <v>0</v>
      </c>
      <c r="BJ176" s="21" t="s">
        <v>81</v>
      </c>
      <c r="BK176" s="150">
        <f>ROUND(L176*K176,2)</f>
        <v>0</v>
      </c>
      <c r="BL176" s="21" t="s">
        <v>140</v>
      </c>
      <c r="BM176" s="21" t="s">
        <v>256</v>
      </c>
    </row>
    <row r="177" spans="2:65" s="1" customFormat="1" ht="22.5" customHeight="1">
      <c r="B177" s="141"/>
      <c r="C177" s="142" t="s">
        <v>257</v>
      </c>
      <c r="D177" s="142" t="s">
        <v>136</v>
      </c>
      <c r="E177" s="143" t="s">
        <v>258</v>
      </c>
      <c r="F177" s="249" t="s">
        <v>259</v>
      </c>
      <c r="G177" s="249"/>
      <c r="H177" s="249"/>
      <c r="I177" s="249"/>
      <c r="J177" s="144" t="s">
        <v>187</v>
      </c>
      <c r="K177" s="145">
        <v>40.3</v>
      </c>
      <c r="L177" s="250"/>
      <c r="M177" s="250"/>
      <c r="N177" s="250">
        <f>ROUND(L177*K177,2)</f>
        <v>0</v>
      </c>
      <c r="O177" s="250"/>
      <c r="P177" s="250"/>
      <c r="Q177" s="250"/>
      <c r="R177" s="146"/>
      <c r="T177" s="147" t="s">
        <v>5</v>
      </c>
      <c r="U177" s="44" t="s">
        <v>38</v>
      </c>
      <c r="V177" s="148">
        <v>0.875</v>
      </c>
      <c r="W177" s="148">
        <f>V177*K177</f>
        <v>35.262499999999996</v>
      </c>
      <c r="X177" s="148">
        <v>0</v>
      </c>
      <c r="Y177" s="148">
        <f>X177*K177</f>
        <v>0</v>
      </c>
      <c r="Z177" s="148">
        <v>0.00073</v>
      </c>
      <c r="AA177" s="149">
        <f>Z177*K177</f>
        <v>0.029418999999999997</v>
      </c>
      <c r="AR177" s="21" t="s">
        <v>140</v>
      </c>
      <c r="AT177" s="21" t="s">
        <v>136</v>
      </c>
      <c r="AU177" s="21" t="s">
        <v>101</v>
      </c>
      <c r="AY177" s="21" t="s">
        <v>135</v>
      </c>
      <c r="BE177" s="150">
        <f>IF(U177="základní",N177,0)</f>
        <v>0</v>
      </c>
      <c r="BF177" s="150">
        <f>IF(U177="snížená",N177,0)</f>
        <v>0</v>
      </c>
      <c r="BG177" s="150">
        <f>IF(U177="zákl. přenesená",N177,0)</f>
        <v>0</v>
      </c>
      <c r="BH177" s="150">
        <f>IF(U177="sníž. přenesená",N177,0)</f>
        <v>0</v>
      </c>
      <c r="BI177" s="150">
        <f>IF(U177="nulová",N177,0)</f>
        <v>0</v>
      </c>
      <c r="BJ177" s="21" t="s">
        <v>81</v>
      </c>
      <c r="BK177" s="150">
        <f>ROUND(L177*K177,2)</f>
        <v>0</v>
      </c>
      <c r="BL177" s="21" t="s">
        <v>140</v>
      </c>
      <c r="BM177" s="21" t="s">
        <v>260</v>
      </c>
    </row>
    <row r="178" spans="2:51" s="10" customFormat="1" ht="22.5" customHeight="1">
      <c r="B178" s="151"/>
      <c r="C178" s="152"/>
      <c r="D178" s="152"/>
      <c r="E178" s="153" t="s">
        <v>5</v>
      </c>
      <c r="F178" s="251" t="s">
        <v>261</v>
      </c>
      <c r="G178" s="252"/>
      <c r="H178" s="252"/>
      <c r="I178" s="252"/>
      <c r="J178" s="152"/>
      <c r="K178" s="154">
        <v>37.74</v>
      </c>
      <c r="L178" s="152"/>
      <c r="M178" s="152"/>
      <c r="N178" s="152"/>
      <c r="O178" s="152"/>
      <c r="P178" s="152"/>
      <c r="Q178" s="152"/>
      <c r="R178" s="155"/>
      <c r="T178" s="156"/>
      <c r="U178" s="152"/>
      <c r="V178" s="152"/>
      <c r="W178" s="152"/>
      <c r="X178" s="152"/>
      <c r="Y178" s="152"/>
      <c r="Z178" s="152"/>
      <c r="AA178" s="157"/>
      <c r="AT178" s="158" t="s">
        <v>143</v>
      </c>
      <c r="AU178" s="158" t="s">
        <v>101</v>
      </c>
      <c r="AV178" s="10" t="s">
        <v>101</v>
      </c>
      <c r="AW178" s="10" t="s">
        <v>31</v>
      </c>
      <c r="AX178" s="10" t="s">
        <v>73</v>
      </c>
      <c r="AY178" s="158" t="s">
        <v>135</v>
      </c>
    </row>
    <row r="179" spans="2:51" s="10" customFormat="1" ht="22.5" customHeight="1">
      <c r="B179" s="151"/>
      <c r="C179" s="152"/>
      <c r="D179" s="152"/>
      <c r="E179" s="153" t="s">
        <v>5</v>
      </c>
      <c r="F179" s="253" t="s">
        <v>5</v>
      </c>
      <c r="G179" s="254"/>
      <c r="H179" s="254"/>
      <c r="I179" s="254"/>
      <c r="J179" s="152"/>
      <c r="K179" s="154">
        <v>0</v>
      </c>
      <c r="L179" s="152"/>
      <c r="M179" s="152"/>
      <c r="N179" s="152"/>
      <c r="O179" s="152"/>
      <c r="P179" s="152"/>
      <c r="Q179" s="152"/>
      <c r="R179" s="155"/>
      <c r="T179" s="156"/>
      <c r="U179" s="152"/>
      <c r="V179" s="152"/>
      <c r="W179" s="152"/>
      <c r="X179" s="152"/>
      <c r="Y179" s="152"/>
      <c r="Z179" s="152"/>
      <c r="AA179" s="157"/>
      <c r="AT179" s="158" t="s">
        <v>143</v>
      </c>
      <c r="AU179" s="158" t="s">
        <v>101</v>
      </c>
      <c r="AV179" s="10" t="s">
        <v>101</v>
      </c>
      <c r="AW179" s="10" t="s">
        <v>31</v>
      </c>
      <c r="AX179" s="10" t="s">
        <v>73</v>
      </c>
      <c r="AY179" s="158" t="s">
        <v>135</v>
      </c>
    </row>
    <row r="180" spans="2:51" s="10" customFormat="1" ht="22.5" customHeight="1">
      <c r="B180" s="151"/>
      <c r="C180" s="152"/>
      <c r="D180" s="152"/>
      <c r="E180" s="153" t="s">
        <v>5</v>
      </c>
      <c r="F180" s="253" t="s">
        <v>262</v>
      </c>
      <c r="G180" s="254"/>
      <c r="H180" s="254"/>
      <c r="I180" s="254"/>
      <c r="J180" s="152"/>
      <c r="K180" s="154">
        <v>2.56</v>
      </c>
      <c r="L180" s="152"/>
      <c r="M180" s="152"/>
      <c r="N180" s="152"/>
      <c r="O180" s="152"/>
      <c r="P180" s="152"/>
      <c r="Q180" s="152"/>
      <c r="R180" s="155"/>
      <c r="T180" s="156"/>
      <c r="U180" s="152"/>
      <c r="V180" s="152"/>
      <c r="W180" s="152"/>
      <c r="X180" s="152"/>
      <c r="Y180" s="152"/>
      <c r="Z180" s="152"/>
      <c r="AA180" s="157"/>
      <c r="AT180" s="158" t="s">
        <v>143</v>
      </c>
      <c r="AU180" s="158" t="s">
        <v>101</v>
      </c>
      <c r="AV180" s="10" t="s">
        <v>101</v>
      </c>
      <c r="AW180" s="10" t="s">
        <v>31</v>
      </c>
      <c r="AX180" s="10" t="s">
        <v>73</v>
      </c>
      <c r="AY180" s="158" t="s">
        <v>135</v>
      </c>
    </row>
    <row r="181" spans="2:51" s="11" customFormat="1" ht="22.5" customHeight="1">
      <c r="B181" s="159"/>
      <c r="C181" s="160"/>
      <c r="D181" s="160"/>
      <c r="E181" s="161" t="s">
        <v>5</v>
      </c>
      <c r="F181" s="255" t="s">
        <v>145</v>
      </c>
      <c r="G181" s="256"/>
      <c r="H181" s="256"/>
      <c r="I181" s="256"/>
      <c r="J181" s="160"/>
      <c r="K181" s="162">
        <v>40.3</v>
      </c>
      <c r="L181" s="160"/>
      <c r="M181" s="160"/>
      <c r="N181" s="160"/>
      <c r="O181" s="160"/>
      <c r="P181" s="160"/>
      <c r="Q181" s="160"/>
      <c r="R181" s="163"/>
      <c r="T181" s="164"/>
      <c r="U181" s="160"/>
      <c r="V181" s="160"/>
      <c r="W181" s="160"/>
      <c r="X181" s="160"/>
      <c r="Y181" s="160"/>
      <c r="Z181" s="160"/>
      <c r="AA181" s="165"/>
      <c r="AT181" s="166" t="s">
        <v>143</v>
      </c>
      <c r="AU181" s="166" t="s">
        <v>101</v>
      </c>
      <c r="AV181" s="11" t="s">
        <v>140</v>
      </c>
      <c r="AW181" s="11" t="s">
        <v>31</v>
      </c>
      <c r="AX181" s="11" t="s">
        <v>81</v>
      </c>
      <c r="AY181" s="166" t="s">
        <v>135</v>
      </c>
    </row>
    <row r="182" spans="2:65" s="1" customFormat="1" ht="31.5" customHeight="1">
      <c r="B182" s="141"/>
      <c r="C182" s="142" t="s">
        <v>263</v>
      </c>
      <c r="D182" s="142" t="s">
        <v>136</v>
      </c>
      <c r="E182" s="143" t="s">
        <v>264</v>
      </c>
      <c r="F182" s="249" t="s">
        <v>265</v>
      </c>
      <c r="G182" s="249"/>
      <c r="H182" s="249"/>
      <c r="I182" s="249"/>
      <c r="J182" s="144" t="s">
        <v>187</v>
      </c>
      <c r="K182" s="145">
        <v>40.3</v>
      </c>
      <c r="L182" s="250"/>
      <c r="M182" s="250"/>
      <c r="N182" s="250">
        <f>ROUND(L182*K182,2)</f>
        <v>0</v>
      </c>
      <c r="O182" s="250"/>
      <c r="P182" s="250"/>
      <c r="Q182" s="250"/>
      <c r="R182" s="146"/>
      <c r="T182" s="147" t="s">
        <v>5</v>
      </c>
      <c r="U182" s="44" t="s">
        <v>38</v>
      </c>
      <c r="V182" s="148">
        <v>0.257</v>
      </c>
      <c r="W182" s="148">
        <f>V182*K182</f>
        <v>10.357099999999999</v>
      </c>
      <c r="X182" s="148">
        <v>0</v>
      </c>
      <c r="Y182" s="148">
        <f>X182*K182</f>
        <v>0</v>
      </c>
      <c r="Z182" s="148">
        <v>0.0024</v>
      </c>
      <c r="AA182" s="149">
        <f>Z182*K182</f>
        <v>0.09671999999999999</v>
      </c>
      <c r="AR182" s="21" t="s">
        <v>140</v>
      </c>
      <c r="AT182" s="21" t="s">
        <v>136</v>
      </c>
      <c r="AU182" s="21" t="s">
        <v>101</v>
      </c>
      <c r="AY182" s="21" t="s">
        <v>135</v>
      </c>
      <c r="BE182" s="150">
        <f>IF(U182="základní",N182,0)</f>
        <v>0</v>
      </c>
      <c r="BF182" s="150">
        <f>IF(U182="snížená",N182,0)</f>
        <v>0</v>
      </c>
      <c r="BG182" s="150">
        <f>IF(U182="zákl. přenesená",N182,0)</f>
        <v>0</v>
      </c>
      <c r="BH182" s="150">
        <f>IF(U182="sníž. přenesená",N182,0)</f>
        <v>0</v>
      </c>
      <c r="BI182" s="150">
        <f>IF(U182="nulová",N182,0)</f>
        <v>0</v>
      </c>
      <c r="BJ182" s="21" t="s">
        <v>81</v>
      </c>
      <c r="BK182" s="150">
        <f>ROUND(L182*K182,2)</f>
        <v>0</v>
      </c>
      <c r="BL182" s="21" t="s">
        <v>140</v>
      </c>
      <c r="BM182" s="21" t="s">
        <v>266</v>
      </c>
    </row>
    <row r="183" spans="2:51" s="10" customFormat="1" ht="22.5" customHeight="1">
      <c r="B183" s="151"/>
      <c r="C183" s="152"/>
      <c r="D183" s="152"/>
      <c r="E183" s="153" t="s">
        <v>5</v>
      </c>
      <c r="F183" s="251" t="s">
        <v>267</v>
      </c>
      <c r="G183" s="252"/>
      <c r="H183" s="252"/>
      <c r="I183" s="252"/>
      <c r="J183" s="152"/>
      <c r="K183" s="154">
        <v>37.74</v>
      </c>
      <c r="L183" s="152"/>
      <c r="M183" s="152"/>
      <c r="N183" s="152"/>
      <c r="O183" s="152"/>
      <c r="P183" s="152"/>
      <c r="Q183" s="152"/>
      <c r="R183" s="155"/>
      <c r="T183" s="156"/>
      <c r="U183" s="152"/>
      <c r="V183" s="152"/>
      <c r="W183" s="152"/>
      <c r="X183" s="152"/>
      <c r="Y183" s="152"/>
      <c r="Z183" s="152"/>
      <c r="AA183" s="157"/>
      <c r="AT183" s="158" t="s">
        <v>143</v>
      </c>
      <c r="AU183" s="158" t="s">
        <v>101</v>
      </c>
      <c r="AV183" s="10" t="s">
        <v>101</v>
      </c>
      <c r="AW183" s="10" t="s">
        <v>31</v>
      </c>
      <c r="AX183" s="10" t="s">
        <v>73</v>
      </c>
      <c r="AY183" s="158" t="s">
        <v>135</v>
      </c>
    </row>
    <row r="184" spans="2:51" s="10" customFormat="1" ht="22.5" customHeight="1">
      <c r="B184" s="151"/>
      <c r="C184" s="152"/>
      <c r="D184" s="152"/>
      <c r="E184" s="153" t="s">
        <v>5</v>
      </c>
      <c r="F184" s="253" t="s">
        <v>5</v>
      </c>
      <c r="G184" s="254"/>
      <c r="H184" s="254"/>
      <c r="I184" s="254"/>
      <c r="J184" s="152"/>
      <c r="K184" s="154">
        <v>0</v>
      </c>
      <c r="L184" s="152"/>
      <c r="M184" s="152"/>
      <c r="N184" s="152"/>
      <c r="O184" s="152"/>
      <c r="P184" s="152"/>
      <c r="Q184" s="152"/>
      <c r="R184" s="155"/>
      <c r="T184" s="156"/>
      <c r="U184" s="152"/>
      <c r="V184" s="152"/>
      <c r="W184" s="152"/>
      <c r="X184" s="152"/>
      <c r="Y184" s="152"/>
      <c r="Z184" s="152"/>
      <c r="AA184" s="157"/>
      <c r="AT184" s="158" t="s">
        <v>143</v>
      </c>
      <c r="AU184" s="158" t="s">
        <v>101</v>
      </c>
      <c r="AV184" s="10" t="s">
        <v>101</v>
      </c>
      <c r="AW184" s="10" t="s">
        <v>31</v>
      </c>
      <c r="AX184" s="10" t="s">
        <v>73</v>
      </c>
      <c r="AY184" s="158" t="s">
        <v>135</v>
      </c>
    </row>
    <row r="185" spans="2:51" s="10" customFormat="1" ht="22.5" customHeight="1">
      <c r="B185" s="151"/>
      <c r="C185" s="152"/>
      <c r="D185" s="152"/>
      <c r="E185" s="153" t="s">
        <v>5</v>
      </c>
      <c r="F185" s="253" t="s">
        <v>268</v>
      </c>
      <c r="G185" s="254"/>
      <c r="H185" s="254"/>
      <c r="I185" s="254"/>
      <c r="J185" s="152"/>
      <c r="K185" s="154">
        <v>2.56</v>
      </c>
      <c r="L185" s="152"/>
      <c r="M185" s="152"/>
      <c r="N185" s="152"/>
      <c r="O185" s="152"/>
      <c r="P185" s="152"/>
      <c r="Q185" s="152"/>
      <c r="R185" s="155"/>
      <c r="T185" s="156"/>
      <c r="U185" s="152"/>
      <c r="V185" s="152"/>
      <c r="W185" s="152"/>
      <c r="X185" s="152"/>
      <c r="Y185" s="152"/>
      <c r="Z185" s="152"/>
      <c r="AA185" s="157"/>
      <c r="AT185" s="158" t="s">
        <v>143</v>
      </c>
      <c r="AU185" s="158" t="s">
        <v>101</v>
      </c>
      <c r="AV185" s="10" t="s">
        <v>101</v>
      </c>
      <c r="AW185" s="10" t="s">
        <v>31</v>
      </c>
      <c r="AX185" s="10" t="s">
        <v>73</v>
      </c>
      <c r="AY185" s="158" t="s">
        <v>135</v>
      </c>
    </row>
    <row r="186" spans="2:51" s="11" customFormat="1" ht="22.5" customHeight="1">
      <c r="B186" s="159"/>
      <c r="C186" s="160"/>
      <c r="D186" s="160"/>
      <c r="E186" s="161" t="s">
        <v>5</v>
      </c>
      <c r="F186" s="255" t="s">
        <v>145</v>
      </c>
      <c r="G186" s="256"/>
      <c r="H186" s="256"/>
      <c r="I186" s="256"/>
      <c r="J186" s="160"/>
      <c r="K186" s="162">
        <v>40.3</v>
      </c>
      <c r="L186" s="160"/>
      <c r="M186" s="160"/>
      <c r="N186" s="160"/>
      <c r="O186" s="160"/>
      <c r="P186" s="160"/>
      <c r="Q186" s="160"/>
      <c r="R186" s="163"/>
      <c r="T186" s="164"/>
      <c r="U186" s="160"/>
      <c r="V186" s="160"/>
      <c r="W186" s="160"/>
      <c r="X186" s="160"/>
      <c r="Y186" s="160"/>
      <c r="Z186" s="160"/>
      <c r="AA186" s="165"/>
      <c r="AT186" s="166" t="s">
        <v>143</v>
      </c>
      <c r="AU186" s="166" t="s">
        <v>101</v>
      </c>
      <c r="AV186" s="11" t="s">
        <v>140</v>
      </c>
      <c r="AW186" s="11" t="s">
        <v>31</v>
      </c>
      <c r="AX186" s="11" t="s">
        <v>81</v>
      </c>
      <c r="AY186" s="166" t="s">
        <v>135</v>
      </c>
    </row>
    <row r="187" spans="2:65" s="1" customFormat="1" ht="31.5" customHeight="1">
      <c r="B187" s="141"/>
      <c r="C187" s="142" t="s">
        <v>269</v>
      </c>
      <c r="D187" s="142" t="s">
        <v>136</v>
      </c>
      <c r="E187" s="143" t="s">
        <v>270</v>
      </c>
      <c r="F187" s="249" t="s">
        <v>271</v>
      </c>
      <c r="G187" s="249"/>
      <c r="H187" s="249"/>
      <c r="I187" s="249"/>
      <c r="J187" s="144" t="s">
        <v>152</v>
      </c>
      <c r="K187" s="145">
        <v>685.45</v>
      </c>
      <c r="L187" s="250"/>
      <c r="M187" s="250"/>
      <c r="N187" s="250">
        <f>ROUND(L187*K187,2)</f>
        <v>0</v>
      </c>
      <c r="O187" s="250"/>
      <c r="P187" s="250"/>
      <c r="Q187" s="250"/>
      <c r="R187" s="146"/>
      <c r="T187" s="147" t="s">
        <v>5</v>
      </c>
      <c r="U187" s="44" t="s">
        <v>38</v>
      </c>
      <c r="V187" s="148">
        <v>0.479</v>
      </c>
      <c r="W187" s="148">
        <f>V187*K187</f>
        <v>328.33055</v>
      </c>
      <c r="X187" s="148">
        <v>0.00538</v>
      </c>
      <c r="Y187" s="148">
        <f>X187*K187</f>
        <v>3.6877210000000002</v>
      </c>
      <c r="Z187" s="148">
        <v>0</v>
      </c>
      <c r="AA187" s="149">
        <f>Z187*K187</f>
        <v>0</v>
      </c>
      <c r="AR187" s="21" t="s">
        <v>140</v>
      </c>
      <c r="AT187" s="21" t="s">
        <v>136</v>
      </c>
      <c r="AU187" s="21" t="s">
        <v>101</v>
      </c>
      <c r="AY187" s="21" t="s">
        <v>135</v>
      </c>
      <c r="BE187" s="150">
        <f>IF(U187="základní",N187,0)</f>
        <v>0</v>
      </c>
      <c r="BF187" s="150">
        <f>IF(U187="snížená",N187,0)</f>
        <v>0</v>
      </c>
      <c r="BG187" s="150">
        <f>IF(U187="zákl. přenesená",N187,0)</f>
        <v>0</v>
      </c>
      <c r="BH187" s="150">
        <f>IF(U187="sníž. přenesená",N187,0)</f>
        <v>0</v>
      </c>
      <c r="BI187" s="150">
        <f>IF(U187="nulová",N187,0)</f>
        <v>0</v>
      </c>
      <c r="BJ187" s="21" t="s">
        <v>81</v>
      </c>
      <c r="BK187" s="150">
        <f>ROUND(L187*K187,2)</f>
        <v>0</v>
      </c>
      <c r="BL187" s="21" t="s">
        <v>140</v>
      </c>
      <c r="BM187" s="21" t="s">
        <v>272</v>
      </c>
    </row>
    <row r="188" spans="2:51" s="12" customFormat="1" ht="22.5" customHeight="1">
      <c r="B188" s="167"/>
      <c r="C188" s="168"/>
      <c r="D188" s="168"/>
      <c r="E188" s="169" t="s">
        <v>5</v>
      </c>
      <c r="F188" s="257" t="s">
        <v>273</v>
      </c>
      <c r="G188" s="258"/>
      <c r="H188" s="258"/>
      <c r="I188" s="258"/>
      <c r="J188" s="168"/>
      <c r="K188" s="170" t="s">
        <v>5</v>
      </c>
      <c r="L188" s="168"/>
      <c r="M188" s="168"/>
      <c r="N188" s="168"/>
      <c r="O188" s="168"/>
      <c r="P188" s="168"/>
      <c r="Q188" s="168"/>
      <c r="R188" s="171"/>
      <c r="T188" s="172"/>
      <c r="U188" s="168"/>
      <c r="V188" s="168"/>
      <c r="W188" s="168"/>
      <c r="X188" s="168"/>
      <c r="Y188" s="168"/>
      <c r="Z188" s="168"/>
      <c r="AA188" s="173"/>
      <c r="AT188" s="174" t="s">
        <v>143</v>
      </c>
      <c r="AU188" s="174" t="s">
        <v>101</v>
      </c>
      <c r="AV188" s="12" t="s">
        <v>81</v>
      </c>
      <c r="AW188" s="12" t="s">
        <v>31</v>
      </c>
      <c r="AX188" s="12" t="s">
        <v>73</v>
      </c>
      <c r="AY188" s="174" t="s">
        <v>135</v>
      </c>
    </row>
    <row r="189" spans="2:51" s="12" customFormat="1" ht="22.5" customHeight="1">
      <c r="B189" s="167"/>
      <c r="C189" s="168"/>
      <c r="D189" s="168"/>
      <c r="E189" s="169" t="s">
        <v>5</v>
      </c>
      <c r="F189" s="259" t="s">
        <v>274</v>
      </c>
      <c r="G189" s="260"/>
      <c r="H189" s="260"/>
      <c r="I189" s="260"/>
      <c r="J189" s="168"/>
      <c r="K189" s="170" t="s">
        <v>5</v>
      </c>
      <c r="L189" s="168"/>
      <c r="M189" s="168"/>
      <c r="N189" s="168"/>
      <c r="O189" s="168"/>
      <c r="P189" s="168"/>
      <c r="Q189" s="168"/>
      <c r="R189" s="171"/>
      <c r="T189" s="172"/>
      <c r="U189" s="168"/>
      <c r="V189" s="168"/>
      <c r="W189" s="168"/>
      <c r="X189" s="168"/>
      <c r="Y189" s="168"/>
      <c r="Z189" s="168"/>
      <c r="AA189" s="173"/>
      <c r="AT189" s="174" t="s">
        <v>143</v>
      </c>
      <c r="AU189" s="174" t="s">
        <v>101</v>
      </c>
      <c r="AV189" s="12" t="s">
        <v>81</v>
      </c>
      <c r="AW189" s="12" t="s">
        <v>31</v>
      </c>
      <c r="AX189" s="12" t="s">
        <v>73</v>
      </c>
      <c r="AY189" s="174" t="s">
        <v>135</v>
      </c>
    </row>
    <row r="190" spans="2:51" s="10" customFormat="1" ht="22.5" customHeight="1">
      <c r="B190" s="151"/>
      <c r="C190" s="152"/>
      <c r="D190" s="152"/>
      <c r="E190" s="153" t="s">
        <v>5</v>
      </c>
      <c r="F190" s="253" t="s">
        <v>275</v>
      </c>
      <c r="G190" s="254"/>
      <c r="H190" s="254"/>
      <c r="I190" s="254"/>
      <c r="J190" s="152"/>
      <c r="K190" s="154">
        <v>685.45</v>
      </c>
      <c r="L190" s="152"/>
      <c r="M190" s="152"/>
      <c r="N190" s="152"/>
      <c r="O190" s="152"/>
      <c r="P190" s="152"/>
      <c r="Q190" s="152"/>
      <c r="R190" s="155"/>
      <c r="T190" s="156"/>
      <c r="U190" s="152"/>
      <c r="V190" s="152"/>
      <c r="W190" s="152"/>
      <c r="X190" s="152"/>
      <c r="Y190" s="152"/>
      <c r="Z190" s="152"/>
      <c r="AA190" s="157"/>
      <c r="AT190" s="158" t="s">
        <v>143</v>
      </c>
      <c r="AU190" s="158" t="s">
        <v>101</v>
      </c>
      <c r="AV190" s="10" t="s">
        <v>101</v>
      </c>
      <c r="AW190" s="10" t="s">
        <v>31</v>
      </c>
      <c r="AX190" s="10" t="s">
        <v>81</v>
      </c>
      <c r="AY190" s="158" t="s">
        <v>135</v>
      </c>
    </row>
    <row r="191" spans="2:65" s="1" customFormat="1" ht="22.5" customHeight="1">
      <c r="B191" s="141"/>
      <c r="C191" s="142" t="s">
        <v>276</v>
      </c>
      <c r="D191" s="142" t="s">
        <v>136</v>
      </c>
      <c r="E191" s="143" t="s">
        <v>277</v>
      </c>
      <c r="F191" s="249" t="s">
        <v>278</v>
      </c>
      <c r="G191" s="249"/>
      <c r="H191" s="249"/>
      <c r="I191" s="249"/>
      <c r="J191" s="144" t="s">
        <v>219</v>
      </c>
      <c r="K191" s="145">
        <v>750</v>
      </c>
      <c r="L191" s="250"/>
      <c r="M191" s="250"/>
      <c r="N191" s="250">
        <f>ROUND(L191*K191,2)</f>
        <v>0</v>
      </c>
      <c r="O191" s="250"/>
      <c r="P191" s="250"/>
      <c r="Q191" s="250"/>
      <c r="R191" s="146"/>
      <c r="T191" s="147" t="s">
        <v>5</v>
      </c>
      <c r="U191" s="44" t="s">
        <v>38</v>
      </c>
      <c r="V191" s="148">
        <v>0.442</v>
      </c>
      <c r="W191" s="148">
        <f>V191*K191</f>
        <v>331.5</v>
      </c>
      <c r="X191" s="148">
        <v>0.00167</v>
      </c>
      <c r="Y191" s="148">
        <f>X191*K191</f>
        <v>1.2525</v>
      </c>
      <c r="Z191" s="148">
        <v>0</v>
      </c>
      <c r="AA191" s="149">
        <f>Z191*K191</f>
        <v>0</v>
      </c>
      <c r="AR191" s="21" t="s">
        <v>140</v>
      </c>
      <c r="AT191" s="21" t="s">
        <v>136</v>
      </c>
      <c r="AU191" s="21" t="s">
        <v>101</v>
      </c>
      <c r="AY191" s="21" t="s">
        <v>135</v>
      </c>
      <c r="BE191" s="150">
        <f>IF(U191="základní",N191,0)</f>
        <v>0</v>
      </c>
      <c r="BF191" s="150">
        <f>IF(U191="snížená",N191,0)</f>
        <v>0</v>
      </c>
      <c r="BG191" s="150">
        <f>IF(U191="zákl. přenesená",N191,0)</f>
        <v>0</v>
      </c>
      <c r="BH191" s="150">
        <f>IF(U191="sníž. přenesená",N191,0)</f>
        <v>0</v>
      </c>
      <c r="BI191" s="150">
        <f>IF(U191="nulová",N191,0)</f>
        <v>0</v>
      </c>
      <c r="BJ191" s="21" t="s">
        <v>81</v>
      </c>
      <c r="BK191" s="150">
        <f>ROUND(L191*K191,2)</f>
        <v>0</v>
      </c>
      <c r="BL191" s="21" t="s">
        <v>140</v>
      </c>
      <c r="BM191" s="21" t="s">
        <v>279</v>
      </c>
    </row>
    <row r="192" spans="2:51" s="12" customFormat="1" ht="22.5" customHeight="1">
      <c r="B192" s="167"/>
      <c r="C192" s="168"/>
      <c r="D192" s="168"/>
      <c r="E192" s="169" t="s">
        <v>5</v>
      </c>
      <c r="F192" s="257" t="s">
        <v>273</v>
      </c>
      <c r="G192" s="258"/>
      <c r="H192" s="258"/>
      <c r="I192" s="258"/>
      <c r="J192" s="168"/>
      <c r="K192" s="170" t="s">
        <v>5</v>
      </c>
      <c r="L192" s="168"/>
      <c r="M192" s="168"/>
      <c r="N192" s="168"/>
      <c r="O192" s="168"/>
      <c r="P192" s="168"/>
      <c r="Q192" s="168"/>
      <c r="R192" s="171"/>
      <c r="T192" s="172"/>
      <c r="U192" s="168"/>
      <c r="V192" s="168"/>
      <c r="W192" s="168"/>
      <c r="X192" s="168"/>
      <c r="Y192" s="168"/>
      <c r="Z192" s="168"/>
      <c r="AA192" s="173"/>
      <c r="AT192" s="174" t="s">
        <v>143</v>
      </c>
      <c r="AU192" s="174" t="s">
        <v>101</v>
      </c>
      <c r="AV192" s="12" t="s">
        <v>81</v>
      </c>
      <c r="AW192" s="12" t="s">
        <v>31</v>
      </c>
      <c r="AX192" s="12" t="s">
        <v>73</v>
      </c>
      <c r="AY192" s="174" t="s">
        <v>135</v>
      </c>
    </row>
    <row r="193" spans="2:51" s="12" customFormat="1" ht="22.5" customHeight="1">
      <c r="B193" s="167"/>
      <c r="C193" s="168"/>
      <c r="D193" s="168"/>
      <c r="E193" s="169" t="s">
        <v>5</v>
      </c>
      <c r="F193" s="259" t="s">
        <v>280</v>
      </c>
      <c r="G193" s="260"/>
      <c r="H193" s="260"/>
      <c r="I193" s="260"/>
      <c r="J193" s="168"/>
      <c r="K193" s="170" t="s">
        <v>5</v>
      </c>
      <c r="L193" s="168"/>
      <c r="M193" s="168"/>
      <c r="N193" s="168"/>
      <c r="O193" s="168"/>
      <c r="P193" s="168"/>
      <c r="Q193" s="168"/>
      <c r="R193" s="171"/>
      <c r="T193" s="172"/>
      <c r="U193" s="168"/>
      <c r="V193" s="168"/>
      <c r="W193" s="168"/>
      <c r="X193" s="168"/>
      <c r="Y193" s="168"/>
      <c r="Z193" s="168"/>
      <c r="AA193" s="173"/>
      <c r="AT193" s="174" t="s">
        <v>143</v>
      </c>
      <c r="AU193" s="174" t="s">
        <v>101</v>
      </c>
      <c r="AV193" s="12" t="s">
        <v>81</v>
      </c>
      <c r="AW193" s="12" t="s">
        <v>31</v>
      </c>
      <c r="AX193" s="12" t="s">
        <v>73</v>
      </c>
      <c r="AY193" s="174" t="s">
        <v>135</v>
      </c>
    </row>
    <row r="194" spans="2:51" s="10" customFormat="1" ht="22.5" customHeight="1">
      <c r="B194" s="151"/>
      <c r="C194" s="152"/>
      <c r="D194" s="152"/>
      <c r="E194" s="153" t="s">
        <v>5</v>
      </c>
      <c r="F194" s="253" t="s">
        <v>281</v>
      </c>
      <c r="G194" s="254"/>
      <c r="H194" s="254"/>
      <c r="I194" s="254"/>
      <c r="J194" s="152"/>
      <c r="K194" s="154">
        <v>750</v>
      </c>
      <c r="L194" s="152"/>
      <c r="M194" s="152"/>
      <c r="N194" s="152"/>
      <c r="O194" s="152"/>
      <c r="P194" s="152"/>
      <c r="Q194" s="152"/>
      <c r="R194" s="155"/>
      <c r="T194" s="156"/>
      <c r="U194" s="152"/>
      <c r="V194" s="152"/>
      <c r="W194" s="152"/>
      <c r="X194" s="152"/>
      <c r="Y194" s="152"/>
      <c r="Z194" s="152"/>
      <c r="AA194" s="157"/>
      <c r="AT194" s="158" t="s">
        <v>143</v>
      </c>
      <c r="AU194" s="158" t="s">
        <v>101</v>
      </c>
      <c r="AV194" s="10" t="s">
        <v>101</v>
      </c>
      <c r="AW194" s="10" t="s">
        <v>31</v>
      </c>
      <c r="AX194" s="10" t="s">
        <v>81</v>
      </c>
      <c r="AY194" s="158" t="s">
        <v>135</v>
      </c>
    </row>
    <row r="195" spans="2:65" s="1" customFormat="1" ht="22.5" customHeight="1">
      <c r="B195" s="141"/>
      <c r="C195" s="142" t="s">
        <v>282</v>
      </c>
      <c r="D195" s="142" t="s">
        <v>136</v>
      </c>
      <c r="E195" s="143" t="s">
        <v>283</v>
      </c>
      <c r="F195" s="249" t="s">
        <v>284</v>
      </c>
      <c r="G195" s="249"/>
      <c r="H195" s="249"/>
      <c r="I195" s="249"/>
      <c r="J195" s="144" t="s">
        <v>174</v>
      </c>
      <c r="K195" s="145">
        <v>800</v>
      </c>
      <c r="L195" s="250"/>
      <c r="M195" s="250"/>
      <c r="N195" s="250">
        <f>ROUND(L195*K195,2)</f>
        <v>0</v>
      </c>
      <c r="O195" s="250"/>
      <c r="P195" s="250"/>
      <c r="Q195" s="250"/>
      <c r="R195" s="146"/>
      <c r="T195" s="147" t="s">
        <v>5</v>
      </c>
      <c r="U195" s="44" t="s">
        <v>38</v>
      </c>
      <c r="V195" s="148">
        <v>0</v>
      </c>
      <c r="W195" s="148">
        <f>V195*K195</f>
        <v>0</v>
      </c>
      <c r="X195" s="148">
        <v>0</v>
      </c>
      <c r="Y195" s="148">
        <f>X195*K195</f>
        <v>0</v>
      </c>
      <c r="Z195" s="148">
        <v>0</v>
      </c>
      <c r="AA195" s="149">
        <f>Z195*K195</f>
        <v>0</v>
      </c>
      <c r="AR195" s="21" t="s">
        <v>140</v>
      </c>
      <c r="AT195" s="21" t="s">
        <v>136</v>
      </c>
      <c r="AU195" s="21" t="s">
        <v>101</v>
      </c>
      <c r="AY195" s="21" t="s">
        <v>135</v>
      </c>
      <c r="BE195" s="150">
        <f>IF(U195="základní",N195,0)</f>
        <v>0</v>
      </c>
      <c r="BF195" s="150">
        <f>IF(U195="snížená",N195,0)</f>
        <v>0</v>
      </c>
      <c r="BG195" s="150">
        <f>IF(U195="zákl. přenesená",N195,0)</f>
        <v>0</v>
      </c>
      <c r="BH195" s="150">
        <f>IF(U195="sníž. přenesená",N195,0)</f>
        <v>0</v>
      </c>
      <c r="BI195" s="150">
        <f>IF(U195="nulová",N195,0)</f>
        <v>0</v>
      </c>
      <c r="BJ195" s="21" t="s">
        <v>81</v>
      </c>
      <c r="BK195" s="150">
        <f>ROUND(L195*K195,2)</f>
        <v>0</v>
      </c>
      <c r="BL195" s="21" t="s">
        <v>140</v>
      </c>
      <c r="BM195" s="21" t="s">
        <v>285</v>
      </c>
    </row>
    <row r="196" spans="2:51" s="10" customFormat="1" ht="22.5" customHeight="1">
      <c r="B196" s="151"/>
      <c r="C196" s="152"/>
      <c r="D196" s="152"/>
      <c r="E196" s="153" t="s">
        <v>5</v>
      </c>
      <c r="F196" s="251" t="s">
        <v>286</v>
      </c>
      <c r="G196" s="252"/>
      <c r="H196" s="252"/>
      <c r="I196" s="252"/>
      <c r="J196" s="152"/>
      <c r="K196" s="154">
        <v>39.97</v>
      </c>
      <c r="L196" s="152"/>
      <c r="M196" s="152"/>
      <c r="N196" s="152"/>
      <c r="O196" s="152"/>
      <c r="P196" s="152"/>
      <c r="Q196" s="152"/>
      <c r="R196" s="155"/>
      <c r="T196" s="156"/>
      <c r="U196" s="152"/>
      <c r="V196" s="152"/>
      <c r="W196" s="152"/>
      <c r="X196" s="152"/>
      <c r="Y196" s="152"/>
      <c r="Z196" s="152"/>
      <c r="AA196" s="157"/>
      <c r="AT196" s="158" t="s">
        <v>143</v>
      </c>
      <c r="AU196" s="158" t="s">
        <v>101</v>
      </c>
      <c r="AV196" s="10" t="s">
        <v>101</v>
      </c>
      <c r="AW196" s="10" t="s">
        <v>31</v>
      </c>
      <c r="AX196" s="10" t="s">
        <v>73</v>
      </c>
      <c r="AY196" s="158" t="s">
        <v>135</v>
      </c>
    </row>
    <row r="197" spans="2:51" s="10" customFormat="1" ht="22.5" customHeight="1">
      <c r="B197" s="151"/>
      <c r="C197" s="152"/>
      <c r="D197" s="152"/>
      <c r="E197" s="153" t="s">
        <v>5</v>
      </c>
      <c r="F197" s="253" t="s">
        <v>287</v>
      </c>
      <c r="G197" s="254"/>
      <c r="H197" s="254"/>
      <c r="I197" s="254"/>
      <c r="J197" s="152"/>
      <c r="K197" s="154">
        <v>159.88</v>
      </c>
      <c r="L197" s="152"/>
      <c r="M197" s="152"/>
      <c r="N197" s="152"/>
      <c r="O197" s="152"/>
      <c r="P197" s="152"/>
      <c r="Q197" s="152"/>
      <c r="R197" s="155"/>
      <c r="T197" s="156"/>
      <c r="U197" s="152"/>
      <c r="V197" s="152"/>
      <c r="W197" s="152"/>
      <c r="X197" s="152"/>
      <c r="Y197" s="152"/>
      <c r="Z197" s="152"/>
      <c r="AA197" s="157"/>
      <c r="AT197" s="158" t="s">
        <v>143</v>
      </c>
      <c r="AU197" s="158" t="s">
        <v>101</v>
      </c>
      <c r="AV197" s="10" t="s">
        <v>101</v>
      </c>
      <c r="AW197" s="10" t="s">
        <v>31</v>
      </c>
      <c r="AX197" s="10" t="s">
        <v>73</v>
      </c>
      <c r="AY197" s="158" t="s">
        <v>135</v>
      </c>
    </row>
    <row r="198" spans="2:51" s="12" customFormat="1" ht="22.5" customHeight="1">
      <c r="B198" s="167"/>
      <c r="C198" s="168"/>
      <c r="D198" s="168"/>
      <c r="E198" s="169" t="s">
        <v>5</v>
      </c>
      <c r="F198" s="259" t="s">
        <v>288</v>
      </c>
      <c r="G198" s="260"/>
      <c r="H198" s="260"/>
      <c r="I198" s="260"/>
      <c r="J198" s="168"/>
      <c r="K198" s="170" t="s">
        <v>5</v>
      </c>
      <c r="L198" s="168"/>
      <c r="M198" s="168"/>
      <c r="N198" s="168"/>
      <c r="O198" s="168"/>
      <c r="P198" s="168"/>
      <c r="Q198" s="168"/>
      <c r="R198" s="171"/>
      <c r="T198" s="172"/>
      <c r="U198" s="168"/>
      <c r="V198" s="168"/>
      <c r="W198" s="168"/>
      <c r="X198" s="168"/>
      <c r="Y198" s="168"/>
      <c r="Z198" s="168"/>
      <c r="AA198" s="173"/>
      <c r="AT198" s="174" t="s">
        <v>143</v>
      </c>
      <c r="AU198" s="174" t="s">
        <v>101</v>
      </c>
      <c r="AV198" s="12" t="s">
        <v>81</v>
      </c>
      <c r="AW198" s="12" t="s">
        <v>31</v>
      </c>
      <c r="AX198" s="12" t="s">
        <v>73</v>
      </c>
      <c r="AY198" s="174" t="s">
        <v>135</v>
      </c>
    </row>
    <row r="199" spans="2:51" s="10" customFormat="1" ht="22.5" customHeight="1">
      <c r="B199" s="151"/>
      <c r="C199" s="152"/>
      <c r="D199" s="152"/>
      <c r="E199" s="153" t="s">
        <v>5</v>
      </c>
      <c r="F199" s="253" t="s">
        <v>289</v>
      </c>
      <c r="G199" s="254"/>
      <c r="H199" s="254"/>
      <c r="I199" s="254"/>
      <c r="J199" s="152"/>
      <c r="K199" s="154">
        <v>800</v>
      </c>
      <c r="L199" s="152"/>
      <c r="M199" s="152"/>
      <c r="N199" s="152"/>
      <c r="O199" s="152"/>
      <c r="P199" s="152"/>
      <c r="Q199" s="152"/>
      <c r="R199" s="155"/>
      <c r="T199" s="156"/>
      <c r="U199" s="152"/>
      <c r="V199" s="152"/>
      <c r="W199" s="152"/>
      <c r="X199" s="152"/>
      <c r="Y199" s="152"/>
      <c r="Z199" s="152"/>
      <c r="AA199" s="157"/>
      <c r="AT199" s="158" t="s">
        <v>143</v>
      </c>
      <c r="AU199" s="158" t="s">
        <v>101</v>
      </c>
      <c r="AV199" s="10" t="s">
        <v>101</v>
      </c>
      <c r="AW199" s="10" t="s">
        <v>31</v>
      </c>
      <c r="AX199" s="10" t="s">
        <v>81</v>
      </c>
      <c r="AY199" s="158" t="s">
        <v>135</v>
      </c>
    </row>
    <row r="200" spans="2:65" s="1" customFormat="1" ht="31.5" customHeight="1">
      <c r="B200" s="141"/>
      <c r="C200" s="142" t="s">
        <v>290</v>
      </c>
      <c r="D200" s="142" t="s">
        <v>136</v>
      </c>
      <c r="E200" s="143" t="s">
        <v>291</v>
      </c>
      <c r="F200" s="249" t="s">
        <v>292</v>
      </c>
      <c r="G200" s="249"/>
      <c r="H200" s="249"/>
      <c r="I200" s="249"/>
      <c r="J200" s="144" t="s">
        <v>158</v>
      </c>
      <c r="K200" s="145">
        <v>125.8</v>
      </c>
      <c r="L200" s="250"/>
      <c r="M200" s="250"/>
      <c r="N200" s="250">
        <f>ROUND(L200*K200,2)</f>
        <v>0</v>
      </c>
      <c r="O200" s="250"/>
      <c r="P200" s="250"/>
      <c r="Q200" s="250"/>
      <c r="R200" s="146"/>
      <c r="T200" s="147" t="s">
        <v>5</v>
      </c>
      <c r="U200" s="44" t="s">
        <v>38</v>
      </c>
      <c r="V200" s="148">
        <v>3.837</v>
      </c>
      <c r="W200" s="148">
        <f>V200*K200</f>
        <v>482.69460000000004</v>
      </c>
      <c r="X200" s="148">
        <v>0.00776</v>
      </c>
      <c r="Y200" s="148">
        <f>X200*K200</f>
        <v>0.9762080000000001</v>
      </c>
      <c r="Z200" s="148">
        <v>0</v>
      </c>
      <c r="AA200" s="149">
        <f>Z200*K200</f>
        <v>0</v>
      </c>
      <c r="AR200" s="21" t="s">
        <v>140</v>
      </c>
      <c r="AT200" s="21" t="s">
        <v>136</v>
      </c>
      <c r="AU200" s="21" t="s">
        <v>101</v>
      </c>
      <c r="AY200" s="21" t="s">
        <v>135</v>
      </c>
      <c r="BE200" s="150">
        <f>IF(U200="základní",N200,0)</f>
        <v>0</v>
      </c>
      <c r="BF200" s="150">
        <f>IF(U200="snížená",N200,0)</f>
        <v>0</v>
      </c>
      <c r="BG200" s="150">
        <f>IF(U200="zákl. přenesená",N200,0)</f>
        <v>0</v>
      </c>
      <c r="BH200" s="150">
        <f>IF(U200="sníž. přenesená",N200,0)</f>
        <v>0</v>
      </c>
      <c r="BI200" s="150">
        <f>IF(U200="nulová",N200,0)</f>
        <v>0</v>
      </c>
      <c r="BJ200" s="21" t="s">
        <v>81</v>
      </c>
      <c r="BK200" s="150">
        <f>ROUND(L200*K200,2)</f>
        <v>0</v>
      </c>
      <c r="BL200" s="21" t="s">
        <v>140</v>
      </c>
      <c r="BM200" s="21" t="s">
        <v>293</v>
      </c>
    </row>
    <row r="201" spans="2:51" s="10" customFormat="1" ht="22.5" customHeight="1">
      <c r="B201" s="151"/>
      <c r="C201" s="152"/>
      <c r="D201" s="152"/>
      <c r="E201" s="153" t="s">
        <v>5</v>
      </c>
      <c r="F201" s="251" t="s">
        <v>294</v>
      </c>
      <c r="G201" s="252"/>
      <c r="H201" s="252"/>
      <c r="I201" s="252"/>
      <c r="J201" s="152"/>
      <c r="K201" s="154">
        <v>125.8</v>
      </c>
      <c r="L201" s="152"/>
      <c r="M201" s="152"/>
      <c r="N201" s="152"/>
      <c r="O201" s="152"/>
      <c r="P201" s="152"/>
      <c r="Q201" s="152"/>
      <c r="R201" s="155"/>
      <c r="T201" s="156"/>
      <c r="U201" s="152"/>
      <c r="V201" s="152"/>
      <c r="W201" s="152"/>
      <c r="X201" s="152"/>
      <c r="Y201" s="152"/>
      <c r="Z201" s="152"/>
      <c r="AA201" s="157"/>
      <c r="AT201" s="158" t="s">
        <v>143</v>
      </c>
      <c r="AU201" s="158" t="s">
        <v>101</v>
      </c>
      <c r="AV201" s="10" t="s">
        <v>101</v>
      </c>
      <c r="AW201" s="10" t="s">
        <v>31</v>
      </c>
      <c r="AX201" s="10" t="s">
        <v>81</v>
      </c>
      <c r="AY201" s="158" t="s">
        <v>135</v>
      </c>
    </row>
    <row r="202" spans="2:65" s="1" customFormat="1" ht="31.5" customHeight="1">
      <c r="B202" s="141"/>
      <c r="C202" s="142" t="s">
        <v>295</v>
      </c>
      <c r="D202" s="142" t="s">
        <v>136</v>
      </c>
      <c r="E202" s="143" t="s">
        <v>296</v>
      </c>
      <c r="F202" s="249" t="s">
        <v>297</v>
      </c>
      <c r="G202" s="249"/>
      <c r="H202" s="249"/>
      <c r="I202" s="249"/>
      <c r="J202" s="144" t="s">
        <v>158</v>
      </c>
      <c r="K202" s="145">
        <v>137.8</v>
      </c>
      <c r="L202" s="250"/>
      <c r="M202" s="250"/>
      <c r="N202" s="250">
        <f>ROUND(L202*K202,2)</f>
        <v>0</v>
      </c>
      <c r="O202" s="250"/>
      <c r="P202" s="250"/>
      <c r="Q202" s="250"/>
      <c r="R202" s="146"/>
      <c r="T202" s="147" t="s">
        <v>5</v>
      </c>
      <c r="U202" s="44" t="s">
        <v>38</v>
      </c>
      <c r="V202" s="148">
        <v>1.4</v>
      </c>
      <c r="W202" s="148">
        <f>V202*K202</f>
        <v>192.92000000000002</v>
      </c>
      <c r="X202" s="148">
        <v>0.0022</v>
      </c>
      <c r="Y202" s="148">
        <f>X202*K202</f>
        <v>0.30316000000000004</v>
      </c>
      <c r="Z202" s="148">
        <v>0</v>
      </c>
      <c r="AA202" s="149">
        <f>Z202*K202</f>
        <v>0</v>
      </c>
      <c r="AR202" s="21" t="s">
        <v>140</v>
      </c>
      <c r="AT202" s="21" t="s">
        <v>136</v>
      </c>
      <c r="AU202" s="21" t="s">
        <v>101</v>
      </c>
      <c r="AY202" s="21" t="s">
        <v>135</v>
      </c>
      <c r="BE202" s="150">
        <f>IF(U202="základní",N202,0)</f>
        <v>0</v>
      </c>
      <c r="BF202" s="150">
        <f>IF(U202="snížená",N202,0)</f>
        <v>0</v>
      </c>
      <c r="BG202" s="150">
        <f>IF(U202="zákl. přenesená",N202,0)</f>
        <v>0</v>
      </c>
      <c r="BH202" s="150">
        <f>IF(U202="sníž. přenesená",N202,0)</f>
        <v>0</v>
      </c>
      <c r="BI202" s="150">
        <f>IF(U202="nulová",N202,0)</f>
        <v>0</v>
      </c>
      <c r="BJ202" s="21" t="s">
        <v>81</v>
      </c>
      <c r="BK202" s="150">
        <f>ROUND(L202*K202,2)</f>
        <v>0</v>
      </c>
      <c r="BL202" s="21" t="s">
        <v>140</v>
      </c>
      <c r="BM202" s="21" t="s">
        <v>298</v>
      </c>
    </row>
    <row r="203" spans="2:51" s="12" customFormat="1" ht="22.5" customHeight="1">
      <c r="B203" s="167"/>
      <c r="C203" s="168"/>
      <c r="D203" s="168"/>
      <c r="E203" s="169" t="s">
        <v>5</v>
      </c>
      <c r="F203" s="257" t="s">
        <v>299</v>
      </c>
      <c r="G203" s="258"/>
      <c r="H203" s="258"/>
      <c r="I203" s="258"/>
      <c r="J203" s="168"/>
      <c r="K203" s="170" t="s">
        <v>5</v>
      </c>
      <c r="L203" s="168"/>
      <c r="M203" s="168"/>
      <c r="N203" s="168"/>
      <c r="O203" s="168"/>
      <c r="P203" s="168"/>
      <c r="Q203" s="168"/>
      <c r="R203" s="171"/>
      <c r="T203" s="172"/>
      <c r="U203" s="168"/>
      <c r="V203" s="168"/>
      <c r="W203" s="168"/>
      <c r="X203" s="168"/>
      <c r="Y203" s="168"/>
      <c r="Z203" s="168"/>
      <c r="AA203" s="173"/>
      <c r="AT203" s="174" t="s">
        <v>143</v>
      </c>
      <c r="AU203" s="174" t="s">
        <v>101</v>
      </c>
      <c r="AV203" s="12" t="s">
        <v>81</v>
      </c>
      <c r="AW203" s="12" t="s">
        <v>31</v>
      </c>
      <c r="AX203" s="12" t="s">
        <v>73</v>
      </c>
      <c r="AY203" s="174" t="s">
        <v>135</v>
      </c>
    </row>
    <row r="204" spans="2:51" s="10" customFormat="1" ht="22.5" customHeight="1">
      <c r="B204" s="151"/>
      <c r="C204" s="152"/>
      <c r="D204" s="152"/>
      <c r="E204" s="153" t="s">
        <v>5</v>
      </c>
      <c r="F204" s="253" t="s">
        <v>300</v>
      </c>
      <c r="G204" s="254"/>
      <c r="H204" s="254"/>
      <c r="I204" s="254"/>
      <c r="J204" s="152"/>
      <c r="K204" s="154">
        <v>137.8</v>
      </c>
      <c r="L204" s="152"/>
      <c r="M204" s="152"/>
      <c r="N204" s="152"/>
      <c r="O204" s="152"/>
      <c r="P204" s="152"/>
      <c r="Q204" s="152"/>
      <c r="R204" s="155"/>
      <c r="T204" s="156"/>
      <c r="U204" s="152"/>
      <c r="V204" s="152"/>
      <c r="W204" s="152"/>
      <c r="X204" s="152"/>
      <c r="Y204" s="152"/>
      <c r="Z204" s="152"/>
      <c r="AA204" s="157"/>
      <c r="AT204" s="158" t="s">
        <v>143</v>
      </c>
      <c r="AU204" s="158" t="s">
        <v>101</v>
      </c>
      <c r="AV204" s="10" t="s">
        <v>101</v>
      </c>
      <c r="AW204" s="10" t="s">
        <v>31</v>
      </c>
      <c r="AX204" s="10" t="s">
        <v>81</v>
      </c>
      <c r="AY204" s="158" t="s">
        <v>135</v>
      </c>
    </row>
    <row r="205" spans="2:65" s="1" customFormat="1" ht="31.5" customHeight="1">
      <c r="B205" s="141"/>
      <c r="C205" s="142" t="s">
        <v>301</v>
      </c>
      <c r="D205" s="142" t="s">
        <v>136</v>
      </c>
      <c r="E205" s="143" t="s">
        <v>302</v>
      </c>
      <c r="F205" s="249" t="s">
        <v>303</v>
      </c>
      <c r="G205" s="249"/>
      <c r="H205" s="249"/>
      <c r="I205" s="249"/>
      <c r="J205" s="144" t="s">
        <v>219</v>
      </c>
      <c r="K205" s="145">
        <v>60</v>
      </c>
      <c r="L205" s="250"/>
      <c r="M205" s="250"/>
      <c r="N205" s="250">
        <f>ROUND(L205*K205,2)</f>
        <v>0</v>
      </c>
      <c r="O205" s="250"/>
      <c r="P205" s="250"/>
      <c r="Q205" s="250"/>
      <c r="R205" s="146"/>
      <c r="T205" s="147" t="s">
        <v>5</v>
      </c>
      <c r="U205" s="44" t="s">
        <v>38</v>
      </c>
      <c r="V205" s="148">
        <v>8.056</v>
      </c>
      <c r="W205" s="148">
        <f>V205*K205</f>
        <v>483.35999999999996</v>
      </c>
      <c r="X205" s="148">
        <v>0.12062</v>
      </c>
      <c r="Y205" s="148">
        <f>X205*K205</f>
        <v>7.2372000000000005</v>
      </c>
      <c r="Z205" s="148">
        <v>0</v>
      </c>
      <c r="AA205" s="149">
        <f>Z205*K205</f>
        <v>0</v>
      </c>
      <c r="AR205" s="21" t="s">
        <v>140</v>
      </c>
      <c r="AT205" s="21" t="s">
        <v>136</v>
      </c>
      <c r="AU205" s="21" t="s">
        <v>101</v>
      </c>
      <c r="AY205" s="21" t="s">
        <v>135</v>
      </c>
      <c r="BE205" s="150">
        <f>IF(U205="základní",N205,0)</f>
        <v>0</v>
      </c>
      <c r="BF205" s="150">
        <f>IF(U205="snížená",N205,0)</f>
        <v>0</v>
      </c>
      <c r="BG205" s="150">
        <f>IF(U205="zákl. přenesená",N205,0)</f>
        <v>0</v>
      </c>
      <c r="BH205" s="150">
        <f>IF(U205="sníž. přenesená",N205,0)</f>
        <v>0</v>
      </c>
      <c r="BI205" s="150">
        <f>IF(U205="nulová",N205,0)</f>
        <v>0</v>
      </c>
      <c r="BJ205" s="21" t="s">
        <v>81</v>
      </c>
      <c r="BK205" s="150">
        <f>ROUND(L205*K205,2)</f>
        <v>0</v>
      </c>
      <c r="BL205" s="21" t="s">
        <v>140</v>
      </c>
      <c r="BM205" s="21" t="s">
        <v>304</v>
      </c>
    </row>
    <row r="206" spans="2:51" s="10" customFormat="1" ht="22.5" customHeight="1">
      <c r="B206" s="151"/>
      <c r="C206" s="152"/>
      <c r="D206" s="152"/>
      <c r="E206" s="153" t="s">
        <v>5</v>
      </c>
      <c r="F206" s="251" t="s">
        <v>305</v>
      </c>
      <c r="G206" s="252"/>
      <c r="H206" s="252"/>
      <c r="I206" s="252"/>
      <c r="J206" s="152"/>
      <c r="K206" s="154">
        <v>12</v>
      </c>
      <c r="L206" s="152"/>
      <c r="M206" s="152"/>
      <c r="N206" s="152"/>
      <c r="O206" s="152"/>
      <c r="P206" s="152"/>
      <c r="Q206" s="152"/>
      <c r="R206" s="155"/>
      <c r="T206" s="156"/>
      <c r="U206" s="152"/>
      <c r="V206" s="152"/>
      <c r="W206" s="152"/>
      <c r="X206" s="152"/>
      <c r="Y206" s="152"/>
      <c r="Z206" s="152"/>
      <c r="AA206" s="157"/>
      <c r="AT206" s="158" t="s">
        <v>143</v>
      </c>
      <c r="AU206" s="158" t="s">
        <v>101</v>
      </c>
      <c r="AV206" s="10" t="s">
        <v>101</v>
      </c>
      <c r="AW206" s="10" t="s">
        <v>31</v>
      </c>
      <c r="AX206" s="10" t="s">
        <v>73</v>
      </c>
      <c r="AY206" s="158" t="s">
        <v>135</v>
      </c>
    </row>
    <row r="207" spans="2:51" s="10" customFormat="1" ht="22.5" customHeight="1">
      <c r="B207" s="151"/>
      <c r="C207" s="152"/>
      <c r="D207" s="152"/>
      <c r="E207" s="153" t="s">
        <v>5</v>
      </c>
      <c r="F207" s="253" t="s">
        <v>306</v>
      </c>
      <c r="G207" s="254"/>
      <c r="H207" s="254"/>
      <c r="I207" s="254"/>
      <c r="J207" s="152"/>
      <c r="K207" s="154">
        <v>60</v>
      </c>
      <c r="L207" s="152"/>
      <c r="M207" s="152"/>
      <c r="N207" s="152"/>
      <c r="O207" s="152"/>
      <c r="P207" s="152"/>
      <c r="Q207" s="152"/>
      <c r="R207" s="155"/>
      <c r="T207" s="156"/>
      <c r="U207" s="152"/>
      <c r="V207" s="152"/>
      <c r="W207" s="152"/>
      <c r="X207" s="152"/>
      <c r="Y207" s="152"/>
      <c r="Z207" s="152"/>
      <c r="AA207" s="157"/>
      <c r="AT207" s="158" t="s">
        <v>143</v>
      </c>
      <c r="AU207" s="158" t="s">
        <v>101</v>
      </c>
      <c r="AV207" s="10" t="s">
        <v>101</v>
      </c>
      <c r="AW207" s="10" t="s">
        <v>31</v>
      </c>
      <c r="AX207" s="10" t="s">
        <v>81</v>
      </c>
      <c r="AY207" s="158" t="s">
        <v>135</v>
      </c>
    </row>
    <row r="208" spans="2:65" s="1" customFormat="1" ht="31.5" customHeight="1">
      <c r="B208" s="141"/>
      <c r="C208" s="142" t="s">
        <v>307</v>
      </c>
      <c r="D208" s="142" t="s">
        <v>136</v>
      </c>
      <c r="E208" s="143" t="s">
        <v>308</v>
      </c>
      <c r="F208" s="249" t="s">
        <v>309</v>
      </c>
      <c r="G208" s="249"/>
      <c r="H208" s="249"/>
      <c r="I208" s="249"/>
      <c r="J208" s="144" t="s">
        <v>174</v>
      </c>
      <c r="K208" s="145">
        <v>16</v>
      </c>
      <c r="L208" s="250"/>
      <c r="M208" s="250"/>
      <c r="N208" s="250">
        <f>ROUND(L208*K208,2)</f>
        <v>0</v>
      </c>
      <c r="O208" s="250"/>
      <c r="P208" s="250"/>
      <c r="Q208" s="250"/>
      <c r="R208" s="146"/>
      <c r="T208" s="147" t="s">
        <v>5</v>
      </c>
      <c r="U208" s="44" t="s">
        <v>38</v>
      </c>
      <c r="V208" s="148">
        <v>8.056</v>
      </c>
      <c r="W208" s="148">
        <f>V208*K208</f>
        <v>128.896</v>
      </c>
      <c r="X208" s="148">
        <v>0.12062</v>
      </c>
      <c r="Y208" s="148">
        <f>X208*K208</f>
        <v>1.92992</v>
      </c>
      <c r="Z208" s="148">
        <v>0</v>
      </c>
      <c r="AA208" s="149">
        <f>Z208*K208</f>
        <v>0</v>
      </c>
      <c r="AR208" s="21" t="s">
        <v>140</v>
      </c>
      <c r="AT208" s="21" t="s">
        <v>136</v>
      </c>
      <c r="AU208" s="21" t="s">
        <v>101</v>
      </c>
      <c r="AY208" s="21" t="s">
        <v>135</v>
      </c>
      <c r="BE208" s="150">
        <f>IF(U208="základní",N208,0)</f>
        <v>0</v>
      </c>
      <c r="BF208" s="150">
        <f>IF(U208="snížená",N208,0)</f>
        <v>0</v>
      </c>
      <c r="BG208" s="150">
        <f>IF(U208="zákl. přenesená",N208,0)</f>
        <v>0</v>
      </c>
      <c r="BH208" s="150">
        <f>IF(U208="sníž. přenesená",N208,0)</f>
        <v>0</v>
      </c>
      <c r="BI208" s="150">
        <f>IF(U208="nulová",N208,0)</f>
        <v>0</v>
      </c>
      <c r="BJ208" s="21" t="s">
        <v>81</v>
      </c>
      <c r="BK208" s="150">
        <f>ROUND(L208*K208,2)</f>
        <v>0</v>
      </c>
      <c r="BL208" s="21" t="s">
        <v>140</v>
      </c>
      <c r="BM208" s="21" t="s">
        <v>310</v>
      </c>
    </row>
    <row r="209" spans="2:51" s="10" customFormat="1" ht="22.5" customHeight="1">
      <c r="B209" s="151"/>
      <c r="C209" s="152"/>
      <c r="D209" s="152"/>
      <c r="E209" s="153" t="s">
        <v>5</v>
      </c>
      <c r="F209" s="251" t="s">
        <v>226</v>
      </c>
      <c r="G209" s="252"/>
      <c r="H209" s="252"/>
      <c r="I209" s="252"/>
      <c r="J209" s="152"/>
      <c r="K209" s="154">
        <v>16</v>
      </c>
      <c r="L209" s="152"/>
      <c r="M209" s="152"/>
      <c r="N209" s="152"/>
      <c r="O209" s="152"/>
      <c r="P209" s="152"/>
      <c r="Q209" s="152"/>
      <c r="R209" s="155"/>
      <c r="T209" s="156"/>
      <c r="U209" s="152"/>
      <c r="V209" s="152"/>
      <c r="W209" s="152"/>
      <c r="X209" s="152"/>
      <c r="Y209" s="152"/>
      <c r="Z209" s="152"/>
      <c r="AA209" s="157"/>
      <c r="AT209" s="158" t="s">
        <v>143</v>
      </c>
      <c r="AU209" s="158" t="s">
        <v>101</v>
      </c>
      <c r="AV209" s="10" t="s">
        <v>101</v>
      </c>
      <c r="AW209" s="10" t="s">
        <v>31</v>
      </c>
      <c r="AX209" s="10" t="s">
        <v>81</v>
      </c>
      <c r="AY209" s="158" t="s">
        <v>135</v>
      </c>
    </row>
    <row r="210" spans="2:65" s="1" customFormat="1" ht="31.5" customHeight="1">
      <c r="B210" s="141"/>
      <c r="C210" s="142" t="s">
        <v>311</v>
      </c>
      <c r="D210" s="142" t="s">
        <v>136</v>
      </c>
      <c r="E210" s="143" t="s">
        <v>312</v>
      </c>
      <c r="F210" s="249" t="s">
        <v>313</v>
      </c>
      <c r="G210" s="249"/>
      <c r="H210" s="249"/>
      <c r="I210" s="249"/>
      <c r="J210" s="144" t="s">
        <v>219</v>
      </c>
      <c r="K210" s="145">
        <v>4</v>
      </c>
      <c r="L210" s="250"/>
      <c r="M210" s="250"/>
      <c r="N210" s="250">
        <f>ROUND(L210*K210,2)</f>
        <v>0</v>
      </c>
      <c r="O210" s="250"/>
      <c r="P210" s="250"/>
      <c r="Q210" s="250"/>
      <c r="R210" s="146"/>
      <c r="T210" s="147" t="s">
        <v>5</v>
      </c>
      <c r="U210" s="44" t="s">
        <v>38</v>
      </c>
      <c r="V210" s="148">
        <v>8.056</v>
      </c>
      <c r="W210" s="148">
        <f>V210*K210</f>
        <v>32.224</v>
      </c>
      <c r="X210" s="148">
        <v>0.12062</v>
      </c>
      <c r="Y210" s="148">
        <f>X210*K210</f>
        <v>0.48248</v>
      </c>
      <c r="Z210" s="148">
        <v>0</v>
      </c>
      <c r="AA210" s="149">
        <f>Z210*K210</f>
        <v>0</v>
      </c>
      <c r="AR210" s="21" t="s">
        <v>140</v>
      </c>
      <c r="AT210" s="21" t="s">
        <v>136</v>
      </c>
      <c r="AU210" s="21" t="s">
        <v>101</v>
      </c>
      <c r="AY210" s="21" t="s">
        <v>135</v>
      </c>
      <c r="BE210" s="150">
        <f>IF(U210="základní",N210,0)</f>
        <v>0</v>
      </c>
      <c r="BF210" s="150">
        <f>IF(U210="snížená",N210,0)</f>
        <v>0</v>
      </c>
      <c r="BG210" s="150">
        <f>IF(U210="zákl. přenesená",N210,0)</f>
        <v>0</v>
      </c>
      <c r="BH210" s="150">
        <f>IF(U210="sníž. přenesená",N210,0)</f>
        <v>0</v>
      </c>
      <c r="BI210" s="150">
        <f>IF(U210="nulová",N210,0)</f>
        <v>0</v>
      </c>
      <c r="BJ210" s="21" t="s">
        <v>81</v>
      </c>
      <c r="BK210" s="150">
        <f>ROUND(L210*K210,2)</f>
        <v>0</v>
      </c>
      <c r="BL210" s="21" t="s">
        <v>140</v>
      </c>
      <c r="BM210" s="21" t="s">
        <v>314</v>
      </c>
    </row>
    <row r="211" spans="2:51" s="12" customFormat="1" ht="22.5" customHeight="1">
      <c r="B211" s="167"/>
      <c r="C211" s="168"/>
      <c r="D211" s="168"/>
      <c r="E211" s="169" t="s">
        <v>5</v>
      </c>
      <c r="F211" s="257" t="s">
        <v>315</v>
      </c>
      <c r="G211" s="258"/>
      <c r="H211" s="258"/>
      <c r="I211" s="258"/>
      <c r="J211" s="168"/>
      <c r="K211" s="170" t="s">
        <v>5</v>
      </c>
      <c r="L211" s="168"/>
      <c r="M211" s="168"/>
      <c r="N211" s="168"/>
      <c r="O211" s="168"/>
      <c r="P211" s="168"/>
      <c r="Q211" s="168"/>
      <c r="R211" s="171"/>
      <c r="T211" s="172"/>
      <c r="U211" s="168"/>
      <c r="V211" s="168"/>
      <c r="W211" s="168"/>
      <c r="X211" s="168"/>
      <c r="Y211" s="168"/>
      <c r="Z211" s="168"/>
      <c r="AA211" s="173"/>
      <c r="AT211" s="174" t="s">
        <v>143</v>
      </c>
      <c r="AU211" s="174" t="s">
        <v>101</v>
      </c>
      <c r="AV211" s="12" t="s">
        <v>81</v>
      </c>
      <c r="AW211" s="12" t="s">
        <v>31</v>
      </c>
      <c r="AX211" s="12" t="s">
        <v>73</v>
      </c>
      <c r="AY211" s="174" t="s">
        <v>135</v>
      </c>
    </row>
    <row r="212" spans="2:51" s="12" customFormat="1" ht="22.5" customHeight="1">
      <c r="B212" s="167"/>
      <c r="C212" s="168"/>
      <c r="D212" s="168"/>
      <c r="E212" s="169" t="s">
        <v>5</v>
      </c>
      <c r="F212" s="259" t="s">
        <v>316</v>
      </c>
      <c r="G212" s="260"/>
      <c r="H212" s="260"/>
      <c r="I212" s="260"/>
      <c r="J212" s="168"/>
      <c r="K212" s="170" t="s">
        <v>5</v>
      </c>
      <c r="L212" s="168"/>
      <c r="M212" s="168"/>
      <c r="N212" s="168"/>
      <c r="O212" s="168"/>
      <c r="P212" s="168"/>
      <c r="Q212" s="168"/>
      <c r="R212" s="171"/>
      <c r="T212" s="172"/>
      <c r="U212" s="168"/>
      <c r="V212" s="168"/>
      <c r="W212" s="168"/>
      <c r="X212" s="168"/>
      <c r="Y212" s="168"/>
      <c r="Z212" s="168"/>
      <c r="AA212" s="173"/>
      <c r="AT212" s="174" t="s">
        <v>143</v>
      </c>
      <c r="AU212" s="174" t="s">
        <v>101</v>
      </c>
      <c r="AV212" s="12" t="s">
        <v>81</v>
      </c>
      <c r="AW212" s="12" t="s">
        <v>31</v>
      </c>
      <c r="AX212" s="12" t="s">
        <v>73</v>
      </c>
      <c r="AY212" s="174" t="s">
        <v>135</v>
      </c>
    </row>
    <row r="213" spans="2:51" s="10" customFormat="1" ht="22.5" customHeight="1">
      <c r="B213" s="151"/>
      <c r="C213" s="152"/>
      <c r="D213" s="152"/>
      <c r="E213" s="153" t="s">
        <v>5</v>
      </c>
      <c r="F213" s="253" t="s">
        <v>140</v>
      </c>
      <c r="G213" s="254"/>
      <c r="H213" s="254"/>
      <c r="I213" s="254"/>
      <c r="J213" s="152"/>
      <c r="K213" s="154">
        <v>4</v>
      </c>
      <c r="L213" s="152"/>
      <c r="M213" s="152"/>
      <c r="N213" s="152"/>
      <c r="O213" s="152"/>
      <c r="P213" s="152"/>
      <c r="Q213" s="152"/>
      <c r="R213" s="155"/>
      <c r="T213" s="156"/>
      <c r="U213" s="152"/>
      <c r="V213" s="152"/>
      <c r="W213" s="152"/>
      <c r="X213" s="152"/>
      <c r="Y213" s="152"/>
      <c r="Z213" s="152"/>
      <c r="AA213" s="157"/>
      <c r="AT213" s="158" t="s">
        <v>143</v>
      </c>
      <c r="AU213" s="158" t="s">
        <v>101</v>
      </c>
      <c r="AV213" s="10" t="s">
        <v>101</v>
      </c>
      <c r="AW213" s="10" t="s">
        <v>31</v>
      </c>
      <c r="AX213" s="10" t="s">
        <v>81</v>
      </c>
      <c r="AY213" s="158" t="s">
        <v>135</v>
      </c>
    </row>
    <row r="214" spans="2:65" s="1" customFormat="1" ht="22.5" customHeight="1">
      <c r="B214" s="141"/>
      <c r="C214" s="142" t="s">
        <v>226</v>
      </c>
      <c r="D214" s="142" t="s">
        <v>136</v>
      </c>
      <c r="E214" s="143" t="s">
        <v>317</v>
      </c>
      <c r="F214" s="249" t="s">
        <v>318</v>
      </c>
      <c r="G214" s="249"/>
      <c r="H214" s="249"/>
      <c r="I214" s="249"/>
      <c r="J214" s="144" t="s">
        <v>219</v>
      </c>
      <c r="K214" s="145">
        <v>12</v>
      </c>
      <c r="L214" s="250"/>
      <c r="M214" s="250"/>
      <c r="N214" s="250">
        <f>ROUND(L214*K214,2)</f>
        <v>0</v>
      </c>
      <c r="O214" s="250"/>
      <c r="P214" s="250"/>
      <c r="Q214" s="250"/>
      <c r="R214" s="146"/>
      <c r="T214" s="147" t="s">
        <v>5</v>
      </c>
      <c r="U214" s="44" t="s">
        <v>38</v>
      </c>
      <c r="V214" s="148">
        <v>4.2</v>
      </c>
      <c r="W214" s="148">
        <f>V214*K214</f>
        <v>50.400000000000006</v>
      </c>
      <c r="X214" s="148">
        <v>0.00124</v>
      </c>
      <c r="Y214" s="148">
        <f>X214*K214</f>
        <v>0.01488</v>
      </c>
      <c r="Z214" s="148">
        <v>0</v>
      </c>
      <c r="AA214" s="149">
        <f>Z214*K214</f>
        <v>0</v>
      </c>
      <c r="AR214" s="21" t="s">
        <v>140</v>
      </c>
      <c r="AT214" s="21" t="s">
        <v>136</v>
      </c>
      <c r="AU214" s="21" t="s">
        <v>101</v>
      </c>
      <c r="AY214" s="21" t="s">
        <v>135</v>
      </c>
      <c r="BE214" s="150">
        <f>IF(U214="základní",N214,0)</f>
        <v>0</v>
      </c>
      <c r="BF214" s="150">
        <f>IF(U214="snížená",N214,0)</f>
        <v>0</v>
      </c>
      <c r="BG214" s="150">
        <f>IF(U214="zákl. přenesená",N214,0)</f>
        <v>0</v>
      </c>
      <c r="BH214" s="150">
        <f>IF(U214="sníž. přenesená",N214,0)</f>
        <v>0</v>
      </c>
      <c r="BI214" s="150">
        <f>IF(U214="nulová",N214,0)</f>
        <v>0</v>
      </c>
      <c r="BJ214" s="21" t="s">
        <v>81</v>
      </c>
      <c r="BK214" s="150">
        <f>ROUND(L214*K214,2)</f>
        <v>0</v>
      </c>
      <c r="BL214" s="21" t="s">
        <v>140</v>
      </c>
      <c r="BM214" s="21" t="s">
        <v>319</v>
      </c>
    </row>
    <row r="215" spans="2:51" s="10" customFormat="1" ht="22.5" customHeight="1">
      <c r="B215" s="151"/>
      <c r="C215" s="152"/>
      <c r="D215" s="152"/>
      <c r="E215" s="153" t="s">
        <v>5</v>
      </c>
      <c r="F215" s="251" t="s">
        <v>320</v>
      </c>
      <c r="G215" s="252"/>
      <c r="H215" s="252"/>
      <c r="I215" s="252"/>
      <c r="J215" s="152"/>
      <c r="K215" s="154">
        <v>8</v>
      </c>
      <c r="L215" s="152"/>
      <c r="M215" s="152"/>
      <c r="N215" s="152"/>
      <c r="O215" s="152"/>
      <c r="P215" s="152"/>
      <c r="Q215" s="152"/>
      <c r="R215" s="155"/>
      <c r="T215" s="156"/>
      <c r="U215" s="152"/>
      <c r="V215" s="152"/>
      <c r="W215" s="152"/>
      <c r="X215" s="152"/>
      <c r="Y215" s="152"/>
      <c r="Z215" s="152"/>
      <c r="AA215" s="157"/>
      <c r="AT215" s="158" t="s">
        <v>143</v>
      </c>
      <c r="AU215" s="158" t="s">
        <v>101</v>
      </c>
      <c r="AV215" s="10" t="s">
        <v>101</v>
      </c>
      <c r="AW215" s="10" t="s">
        <v>31</v>
      </c>
      <c r="AX215" s="10" t="s">
        <v>73</v>
      </c>
      <c r="AY215" s="158" t="s">
        <v>135</v>
      </c>
    </row>
    <row r="216" spans="2:51" s="10" customFormat="1" ht="22.5" customHeight="1">
      <c r="B216" s="151"/>
      <c r="C216" s="152"/>
      <c r="D216" s="152"/>
      <c r="E216" s="153" t="s">
        <v>5</v>
      </c>
      <c r="F216" s="253" t="s">
        <v>321</v>
      </c>
      <c r="G216" s="254"/>
      <c r="H216" s="254"/>
      <c r="I216" s="254"/>
      <c r="J216" s="152"/>
      <c r="K216" s="154">
        <v>4</v>
      </c>
      <c r="L216" s="152"/>
      <c r="M216" s="152"/>
      <c r="N216" s="152"/>
      <c r="O216" s="152"/>
      <c r="P216" s="152"/>
      <c r="Q216" s="152"/>
      <c r="R216" s="155"/>
      <c r="T216" s="156"/>
      <c r="U216" s="152"/>
      <c r="V216" s="152"/>
      <c r="W216" s="152"/>
      <c r="X216" s="152"/>
      <c r="Y216" s="152"/>
      <c r="Z216" s="152"/>
      <c r="AA216" s="157"/>
      <c r="AT216" s="158" t="s">
        <v>143</v>
      </c>
      <c r="AU216" s="158" t="s">
        <v>101</v>
      </c>
      <c r="AV216" s="10" t="s">
        <v>101</v>
      </c>
      <c r="AW216" s="10" t="s">
        <v>31</v>
      </c>
      <c r="AX216" s="10" t="s">
        <v>73</v>
      </c>
      <c r="AY216" s="158" t="s">
        <v>135</v>
      </c>
    </row>
    <row r="217" spans="2:51" s="11" customFormat="1" ht="22.5" customHeight="1">
      <c r="B217" s="159"/>
      <c r="C217" s="160"/>
      <c r="D217" s="160"/>
      <c r="E217" s="161" t="s">
        <v>5</v>
      </c>
      <c r="F217" s="255" t="s">
        <v>145</v>
      </c>
      <c r="G217" s="256"/>
      <c r="H217" s="256"/>
      <c r="I217" s="256"/>
      <c r="J217" s="160"/>
      <c r="K217" s="162">
        <v>12</v>
      </c>
      <c r="L217" s="160"/>
      <c r="M217" s="160"/>
      <c r="N217" s="160"/>
      <c r="O217" s="160"/>
      <c r="P217" s="160"/>
      <c r="Q217" s="160"/>
      <c r="R217" s="163"/>
      <c r="T217" s="164"/>
      <c r="U217" s="160"/>
      <c r="V217" s="160"/>
      <c r="W217" s="160"/>
      <c r="X217" s="160"/>
      <c r="Y217" s="160"/>
      <c r="Z217" s="160"/>
      <c r="AA217" s="165"/>
      <c r="AT217" s="166" t="s">
        <v>143</v>
      </c>
      <c r="AU217" s="166" t="s">
        <v>101</v>
      </c>
      <c r="AV217" s="11" t="s">
        <v>140</v>
      </c>
      <c r="AW217" s="11" t="s">
        <v>31</v>
      </c>
      <c r="AX217" s="11" t="s">
        <v>81</v>
      </c>
      <c r="AY217" s="166" t="s">
        <v>135</v>
      </c>
    </row>
    <row r="218" spans="2:65" s="1" customFormat="1" ht="31.5" customHeight="1">
      <c r="B218" s="141"/>
      <c r="C218" s="142" t="s">
        <v>322</v>
      </c>
      <c r="D218" s="142" t="s">
        <v>136</v>
      </c>
      <c r="E218" s="143" t="s">
        <v>323</v>
      </c>
      <c r="F218" s="249" t="s">
        <v>324</v>
      </c>
      <c r="G218" s="249"/>
      <c r="H218" s="249"/>
      <c r="I218" s="249"/>
      <c r="J218" s="144" t="s">
        <v>152</v>
      </c>
      <c r="K218" s="145">
        <v>226.08</v>
      </c>
      <c r="L218" s="250"/>
      <c r="M218" s="250"/>
      <c r="N218" s="250">
        <f>ROUND(L218*K218,2)</f>
        <v>0</v>
      </c>
      <c r="O218" s="250"/>
      <c r="P218" s="250"/>
      <c r="Q218" s="250"/>
      <c r="R218" s="146"/>
      <c r="T218" s="147" t="s">
        <v>5</v>
      </c>
      <c r="U218" s="44" t="s">
        <v>38</v>
      </c>
      <c r="V218" s="148">
        <v>5.438</v>
      </c>
      <c r="W218" s="148">
        <f>V218*K218</f>
        <v>1229.42304</v>
      </c>
      <c r="X218" s="148">
        <v>0.12405</v>
      </c>
      <c r="Y218" s="148">
        <f>X218*K218</f>
        <v>28.045224</v>
      </c>
      <c r="Z218" s="148">
        <v>0</v>
      </c>
      <c r="AA218" s="149">
        <f>Z218*K218</f>
        <v>0</v>
      </c>
      <c r="AR218" s="21" t="s">
        <v>140</v>
      </c>
      <c r="AT218" s="21" t="s">
        <v>136</v>
      </c>
      <c r="AU218" s="21" t="s">
        <v>101</v>
      </c>
      <c r="AY218" s="21" t="s">
        <v>135</v>
      </c>
      <c r="BE218" s="150">
        <f>IF(U218="základní",N218,0)</f>
        <v>0</v>
      </c>
      <c r="BF218" s="150">
        <f>IF(U218="snížená",N218,0)</f>
        <v>0</v>
      </c>
      <c r="BG218" s="150">
        <f>IF(U218="zákl. přenesená",N218,0)</f>
        <v>0</v>
      </c>
      <c r="BH218" s="150">
        <f>IF(U218="sníž. přenesená",N218,0)</f>
        <v>0</v>
      </c>
      <c r="BI218" s="150">
        <f>IF(U218="nulová",N218,0)</f>
        <v>0</v>
      </c>
      <c r="BJ218" s="21" t="s">
        <v>81</v>
      </c>
      <c r="BK218" s="150">
        <f>ROUND(L218*K218,2)</f>
        <v>0</v>
      </c>
      <c r="BL218" s="21" t="s">
        <v>140</v>
      </c>
      <c r="BM218" s="21" t="s">
        <v>325</v>
      </c>
    </row>
    <row r="219" spans="2:51" s="10" customFormat="1" ht="22.5" customHeight="1">
      <c r="B219" s="151"/>
      <c r="C219" s="152"/>
      <c r="D219" s="152"/>
      <c r="E219" s="153" t="s">
        <v>5</v>
      </c>
      <c r="F219" s="251" t="s">
        <v>326</v>
      </c>
      <c r="G219" s="252"/>
      <c r="H219" s="252"/>
      <c r="I219" s="252"/>
      <c r="J219" s="152"/>
      <c r="K219" s="154">
        <v>14.13</v>
      </c>
      <c r="L219" s="152"/>
      <c r="M219" s="152"/>
      <c r="N219" s="152"/>
      <c r="O219" s="152"/>
      <c r="P219" s="152"/>
      <c r="Q219" s="152"/>
      <c r="R219" s="155"/>
      <c r="T219" s="156"/>
      <c r="U219" s="152"/>
      <c r="V219" s="152"/>
      <c r="W219" s="152"/>
      <c r="X219" s="152"/>
      <c r="Y219" s="152"/>
      <c r="Z219" s="152"/>
      <c r="AA219" s="157"/>
      <c r="AT219" s="158" t="s">
        <v>143</v>
      </c>
      <c r="AU219" s="158" t="s">
        <v>101</v>
      </c>
      <c r="AV219" s="10" t="s">
        <v>101</v>
      </c>
      <c r="AW219" s="10" t="s">
        <v>31</v>
      </c>
      <c r="AX219" s="10" t="s">
        <v>73</v>
      </c>
      <c r="AY219" s="158" t="s">
        <v>135</v>
      </c>
    </row>
    <row r="220" spans="2:51" s="10" customFormat="1" ht="22.5" customHeight="1">
      <c r="B220" s="151"/>
      <c r="C220" s="152"/>
      <c r="D220" s="152"/>
      <c r="E220" s="153" t="s">
        <v>5</v>
      </c>
      <c r="F220" s="253" t="s">
        <v>327</v>
      </c>
      <c r="G220" s="254"/>
      <c r="H220" s="254"/>
      <c r="I220" s="254"/>
      <c r="J220" s="152"/>
      <c r="K220" s="154">
        <v>226.08</v>
      </c>
      <c r="L220" s="152"/>
      <c r="M220" s="152"/>
      <c r="N220" s="152"/>
      <c r="O220" s="152"/>
      <c r="P220" s="152"/>
      <c r="Q220" s="152"/>
      <c r="R220" s="155"/>
      <c r="T220" s="156"/>
      <c r="U220" s="152"/>
      <c r="V220" s="152"/>
      <c r="W220" s="152"/>
      <c r="X220" s="152"/>
      <c r="Y220" s="152"/>
      <c r="Z220" s="152"/>
      <c r="AA220" s="157"/>
      <c r="AT220" s="158" t="s">
        <v>143</v>
      </c>
      <c r="AU220" s="158" t="s">
        <v>101</v>
      </c>
      <c r="AV220" s="10" t="s">
        <v>101</v>
      </c>
      <c r="AW220" s="10" t="s">
        <v>31</v>
      </c>
      <c r="AX220" s="10" t="s">
        <v>81</v>
      </c>
      <c r="AY220" s="158" t="s">
        <v>135</v>
      </c>
    </row>
    <row r="221" spans="2:65" s="1" customFormat="1" ht="31.5" customHeight="1">
      <c r="B221" s="141"/>
      <c r="C221" s="142" t="s">
        <v>328</v>
      </c>
      <c r="D221" s="142" t="s">
        <v>136</v>
      </c>
      <c r="E221" s="143" t="s">
        <v>329</v>
      </c>
      <c r="F221" s="249" t="s">
        <v>330</v>
      </c>
      <c r="G221" s="249"/>
      <c r="H221" s="249"/>
      <c r="I221" s="249"/>
      <c r="J221" s="144" t="s">
        <v>219</v>
      </c>
      <c r="K221" s="145">
        <v>16</v>
      </c>
      <c r="L221" s="250"/>
      <c r="M221" s="250"/>
      <c r="N221" s="250">
        <f>ROUND(L221*K221,2)</f>
        <v>0</v>
      </c>
      <c r="O221" s="250"/>
      <c r="P221" s="250"/>
      <c r="Q221" s="250"/>
      <c r="R221" s="146"/>
      <c r="T221" s="147" t="s">
        <v>5</v>
      </c>
      <c r="U221" s="44" t="s">
        <v>38</v>
      </c>
      <c r="V221" s="148">
        <v>5.438</v>
      </c>
      <c r="W221" s="148">
        <f>V221*K221</f>
        <v>87.008</v>
      </c>
      <c r="X221" s="148">
        <v>0.12405</v>
      </c>
      <c r="Y221" s="148">
        <f>X221*K221</f>
        <v>1.9848</v>
      </c>
      <c r="Z221" s="148">
        <v>0</v>
      </c>
      <c r="AA221" s="149">
        <f>Z221*K221</f>
        <v>0</v>
      </c>
      <c r="AR221" s="21" t="s">
        <v>140</v>
      </c>
      <c r="AT221" s="21" t="s">
        <v>136</v>
      </c>
      <c r="AU221" s="21" t="s">
        <v>101</v>
      </c>
      <c r="AY221" s="21" t="s">
        <v>135</v>
      </c>
      <c r="BE221" s="150">
        <f>IF(U221="základní",N221,0)</f>
        <v>0</v>
      </c>
      <c r="BF221" s="150">
        <f>IF(U221="snížená",N221,0)</f>
        <v>0</v>
      </c>
      <c r="BG221" s="150">
        <f>IF(U221="zákl. přenesená",N221,0)</f>
        <v>0</v>
      </c>
      <c r="BH221" s="150">
        <f>IF(U221="sníž. přenesená",N221,0)</f>
        <v>0</v>
      </c>
      <c r="BI221" s="150">
        <f>IF(U221="nulová",N221,0)</f>
        <v>0</v>
      </c>
      <c r="BJ221" s="21" t="s">
        <v>81</v>
      </c>
      <c r="BK221" s="150">
        <f>ROUND(L221*K221,2)</f>
        <v>0</v>
      </c>
      <c r="BL221" s="21" t="s">
        <v>140</v>
      </c>
      <c r="BM221" s="21" t="s">
        <v>331</v>
      </c>
    </row>
    <row r="222" spans="2:65" s="1" customFormat="1" ht="22.5" customHeight="1">
      <c r="B222" s="141"/>
      <c r="C222" s="142" t="s">
        <v>332</v>
      </c>
      <c r="D222" s="142" t="s">
        <v>136</v>
      </c>
      <c r="E222" s="143" t="s">
        <v>333</v>
      </c>
      <c r="F222" s="249" t="s">
        <v>334</v>
      </c>
      <c r="G222" s="249"/>
      <c r="H222" s="249"/>
      <c r="I222" s="249"/>
      <c r="J222" s="144" t="s">
        <v>174</v>
      </c>
      <c r="K222" s="145">
        <v>16</v>
      </c>
      <c r="L222" s="250"/>
      <c r="M222" s="250"/>
      <c r="N222" s="250">
        <f>ROUND(L222*K222,2)</f>
        <v>0</v>
      </c>
      <c r="O222" s="250"/>
      <c r="P222" s="250"/>
      <c r="Q222" s="250"/>
      <c r="R222" s="146"/>
      <c r="T222" s="147" t="s">
        <v>5</v>
      </c>
      <c r="U222" s="44" t="s">
        <v>38</v>
      </c>
      <c r="V222" s="148">
        <v>0</v>
      </c>
      <c r="W222" s="148">
        <f>V222*K222</f>
        <v>0</v>
      </c>
      <c r="X222" s="148">
        <v>0</v>
      </c>
      <c r="Y222" s="148">
        <f>X222*K222</f>
        <v>0</v>
      </c>
      <c r="Z222" s="148">
        <v>0</v>
      </c>
      <c r="AA222" s="149">
        <f>Z222*K222</f>
        <v>0</v>
      </c>
      <c r="AR222" s="21" t="s">
        <v>140</v>
      </c>
      <c r="AT222" s="21" t="s">
        <v>136</v>
      </c>
      <c r="AU222" s="21" t="s">
        <v>101</v>
      </c>
      <c r="AY222" s="21" t="s">
        <v>135</v>
      </c>
      <c r="BE222" s="150">
        <f>IF(U222="základní",N222,0)</f>
        <v>0</v>
      </c>
      <c r="BF222" s="150">
        <f>IF(U222="snížená",N222,0)</f>
        <v>0</v>
      </c>
      <c r="BG222" s="150">
        <f>IF(U222="zákl. přenesená",N222,0)</f>
        <v>0</v>
      </c>
      <c r="BH222" s="150">
        <f>IF(U222="sníž. přenesená",N222,0)</f>
        <v>0</v>
      </c>
      <c r="BI222" s="150">
        <f>IF(U222="nulová",N222,0)</f>
        <v>0</v>
      </c>
      <c r="BJ222" s="21" t="s">
        <v>81</v>
      </c>
      <c r="BK222" s="150">
        <f>ROUND(L222*K222,2)</f>
        <v>0</v>
      </c>
      <c r="BL222" s="21" t="s">
        <v>140</v>
      </c>
      <c r="BM222" s="21" t="s">
        <v>335</v>
      </c>
    </row>
    <row r="223" spans="2:51" s="10" customFormat="1" ht="22.5" customHeight="1">
      <c r="B223" s="151"/>
      <c r="C223" s="152"/>
      <c r="D223" s="152"/>
      <c r="E223" s="153" t="s">
        <v>5</v>
      </c>
      <c r="F223" s="251" t="s">
        <v>226</v>
      </c>
      <c r="G223" s="252"/>
      <c r="H223" s="252"/>
      <c r="I223" s="252"/>
      <c r="J223" s="152"/>
      <c r="K223" s="154">
        <v>16</v>
      </c>
      <c r="L223" s="152"/>
      <c r="M223" s="152"/>
      <c r="N223" s="152"/>
      <c r="O223" s="152"/>
      <c r="P223" s="152"/>
      <c r="Q223" s="152"/>
      <c r="R223" s="155"/>
      <c r="T223" s="156"/>
      <c r="U223" s="152"/>
      <c r="V223" s="152"/>
      <c r="W223" s="152"/>
      <c r="X223" s="152"/>
      <c r="Y223" s="152"/>
      <c r="Z223" s="152"/>
      <c r="AA223" s="157"/>
      <c r="AT223" s="158" t="s">
        <v>143</v>
      </c>
      <c r="AU223" s="158" t="s">
        <v>101</v>
      </c>
      <c r="AV223" s="10" t="s">
        <v>101</v>
      </c>
      <c r="AW223" s="10" t="s">
        <v>31</v>
      </c>
      <c r="AX223" s="10" t="s">
        <v>81</v>
      </c>
      <c r="AY223" s="158" t="s">
        <v>135</v>
      </c>
    </row>
    <row r="224" spans="2:63" s="9" customFormat="1" ht="29.85" customHeight="1">
      <c r="B224" s="130"/>
      <c r="C224" s="131"/>
      <c r="D224" s="140" t="s">
        <v>116</v>
      </c>
      <c r="E224" s="140"/>
      <c r="F224" s="140"/>
      <c r="G224" s="140"/>
      <c r="H224" s="140"/>
      <c r="I224" s="140"/>
      <c r="J224" s="140"/>
      <c r="K224" s="140"/>
      <c r="L224" s="140"/>
      <c r="M224" s="140"/>
      <c r="N224" s="267">
        <f>BK224</f>
        <v>0</v>
      </c>
      <c r="O224" s="268"/>
      <c r="P224" s="268"/>
      <c r="Q224" s="268"/>
      <c r="R224" s="133"/>
      <c r="T224" s="134"/>
      <c r="U224" s="131"/>
      <c r="V224" s="131"/>
      <c r="W224" s="135">
        <f>SUM(W225:W234)</f>
        <v>2.724468</v>
      </c>
      <c r="X224" s="131"/>
      <c r="Y224" s="135">
        <f>SUM(Y225:Y234)</f>
        <v>0</v>
      </c>
      <c r="Z224" s="131"/>
      <c r="AA224" s="136">
        <f>SUM(AA225:AA234)</f>
        <v>0</v>
      </c>
      <c r="AR224" s="137" t="s">
        <v>81</v>
      </c>
      <c r="AT224" s="138" t="s">
        <v>72</v>
      </c>
      <c r="AU224" s="138" t="s">
        <v>81</v>
      </c>
      <c r="AY224" s="137" t="s">
        <v>135</v>
      </c>
      <c r="BK224" s="139">
        <f>SUM(BK225:BK234)</f>
        <v>0</v>
      </c>
    </row>
    <row r="225" spans="2:65" s="1" customFormat="1" ht="31.5" customHeight="1">
      <c r="B225" s="141"/>
      <c r="C225" s="142" t="s">
        <v>336</v>
      </c>
      <c r="D225" s="142" t="s">
        <v>136</v>
      </c>
      <c r="E225" s="143" t="s">
        <v>337</v>
      </c>
      <c r="F225" s="249" t="s">
        <v>338</v>
      </c>
      <c r="G225" s="249"/>
      <c r="H225" s="249"/>
      <c r="I225" s="249"/>
      <c r="J225" s="144" t="s">
        <v>339</v>
      </c>
      <c r="K225" s="145">
        <v>10.204</v>
      </c>
      <c r="L225" s="250"/>
      <c r="M225" s="250"/>
      <c r="N225" s="250">
        <f>ROUND(L225*K225,2)</f>
        <v>0</v>
      </c>
      <c r="O225" s="250"/>
      <c r="P225" s="250"/>
      <c r="Q225" s="250"/>
      <c r="R225" s="146"/>
      <c r="T225" s="147" t="s">
        <v>5</v>
      </c>
      <c r="U225" s="44" t="s">
        <v>38</v>
      </c>
      <c r="V225" s="148">
        <v>0.125</v>
      </c>
      <c r="W225" s="148">
        <f>V225*K225</f>
        <v>1.2755</v>
      </c>
      <c r="X225" s="148">
        <v>0</v>
      </c>
      <c r="Y225" s="148">
        <f>X225*K225</f>
        <v>0</v>
      </c>
      <c r="Z225" s="148">
        <v>0</v>
      </c>
      <c r="AA225" s="149">
        <f>Z225*K225</f>
        <v>0</v>
      </c>
      <c r="AR225" s="21" t="s">
        <v>140</v>
      </c>
      <c r="AT225" s="21" t="s">
        <v>136</v>
      </c>
      <c r="AU225" s="21" t="s">
        <v>101</v>
      </c>
      <c r="AY225" s="21" t="s">
        <v>135</v>
      </c>
      <c r="BE225" s="150">
        <f>IF(U225="základní",N225,0)</f>
        <v>0</v>
      </c>
      <c r="BF225" s="150">
        <f>IF(U225="snížená",N225,0)</f>
        <v>0</v>
      </c>
      <c r="BG225" s="150">
        <f>IF(U225="zákl. přenesená",N225,0)</f>
        <v>0</v>
      </c>
      <c r="BH225" s="150">
        <f>IF(U225="sníž. přenesená",N225,0)</f>
        <v>0</v>
      </c>
      <c r="BI225" s="150">
        <f>IF(U225="nulová",N225,0)</f>
        <v>0</v>
      </c>
      <c r="BJ225" s="21" t="s">
        <v>81</v>
      </c>
      <c r="BK225" s="150">
        <f>ROUND(L225*K225,2)</f>
        <v>0</v>
      </c>
      <c r="BL225" s="21" t="s">
        <v>140</v>
      </c>
      <c r="BM225" s="21" t="s">
        <v>340</v>
      </c>
    </row>
    <row r="226" spans="2:51" s="10" customFormat="1" ht="22.5" customHeight="1">
      <c r="B226" s="151"/>
      <c r="C226" s="152"/>
      <c r="D226" s="152"/>
      <c r="E226" s="153" t="s">
        <v>5</v>
      </c>
      <c r="F226" s="251" t="s">
        <v>341</v>
      </c>
      <c r="G226" s="252"/>
      <c r="H226" s="252"/>
      <c r="I226" s="252"/>
      <c r="J226" s="152"/>
      <c r="K226" s="154">
        <v>10.204</v>
      </c>
      <c r="L226" s="152"/>
      <c r="M226" s="152"/>
      <c r="N226" s="152"/>
      <c r="O226" s="152"/>
      <c r="P226" s="152"/>
      <c r="Q226" s="152"/>
      <c r="R226" s="155"/>
      <c r="T226" s="156"/>
      <c r="U226" s="152"/>
      <c r="V226" s="152"/>
      <c r="W226" s="152"/>
      <c r="X226" s="152"/>
      <c r="Y226" s="152"/>
      <c r="Z226" s="152"/>
      <c r="AA226" s="157"/>
      <c r="AT226" s="158" t="s">
        <v>143</v>
      </c>
      <c r="AU226" s="158" t="s">
        <v>101</v>
      </c>
      <c r="AV226" s="10" t="s">
        <v>101</v>
      </c>
      <c r="AW226" s="10" t="s">
        <v>31</v>
      </c>
      <c r="AX226" s="10" t="s">
        <v>81</v>
      </c>
      <c r="AY226" s="158" t="s">
        <v>135</v>
      </c>
    </row>
    <row r="227" spans="2:65" s="1" customFormat="1" ht="31.5" customHeight="1">
      <c r="B227" s="141"/>
      <c r="C227" s="142" t="s">
        <v>10</v>
      </c>
      <c r="D227" s="142" t="s">
        <v>136</v>
      </c>
      <c r="E227" s="143" t="s">
        <v>342</v>
      </c>
      <c r="F227" s="249" t="s">
        <v>343</v>
      </c>
      <c r="G227" s="249"/>
      <c r="H227" s="249"/>
      <c r="I227" s="249"/>
      <c r="J227" s="144" t="s">
        <v>339</v>
      </c>
      <c r="K227" s="145">
        <v>102.04</v>
      </c>
      <c r="L227" s="250"/>
      <c r="M227" s="250"/>
      <c r="N227" s="250">
        <f>ROUND(L227*K227,2)</f>
        <v>0</v>
      </c>
      <c r="O227" s="250"/>
      <c r="P227" s="250"/>
      <c r="Q227" s="250"/>
      <c r="R227" s="146"/>
      <c r="T227" s="147" t="s">
        <v>5</v>
      </c>
      <c r="U227" s="44" t="s">
        <v>38</v>
      </c>
      <c r="V227" s="148">
        <v>0.006</v>
      </c>
      <c r="W227" s="148">
        <f>V227*K227</f>
        <v>0.61224</v>
      </c>
      <c r="X227" s="148">
        <v>0</v>
      </c>
      <c r="Y227" s="148">
        <f>X227*K227</f>
        <v>0</v>
      </c>
      <c r="Z227" s="148">
        <v>0</v>
      </c>
      <c r="AA227" s="149">
        <f>Z227*K227</f>
        <v>0</v>
      </c>
      <c r="AR227" s="21" t="s">
        <v>140</v>
      </c>
      <c r="AT227" s="21" t="s">
        <v>136</v>
      </c>
      <c r="AU227" s="21" t="s">
        <v>101</v>
      </c>
      <c r="AY227" s="21" t="s">
        <v>135</v>
      </c>
      <c r="BE227" s="150">
        <f>IF(U227="základní",N227,0)</f>
        <v>0</v>
      </c>
      <c r="BF227" s="150">
        <f>IF(U227="snížená",N227,0)</f>
        <v>0</v>
      </c>
      <c r="BG227" s="150">
        <f>IF(U227="zákl. přenesená",N227,0)</f>
        <v>0</v>
      </c>
      <c r="BH227" s="150">
        <f>IF(U227="sníž. přenesená",N227,0)</f>
        <v>0</v>
      </c>
      <c r="BI227" s="150">
        <f>IF(U227="nulová",N227,0)</f>
        <v>0</v>
      </c>
      <c r="BJ227" s="21" t="s">
        <v>81</v>
      </c>
      <c r="BK227" s="150">
        <f>ROUND(L227*K227,2)</f>
        <v>0</v>
      </c>
      <c r="BL227" s="21" t="s">
        <v>140</v>
      </c>
      <c r="BM227" s="21" t="s">
        <v>344</v>
      </c>
    </row>
    <row r="228" spans="2:51" s="10" customFormat="1" ht="22.5" customHeight="1">
      <c r="B228" s="151"/>
      <c r="C228" s="152"/>
      <c r="D228" s="152"/>
      <c r="E228" s="153" t="s">
        <v>5</v>
      </c>
      <c r="F228" s="251" t="s">
        <v>345</v>
      </c>
      <c r="G228" s="252"/>
      <c r="H228" s="252"/>
      <c r="I228" s="252"/>
      <c r="J228" s="152"/>
      <c r="K228" s="154">
        <v>102.04</v>
      </c>
      <c r="L228" s="152"/>
      <c r="M228" s="152"/>
      <c r="N228" s="152"/>
      <c r="O228" s="152"/>
      <c r="P228" s="152"/>
      <c r="Q228" s="152"/>
      <c r="R228" s="155"/>
      <c r="T228" s="156"/>
      <c r="U228" s="152"/>
      <c r="V228" s="152"/>
      <c r="W228" s="152"/>
      <c r="X228" s="152"/>
      <c r="Y228" s="152"/>
      <c r="Z228" s="152"/>
      <c r="AA228" s="157"/>
      <c r="AT228" s="158" t="s">
        <v>143</v>
      </c>
      <c r="AU228" s="158" t="s">
        <v>101</v>
      </c>
      <c r="AV228" s="10" t="s">
        <v>101</v>
      </c>
      <c r="AW228" s="10" t="s">
        <v>31</v>
      </c>
      <c r="AX228" s="10" t="s">
        <v>81</v>
      </c>
      <c r="AY228" s="158" t="s">
        <v>135</v>
      </c>
    </row>
    <row r="229" spans="2:65" s="1" customFormat="1" ht="22.5" customHeight="1">
      <c r="B229" s="141"/>
      <c r="C229" s="142" t="s">
        <v>346</v>
      </c>
      <c r="D229" s="142" t="s">
        <v>136</v>
      </c>
      <c r="E229" s="143" t="s">
        <v>347</v>
      </c>
      <c r="F229" s="249" t="s">
        <v>348</v>
      </c>
      <c r="G229" s="249"/>
      <c r="H229" s="249"/>
      <c r="I229" s="249"/>
      <c r="J229" s="144" t="s">
        <v>339</v>
      </c>
      <c r="K229" s="145">
        <v>10.204</v>
      </c>
      <c r="L229" s="250"/>
      <c r="M229" s="250"/>
      <c r="N229" s="250">
        <f>ROUND(L229*K229,2)</f>
        <v>0</v>
      </c>
      <c r="O229" s="250"/>
      <c r="P229" s="250"/>
      <c r="Q229" s="250"/>
      <c r="R229" s="146"/>
      <c r="T229" s="147" t="s">
        <v>5</v>
      </c>
      <c r="U229" s="44" t="s">
        <v>38</v>
      </c>
      <c r="V229" s="148">
        <v>0</v>
      </c>
      <c r="W229" s="148">
        <f>V229*K229</f>
        <v>0</v>
      </c>
      <c r="X229" s="148">
        <v>0</v>
      </c>
      <c r="Y229" s="148">
        <f>X229*K229</f>
        <v>0</v>
      </c>
      <c r="Z229" s="148">
        <v>0</v>
      </c>
      <c r="AA229" s="149">
        <f>Z229*K229</f>
        <v>0</v>
      </c>
      <c r="AR229" s="21" t="s">
        <v>140</v>
      </c>
      <c r="AT229" s="21" t="s">
        <v>136</v>
      </c>
      <c r="AU229" s="21" t="s">
        <v>101</v>
      </c>
      <c r="AY229" s="21" t="s">
        <v>135</v>
      </c>
      <c r="BE229" s="150">
        <f>IF(U229="základní",N229,0)</f>
        <v>0</v>
      </c>
      <c r="BF229" s="150">
        <f>IF(U229="snížená",N229,0)</f>
        <v>0</v>
      </c>
      <c r="BG229" s="150">
        <f>IF(U229="zákl. přenesená",N229,0)</f>
        <v>0</v>
      </c>
      <c r="BH229" s="150">
        <f>IF(U229="sníž. přenesená",N229,0)</f>
        <v>0</v>
      </c>
      <c r="BI229" s="150">
        <f>IF(U229="nulová",N229,0)</f>
        <v>0</v>
      </c>
      <c r="BJ229" s="21" t="s">
        <v>81</v>
      </c>
      <c r="BK229" s="150">
        <f>ROUND(L229*K229,2)</f>
        <v>0</v>
      </c>
      <c r="BL229" s="21" t="s">
        <v>140</v>
      </c>
      <c r="BM229" s="21" t="s">
        <v>349</v>
      </c>
    </row>
    <row r="230" spans="2:51" s="10" customFormat="1" ht="22.5" customHeight="1">
      <c r="B230" s="151"/>
      <c r="C230" s="152"/>
      <c r="D230" s="152"/>
      <c r="E230" s="153" t="s">
        <v>5</v>
      </c>
      <c r="F230" s="251" t="s">
        <v>341</v>
      </c>
      <c r="G230" s="252"/>
      <c r="H230" s="252"/>
      <c r="I230" s="252"/>
      <c r="J230" s="152"/>
      <c r="K230" s="154">
        <v>10.204</v>
      </c>
      <c r="L230" s="152"/>
      <c r="M230" s="152"/>
      <c r="N230" s="152"/>
      <c r="O230" s="152"/>
      <c r="P230" s="152"/>
      <c r="Q230" s="152"/>
      <c r="R230" s="155"/>
      <c r="T230" s="156"/>
      <c r="U230" s="152"/>
      <c r="V230" s="152"/>
      <c r="W230" s="152"/>
      <c r="X230" s="152"/>
      <c r="Y230" s="152"/>
      <c r="Z230" s="152"/>
      <c r="AA230" s="157"/>
      <c r="AT230" s="158" t="s">
        <v>143</v>
      </c>
      <c r="AU230" s="158" t="s">
        <v>101</v>
      </c>
      <c r="AV230" s="10" t="s">
        <v>101</v>
      </c>
      <c r="AW230" s="10" t="s">
        <v>31</v>
      </c>
      <c r="AX230" s="10" t="s">
        <v>81</v>
      </c>
      <c r="AY230" s="158" t="s">
        <v>135</v>
      </c>
    </row>
    <row r="231" spans="2:65" s="1" customFormat="1" ht="31.5" customHeight="1">
      <c r="B231" s="141"/>
      <c r="C231" s="142" t="s">
        <v>350</v>
      </c>
      <c r="D231" s="142" t="s">
        <v>136</v>
      </c>
      <c r="E231" s="143" t="s">
        <v>351</v>
      </c>
      <c r="F231" s="249" t="s">
        <v>352</v>
      </c>
      <c r="G231" s="249"/>
      <c r="H231" s="249"/>
      <c r="I231" s="249"/>
      <c r="J231" s="144" t="s">
        <v>339</v>
      </c>
      <c r="K231" s="145">
        <v>10.204</v>
      </c>
      <c r="L231" s="250"/>
      <c r="M231" s="250"/>
      <c r="N231" s="250">
        <f>ROUND(L231*K231,2)</f>
        <v>0</v>
      </c>
      <c r="O231" s="250"/>
      <c r="P231" s="250"/>
      <c r="Q231" s="250"/>
      <c r="R231" s="146"/>
      <c r="T231" s="147" t="s">
        <v>5</v>
      </c>
      <c r="U231" s="44" t="s">
        <v>38</v>
      </c>
      <c r="V231" s="148">
        <v>0</v>
      </c>
      <c r="W231" s="148">
        <f>V231*K231</f>
        <v>0</v>
      </c>
      <c r="X231" s="148">
        <v>0</v>
      </c>
      <c r="Y231" s="148">
        <f>X231*K231</f>
        <v>0</v>
      </c>
      <c r="Z231" s="148">
        <v>0</v>
      </c>
      <c r="AA231" s="149">
        <f>Z231*K231</f>
        <v>0</v>
      </c>
      <c r="AR231" s="21" t="s">
        <v>140</v>
      </c>
      <c r="AT231" s="21" t="s">
        <v>136</v>
      </c>
      <c r="AU231" s="21" t="s">
        <v>101</v>
      </c>
      <c r="AY231" s="21" t="s">
        <v>135</v>
      </c>
      <c r="BE231" s="150">
        <f>IF(U231="základní",N231,0)</f>
        <v>0</v>
      </c>
      <c r="BF231" s="150">
        <f>IF(U231="snížená",N231,0)</f>
        <v>0</v>
      </c>
      <c r="BG231" s="150">
        <f>IF(U231="zákl. přenesená",N231,0)</f>
        <v>0</v>
      </c>
      <c r="BH231" s="150">
        <f>IF(U231="sníž. přenesená",N231,0)</f>
        <v>0</v>
      </c>
      <c r="BI231" s="150">
        <f>IF(U231="nulová",N231,0)</f>
        <v>0</v>
      </c>
      <c r="BJ231" s="21" t="s">
        <v>81</v>
      </c>
      <c r="BK231" s="150">
        <f>ROUND(L231*K231,2)</f>
        <v>0</v>
      </c>
      <c r="BL231" s="21" t="s">
        <v>140</v>
      </c>
      <c r="BM231" s="21" t="s">
        <v>353</v>
      </c>
    </row>
    <row r="232" spans="2:51" s="10" customFormat="1" ht="22.5" customHeight="1">
      <c r="B232" s="151"/>
      <c r="C232" s="152"/>
      <c r="D232" s="152"/>
      <c r="E232" s="153" t="s">
        <v>5</v>
      </c>
      <c r="F232" s="251" t="s">
        <v>341</v>
      </c>
      <c r="G232" s="252"/>
      <c r="H232" s="252"/>
      <c r="I232" s="252"/>
      <c r="J232" s="152"/>
      <c r="K232" s="154">
        <v>10.204</v>
      </c>
      <c r="L232" s="152"/>
      <c r="M232" s="152"/>
      <c r="N232" s="152"/>
      <c r="O232" s="152"/>
      <c r="P232" s="152"/>
      <c r="Q232" s="152"/>
      <c r="R232" s="155"/>
      <c r="T232" s="156"/>
      <c r="U232" s="152"/>
      <c r="V232" s="152"/>
      <c r="W232" s="152"/>
      <c r="X232" s="152"/>
      <c r="Y232" s="152"/>
      <c r="Z232" s="152"/>
      <c r="AA232" s="157"/>
      <c r="AT232" s="158" t="s">
        <v>143</v>
      </c>
      <c r="AU232" s="158" t="s">
        <v>101</v>
      </c>
      <c r="AV232" s="10" t="s">
        <v>101</v>
      </c>
      <c r="AW232" s="10" t="s">
        <v>31</v>
      </c>
      <c r="AX232" s="10" t="s">
        <v>81</v>
      </c>
      <c r="AY232" s="158" t="s">
        <v>135</v>
      </c>
    </row>
    <row r="233" spans="2:65" s="1" customFormat="1" ht="31.5" customHeight="1">
      <c r="B233" s="141"/>
      <c r="C233" s="142" t="s">
        <v>354</v>
      </c>
      <c r="D233" s="142" t="s">
        <v>136</v>
      </c>
      <c r="E233" s="143" t="s">
        <v>355</v>
      </c>
      <c r="F233" s="249" t="s">
        <v>356</v>
      </c>
      <c r="G233" s="249"/>
      <c r="H233" s="249"/>
      <c r="I233" s="249"/>
      <c r="J233" s="144" t="s">
        <v>139</v>
      </c>
      <c r="K233" s="145">
        <v>5.102</v>
      </c>
      <c r="L233" s="250"/>
      <c r="M233" s="250"/>
      <c r="N233" s="250">
        <f>ROUND(L233*K233,2)</f>
        <v>0</v>
      </c>
      <c r="O233" s="250"/>
      <c r="P233" s="250"/>
      <c r="Q233" s="250"/>
      <c r="R233" s="146"/>
      <c r="T233" s="147" t="s">
        <v>5</v>
      </c>
      <c r="U233" s="44" t="s">
        <v>38</v>
      </c>
      <c r="V233" s="148">
        <v>0.164</v>
      </c>
      <c r="W233" s="148">
        <f>V233*K233</f>
        <v>0.8367280000000001</v>
      </c>
      <c r="X233" s="148">
        <v>0</v>
      </c>
      <c r="Y233" s="148">
        <f>X233*K233</f>
        <v>0</v>
      </c>
      <c r="Z233" s="148">
        <v>0</v>
      </c>
      <c r="AA233" s="149">
        <f>Z233*K233</f>
        <v>0</v>
      </c>
      <c r="AR233" s="21" t="s">
        <v>140</v>
      </c>
      <c r="AT233" s="21" t="s">
        <v>136</v>
      </c>
      <c r="AU233" s="21" t="s">
        <v>101</v>
      </c>
      <c r="AY233" s="21" t="s">
        <v>135</v>
      </c>
      <c r="BE233" s="150">
        <f>IF(U233="základní",N233,0)</f>
        <v>0</v>
      </c>
      <c r="BF233" s="150">
        <f>IF(U233="snížená",N233,0)</f>
        <v>0</v>
      </c>
      <c r="BG233" s="150">
        <f>IF(U233="zákl. přenesená",N233,0)</f>
        <v>0</v>
      </c>
      <c r="BH233" s="150">
        <f>IF(U233="sníž. přenesená",N233,0)</f>
        <v>0</v>
      </c>
      <c r="BI233" s="150">
        <f>IF(U233="nulová",N233,0)</f>
        <v>0</v>
      </c>
      <c r="BJ233" s="21" t="s">
        <v>81</v>
      </c>
      <c r="BK233" s="150">
        <f>ROUND(L233*K233,2)</f>
        <v>0</v>
      </c>
      <c r="BL233" s="21" t="s">
        <v>140</v>
      </c>
      <c r="BM233" s="21" t="s">
        <v>357</v>
      </c>
    </row>
    <row r="234" spans="2:51" s="10" customFormat="1" ht="22.5" customHeight="1">
      <c r="B234" s="151"/>
      <c r="C234" s="152"/>
      <c r="D234" s="152"/>
      <c r="E234" s="153" t="s">
        <v>5</v>
      </c>
      <c r="F234" s="251" t="s">
        <v>358</v>
      </c>
      <c r="G234" s="252"/>
      <c r="H234" s="252"/>
      <c r="I234" s="252"/>
      <c r="J234" s="152"/>
      <c r="K234" s="154">
        <v>5.102</v>
      </c>
      <c r="L234" s="152"/>
      <c r="M234" s="152"/>
      <c r="N234" s="152"/>
      <c r="O234" s="152"/>
      <c r="P234" s="152"/>
      <c r="Q234" s="152"/>
      <c r="R234" s="155"/>
      <c r="T234" s="156"/>
      <c r="U234" s="152"/>
      <c r="V234" s="152"/>
      <c r="W234" s="152"/>
      <c r="X234" s="152"/>
      <c r="Y234" s="152"/>
      <c r="Z234" s="152"/>
      <c r="AA234" s="157"/>
      <c r="AT234" s="158" t="s">
        <v>143</v>
      </c>
      <c r="AU234" s="158" t="s">
        <v>101</v>
      </c>
      <c r="AV234" s="10" t="s">
        <v>101</v>
      </c>
      <c r="AW234" s="10" t="s">
        <v>31</v>
      </c>
      <c r="AX234" s="10" t="s">
        <v>81</v>
      </c>
      <c r="AY234" s="158" t="s">
        <v>135</v>
      </c>
    </row>
    <row r="235" spans="2:63" s="9" customFormat="1" ht="37.35" customHeight="1">
      <c r="B235" s="130"/>
      <c r="C235" s="131"/>
      <c r="D235" s="132" t="s">
        <v>117</v>
      </c>
      <c r="E235" s="132"/>
      <c r="F235" s="132"/>
      <c r="G235" s="132"/>
      <c r="H235" s="132"/>
      <c r="I235" s="132"/>
      <c r="J235" s="132"/>
      <c r="K235" s="132"/>
      <c r="L235" s="132"/>
      <c r="M235" s="132"/>
      <c r="N235" s="266">
        <f>BK235</f>
        <v>0</v>
      </c>
      <c r="O235" s="241"/>
      <c r="P235" s="241"/>
      <c r="Q235" s="241"/>
      <c r="R235" s="133"/>
      <c r="T235" s="134"/>
      <c r="U235" s="131"/>
      <c r="V235" s="131"/>
      <c r="W235" s="135">
        <f>W236+W254</f>
        <v>245.403</v>
      </c>
      <c r="X235" s="131"/>
      <c r="Y235" s="135">
        <f>Y236+Y254</f>
        <v>8.312565000000001</v>
      </c>
      <c r="Z235" s="131"/>
      <c r="AA235" s="136">
        <f>AA236+AA254</f>
        <v>0.8424</v>
      </c>
      <c r="AR235" s="137" t="s">
        <v>101</v>
      </c>
      <c r="AT235" s="138" t="s">
        <v>72</v>
      </c>
      <c r="AU235" s="138" t="s">
        <v>73</v>
      </c>
      <c r="AY235" s="137" t="s">
        <v>135</v>
      </c>
      <c r="BK235" s="139">
        <f>BK236+BK254</f>
        <v>0</v>
      </c>
    </row>
    <row r="236" spans="2:63" s="9" customFormat="1" ht="19.9" customHeight="1">
      <c r="B236" s="130"/>
      <c r="C236" s="131"/>
      <c r="D236" s="140" t="s">
        <v>118</v>
      </c>
      <c r="E236" s="140"/>
      <c r="F236" s="140"/>
      <c r="G236" s="140"/>
      <c r="H236" s="140"/>
      <c r="I236" s="140"/>
      <c r="J236" s="140"/>
      <c r="K236" s="140"/>
      <c r="L236" s="140"/>
      <c r="M236" s="140"/>
      <c r="N236" s="267">
        <f>BK236</f>
        <v>0</v>
      </c>
      <c r="O236" s="268"/>
      <c r="P236" s="268"/>
      <c r="Q236" s="268"/>
      <c r="R236" s="133"/>
      <c r="T236" s="134"/>
      <c r="U236" s="131"/>
      <c r="V236" s="131"/>
      <c r="W236" s="135">
        <f>SUM(W237:W253)</f>
        <v>117.963</v>
      </c>
      <c r="X236" s="131"/>
      <c r="Y236" s="135">
        <f>SUM(Y237:Y253)</f>
        <v>7.567365000000001</v>
      </c>
      <c r="Z236" s="131"/>
      <c r="AA236" s="136">
        <f>SUM(AA237:AA253)</f>
        <v>0</v>
      </c>
      <c r="AR236" s="137" t="s">
        <v>101</v>
      </c>
      <c r="AT236" s="138" t="s">
        <v>72</v>
      </c>
      <c r="AU236" s="138" t="s">
        <v>81</v>
      </c>
      <c r="AY236" s="137" t="s">
        <v>135</v>
      </c>
      <c r="BK236" s="139">
        <f>SUM(BK237:BK253)</f>
        <v>0</v>
      </c>
    </row>
    <row r="237" spans="2:65" s="1" customFormat="1" ht="22.5" customHeight="1">
      <c r="B237" s="141"/>
      <c r="C237" s="142" t="s">
        <v>359</v>
      </c>
      <c r="D237" s="142" t="s">
        <v>136</v>
      </c>
      <c r="E237" s="143" t="s">
        <v>360</v>
      </c>
      <c r="F237" s="249" t="s">
        <v>361</v>
      </c>
      <c r="G237" s="249"/>
      <c r="H237" s="249"/>
      <c r="I237" s="249"/>
      <c r="J237" s="144" t="s">
        <v>187</v>
      </c>
      <c r="K237" s="145">
        <v>192.75</v>
      </c>
      <c r="L237" s="250"/>
      <c r="M237" s="250"/>
      <c r="N237" s="250">
        <f>ROUND(L237*K237,2)</f>
        <v>0</v>
      </c>
      <c r="O237" s="250"/>
      <c r="P237" s="250"/>
      <c r="Q237" s="250"/>
      <c r="R237" s="146"/>
      <c r="T237" s="147" t="s">
        <v>5</v>
      </c>
      <c r="U237" s="44" t="s">
        <v>38</v>
      </c>
      <c r="V237" s="148">
        <v>0.306</v>
      </c>
      <c r="W237" s="148">
        <f>V237*K237</f>
        <v>58.9815</v>
      </c>
      <c r="X237" s="148">
        <v>0.01963</v>
      </c>
      <c r="Y237" s="148">
        <f>X237*K237</f>
        <v>3.7836825000000003</v>
      </c>
      <c r="Z237" s="148">
        <v>0</v>
      </c>
      <c r="AA237" s="149">
        <f>Z237*K237</f>
        <v>0</v>
      </c>
      <c r="AR237" s="21" t="s">
        <v>226</v>
      </c>
      <c r="AT237" s="21" t="s">
        <v>136</v>
      </c>
      <c r="AU237" s="21" t="s">
        <v>101</v>
      </c>
      <c r="AY237" s="21" t="s">
        <v>135</v>
      </c>
      <c r="BE237" s="150">
        <f>IF(U237="základní",N237,0)</f>
        <v>0</v>
      </c>
      <c r="BF237" s="150">
        <f>IF(U237="snížená",N237,0)</f>
        <v>0</v>
      </c>
      <c r="BG237" s="150">
        <f>IF(U237="zákl. přenesená",N237,0)</f>
        <v>0</v>
      </c>
      <c r="BH237" s="150">
        <f>IF(U237="sníž. přenesená",N237,0)</f>
        <v>0</v>
      </c>
      <c r="BI237" s="150">
        <f>IF(U237="nulová",N237,0)</f>
        <v>0</v>
      </c>
      <c r="BJ237" s="21" t="s">
        <v>81</v>
      </c>
      <c r="BK237" s="150">
        <f>ROUND(L237*K237,2)</f>
        <v>0</v>
      </c>
      <c r="BL237" s="21" t="s">
        <v>226</v>
      </c>
      <c r="BM237" s="21" t="s">
        <v>362</v>
      </c>
    </row>
    <row r="238" spans="2:51" s="12" customFormat="1" ht="22.5" customHeight="1">
      <c r="B238" s="167"/>
      <c r="C238" s="168"/>
      <c r="D238" s="168"/>
      <c r="E238" s="169" t="s">
        <v>5</v>
      </c>
      <c r="F238" s="257" t="s">
        <v>363</v>
      </c>
      <c r="G238" s="258"/>
      <c r="H238" s="258"/>
      <c r="I238" s="258"/>
      <c r="J238" s="168"/>
      <c r="K238" s="170" t="s">
        <v>5</v>
      </c>
      <c r="L238" s="168"/>
      <c r="M238" s="168"/>
      <c r="N238" s="168"/>
      <c r="O238" s="168"/>
      <c r="P238" s="168"/>
      <c r="Q238" s="168"/>
      <c r="R238" s="171"/>
      <c r="T238" s="172"/>
      <c r="U238" s="168"/>
      <c r="V238" s="168"/>
      <c r="W238" s="168"/>
      <c r="X238" s="168"/>
      <c r="Y238" s="168"/>
      <c r="Z238" s="168"/>
      <c r="AA238" s="173"/>
      <c r="AT238" s="174" t="s">
        <v>143</v>
      </c>
      <c r="AU238" s="174" t="s">
        <v>101</v>
      </c>
      <c r="AV238" s="12" t="s">
        <v>81</v>
      </c>
      <c r="AW238" s="12" t="s">
        <v>31</v>
      </c>
      <c r="AX238" s="12" t="s">
        <v>73</v>
      </c>
      <c r="AY238" s="174" t="s">
        <v>135</v>
      </c>
    </row>
    <row r="239" spans="2:51" s="10" customFormat="1" ht="22.5" customHeight="1">
      <c r="B239" s="151"/>
      <c r="C239" s="152"/>
      <c r="D239" s="152"/>
      <c r="E239" s="153" t="s">
        <v>5</v>
      </c>
      <c r="F239" s="253" t="s">
        <v>364</v>
      </c>
      <c r="G239" s="254"/>
      <c r="H239" s="254"/>
      <c r="I239" s="254"/>
      <c r="J239" s="152"/>
      <c r="K239" s="154">
        <v>10</v>
      </c>
      <c r="L239" s="152"/>
      <c r="M239" s="152"/>
      <c r="N239" s="152"/>
      <c r="O239" s="152"/>
      <c r="P239" s="152"/>
      <c r="Q239" s="152"/>
      <c r="R239" s="155"/>
      <c r="T239" s="156"/>
      <c r="U239" s="152"/>
      <c r="V239" s="152"/>
      <c r="W239" s="152"/>
      <c r="X239" s="152"/>
      <c r="Y239" s="152"/>
      <c r="Z239" s="152"/>
      <c r="AA239" s="157"/>
      <c r="AT239" s="158" t="s">
        <v>143</v>
      </c>
      <c r="AU239" s="158" t="s">
        <v>101</v>
      </c>
      <c r="AV239" s="10" t="s">
        <v>101</v>
      </c>
      <c r="AW239" s="10" t="s">
        <v>31</v>
      </c>
      <c r="AX239" s="10" t="s">
        <v>73</v>
      </c>
      <c r="AY239" s="158" t="s">
        <v>135</v>
      </c>
    </row>
    <row r="240" spans="2:51" s="10" customFormat="1" ht="22.5" customHeight="1">
      <c r="B240" s="151"/>
      <c r="C240" s="152"/>
      <c r="D240" s="152"/>
      <c r="E240" s="153" t="s">
        <v>5</v>
      </c>
      <c r="F240" s="253" t="s">
        <v>365</v>
      </c>
      <c r="G240" s="254"/>
      <c r="H240" s="254"/>
      <c r="I240" s="254"/>
      <c r="J240" s="152"/>
      <c r="K240" s="154">
        <v>18</v>
      </c>
      <c r="L240" s="152"/>
      <c r="M240" s="152"/>
      <c r="N240" s="152"/>
      <c r="O240" s="152"/>
      <c r="P240" s="152"/>
      <c r="Q240" s="152"/>
      <c r="R240" s="155"/>
      <c r="T240" s="156"/>
      <c r="U240" s="152"/>
      <c r="V240" s="152"/>
      <c r="W240" s="152"/>
      <c r="X240" s="152"/>
      <c r="Y240" s="152"/>
      <c r="Z240" s="152"/>
      <c r="AA240" s="157"/>
      <c r="AT240" s="158" t="s">
        <v>143</v>
      </c>
      <c r="AU240" s="158" t="s">
        <v>101</v>
      </c>
      <c r="AV240" s="10" t="s">
        <v>101</v>
      </c>
      <c r="AW240" s="10" t="s">
        <v>31</v>
      </c>
      <c r="AX240" s="10" t="s">
        <v>73</v>
      </c>
      <c r="AY240" s="158" t="s">
        <v>135</v>
      </c>
    </row>
    <row r="241" spans="2:51" s="10" customFormat="1" ht="22.5" customHeight="1">
      <c r="B241" s="151"/>
      <c r="C241" s="152"/>
      <c r="D241" s="152"/>
      <c r="E241" s="153" t="s">
        <v>5</v>
      </c>
      <c r="F241" s="253" t="s">
        <v>366</v>
      </c>
      <c r="G241" s="254"/>
      <c r="H241" s="254"/>
      <c r="I241" s="254"/>
      <c r="J241" s="152"/>
      <c r="K241" s="154">
        <v>15</v>
      </c>
      <c r="L241" s="152"/>
      <c r="M241" s="152"/>
      <c r="N241" s="152"/>
      <c r="O241" s="152"/>
      <c r="P241" s="152"/>
      <c r="Q241" s="152"/>
      <c r="R241" s="155"/>
      <c r="T241" s="156"/>
      <c r="U241" s="152"/>
      <c r="V241" s="152"/>
      <c r="W241" s="152"/>
      <c r="X241" s="152"/>
      <c r="Y241" s="152"/>
      <c r="Z241" s="152"/>
      <c r="AA241" s="157"/>
      <c r="AT241" s="158" t="s">
        <v>143</v>
      </c>
      <c r="AU241" s="158" t="s">
        <v>101</v>
      </c>
      <c r="AV241" s="10" t="s">
        <v>101</v>
      </c>
      <c r="AW241" s="10" t="s">
        <v>31</v>
      </c>
      <c r="AX241" s="10" t="s">
        <v>73</v>
      </c>
      <c r="AY241" s="158" t="s">
        <v>135</v>
      </c>
    </row>
    <row r="242" spans="2:51" s="10" customFormat="1" ht="22.5" customHeight="1">
      <c r="B242" s="151"/>
      <c r="C242" s="152"/>
      <c r="D242" s="152"/>
      <c r="E242" s="153" t="s">
        <v>5</v>
      </c>
      <c r="F242" s="253" t="s">
        <v>367</v>
      </c>
      <c r="G242" s="254"/>
      <c r="H242" s="254"/>
      <c r="I242" s="254"/>
      <c r="J242" s="152"/>
      <c r="K242" s="154">
        <v>43</v>
      </c>
      <c r="L242" s="152"/>
      <c r="M242" s="152"/>
      <c r="N242" s="152"/>
      <c r="O242" s="152"/>
      <c r="P242" s="152"/>
      <c r="Q242" s="152"/>
      <c r="R242" s="155"/>
      <c r="T242" s="156"/>
      <c r="U242" s="152"/>
      <c r="V242" s="152"/>
      <c r="W242" s="152"/>
      <c r="X242" s="152"/>
      <c r="Y242" s="152"/>
      <c r="Z242" s="152"/>
      <c r="AA242" s="157"/>
      <c r="AT242" s="158" t="s">
        <v>143</v>
      </c>
      <c r="AU242" s="158" t="s">
        <v>101</v>
      </c>
      <c r="AV242" s="10" t="s">
        <v>101</v>
      </c>
      <c r="AW242" s="10" t="s">
        <v>31</v>
      </c>
      <c r="AX242" s="10" t="s">
        <v>73</v>
      </c>
      <c r="AY242" s="158" t="s">
        <v>135</v>
      </c>
    </row>
    <row r="243" spans="2:51" s="10" customFormat="1" ht="22.5" customHeight="1">
      <c r="B243" s="151"/>
      <c r="C243" s="152"/>
      <c r="D243" s="152"/>
      <c r="E243" s="153" t="s">
        <v>5</v>
      </c>
      <c r="F243" s="253" t="s">
        <v>368</v>
      </c>
      <c r="G243" s="254"/>
      <c r="H243" s="254"/>
      <c r="I243" s="254"/>
      <c r="J243" s="152"/>
      <c r="K243" s="154">
        <v>96.75</v>
      </c>
      <c r="L243" s="152"/>
      <c r="M243" s="152"/>
      <c r="N243" s="152"/>
      <c r="O243" s="152"/>
      <c r="P243" s="152"/>
      <c r="Q243" s="152"/>
      <c r="R243" s="155"/>
      <c r="T243" s="156"/>
      <c r="U243" s="152"/>
      <c r="V243" s="152"/>
      <c r="W243" s="152"/>
      <c r="X243" s="152"/>
      <c r="Y243" s="152"/>
      <c r="Z243" s="152"/>
      <c r="AA243" s="157"/>
      <c r="AT243" s="158" t="s">
        <v>143</v>
      </c>
      <c r="AU243" s="158" t="s">
        <v>101</v>
      </c>
      <c r="AV243" s="10" t="s">
        <v>101</v>
      </c>
      <c r="AW243" s="10" t="s">
        <v>31</v>
      </c>
      <c r="AX243" s="10" t="s">
        <v>73</v>
      </c>
      <c r="AY243" s="158" t="s">
        <v>135</v>
      </c>
    </row>
    <row r="244" spans="2:51" s="10" customFormat="1" ht="22.5" customHeight="1">
      <c r="B244" s="151"/>
      <c r="C244" s="152"/>
      <c r="D244" s="152"/>
      <c r="E244" s="153" t="s">
        <v>5</v>
      </c>
      <c r="F244" s="253" t="s">
        <v>5</v>
      </c>
      <c r="G244" s="254"/>
      <c r="H244" s="254"/>
      <c r="I244" s="254"/>
      <c r="J244" s="152"/>
      <c r="K244" s="154">
        <v>0</v>
      </c>
      <c r="L244" s="152"/>
      <c r="M244" s="152"/>
      <c r="N244" s="152"/>
      <c r="O244" s="152"/>
      <c r="P244" s="152"/>
      <c r="Q244" s="152"/>
      <c r="R244" s="155"/>
      <c r="T244" s="156"/>
      <c r="U244" s="152"/>
      <c r="V244" s="152"/>
      <c r="W244" s="152"/>
      <c r="X244" s="152"/>
      <c r="Y244" s="152"/>
      <c r="Z244" s="152"/>
      <c r="AA244" s="157"/>
      <c r="AT244" s="158" t="s">
        <v>143</v>
      </c>
      <c r="AU244" s="158" t="s">
        <v>101</v>
      </c>
      <c r="AV244" s="10" t="s">
        <v>101</v>
      </c>
      <c r="AW244" s="10" t="s">
        <v>31</v>
      </c>
      <c r="AX244" s="10" t="s">
        <v>73</v>
      </c>
      <c r="AY244" s="158" t="s">
        <v>135</v>
      </c>
    </row>
    <row r="245" spans="2:51" s="12" customFormat="1" ht="22.5" customHeight="1">
      <c r="B245" s="167"/>
      <c r="C245" s="168"/>
      <c r="D245" s="168"/>
      <c r="E245" s="169" t="s">
        <v>5</v>
      </c>
      <c r="F245" s="259" t="s">
        <v>369</v>
      </c>
      <c r="G245" s="260"/>
      <c r="H245" s="260"/>
      <c r="I245" s="260"/>
      <c r="J245" s="168"/>
      <c r="K245" s="170" t="s">
        <v>5</v>
      </c>
      <c r="L245" s="168"/>
      <c r="M245" s="168"/>
      <c r="N245" s="168"/>
      <c r="O245" s="168"/>
      <c r="P245" s="168"/>
      <c r="Q245" s="168"/>
      <c r="R245" s="171"/>
      <c r="T245" s="172"/>
      <c r="U245" s="168"/>
      <c r="V245" s="168"/>
      <c r="W245" s="168"/>
      <c r="X245" s="168"/>
      <c r="Y245" s="168"/>
      <c r="Z245" s="168"/>
      <c r="AA245" s="173"/>
      <c r="AT245" s="174" t="s">
        <v>143</v>
      </c>
      <c r="AU245" s="174" t="s">
        <v>101</v>
      </c>
      <c r="AV245" s="12" t="s">
        <v>81</v>
      </c>
      <c r="AW245" s="12" t="s">
        <v>31</v>
      </c>
      <c r="AX245" s="12" t="s">
        <v>73</v>
      </c>
      <c r="AY245" s="174" t="s">
        <v>135</v>
      </c>
    </row>
    <row r="246" spans="2:51" s="10" customFormat="1" ht="22.5" customHeight="1">
      <c r="B246" s="151"/>
      <c r="C246" s="152"/>
      <c r="D246" s="152"/>
      <c r="E246" s="153" t="s">
        <v>5</v>
      </c>
      <c r="F246" s="253" t="s">
        <v>370</v>
      </c>
      <c r="G246" s="254"/>
      <c r="H246" s="254"/>
      <c r="I246" s="254"/>
      <c r="J246" s="152"/>
      <c r="K246" s="154">
        <v>7</v>
      </c>
      <c r="L246" s="152"/>
      <c r="M246" s="152"/>
      <c r="N246" s="152"/>
      <c r="O246" s="152"/>
      <c r="P246" s="152"/>
      <c r="Q246" s="152"/>
      <c r="R246" s="155"/>
      <c r="T246" s="156"/>
      <c r="U246" s="152"/>
      <c r="V246" s="152"/>
      <c r="W246" s="152"/>
      <c r="X246" s="152"/>
      <c r="Y246" s="152"/>
      <c r="Z246" s="152"/>
      <c r="AA246" s="157"/>
      <c r="AT246" s="158" t="s">
        <v>143</v>
      </c>
      <c r="AU246" s="158" t="s">
        <v>101</v>
      </c>
      <c r="AV246" s="10" t="s">
        <v>101</v>
      </c>
      <c r="AW246" s="10" t="s">
        <v>31</v>
      </c>
      <c r="AX246" s="10" t="s">
        <v>73</v>
      </c>
      <c r="AY246" s="158" t="s">
        <v>135</v>
      </c>
    </row>
    <row r="247" spans="2:51" s="10" customFormat="1" ht="22.5" customHeight="1">
      <c r="B247" s="151"/>
      <c r="C247" s="152"/>
      <c r="D247" s="152"/>
      <c r="E247" s="153" t="s">
        <v>5</v>
      </c>
      <c r="F247" s="253" t="s">
        <v>371</v>
      </c>
      <c r="G247" s="254"/>
      <c r="H247" s="254"/>
      <c r="I247" s="254"/>
      <c r="J247" s="152"/>
      <c r="K247" s="154">
        <v>10</v>
      </c>
      <c r="L247" s="152"/>
      <c r="M247" s="152"/>
      <c r="N247" s="152"/>
      <c r="O247" s="152"/>
      <c r="P247" s="152"/>
      <c r="Q247" s="152"/>
      <c r="R247" s="155"/>
      <c r="T247" s="156"/>
      <c r="U247" s="152"/>
      <c r="V247" s="152"/>
      <c r="W247" s="152"/>
      <c r="X247" s="152"/>
      <c r="Y247" s="152"/>
      <c r="Z247" s="152"/>
      <c r="AA247" s="157"/>
      <c r="AT247" s="158" t="s">
        <v>143</v>
      </c>
      <c r="AU247" s="158" t="s">
        <v>101</v>
      </c>
      <c r="AV247" s="10" t="s">
        <v>101</v>
      </c>
      <c r="AW247" s="10" t="s">
        <v>31</v>
      </c>
      <c r="AX247" s="10" t="s">
        <v>73</v>
      </c>
      <c r="AY247" s="158" t="s">
        <v>135</v>
      </c>
    </row>
    <row r="248" spans="2:51" s="10" customFormat="1" ht="22.5" customHeight="1">
      <c r="B248" s="151"/>
      <c r="C248" s="152"/>
      <c r="D248" s="152"/>
      <c r="E248" s="153" t="s">
        <v>5</v>
      </c>
      <c r="F248" s="253" t="s">
        <v>372</v>
      </c>
      <c r="G248" s="254"/>
      <c r="H248" s="254"/>
      <c r="I248" s="254"/>
      <c r="J248" s="152"/>
      <c r="K248" s="154">
        <v>15</v>
      </c>
      <c r="L248" s="152"/>
      <c r="M248" s="152"/>
      <c r="N248" s="152"/>
      <c r="O248" s="152"/>
      <c r="P248" s="152"/>
      <c r="Q248" s="152"/>
      <c r="R248" s="155"/>
      <c r="T248" s="156"/>
      <c r="U248" s="152"/>
      <c r="V248" s="152"/>
      <c r="W248" s="152"/>
      <c r="X248" s="152"/>
      <c r="Y248" s="152"/>
      <c r="Z248" s="152"/>
      <c r="AA248" s="157"/>
      <c r="AT248" s="158" t="s">
        <v>143</v>
      </c>
      <c r="AU248" s="158" t="s">
        <v>101</v>
      </c>
      <c r="AV248" s="10" t="s">
        <v>101</v>
      </c>
      <c r="AW248" s="10" t="s">
        <v>31</v>
      </c>
      <c r="AX248" s="10" t="s">
        <v>73</v>
      </c>
      <c r="AY248" s="158" t="s">
        <v>135</v>
      </c>
    </row>
    <row r="249" spans="2:51" s="10" customFormat="1" ht="22.5" customHeight="1">
      <c r="B249" s="151"/>
      <c r="C249" s="152"/>
      <c r="D249" s="152"/>
      <c r="E249" s="153" t="s">
        <v>5</v>
      </c>
      <c r="F249" s="253" t="s">
        <v>373</v>
      </c>
      <c r="G249" s="254"/>
      <c r="H249" s="254"/>
      <c r="I249" s="254"/>
      <c r="J249" s="152"/>
      <c r="K249" s="154">
        <v>32</v>
      </c>
      <c r="L249" s="152"/>
      <c r="M249" s="152"/>
      <c r="N249" s="152"/>
      <c r="O249" s="152"/>
      <c r="P249" s="152"/>
      <c r="Q249" s="152"/>
      <c r="R249" s="155"/>
      <c r="T249" s="156"/>
      <c r="U249" s="152"/>
      <c r="V249" s="152"/>
      <c r="W249" s="152"/>
      <c r="X249" s="152"/>
      <c r="Y249" s="152"/>
      <c r="Z249" s="152"/>
      <c r="AA249" s="157"/>
      <c r="AT249" s="158" t="s">
        <v>143</v>
      </c>
      <c r="AU249" s="158" t="s">
        <v>101</v>
      </c>
      <c r="AV249" s="10" t="s">
        <v>101</v>
      </c>
      <c r="AW249" s="10" t="s">
        <v>31</v>
      </c>
      <c r="AX249" s="10" t="s">
        <v>73</v>
      </c>
      <c r="AY249" s="158" t="s">
        <v>135</v>
      </c>
    </row>
    <row r="250" spans="2:51" s="10" customFormat="1" ht="22.5" customHeight="1">
      <c r="B250" s="151"/>
      <c r="C250" s="152"/>
      <c r="D250" s="152"/>
      <c r="E250" s="153" t="s">
        <v>5</v>
      </c>
      <c r="F250" s="253" t="s">
        <v>374</v>
      </c>
      <c r="G250" s="254"/>
      <c r="H250" s="254"/>
      <c r="I250" s="254"/>
      <c r="J250" s="152"/>
      <c r="K250" s="154">
        <v>96</v>
      </c>
      <c r="L250" s="152"/>
      <c r="M250" s="152"/>
      <c r="N250" s="152"/>
      <c r="O250" s="152"/>
      <c r="P250" s="152"/>
      <c r="Q250" s="152"/>
      <c r="R250" s="155"/>
      <c r="T250" s="156"/>
      <c r="U250" s="152"/>
      <c r="V250" s="152"/>
      <c r="W250" s="152"/>
      <c r="X250" s="152"/>
      <c r="Y250" s="152"/>
      <c r="Z250" s="152"/>
      <c r="AA250" s="157"/>
      <c r="AT250" s="158" t="s">
        <v>143</v>
      </c>
      <c r="AU250" s="158" t="s">
        <v>101</v>
      </c>
      <c r="AV250" s="10" t="s">
        <v>101</v>
      </c>
      <c r="AW250" s="10" t="s">
        <v>31</v>
      </c>
      <c r="AX250" s="10" t="s">
        <v>73</v>
      </c>
      <c r="AY250" s="158" t="s">
        <v>135</v>
      </c>
    </row>
    <row r="251" spans="2:51" s="10" customFormat="1" ht="22.5" customHeight="1">
      <c r="B251" s="151"/>
      <c r="C251" s="152"/>
      <c r="D251" s="152"/>
      <c r="E251" s="153" t="s">
        <v>5</v>
      </c>
      <c r="F251" s="253" t="s">
        <v>5</v>
      </c>
      <c r="G251" s="254"/>
      <c r="H251" s="254"/>
      <c r="I251" s="254"/>
      <c r="J251" s="152"/>
      <c r="K251" s="154">
        <v>0</v>
      </c>
      <c r="L251" s="152"/>
      <c r="M251" s="152"/>
      <c r="N251" s="152"/>
      <c r="O251" s="152"/>
      <c r="P251" s="152"/>
      <c r="Q251" s="152"/>
      <c r="R251" s="155"/>
      <c r="T251" s="156"/>
      <c r="U251" s="152"/>
      <c r="V251" s="152"/>
      <c r="W251" s="152"/>
      <c r="X251" s="152"/>
      <c r="Y251" s="152"/>
      <c r="Z251" s="152"/>
      <c r="AA251" s="157"/>
      <c r="AT251" s="158" t="s">
        <v>143</v>
      </c>
      <c r="AU251" s="158" t="s">
        <v>101</v>
      </c>
      <c r="AV251" s="10" t="s">
        <v>101</v>
      </c>
      <c r="AW251" s="10" t="s">
        <v>31</v>
      </c>
      <c r="AX251" s="10" t="s">
        <v>73</v>
      </c>
      <c r="AY251" s="158" t="s">
        <v>135</v>
      </c>
    </row>
    <row r="252" spans="2:51" s="10" customFormat="1" ht="22.5" customHeight="1">
      <c r="B252" s="151"/>
      <c r="C252" s="152"/>
      <c r="D252" s="152"/>
      <c r="E252" s="153" t="s">
        <v>5</v>
      </c>
      <c r="F252" s="253" t="s">
        <v>375</v>
      </c>
      <c r="G252" s="254"/>
      <c r="H252" s="254"/>
      <c r="I252" s="254"/>
      <c r="J252" s="152"/>
      <c r="K252" s="154">
        <v>192.75</v>
      </c>
      <c r="L252" s="152"/>
      <c r="M252" s="152"/>
      <c r="N252" s="152"/>
      <c r="O252" s="152"/>
      <c r="P252" s="152"/>
      <c r="Q252" s="152"/>
      <c r="R252" s="155"/>
      <c r="T252" s="156"/>
      <c r="U252" s="152"/>
      <c r="V252" s="152"/>
      <c r="W252" s="152"/>
      <c r="X252" s="152"/>
      <c r="Y252" s="152"/>
      <c r="Z252" s="152"/>
      <c r="AA252" s="157"/>
      <c r="AT252" s="158" t="s">
        <v>143</v>
      </c>
      <c r="AU252" s="158" t="s">
        <v>101</v>
      </c>
      <c r="AV252" s="10" t="s">
        <v>101</v>
      </c>
      <c r="AW252" s="10" t="s">
        <v>31</v>
      </c>
      <c r="AX252" s="10" t="s">
        <v>81</v>
      </c>
      <c r="AY252" s="158" t="s">
        <v>135</v>
      </c>
    </row>
    <row r="253" spans="2:65" s="1" customFormat="1" ht="31.5" customHeight="1">
      <c r="B253" s="141"/>
      <c r="C253" s="142" t="s">
        <v>376</v>
      </c>
      <c r="D253" s="142" t="s">
        <v>136</v>
      </c>
      <c r="E253" s="143" t="s">
        <v>377</v>
      </c>
      <c r="F253" s="249" t="s">
        <v>378</v>
      </c>
      <c r="G253" s="249"/>
      <c r="H253" s="249"/>
      <c r="I253" s="249"/>
      <c r="J253" s="144" t="s">
        <v>187</v>
      </c>
      <c r="K253" s="145">
        <v>192.75</v>
      </c>
      <c r="L253" s="250"/>
      <c r="M253" s="250"/>
      <c r="N253" s="250">
        <f>ROUND(L253*K253,2)</f>
        <v>0</v>
      </c>
      <c r="O253" s="250"/>
      <c r="P253" s="250"/>
      <c r="Q253" s="250"/>
      <c r="R253" s="146"/>
      <c r="T253" s="147" t="s">
        <v>5</v>
      </c>
      <c r="U253" s="44" t="s">
        <v>38</v>
      </c>
      <c r="V253" s="148">
        <v>0.306</v>
      </c>
      <c r="W253" s="148">
        <f>V253*K253</f>
        <v>58.9815</v>
      </c>
      <c r="X253" s="148">
        <v>0.01963</v>
      </c>
      <c r="Y253" s="148">
        <f>X253*K253</f>
        <v>3.7836825000000003</v>
      </c>
      <c r="Z253" s="148">
        <v>0</v>
      </c>
      <c r="AA253" s="149">
        <f>Z253*K253</f>
        <v>0</v>
      </c>
      <c r="AR253" s="21" t="s">
        <v>226</v>
      </c>
      <c r="AT253" s="21" t="s">
        <v>136</v>
      </c>
      <c r="AU253" s="21" t="s">
        <v>101</v>
      </c>
      <c r="AY253" s="21" t="s">
        <v>135</v>
      </c>
      <c r="BE253" s="150">
        <f>IF(U253="základní",N253,0)</f>
        <v>0</v>
      </c>
      <c r="BF253" s="150">
        <f>IF(U253="snížená",N253,0)</f>
        <v>0</v>
      </c>
      <c r="BG253" s="150">
        <f>IF(U253="zákl. přenesená",N253,0)</f>
        <v>0</v>
      </c>
      <c r="BH253" s="150">
        <f>IF(U253="sníž. přenesená",N253,0)</f>
        <v>0</v>
      </c>
      <c r="BI253" s="150">
        <f>IF(U253="nulová",N253,0)</f>
        <v>0</v>
      </c>
      <c r="BJ253" s="21" t="s">
        <v>81</v>
      </c>
      <c r="BK253" s="150">
        <f>ROUND(L253*K253,2)</f>
        <v>0</v>
      </c>
      <c r="BL253" s="21" t="s">
        <v>226</v>
      </c>
      <c r="BM253" s="21" t="s">
        <v>379</v>
      </c>
    </row>
    <row r="254" spans="2:63" s="9" customFormat="1" ht="29.85" customHeight="1">
      <c r="B254" s="130"/>
      <c r="C254" s="131"/>
      <c r="D254" s="140" t="s">
        <v>119</v>
      </c>
      <c r="E254" s="140"/>
      <c r="F254" s="140"/>
      <c r="G254" s="140"/>
      <c r="H254" s="140"/>
      <c r="I254" s="140"/>
      <c r="J254" s="140"/>
      <c r="K254" s="140"/>
      <c r="L254" s="140"/>
      <c r="M254" s="140"/>
      <c r="N254" s="269">
        <f>BK254</f>
        <v>0</v>
      </c>
      <c r="O254" s="270"/>
      <c r="P254" s="270"/>
      <c r="Q254" s="270"/>
      <c r="R254" s="133"/>
      <c r="T254" s="134"/>
      <c r="U254" s="131"/>
      <c r="V254" s="131"/>
      <c r="W254" s="135">
        <f>SUM(W255:W268)</f>
        <v>127.44</v>
      </c>
      <c r="X254" s="131"/>
      <c r="Y254" s="135">
        <f>SUM(Y255:Y268)</f>
        <v>0.7452</v>
      </c>
      <c r="Z254" s="131"/>
      <c r="AA254" s="136">
        <f>SUM(AA255:AA268)</f>
        <v>0.8424</v>
      </c>
      <c r="AR254" s="137" t="s">
        <v>101</v>
      </c>
      <c r="AT254" s="138" t="s">
        <v>72</v>
      </c>
      <c r="AU254" s="138" t="s">
        <v>81</v>
      </c>
      <c r="AY254" s="137" t="s">
        <v>135</v>
      </c>
      <c r="BK254" s="139">
        <f>SUM(BK255:BK268)</f>
        <v>0</v>
      </c>
    </row>
    <row r="255" spans="2:65" s="1" customFormat="1" ht="31.5" customHeight="1">
      <c r="B255" s="141"/>
      <c r="C255" s="142" t="s">
        <v>380</v>
      </c>
      <c r="D255" s="142" t="s">
        <v>136</v>
      </c>
      <c r="E255" s="143" t="s">
        <v>381</v>
      </c>
      <c r="F255" s="249" t="s">
        <v>382</v>
      </c>
      <c r="G255" s="249"/>
      <c r="H255" s="249"/>
      <c r="I255" s="249"/>
      <c r="J255" s="144" t="s">
        <v>219</v>
      </c>
      <c r="K255" s="145">
        <v>1080</v>
      </c>
      <c r="L255" s="250"/>
      <c r="M255" s="250"/>
      <c r="N255" s="250">
        <f>ROUND(L255*K255,2)</f>
        <v>0</v>
      </c>
      <c r="O255" s="250"/>
      <c r="P255" s="250"/>
      <c r="Q255" s="250"/>
      <c r="R255" s="146"/>
      <c r="T255" s="147" t="s">
        <v>5</v>
      </c>
      <c r="U255" s="44" t="s">
        <v>38</v>
      </c>
      <c r="V255" s="148">
        <v>0.118</v>
      </c>
      <c r="W255" s="148">
        <f>V255*K255</f>
        <v>127.44</v>
      </c>
      <c r="X255" s="148">
        <v>0.0003</v>
      </c>
      <c r="Y255" s="148">
        <f>X255*K255</f>
        <v>0.32399999999999995</v>
      </c>
      <c r="Z255" s="148">
        <v>0.00078</v>
      </c>
      <c r="AA255" s="149">
        <f>Z255*K255</f>
        <v>0.8424</v>
      </c>
      <c r="AR255" s="21" t="s">
        <v>226</v>
      </c>
      <c r="AT255" s="21" t="s">
        <v>136</v>
      </c>
      <c r="AU255" s="21" t="s">
        <v>101</v>
      </c>
      <c r="AY255" s="21" t="s">
        <v>135</v>
      </c>
      <c r="BE255" s="150">
        <f>IF(U255="základní",N255,0)</f>
        <v>0</v>
      </c>
      <c r="BF255" s="150">
        <f>IF(U255="snížená",N255,0)</f>
        <v>0</v>
      </c>
      <c r="BG255" s="150">
        <f>IF(U255="zákl. přenesená",N255,0)</f>
        <v>0</v>
      </c>
      <c r="BH255" s="150">
        <f>IF(U255="sníž. přenesená",N255,0)</f>
        <v>0</v>
      </c>
      <c r="BI255" s="150">
        <f>IF(U255="nulová",N255,0)</f>
        <v>0</v>
      </c>
      <c r="BJ255" s="21" t="s">
        <v>81</v>
      </c>
      <c r="BK255" s="150">
        <f>ROUND(L255*K255,2)</f>
        <v>0</v>
      </c>
      <c r="BL255" s="21" t="s">
        <v>226</v>
      </c>
      <c r="BM255" s="21" t="s">
        <v>383</v>
      </c>
    </row>
    <row r="256" spans="2:51" s="12" customFormat="1" ht="22.5" customHeight="1">
      <c r="B256" s="167"/>
      <c r="C256" s="168"/>
      <c r="D256" s="168"/>
      <c r="E256" s="169" t="s">
        <v>5</v>
      </c>
      <c r="F256" s="257" t="s">
        <v>384</v>
      </c>
      <c r="G256" s="258"/>
      <c r="H256" s="258"/>
      <c r="I256" s="258"/>
      <c r="J256" s="168"/>
      <c r="K256" s="170" t="s">
        <v>5</v>
      </c>
      <c r="L256" s="168"/>
      <c r="M256" s="168"/>
      <c r="N256" s="168"/>
      <c r="O256" s="168"/>
      <c r="P256" s="168"/>
      <c r="Q256" s="168"/>
      <c r="R256" s="171"/>
      <c r="T256" s="172"/>
      <c r="U256" s="168"/>
      <c r="V256" s="168"/>
      <c r="W256" s="168"/>
      <c r="X256" s="168"/>
      <c r="Y256" s="168"/>
      <c r="Z256" s="168"/>
      <c r="AA256" s="173"/>
      <c r="AT256" s="174" t="s">
        <v>143</v>
      </c>
      <c r="AU256" s="174" t="s">
        <v>101</v>
      </c>
      <c r="AV256" s="12" t="s">
        <v>81</v>
      </c>
      <c r="AW256" s="12" t="s">
        <v>31</v>
      </c>
      <c r="AX256" s="12" t="s">
        <v>73</v>
      </c>
      <c r="AY256" s="174" t="s">
        <v>135</v>
      </c>
    </row>
    <row r="257" spans="2:51" s="10" customFormat="1" ht="22.5" customHeight="1">
      <c r="B257" s="151"/>
      <c r="C257" s="152"/>
      <c r="D257" s="152"/>
      <c r="E257" s="153" t="s">
        <v>5</v>
      </c>
      <c r="F257" s="253" t="s">
        <v>286</v>
      </c>
      <c r="G257" s="254"/>
      <c r="H257" s="254"/>
      <c r="I257" s="254"/>
      <c r="J257" s="152"/>
      <c r="K257" s="154">
        <v>39.97</v>
      </c>
      <c r="L257" s="152"/>
      <c r="M257" s="152"/>
      <c r="N257" s="152"/>
      <c r="O257" s="152"/>
      <c r="P257" s="152"/>
      <c r="Q257" s="152"/>
      <c r="R257" s="155"/>
      <c r="T257" s="156"/>
      <c r="U257" s="152"/>
      <c r="V257" s="152"/>
      <c r="W257" s="152"/>
      <c r="X257" s="152"/>
      <c r="Y257" s="152"/>
      <c r="Z257" s="152"/>
      <c r="AA257" s="157"/>
      <c r="AT257" s="158" t="s">
        <v>143</v>
      </c>
      <c r="AU257" s="158" t="s">
        <v>101</v>
      </c>
      <c r="AV257" s="10" t="s">
        <v>101</v>
      </c>
      <c r="AW257" s="10" t="s">
        <v>31</v>
      </c>
      <c r="AX257" s="10" t="s">
        <v>73</v>
      </c>
      <c r="AY257" s="158" t="s">
        <v>135</v>
      </c>
    </row>
    <row r="258" spans="2:51" s="10" customFormat="1" ht="22.5" customHeight="1">
      <c r="B258" s="151"/>
      <c r="C258" s="152"/>
      <c r="D258" s="152"/>
      <c r="E258" s="153" t="s">
        <v>5</v>
      </c>
      <c r="F258" s="253" t="s">
        <v>385</v>
      </c>
      <c r="G258" s="254"/>
      <c r="H258" s="254"/>
      <c r="I258" s="254"/>
      <c r="J258" s="152"/>
      <c r="K258" s="154">
        <v>159.88</v>
      </c>
      <c r="L258" s="152"/>
      <c r="M258" s="152"/>
      <c r="N258" s="152"/>
      <c r="O258" s="152"/>
      <c r="P258" s="152"/>
      <c r="Q258" s="152"/>
      <c r="R258" s="155"/>
      <c r="T258" s="156"/>
      <c r="U258" s="152"/>
      <c r="V258" s="152"/>
      <c r="W258" s="152"/>
      <c r="X258" s="152"/>
      <c r="Y258" s="152"/>
      <c r="Z258" s="152"/>
      <c r="AA258" s="157"/>
      <c r="AT258" s="158" t="s">
        <v>143</v>
      </c>
      <c r="AU258" s="158" t="s">
        <v>101</v>
      </c>
      <c r="AV258" s="10" t="s">
        <v>101</v>
      </c>
      <c r="AW258" s="10" t="s">
        <v>31</v>
      </c>
      <c r="AX258" s="10" t="s">
        <v>73</v>
      </c>
      <c r="AY258" s="158" t="s">
        <v>135</v>
      </c>
    </row>
    <row r="259" spans="2:51" s="10" customFormat="1" ht="22.5" customHeight="1">
      <c r="B259" s="151"/>
      <c r="C259" s="152"/>
      <c r="D259" s="152"/>
      <c r="E259" s="153" t="s">
        <v>5</v>
      </c>
      <c r="F259" s="253" t="s">
        <v>386</v>
      </c>
      <c r="G259" s="254"/>
      <c r="H259" s="254"/>
      <c r="I259" s="254"/>
      <c r="J259" s="152"/>
      <c r="K259" s="154">
        <v>160</v>
      </c>
      <c r="L259" s="152"/>
      <c r="M259" s="152"/>
      <c r="N259" s="152"/>
      <c r="O259" s="152"/>
      <c r="P259" s="152"/>
      <c r="Q259" s="152"/>
      <c r="R259" s="155"/>
      <c r="T259" s="156"/>
      <c r="U259" s="152"/>
      <c r="V259" s="152"/>
      <c r="W259" s="152"/>
      <c r="X259" s="152"/>
      <c r="Y259" s="152"/>
      <c r="Z259" s="152"/>
      <c r="AA259" s="157"/>
      <c r="AT259" s="158" t="s">
        <v>143</v>
      </c>
      <c r="AU259" s="158" t="s">
        <v>101</v>
      </c>
      <c r="AV259" s="10" t="s">
        <v>101</v>
      </c>
      <c r="AW259" s="10" t="s">
        <v>31</v>
      </c>
      <c r="AX259" s="10" t="s">
        <v>73</v>
      </c>
      <c r="AY259" s="158" t="s">
        <v>135</v>
      </c>
    </row>
    <row r="260" spans="2:51" s="10" customFormat="1" ht="22.5" customHeight="1">
      <c r="B260" s="151"/>
      <c r="C260" s="152"/>
      <c r="D260" s="152"/>
      <c r="E260" s="153" t="s">
        <v>5</v>
      </c>
      <c r="F260" s="253" t="s">
        <v>387</v>
      </c>
      <c r="G260" s="254"/>
      <c r="H260" s="254"/>
      <c r="I260" s="254"/>
      <c r="J260" s="152"/>
      <c r="K260" s="154">
        <v>960</v>
      </c>
      <c r="L260" s="152"/>
      <c r="M260" s="152"/>
      <c r="N260" s="152"/>
      <c r="O260" s="152"/>
      <c r="P260" s="152"/>
      <c r="Q260" s="152"/>
      <c r="R260" s="155"/>
      <c r="T260" s="156"/>
      <c r="U260" s="152"/>
      <c r="V260" s="152"/>
      <c r="W260" s="152"/>
      <c r="X260" s="152"/>
      <c r="Y260" s="152"/>
      <c r="Z260" s="152"/>
      <c r="AA260" s="157"/>
      <c r="AT260" s="158" t="s">
        <v>143</v>
      </c>
      <c r="AU260" s="158" t="s">
        <v>101</v>
      </c>
      <c r="AV260" s="10" t="s">
        <v>101</v>
      </c>
      <c r="AW260" s="10" t="s">
        <v>31</v>
      </c>
      <c r="AX260" s="10" t="s">
        <v>73</v>
      </c>
      <c r="AY260" s="158" t="s">
        <v>135</v>
      </c>
    </row>
    <row r="261" spans="2:51" s="12" customFormat="1" ht="22.5" customHeight="1">
      <c r="B261" s="167"/>
      <c r="C261" s="168"/>
      <c r="D261" s="168"/>
      <c r="E261" s="169" t="s">
        <v>5</v>
      </c>
      <c r="F261" s="259" t="s">
        <v>388</v>
      </c>
      <c r="G261" s="260"/>
      <c r="H261" s="260"/>
      <c r="I261" s="260"/>
      <c r="J261" s="168"/>
      <c r="K261" s="170" t="s">
        <v>5</v>
      </c>
      <c r="L261" s="168"/>
      <c r="M261" s="168"/>
      <c r="N261" s="168"/>
      <c r="O261" s="168"/>
      <c r="P261" s="168"/>
      <c r="Q261" s="168"/>
      <c r="R261" s="171"/>
      <c r="T261" s="172"/>
      <c r="U261" s="168"/>
      <c r="V261" s="168"/>
      <c r="W261" s="168"/>
      <c r="X261" s="168"/>
      <c r="Y261" s="168"/>
      <c r="Z261" s="168"/>
      <c r="AA261" s="173"/>
      <c r="AT261" s="174" t="s">
        <v>143</v>
      </c>
      <c r="AU261" s="174" t="s">
        <v>101</v>
      </c>
      <c r="AV261" s="12" t="s">
        <v>81</v>
      </c>
      <c r="AW261" s="12" t="s">
        <v>31</v>
      </c>
      <c r="AX261" s="12" t="s">
        <v>73</v>
      </c>
      <c r="AY261" s="174" t="s">
        <v>135</v>
      </c>
    </row>
    <row r="262" spans="2:51" s="10" customFormat="1" ht="22.5" customHeight="1">
      <c r="B262" s="151"/>
      <c r="C262" s="152"/>
      <c r="D262" s="152"/>
      <c r="E262" s="153" t="s">
        <v>5</v>
      </c>
      <c r="F262" s="253" t="s">
        <v>389</v>
      </c>
      <c r="G262" s="254"/>
      <c r="H262" s="254"/>
      <c r="I262" s="254"/>
      <c r="J262" s="152"/>
      <c r="K262" s="154">
        <v>24</v>
      </c>
      <c r="L262" s="152"/>
      <c r="M262" s="152"/>
      <c r="N262" s="152"/>
      <c r="O262" s="152"/>
      <c r="P262" s="152"/>
      <c r="Q262" s="152"/>
      <c r="R262" s="155"/>
      <c r="T262" s="156"/>
      <c r="U262" s="152"/>
      <c r="V262" s="152"/>
      <c r="W262" s="152"/>
      <c r="X262" s="152"/>
      <c r="Y262" s="152"/>
      <c r="Z262" s="152"/>
      <c r="AA262" s="157"/>
      <c r="AT262" s="158" t="s">
        <v>143</v>
      </c>
      <c r="AU262" s="158" t="s">
        <v>101</v>
      </c>
      <c r="AV262" s="10" t="s">
        <v>101</v>
      </c>
      <c r="AW262" s="10" t="s">
        <v>31</v>
      </c>
      <c r="AX262" s="10" t="s">
        <v>73</v>
      </c>
      <c r="AY262" s="158" t="s">
        <v>135</v>
      </c>
    </row>
    <row r="263" spans="2:51" s="10" customFormat="1" ht="22.5" customHeight="1">
      <c r="B263" s="151"/>
      <c r="C263" s="152"/>
      <c r="D263" s="152"/>
      <c r="E263" s="153" t="s">
        <v>5</v>
      </c>
      <c r="F263" s="253" t="s">
        <v>390</v>
      </c>
      <c r="G263" s="254"/>
      <c r="H263" s="254"/>
      <c r="I263" s="254"/>
      <c r="J263" s="152"/>
      <c r="K263" s="154">
        <v>120</v>
      </c>
      <c r="L263" s="152"/>
      <c r="M263" s="152"/>
      <c r="N263" s="152"/>
      <c r="O263" s="152"/>
      <c r="P263" s="152"/>
      <c r="Q263" s="152"/>
      <c r="R263" s="155"/>
      <c r="T263" s="156"/>
      <c r="U263" s="152"/>
      <c r="V263" s="152"/>
      <c r="W263" s="152"/>
      <c r="X263" s="152"/>
      <c r="Y263" s="152"/>
      <c r="Z263" s="152"/>
      <c r="AA263" s="157"/>
      <c r="AT263" s="158" t="s">
        <v>143</v>
      </c>
      <c r="AU263" s="158" t="s">
        <v>101</v>
      </c>
      <c r="AV263" s="10" t="s">
        <v>101</v>
      </c>
      <c r="AW263" s="10" t="s">
        <v>31</v>
      </c>
      <c r="AX263" s="10" t="s">
        <v>73</v>
      </c>
      <c r="AY263" s="158" t="s">
        <v>135</v>
      </c>
    </row>
    <row r="264" spans="2:51" s="10" customFormat="1" ht="22.5" customHeight="1">
      <c r="B264" s="151"/>
      <c r="C264" s="152"/>
      <c r="D264" s="152"/>
      <c r="E264" s="153" t="s">
        <v>5</v>
      </c>
      <c r="F264" s="253" t="s">
        <v>391</v>
      </c>
      <c r="G264" s="254"/>
      <c r="H264" s="254"/>
      <c r="I264" s="254"/>
      <c r="J264" s="152"/>
      <c r="K264" s="154">
        <v>1080</v>
      </c>
      <c r="L264" s="152"/>
      <c r="M264" s="152"/>
      <c r="N264" s="152"/>
      <c r="O264" s="152"/>
      <c r="P264" s="152"/>
      <c r="Q264" s="152"/>
      <c r="R264" s="155"/>
      <c r="T264" s="156"/>
      <c r="U264" s="152"/>
      <c r="V264" s="152"/>
      <c r="W264" s="152"/>
      <c r="X264" s="152"/>
      <c r="Y264" s="152"/>
      <c r="Z264" s="152"/>
      <c r="AA264" s="157"/>
      <c r="AT264" s="158" t="s">
        <v>143</v>
      </c>
      <c r="AU264" s="158" t="s">
        <v>101</v>
      </c>
      <c r="AV264" s="10" t="s">
        <v>101</v>
      </c>
      <c r="AW264" s="10" t="s">
        <v>31</v>
      </c>
      <c r="AX264" s="10" t="s">
        <v>81</v>
      </c>
      <c r="AY264" s="158" t="s">
        <v>135</v>
      </c>
    </row>
    <row r="265" spans="2:65" s="1" customFormat="1" ht="22.5" customHeight="1">
      <c r="B265" s="141"/>
      <c r="C265" s="175" t="s">
        <v>392</v>
      </c>
      <c r="D265" s="175" t="s">
        <v>393</v>
      </c>
      <c r="E265" s="176" t="s">
        <v>394</v>
      </c>
      <c r="F265" s="262" t="s">
        <v>395</v>
      </c>
      <c r="G265" s="262"/>
      <c r="H265" s="262"/>
      <c r="I265" s="262"/>
      <c r="J265" s="177" t="s">
        <v>219</v>
      </c>
      <c r="K265" s="178">
        <v>1080</v>
      </c>
      <c r="L265" s="263"/>
      <c r="M265" s="263"/>
      <c r="N265" s="263">
        <f>ROUND(L265*K265,2)</f>
        <v>0</v>
      </c>
      <c r="O265" s="250"/>
      <c r="P265" s="250"/>
      <c r="Q265" s="250"/>
      <c r="R265" s="146"/>
      <c r="T265" s="147" t="s">
        <v>5</v>
      </c>
      <c r="U265" s="44" t="s">
        <v>38</v>
      </c>
      <c r="V265" s="148">
        <v>0</v>
      </c>
      <c r="W265" s="148">
        <f>V265*K265</f>
        <v>0</v>
      </c>
      <c r="X265" s="148">
        <v>0.00039</v>
      </c>
      <c r="Y265" s="148">
        <f>X265*K265</f>
        <v>0.4212</v>
      </c>
      <c r="Z265" s="148">
        <v>0</v>
      </c>
      <c r="AA265" s="149">
        <f>Z265*K265</f>
        <v>0</v>
      </c>
      <c r="AR265" s="21" t="s">
        <v>149</v>
      </c>
      <c r="AT265" s="21" t="s">
        <v>393</v>
      </c>
      <c r="AU265" s="21" t="s">
        <v>101</v>
      </c>
      <c r="AY265" s="21" t="s">
        <v>135</v>
      </c>
      <c r="BE265" s="150">
        <f>IF(U265="základní",N265,0)</f>
        <v>0</v>
      </c>
      <c r="BF265" s="150">
        <f>IF(U265="snížená",N265,0)</f>
        <v>0</v>
      </c>
      <c r="BG265" s="150">
        <f>IF(U265="zákl. přenesená",N265,0)</f>
        <v>0</v>
      </c>
      <c r="BH265" s="150">
        <f>IF(U265="sníž. přenesená",N265,0)</f>
        <v>0</v>
      </c>
      <c r="BI265" s="150">
        <f>IF(U265="nulová",N265,0)</f>
        <v>0</v>
      </c>
      <c r="BJ265" s="21" t="s">
        <v>81</v>
      </c>
      <c r="BK265" s="150">
        <f>ROUND(L265*K265,2)</f>
        <v>0</v>
      </c>
      <c r="BL265" s="21" t="s">
        <v>226</v>
      </c>
      <c r="BM265" s="21" t="s">
        <v>396</v>
      </c>
    </row>
    <row r="266" spans="2:51" s="10" customFormat="1" ht="22.5" customHeight="1">
      <c r="B266" s="151"/>
      <c r="C266" s="152"/>
      <c r="D266" s="152"/>
      <c r="E266" s="153" t="s">
        <v>5</v>
      </c>
      <c r="F266" s="251" t="s">
        <v>387</v>
      </c>
      <c r="G266" s="252"/>
      <c r="H266" s="252"/>
      <c r="I266" s="252"/>
      <c r="J266" s="152"/>
      <c r="K266" s="154">
        <v>960</v>
      </c>
      <c r="L266" s="152"/>
      <c r="M266" s="152"/>
      <c r="N266" s="152"/>
      <c r="O266" s="152"/>
      <c r="P266" s="152"/>
      <c r="Q266" s="152"/>
      <c r="R266" s="155"/>
      <c r="T266" s="156"/>
      <c r="U266" s="152"/>
      <c r="V266" s="152"/>
      <c r="W266" s="152"/>
      <c r="X266" s="152"/>
      <c r="Y266" s="152"/>
      <c r="Z266" s="152"/>
      <c r="AA266" s="157"/>
      <c r="AT266" s="158" t="s">
        <v>143</v>
      </c>
      <c r="AU266" s="158" t="s">
        <v>101</v>
      </c>
      <c r="AV266" s="10" t="s">
        <v>101</v>
      </c>
      <c r="AW266" s="10" t="s">
        <v>31</v>
      </c>
      <c r="AX266" s="10" t="s">
        <v>73</v>
      </c>
      <c r="AY266" s="158" t="s">
        <v>135</v>
      </c>
    </row>
    <row r="267" spans="2:51" s="10" customFormat="1" ht="22.5" customHeight="1">
      <c r="B267" s="151"/>
      <c r="C267" s="152"/>
      <c r="D267" s="152"/>
      <c r="E267" s="153" t="s">
        <v>5</v>
      </c>
      <c r="F267" s="253" t="s">
        <v>390</v>
      </c>
      <c r="G267" s="254"/>
      <c r="H267" s="254"/>
      <c r="I267" s="254"/>
      <c r="J267" s="152"/>
      <c r="K267" s="154">
        <v>120</v>
      </c>
      <c r="L267" s="152"/>
      <c r="M267" s="152"/>
      <c r="N267" s="152"/>
      <c r="O267" s="152"/>
      <c r="P267" s="152"/>
      <c r="Q267" s="152"/>
      <c r="R267" s="155"/>
      <c r="T267" s="156"/>
      <c r="U267" s="152"/>
      <c r="V267" s="152"/>
      <c r="W267" s="152"/>
      <c r="X267" s="152"/>
      <c r="Y267" s="152"/>
      <c r="Z267" s="152"/>
      <c r="AA267" s="157"/>
      <c r="AT267" s="158" t="s">
        <v>143</v>
      </c>
      <c r="AU267" s="158" t="s">
        <v>101</v>
      </c>
      <c r="AV267" s="10" t="s">
        <v>101</v>
      </c>
      <c r="AW267" s="10" t="s">
        <v>31</v>
      </c>
      <c r="AX267" s="10" t="s">
        <v>73</v>
      </c>
      <c r="AY267" s="158" t="s">
        <v>135</v>
      </c>
    </row>
    <row r="268" spans="2:51" s="11" customFormat="1" ht="22.5" customHeight="1">
      <c r="B268" s="159"/>
      <c r="C268" s="160"/>
      <c r="D268" s="160"/>
      <c r="E268" s="161" t="s">
        <v>5</v>
      </c>
      <c r="F268" s="255" t="s">
        <v>145</v>
      </c>
      <c r="G268" s="256"/>
      <c r="H268" s="256"/>
      <c r="I268" s="256"/>
      <c r="J268" s="160"/>
      <c r="K268" s="162">
        <v>1080</v>
      </c>
      <c r="L268" s="160"/>
      <c r="M268" s="160"/>
      <c r="N268" s="160"/>
      <c r="O268" s="160"/>
      <c r="P268" s="160"/>
      <c r="Q268" s="160"/>
      <c r="R268" s="163"/>
      <c r="T268" s="179"/>
      <c r="U268" s="180"/>
      <c r="V268" s="180"/>
      <c r="W268" s="180"/>
      <c r="X268" s="180"/>
      <c r="Y268" s="180"/>
      <c r="Z268" s="180"/>
      <c r="AA268" s="181"/>
      <c r="AT268" s="166" t="s">
        <v>143</v>
      </c>
      <c r="AU268" s="166" t="s">
        <v>101</v>
      </c>
      <c r="AV268" s="11" t="s">
        <v>140</v>
      </c>
      <c r="AW268" s="11" t="s">
        <v>31</v>
      </c>
      <c r="AX268" s="11" t="s">
        <v>81</v>
      </c>
      <c r="AY268" s="166" t="s">
        <v>135</v>
      </c>
    </row>
    <row r="269" spans="2:18" s="1" customFormat="1" ht="6.95" customHeight="1">
      <c r="B269" s="59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1"/>
    </row>
  </sheetData>
  <mergeCells count="300">
    <mergeCell ref="H1:K1"/>
    <mergeCell ref="S2:AC2"/>
    <mergeCell ref="F265:I265"/>
    <mergeCell ref="L265:M265"/>
    <mergeCell ref="N265:Q265"/>
    <mergeCell ref="F266:I266"/>
    <mergeCell ref="F267:I267"/>
    <mergeCell ref="F268:I268"/>
    <mergeCell ref="N118:Q118"/>
    <mergeCell ref="N119:Q119"/>
    <mergeCell ref="N120:Q120"/>
    <mergeCell ref="N126:Q126"/>
    <mergeCell ref="N138:Q138"/>
    <mergeCell ref="N145:Q145"/>
    <mergeCell ref="N224:Q224"/>
    <mergeCell ref="N235:Q235"/>
    <mergeCell ref="N236:Q236"/>
    <mergeCell ref="N254:Q254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49:I249"/>
    <mergeCell ref="F250:I250"/>
    <mergeCell ref="F251:I251"/>
    <mergeCell ref="F252:I252"/>
    <mergeCell ref="F253:I253"/>
    <mergeCell ref="L253:M253"/>
    <mergeCell ref="N253:Q253"/>
    <mergeCell ref="F255:I255"/>
    <mergeCell ref="L255:M255"/>
    <mergeCell ref="N255:Q255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33:I233"/>
    <mergeCell ref="L233:M233"/>
    <mergeCell ref="N233:Q233"/>
    <mergeCell ref="F234:I234"/>
    <mergeCell ref="F237:I237"/>
    <mergeCell ref="L237:M237"/>
    <mergeCell ref="N237:Q237"/>
    <mergeCell ref="F238:I238"/>
    <mergeCell ref="F239:I239"/>
    <mergeCell ref="F228:I228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F222:I222"/>
    <mergeCell ref="L222:M222"/>
    <mergeCell ref="N222:Q222"/>
    <mergeCell ref="F223:I223"/>
    <mergeCell ref="F225:I225"/>
    <mergeCell ref="L225:M225"/>
    <mergeCell ref="N225:Q225"/>
    <mergeCell ref="F226:I226"/>
    <mergeCell ref="F227:I227"/>
    <mergeCell ref="L227:M227"/>
    <mergeCell ref="N227:Q227"/>
    <mergeCell ref="F215:I215"/>
    <mergeCell ref="F216:I216"/>
    <mergeCell ref="F217:I217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F209:I209"/>
    <mergeCell ref="F210:I210"/>
    <mergeCell ref="L210:M210"/>
    <mergeCell ref="N210:Q210"/>
    <mergeCell ref="F211:I211"/>
    <mergeCell ref="F212:I212"/>
    <mergeCell ref="F213:I213"/>
    <mergeCell ref="F214:I214"/>
    <mergeCell ref="L214:M214"/>
    <mergeCell ref="N214:Q214"/>
    <mergeCell ref="F204:I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F192:I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F187:I187"/>
    <mergeCell ref="L187:M187"/>
    <mergeCell ref="N187:Q187"/>
    <mergeCell ref="F188:I188"/>
    <mergeCell ref="F189:I189"/>
    <mergeCell ref="F190:I190"/>
    <mergeCell ref="F191:I191"/>
    <mergeCell ref="L191:M191"/>
    <mergeCell ref="N191:Q191"/>
    <mergeCell ref="F180:I180"/>
    <mergeCell ref="F181:I181"/>
    <mergeCell ref="F182:I182"/>
    <mergeCell ref="L182:M182"/>
    <mergeCell ref="N182:Q182"/>
    <mergeCell ref="F183:I183"/>
    <mergeCell ref="F184:I184"/>
    <mergeCell ref="F185:I185"/>
    <mergeCell ref="F186:I186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F179:I179"/>
    <mergeCell ref="F170:I170"/>
    <mergeCell ref="F171:I171"/>
    <mergeCell ref="F172:I172"/>
    <mergeCell ref="F173:I173"/>
    <mergeCell ref="L173:M173"/>
    <mergeCell ref="N173:Q173"/>
    <mergeCell ref="F174:I174"/>
    <mergeCell ref="L174:M174"/>
    <mergeCell ref="N174:Q174"/>
    <mergeCell ref="F165:I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F164:I164"/>
    <mergeCell ref="L164:M164"/>
    <mergeCell ref="N164:Q164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49:I149"/>
    <mergeCell ref="F150:I150"/>
    <mergeCell ref="L150:M150"/>
    <mergeCell ref="N150:Q150"/>
    <mergeCell ref="F151:I151"/>
    <mergeCell ref="L151:M151"/>
    <mergeCell ref="N151:Q151"/>
    <mergeCell ref="F152:I152"/>
    <mergeCell ref="F153:I153"/>
    <mergeCell ref="F143:I143"/>
    <mergeCell ref="F144:I144"/>
    <mergeCell ref="F146:I146"/>
    <mergeCell ref="L146:M146"/>
    <mergeCell ref="N146:Q146"/>
    <mergeCell ref="F147:I147"/>
    <mergeCell ref="F148:I148"/>
    <mergeCell ref="L148:M148"/>
    <mergeCell ref="N148:Q148"/>
    <mergeCell ref="F137:I137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32:I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27:I127"/>
    <mergeCell ref="L127:M127"/>
    <mergeCell ref="N127:Q127"/>
    <mergeCell ref="F128:I128"/>
    <mergeCell ref="F129:I129"/>
    <mergeCell ref="F130:I130"/>
    <mergeCell ref="L130:M130"/>
    <mergeCell ref="N130:Q130"/>
    <mergeCell ref="F131:I131"/>
    <mergeCell ref="F121:I121"/>
    <mergeCell ref="L121:M121"/>
    <mergeCell ref="N121:Q121"/>
    <mergeCell ref="F122:I122"/>
    <mergeCell ref="F123:I123"/>
    <mergeCell ref="F124:I124"/>
    <mergeCell ref="F125:I125"/>
    <mergeCell ref="L125:M125"/>
    <mergeCell ref="N125:Q125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0"/>
  <sheetViews>
    <sheetView showGridLines="0" workbookViewId="0" topLeftCell="A1">
      <pane ySplit="1" topLeftCell="A94" activePane="bottomLeft" state="frozen"/>
      <selection pane="topLeft" activeCell="AB15" sqref="AB15"/>
      <selection pane="bottomLeft" activeCell="I98" sqref="I9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96</v>
      </c>
      <c r="G1" s="17"/>
      <c r="H1" s="261" t="s">
        <v>97</v>
      </c>
      <c r="I1" s="261"/>
      <c r="J1" s="261"/>
      <c r="K1" s="261"/>
      <c r="L1" s="17" t="s">
        <v>98</v>
      </c>
      <c r="M1" s="15"/>
      <c r="N1" s="15"/>
      <c r="O1" s="16" t="s">
        <v>99</v>
      </c>
      <c r="P1" s="15"/>
      <c r="Q1" s="15"/>
      <c r="R1" s="15"/>
      <c r="S1" s="17" t="s">
        <v>100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25" t="s">
        <v>8</v>
      </c>
      <c r="T2" s="226"/>
      <c r="U2" s="226"/>
      <c r="V2" s="226"/>
      <c r="W2" s="226"/>
      <c r="X2" s="226"/>
      <c r="Y2" s="226"/>
      <c r="Z2" s="226"/>
      <c r="AA2" s="226"/>
      <c r="AB2" s="226"/>
      <c r="AC2" s="226"/>
      <c r="AT2" s="21" t="s">
        <v>84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2:46" ht="36.95" customHeight="1">
      <c r="B4" s="25"/>
      <c r="C4" s="198" t="s">
        <v>102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30" t="str">
        <f>'Rekapitulace stavby'!K6</f>
        <v xml:space="preserve">FN Brno - PDM, objekt L – Zajištění základové spáry                                    Etapa 2 - Sanace trhlin
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8"/>
      <c r="R6" s="26"/>
    </row>
    <row r="7" spans="2:18" s="1" customFormat="1" ht="32.85" customHeight="1">
      <c r="B7" s="35"/>
      <c r="C7" s="36"/>
      <c r="D7" s="31" t="s">
        <v>103</v>
      </c>
      <c r="E7" s="36"/>
      <c r="F7" s="202" t="s">
        <v>1239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6"/>
      <c r="R7" s="37"/>
    </row>
    <row r="8" spans="2:18" s="1" customFormat="1" ht="14.45" customHeight="1">
      <c r="B8" s="35"/>
      <c r="C8" s="36"/>
      <c r="D8" s="32" t="s">
        <v>17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18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19</v>
      </c>
      <c r="E9" s="36"/>
      <c r="F9" s="30" t="s">
        <v>20</v>
      </c>
      <c r="G9" s="36"/>
      <c r="H9" s="36"/>
      <c r="I9" s="36"/>
      <c r="J9" s="36"/>
      <c r="K9" s="36"/>
      <c r="L9" s="36"/>
      <c r="M9" s="32" t="s">
        <v>21</v>
      </c>
      <c r="N9" s="36"/>
      <c r="O9" s="233" t="str">
        <f>'Rekapitulace stavby'!AN8</f>
        <v>23. 11. 2018</v>
      </c>
      <c r="P9" s="233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23</v>
      </c>
      <c r="E11" s="36"/>
      <c r="F11" s="36"/>
      <c r="G11" s="36"/>
      <c r="H11" s="36"/>
      <c r="I11" s="36"/>
      <c r="J11" s="36"/>
      <c r="K11" s="36"/>
      <c r="L11" s="36"/>
      <c r="M11" s="32" t="s">
        <v>24</v>
      </c>
      <c r="N11" s="36"/>
      <c r="O11" s="200" t="s">
        <v>5</v>
      </c>
      <c r="P11" s="200"/>
      <c r="Q11" s="36"/>
      <c r="R11" s="37"/>
    </row>
    <row r="12" spans="2:18" s="1" customFormat="1" ht="18" customHeight="1">
      <c r="B12" s="35"/>
      <c r="C12" s="36"/>
      <c r="D12" s="36"/>
      <c r="E12" s="30" t="s">
        <v>25</v>
      </c>
      <c r="F12" s="36"/>
      <c r="G12" s="36"/>
      <c r="H12" s="36"/>
      <c r="I12" s="36"/>
      <c r="J12" s="36"/>
      <c r="K12" s="36"/>
      <c r="L12" s="36"/>
      <c r="M12" s="32" t="s">
        <v>26</v>
      </c>
      <c r="N12" s="36"/>
      <c r="O12" s="200" t="s">
        <v>5</v>
      </c>
      <c r="P12" s="200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27</v>
      </c>
      <c r="E14" s="36"/>
      <c r="F14" s="36"/>
      <c r="G14" s="36"/>
      <c r="H14" s="36"/>
      <c r="I14" s="36"/>
      <c r="J14" s="36"/>
      <c r="K14" s="36"/>
      <c r="L14" s="36"/>
      <c r="M14" s="32" t="s">
        <v>24</v>
      </c>
      <c r="N14" s="36"/>
      <c r="O14" s="200" t="str">
        <f>IF('Rekapitulace stavby'!AN13="","",'Rekapitulace stavby'!AN13)</f>
        <v/>
      </c>
      <c r="P14" s="200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26</v>
      </c>
      <c r="N15" s="36"/>
      <c r="O15" s="200" t="str">
        <f>IF('Rekapitulace stavby'!AN14="","",'Rekapitulace stavby'!AN14)</f>
        <v/>
      </c>
      <c r="P15" s="200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29</v>
      </c>
      <c r="E17" s="36"/>
      <c r="F17" s="36"/>
      <c r="G17" s="36"/>
      <c r="H17" s="36"/>
      <c r="I17" s="36"/>
      <c r="J17" s="36"/>
      <c r="K17" s="36"/>
      <c r="L17" s="36"/>
      <c r="M17" s="32" t="s">
        <v>24</v>
      </c>
      <c r="N17" s="36"/>
      <c r="O17" s="200" t="s">
        <v>5</v>
      </c>
      <c r="P17" s="200"/>
      <c r="Q17" s="36"/>
      <c r="R17" s="37"/>
    </row>
    <row r="18" spans="2:18" s="1" customFormat="1" ht="18" customHeight="1">
      <c r="B18" s="35"/>
      <c r="C18" s="36"/>
      <c r="D18" s="36"/>
      <c r="E18" s="30" t="s">
        <v>30</v>
      </c>
      <c r="F18" s="36"/>
      <c r="G18" s="36"/>
      <c r="H18" s="36"/>
      <c r="I18" s="36"/>
      <c r="J18" s="36"/>
      <c r="K18" s="36"/>
      <c r="L18" s="36"/>
      <c r="M18" s="32" t="s">
        <v>26</v>
      </c>
      <c r="N18" s="36"/>
      <c r="O18" s="200" t="s">
        <v>5</v>
      </c>
      <c r="P18" s="200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32</v>
      </c>
      <c r="E20" s="36"/>
      <c r="F20" s="36"/>
      <c r="G20" s="36"/>
      <c r="H20" s="36"/>
      <c r="I20" s="36"/>
      <c r="J20" s="36"/>
      <c r="K20" s="36"/>
      <c r="L20" s="36"/>
      <c r="M20" s="32" t="s">
        <v>24</v>
      </c>
      <c r="N20" s="36"/>
      <c r="O20" s="200" t="str">
        <f>IF('Rekapitulace stavby'!AN19="","",'Rekapitulace stavby'!AN19)</f>
        <v/>
      </c>
      <c r="P20" s="200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PROXIMA projekt, s.r.o.</v>
      </c>
      <c r="F21" s="36"/>
      <c r="G21" s="36"/>
      <c r="H21" s="36"/>
      <c r="I21" s="36"/>
      <c r="J21" s="36"/>
      <c r="K21" s="36"/>
      <c r="L21" s="36"/>
      <c r="M21" s="32" t="s">
        <v>26</v>
      </c>
      <c r="N21" s="36"/>
      <c r="O21" s="200" t="str">
        <f>IF('Rekapitulace stavby'!AN20="","",'Rekapitulace stavby'!AN20)</f>
        <v/>
      </c>
      <c r="P21" s="200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03" t="s">
        <v>5</v>
      </c>
      <c r="F24" s="203"/>
      <c r="G24" s="203"/>
      <c r="H24" s="203"/>
      <c r="I24" s="203"/>
      <c r="J24" s="203"/>
      <c r="K24" s="203"/>
      <c r="L24" s="20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105</v>
      </c>
      <c r="E27" s="36"/>
      <c r="F27" s="36"/>
      <c r="G27" s="36"/>
      <c r="H27" s="36"/>
      <c r="I27" s="36"/>
      <c r="J27" s="36"/>
      <c r="K27" s="36"/>
      <c r="L27" s="36"/>
      <c r="M27" s="227">
        <f>N88</f>
        <v>0</v>
      </c>
      <c r="N27" s="227"/>
      <c r="O27" s="227"/>
      <c r="P27" s="227"/>
      <c r="Q27" s="36"/>
      <c r="R27" s="37"/>
    </row>
    <row r="28" spans="2:18" s="1" customFormat="1" ht="14.45" customHeight="1">
      <c r="B28" s="35"/>
      <c r="C28" s="36"/>
      <c r="D28" s="34" t="s">
        <v>90</v>
      </c>
      <c r="E28" s="36"/>
      <c r="F28" s="36"/>
      <c r="G28" s="36"/>
      <c r="H28" s="36"/>
      <c r="I28" s="36"/>
      <c r="J28" s="36"/>
      <c r="K28" s="36"/>
      <c r="L28" s="36"/>
      <c r="M28" s="227">
        <f>N98</f>
        <v>0</v>
      </c>
      <c r="N28" s="227"/>
      <c r="O28" s="227"/>
      <c r="P28" s="227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36</v>
      </c>
      <c r="E30" s="36"/>
      <c r="F30" s="36"/>
      <c r="G30" s="36"/>
      <c r="H30" s="36"/>
      <c r="I30" s="36"/>
      <c r="J30" s="36"/>
      <c r="K30" s="36"/>
      <c r="L30" s="36"/>
      <c r="M30" s="234">
        <f>ROUND(M27+M28,2)</f>
        <v>0</v>
      </c>
      <c r="N30" s="232"/>
      <c r="O30" s="232"/>
      <c r="P30" s="232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37</v>
      </c>
      <c r="E32" s="42" t="s">
        <v>38</v>
      </c>
      <c r="F32" s="43">
        <v>0.21</v>
      </c>
      <c r="G32" s="108" t="s">
        <v>39</v>
      </c>
      <c r="H32" s="235">
        <f>ROUND((SUM(BE98:BE99)+SUM(BE117:BE229)),2)</f>
        <v>0</v>
      </c>
      <c r="I32" s="232"/>
      <c r="J32" s="232"/>
      <c r="K32" s="36"/>
      <c r="L32" s="36"/>
      <c r="M32" s="235">
        <f>ROUND(ROUND((SUM(BE98:BE99)+SUM(BE117:BE229)),2)*F32,2)</f>
        <v>0</v>
      </c>
      <c r="N32" s="232"/>
      <c r="O32" s="232"/>
      <c r="P32" s="232"/>
      <c r="Q32" s="36"/>
      <c r="R32" s="37"/>
    </row>
    <row r="33" spans="2:18" s="1" customFormat="1" ht="14.45" customHeight="1">
      <c r="B33" s="35"/>
      <c r="C33" s="36"/>
      <c r="D33" s="36"/>
      <c r="E33" s="42" t="s">
        <v>40</v>
      </c>
      <c r="F33" s="43">
        <v>0.15</v>
      </c>
      <c r="G33" s="108" t="s">
        <v>39</v>
      </c>
      <c r="H33" s="235">
        <f>ROUND((SUM(BF98:BF99)+SUM(BF117:BF229)),2)</f>
        <v>0</v>
      </c>
      <c r="I33" s="232"/>
      <c r="J33" s="232"/>
      <c r="K33" s="36"/>
      <c r="L33" s="36"/>
      <c r="M33" s="235">
        <f>ROUND(ROUND((SUM(BF98:BF99)+SUM(BF117:BF229)),2)*F33,2)</f>
        <v>0</v>
      </c>
      <c r="N33" s="232"/>
      <c r="O33" s="232"/>
      <c r="P33" s="232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41</v>
      </c>
      <c r="F34" s="43">
        <v>0.21</v>
      </c>
      <c r="G34" s="108" t="s">
        <v>39</v>
      </c>
      <c r="H34" s="235">
        <f>ROUND((SUM(BG98:BG99)+SUM(BG117:BG229)),2)</f>
        <v>0</v>
      </c>
      <c r="I34" s="232"/>
      <c r="J34" s="232"/>
      <c r="K34" s="36"/>
      <c r="L34" s="36"/>
      <c r="M34" s="235">
        <v>0</v>
      </c>
      <c r="N34" s="232"/>
      <c r="O34" s="232"/>
      <c r="P34" s="232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42</v>
      </c>
      <c r="F35" s="43">
        <v>0.15</v>
      </c>
      <c r="G35" s="108" t="s">
        <v>39</v>
      </c>
      <c r="H35" s="235">
        <f>ROUND((SUM(BH98:BH99)+SUM(BH117:BH229)),2)</f>
        <v>0</v>
      </c>
      <c r="I35" s="232"/>
      <c r="J35" s="232"/>
      <c r="K35" s="36"/>
      <c r="L35" s="36"/>
      <c r="M35" s="235">
        <v>0</v>
      </c>
      <c r="N35" s="232"/>
      <c r="O35" s="232"/>
      <c r="P35" s="232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43</v>
      </c>
      <c r="F36" s="43">
        <v>0</v>
      </c>
      <c r="G36" s="108" t="s">
        <v>39</v>
      </c>
      <c r="H36" s="235">
        <f>ROUND((SUM(BI98:BI99)+SUM(BI117:BI229)),2)</f>
        <v>0</v>
      </c>
      <c r="I36" s="232"/>
      <c r="J36" s="232"/>
      <c r="K36" s="36"/>
      <c r="L36" s="36"/>
      <c r="M36" s="235">
        <v>0</v>
      </c>
      <c r="N36" s="232"/>
      <c r="O36" s="232"/>
      <c r="P36" s="232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44</v>
      </c>
      <c r="E38" s="75"/>
      <c r="F38" s="75"/>
      <c r="G38" s="110" t="s">
        <v>45</v>
      </c>
      <c r="H38" s="111" t="s">
        <v>46</v>
      </c>
      <c r="I38" s="75"/>
      <c r="J38" s="75"/>
      <c r="K38" s="75"/>
      <c r="L38" s="236">
        <f>SUM(M30:M36)</f>
        <v>0</v>
      </c>
      <c r="M38" s="236"/>
      <c r="N38" s="236"/>
      <c r="O38" s="236"/>
      <c r="P38" s="237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47</v>
      </c>
      <c r="E50" s="51"/>
      <c r="F50" s="51"/>
      <c r="G50" s="51"/>
      <c r="H50" s="52"/>
      <c r="I50" s="36"/>
      <c r="J50" s="50" t="s">
        <v>48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49</v>
      </c>
      <c r="E59" s="56"/>
      <c r="F59" s="56"/>
      <c r="G59" s="57" t="s">
        <v>50</v>
      </c>
      <c r="H59" s="58"/>
      <c r="I59" s="36"/>
      <c r="J59" s="55" t="s">
        <v>49</v>
      </c>
      <c r="K59" s="56"/>
      <c r="L59" s="56"/>
      <c r="M59" s="56"/>
      <c r="N59" s="57" t="s">
        <v>50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51</v>
      </c>
      <c r="E61" s="51"/>
      <c r="F61" s="51"/>
      <c r="G61" s="51"/>
      <c r="H61" s="52"/>
      <c r="I61" s="36"/>
      <c r="J61" s="50" t="s">
        <v>52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49</v>
      </c>
      <c r="E70" s="56"/>
      <c r="F70" s="56"/>
      <c r="G70" s="57" t="s">
        <v>50</v>
      </c>
      <c r="H70" s="58"/>
      <c r="I70" s="36"/>
      <c r="J70" s="55" t="s">
        <v>49</v>
      </c>
      <c r="K70" s="56"/>
      <c r="L70" s="56"/>
      <c r="M70" s="56"/>
      <c r="N70" s="57" t="s">
        <v>50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198" t="s">
        <v>106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30" t="str">
        <f>F6</f>
        <v xml:space="preserve">FN Brno - PDM, objekt L – Zajištění základové spáry                                    Etapa 2 - Sanace trhlin
</v>
      </c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36"/>
      <c r="R78" s="37"/>
    </row>
    <row r="79" spans="2:18" s="1" customFormat="1" ht="36.95" customHeight="1">
      <c r="B79" s="35"/>
      <c r="C79" s="69" t="s">
        <v>103</v>
      </c>
      <c r="D79" s="36"/>
      <c r="E79" s="36"/>
      <c r="F79" s="208" t="str">
        <f>F7</f>
        <v xml:space="preserve">02 - pavilon L - Trhliny 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19</v>
      </c>
      <c r="D81" s="36"/>
      <c r="E81" s="36"/>
      <c r="F81" s="30" t="str">
        <f>F9</f>
        <v>Brno, Černopolní 212/9</v>
      </c>
      <c r="G81" s="36"/>
      <c r="H81" s="36"/>
      <c r="I81" s="36"/>
      <c r="J81" s="36"/>
      <c r="K81" s="32" t="s">
        <v>21</v>
      </c>
      <c r="L81" s="36"/>
      <c r="M81" s="233" t="str">
        <f>IF(O9="","",O9)</f>
        <v>23. 11. 2018</v>
      </c>
      <c r="N81" s="233"/>
      <c r="O81" s="233"/>
      <c r="P81" s="233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23</v>
      </c>
      <c r="D83" s="36"/>
      <c r="E83" s="36"/>
      <c r="F83" s="30" t="str">
        <f>E12</f>
        <v>Fakultní nemocnice Brno</v>
      </c>
      <c r="G83" s="36"/>
      <c r="H83" s="36"/>
      <c r="I83" s="36"/>
      <c r="J83" s="36"/>
      <c r="K83" s="32" t="s">
        <v>29</v>
      </c>
      <c r="L83" s="36"/>
      <c r="M83" s="200" t="str">
        <f>E18</f>
        <v>PROXIMA projekt, s.r.o.</v>
      </c>
      <c r="N83" s="200"/>
      <c r="O83" s="200"/>
      <c r="P83" s="200"/>
      <c r="Q83" s="200"/>
      <c r="R83" s="37"/>
    </row>
    <row r="84" spans="2:18" s="1" customFormat="1" ht="14.45" customHeight="1">
      <c r="B84" s="35"/>
      <c r="C84" s="32" t="s">
        <v>27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32</v>
      </c>
      <c r="L84" s="36"/>
      <c r="M84" s="200" t="str">
        <f>E21</f>
        <v xml:space="preserve"> PROXIMA projekt, s.r.o.</v>
      </c>
      <c r="N84" s="200"/>
      <c r="O84" s="200"/>
      <c r="P84" s="200"/>
      <c r="Q84" s="200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38" t="s">
        <v>107</v>
      </c>
      <c r="D86" s="239"/>
      <c r="E86" s="239"/>
      <c r="F86" s="239"/>
      <c r="G86" s="239"/>
      <c r="H86" s="104"/>
      <c r="I86" s="104"/>
      <c r="J86" s="104"/>
      <c r="K86" s="104"/>
      <c r="L86" s="104"/>
      <c r="M86" s="104"/>
      <c r="N86" s="238" t="s">
        <v>108</v>
      </c>
      <c r="O86" s="239"/>
      <c r="P86" s="239"/>
      <c r="Q86" s="239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109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1">
        <f>N117</f>
        <v>0</v>
      </c>
      <c r="O88" s="240"/>
      <c r="P88" s="240"/>
      <c r="Q88" s="240"/>
      <c r="R88" s="37"/>
      <c r="AU88" s="21" t="s">
        <v>110</v>
      </c>
    </row>
    <row r="89" spans="2:18" s="6" customFormat="1" ht="24.95" customHeight="1">
      <c r="B89" s="113"/>
      <c r="C89" s="114"/>
      <c r="D89" s="115" t="s">
        <v>111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41">
        <f>N118</f>
        <v>0</v>
      </c>
      <c r="O89" s="242"/>
      <c r="P89" s="242"/>
      <c r="Q89" s="242"/>
      <c r="R89" s="116"/>
    </row>
    <row r="90" spans="2:18" s="7" customFormat="1" ht="19.9" customHeight="1">
      <c r="B90" s="117"/>
      <c r="C90" s="118"/>
      <c r="D90" s="119" t="s">
        <v>112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43">
        <f>N119</f>
        <v>0</v>
      </c>
      <c r="O90" s="244"/>
      <c r="P90" s="244"/>
      <c r="Q90" s="244"/>
      <c r="R90" s="120"/>
    </row>
    <row r="91" spans="2:18" s="7" customFormat="1" ht="19.9" customHeight="1">
      <c r="B91" s="117"/>
      <c r="C91" s="118"/>
      <c r="D91" s="119" t="s">
        <v>113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43">
        <f>N124</f>
        <v>0</v>
      </c>
      <c r="O91" s="244"/>
      <c r="P91" s="244"/>
      <c r="Q91" s="244"/>
      <c r="R91" s="120"/>
    </row>
    <row r="92" spans="2:18" s="7" customFormat="1" ht="19.9" customHeight="1">
      <c r="B92" s="117"/>
      <c r="C92" s="118"/>
      <c r="D92" s="119" t="s">
        <v>114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43">
        <f>N133</f>
        <v>0</v>
      </c>
      <c r="O92" s="244"/>
      <c r="P92" s="244"/>
      <c r="Q92" s="244"/>
      <c r="R92" s="120"/>
    </row>
    <row r="93" spans="2:18" s="7" customFormat="1" ht="19.9" customHeight="1">
      <c r="B93" s="117"/>
      <c r="C93" s="118"/>
      <c r="D93" s="119" t="s">
        <v>115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43">
        <f>N145</f>
        <v>0</v>
      </c>
      <c r="O93" s="244"/>
      <c r="P93" s="244"/>
      <c r="Q93" s="244"/>
      <c r="R93" s="120"/>
    </row>
    <row r="94" spans="2:18" s="7" customFormat="1" ht="19.9" customHeight="1">
      <c r="B94" s="117"/>
      <c r="C94" s="118"/>
      <c r="D94" s="119" t="s">
        <v>116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43">
        <f>N208</f>
        <v>0</v>
      </c>
      <c r="O94" s="244"/>
      <c r="P94" s="244"/>
      <c r="Q94" s="244"/>
      <c r="R94" s="120"/>
    </row>
    <row r="95" spans="2:18" s="6" customFormat="1" ht="24.95" customHeight="1">
      <c r="B95" s="113"/>
      <c r="C95" s="114"/>
      <c r="D95" s="115" t="s">
        <v>117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41">
        <f>N219</f>
        <v>0</v>
      </c>
      <c r="O95" s="242"/>
      <c r="P95" s="242"/>
      <c r="Q95" s="242"/>
      <c r="R95" s="116"/>
    </row>
    <row r="96" spans="2:18" s="7" customFormat="1" ht="19.9" customHeight="1">
      <c r="B96" s="117"/>
      <c r="C96" s="118"/>
      <c r="D96" s="119" t="s">
        <v>397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43">
        <f>N220</f>
        <v>0</v>
      </c>
      <c r="O96" s="244"/>
      <c r="P96" s="244"/>
      <c r="Q96" s="244"/>
      <c r="R96" s="120"/>
    </row>
    <row r="97" spans="2:18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21" s="1" customFormat="1" ht="29.25" customHeight="1">
      <c r="B98" s="35"/>
      <c r="C98" s="112" t="s">
        <v>120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40">
        <v>0</v>
      </c>
      <c r="O98" s="245"/>
      <c r="P98" s="245"/>
      <c r="Q98" s="245"/>
      <c r="R98" s="37"/>
      <c r="T98" s="121"/>
      <c r="U98" s="122" t="s">
        <v>37</v>
      </c>
    </row>
    <row r="99" spans="2:18" s="1" customFormat="1" ht="18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18" s="1" customFormat="1" ht="29.25" customHeight="1">
      <c r="B100" s="35"/>
      <c r="C100" s="103" t="s">
        <v>95</v>
      </c>
      <c r="D100" s="104"/>
      <c r="E100" s="104"/>
      <c r="F100" s="104"/>
      <c r="G100" s="104"/>
      <c r="H100" s="104"/>
      <c r="I100" s="104"/>
      <c r="J100" s="104"/>
      <c r="K100" s="104"/>
      <c r="L100" s="224">
        <f>ROUND(SUM(N88+N98),2)</f>
        <v>0</v>
      </c>
      <c r="M100" s="224"/>
      <c r="N100" s="224"/>
      <c r="O100" s="224"/>
      <c r="P100" s="224"/>
      <c r="Q100" s="224"/>
      <c r="R100" s="37"/>
    </row>
    <row r="101" spans="2:18" s="1" customFormat="1" ht="6.95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</row>
    <row r="105" spans="2:18" s="1" customFormat="1" ht="6.9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6" spans="2:18" s="1" customFormat="1" ht="36.95" customHeight="1">
      <c r="B106" s="35"/>
      <c r="C106" s="198" t="s">
        <v>121</v>
      </c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37"/>
    </row>
    <row r="107" spans="2:18" s="1" customFormat="1" ht="6.9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30" customHeight="1">
      <c r="B108" s="35"/>
      <c r="C108" s="32" t="s">
        <v>16</v>
      </c>
      <c r="D108" s="36"/>
      <c r="E108" s="36"/>
      <c r="F108" s="230" t="str">
        <f>F6</f>
        <v xml:space="preserve">FN Brno - PDM, objekt L – Zajištění základové spáry                                    Etapa 2 - Sanace trhlin
</v>
      </c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36"/>
      <c r="R108" s="37"/>
    </row>
    <row r="109" spans="2:18" s="1" customFormat="1" ht="36.95" customHeight="1">
      <c r="B109" s="35"/>
      <c r="C109" s="69" t="s">
        <v>103</v>
      </c>
      <c r="D109" s="36"/>
      <c r="E109" s="36"/>
      <c r="F109" s="208" t="str">
        <f>F7</f>
        <v xml:space="preserve">02 - pavilon L - Trhliny </v>
      </c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36"/>
      <c r="R109" s="37"/>
    </row>
    <row r="110" spans="2:18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18" s="1" customFormat="1" ht="18" customHeight="1">
      <c r="B111" s="35"/>
      <c r="C111" s="32" t="s">
        <v>19</v>
      </c>
      <c r="D111" s="36"/>
      <c r="E111" s="36"/>
      <c r="F111" s="30" t="str">
        <f>F9</f>
        <v>Brno, Černopolní 212/9</v>
      </c>
      <c r="G111" s="36"/>
      <c r="H111" s="36"/>
      <c r="I111" s="36"/>
      <c r="J111" s="36"/>
      <c r="K111" s="32" t="s">
        <v>21</v>
      </c>
      <c r="L111" s="36"/>
      <c r="M111" s="233" t="str">
        <f>IF(O9="","",O9)</f>
        <v>23. 11. 2018</v>
      </c>
      <c r="N111" s="233"/>
      <c r="O111" s="233"/>
      <c r="P111" s="233"/>
      <c r="Q111" s="36"/>
      <c r="R111" s="37"/>
    </row>
    <row r="112" spans="2:18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18" s="1" customFormat="1" ht="15">
      <c r="B113" s="35"/>
      <c r="C113" s="32" t="s">
        <v>23</v>
      </c>
      <c r="D113" s="36"/>
      <c r="E113" s="36"/>
      <c r="F113" s="30" t="str">
        <f>E12</f>
        <v>Fakultní nemocnice Brno</v>
      </c>
      <c r="G113" s="36"/>
      <c r="H113" s="36"/>
      <c r="I113" s="36"/>
      <c r="J113" s="36"/>
      <c r="K113" s="32" t="s">
        <v>29</v>
      </c>
      <c r="L113" s="36"/>
      <c r="M113" s="200" t="str">
        <f>E18</f>
        <v>PROXIMA projekt, s.r.o.</v>
      </c>
      <c r="N113" s="200"/>
      <c r="O113" s="200"/>
      <c r="P113" s="200"/>
      <c r="Q113" s="200"/>
      <c r="R113" s="37"/>
    </row>
    <row r="114" spans="2:18" s="1" customFormat="1" ht="14.45" customHeight="1">
      <c r="B114" s="35"/>
      <c r="C114" s="32" t="s">
        <v>27</v>
      </c>
      <c r="D114" s="36"/>
      <c r="E114" s="36"/>
      <c r="F114" s="30" t="str">
        <f>IF(E15="","",E15)</f>
        <v xml:space="preserve"> </v>
      </c>
      <c r="G114" s="36"/>
      <c r="H114" s="36"/>
      <c r="I114" s="36"/>
      <c r="J114" s="36"/>
      <c r="K114" s="32" t="s">
        <v>32</v>
      </c>
      <c r="L114" s="36"/>
      <c r="M114" s="200" t="str">
        <f>E21</f>
        <v xml:space="preserve"> PROXIMA projekt, s.r.o.</v>
      </c>
      <c r="N114" s="200"/>
      <c r="O114" s="200"/>
      <c r="P114" s="200"/>
      <c r="Q114" s="200"/>
      <c r="R114" s="37"/>
    </row>
    <row r="115" spans="2:18" s="1" customFormat="1" ht="10.3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27" s="8" customFormat="1" ht="29.25" customHeight="1">
      <c r="B116" s="123"/>
      <c r="C116" s="124" t="s">
        <v>122</v>
      </c>
      <c r="D116" s="125" t="s">
        <v>123</v>
      </c>
      <c r="E116" s="125" t="s">
        <v>55</v>
      </c>
      <c r="F116" s="246" t="s">
        <v>124</v>
      </c>
      <c r="G116" s="246"/>
      <c r="H116" s="246"/>
      <c r="I116" s="246"/>
      <c r="J116" s="125" t="s">
        <v>125</v>
      </c>
      <c r="K116" s="125" t="s">
        <v>126</v>
      </c>
      <c r="L116" s="247" t="s">
        <v>127</v>
      </c>
      <c r="M116" s="247"/>
      <c r="N116" s="246" t="s">
        <v>108</v>
      </c>
      <c r="O116" s="246"/>
      <c r="P116" s="246"/>
      <c r="Q116" s="248"/>
      <c r="R116" s="126"/>
      <c r="T116" s="76" t="s">
        <v>128</v>
      </c>
      <c r="U116" s="77" t="s">
        <v>37</v>
      </c>
      <c r="V116" s="77" t="s">
        <v>129</v>
      </c>
      <c r="W116" s="77" t="s">
        <v>130</v>
      </c>
      <c r="X116" s="77" t="s">
        <v>131</v>
      </c>
      <c r="Y116" s="77" t="s">
        <v>132</v>
      </c>
      <c r="Z116" s="77" t="s">
        <v>133</v>
      </c>
      <c r="AA116" s="78" t="s">
        <v>134</v>
      </c>
    </row>
    <row r="117" spans="2:63" s="1" customFormat="1" ht="29.25" customHeight="1">
      <c r="B117" s="35"/>
      <c r="C117" s="80" t="s">
        <v>105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264">
        <f>BK117</f>
        <v>0</v>
      </c>
      <c r="O117" s="265"/>
      <c r="P117" s="265"/>
      <c r="Q117" s="265"/>
      <c r="R117" s="37"/>
      <c r="T117" s="79"/>
      <c r="U117" s="51"/>
      <c r="V117" s="51"/>
      <c r="W117" s="127">
        <f>W118+W219</f>
        <v>5556.072343000001</v>
      </c>
      <c r="X117" s="51"/>
      <c r="Y117" s="127">
        <f>Y118+Y219</f>
        <v>94.89215907999998</v>
      </c>
      <c r="Z117" s="51"/>
      <c r="AA117" s="128">
        <f>AA118+AA219</f>
        <v>27.111047000000003</v>
      </c>
      <c r="AT117" s="21" t="s">
        <v>72</v>
      </c>
      <c r="AU117" s="21" t="s">
        <v>110</v>
      </c>
      <c r="BK117" s="129">
        <f>BK118+BK219</f>
        <v>0</v>
      </c>
    </row>
    <row r="118" spans="2:63" s="9" customFormat="1" ht="37.35" customHeight="1">
      <c r="B118" s="130"/>
      <c r="C118" s="131"/>
      <c r="D118" s="132" t="s">
        <v>111</v>
      </c>
      <c r="E118" s="132"/>
      <c r="F118" s="132"/>
      <c r="G118" s="132"/>
      <c r="H118" s="132"/>
      <c r="I118" s="132"/>
      <c r="J118" s="132"/>
      <c r="K118" s="132"/>
      <c r="L118" s="132"/>
      <c r="M118" s="132"/>
      <c r="N118" s="266">
        <f>BK118</f>
        <v>0</v>
      </c>
      <c r="O118" s="241"/>
      <c r="P118" s="241"/>
      <c r="Q118" s="241"/>
      <c r="R118" s="133"/>
      <c r="T118" s="134"/>
      <c r="U118" s="131"/>
      <c r="V118" s="131"/>
      <c r="W118" s="135">
        <f>W119+W124+W133+W145+W208</f>
        <v>5416.430743000001</v>
      </c>
      <c r="X118" s="131"/>
      <c r="Y118" s="135">
        <f>Y119+Y124+Y133+Y145+Y208</f>
        <v>93.17183907999998</v>
      </c>
      <c r="Z118" s="131"/>
      <c r="AA118" s="136">
        <f>AA119+AA124+AA133+AA145+AA208</f>
        <v>27.111047000000003</v>
      </c>
      <c r="AR118" s="137" t="s">
        <v>81</v>
      </c>
      <c r="AT118" s="138" t="s">
        <v>72</v>
      </c>
      <c r="AU118" s="138" t="s">
        <v>73</v>
      </c>
      <c r="AY118" s="137" t="s">
        <v>135</v>
      </c>
      <c r="BK118" s="139">
        <f>BK119+BK124+BK133+BK145+BK208</f>
        <v>0</v>
      </c>
    </row>
    <row r="119" spans="2:63" s="9" customFormat="1" ht="19.9" customHeight="1">
      <c r="B119" s="130"/>
      <c r="C119" s="131"/>
      <c r="D119" s="140" t="s">
        <v>112</v>
      </c>
      <c r="E119" s="140"/>
      <c r="F119" s="140"/>
      <c r="G119" s="140"/>
      <c r="H119" s="140"/>
      <c r="I119" s="140"/>
      <c r="J119" s="140"/>
      <c r="K119" s="140"/>
      <c r="L119" s="140"/>
      <c r="M119" s="140"/>
      <c r="N119" s="267">
        <f>BK119</f>
        <v>0</v>
      </c>
      <c r="O119" s="268"/>
      <c r="P119" s="268"/>
      <c r="Q119" s="268"/>
      <c r="R119" s="133"/>
      <c r="T119" s="134"/>
      <c r="U119" s="131"/>
      <c r="V119" s="131"/>
      <c r="W119" s="135">
        <f>SUM(W120:W123)</f>
        <v>4.354559999999999</v>
      </c>
      <c r="X119" s="131"/>
      <c r="Y119" s="135">
        <f>SUM(Y120:Y123)</f>
        <v>0</v>
      </c>
      <c r="Z119" s="131"/>
      <c r="AA119" s="136">
        <f>SUM(AA120:AA123)</f>
        <v>0</v>
      </c>
      <c r="AR119" s="137" t="s">
        <v>81</v>
      </c>
      <c r="AT119" s="138" t="s">
        <v>72</v>
      </c>
      <c r="AU119" s="138" t="s">
        <v>81</v>
      </c>
      <c r="AY119" s="137" t="s">
        <v>135</v>
      </c>
      <c r="BK119" s="139">
        <f>SUM(BK120:BK123)</f>
        <v>0</v>
      </c>
    </row>
    <row r="120" spans="2:65" s="1" customFormat="1" ht="22.5" customHeight="1">
      <c r="B120" s="141"/>
      <c r="C120" s="142" t="s">
        <v>376</v>
      </c>
      <c r="D120" s="142" t="s">
        <v>136</v>
      </c>
      <c r="E120" s="143" t="s">
        <v>137</v>
      </c>
      <c r="F120" s="249" t="s">
        <v>138</v>
      </c>
      <c r="G120" s="249"/>
      <c r="H120" s="249"/>
      <c r="I120" s="249"/>
      <c r="J120" s="144" t="s">
        <v>139</v>
      </c>
      <c r="K120" s="145">
        <v>10.08</v>
      </c>
      <c r="L120" s="250"/>
      <c r="M120" s="250"/>
      <c r="N120" s="250">
        <f>ROUND(L120*K120,2)</f>
        <v>0</v>
      </c>
      <c r="O120" s="250"/>
      <c r="P120" s="250"/>
      <c r="Q120" s="250"/>
      <c r="R120" s="146"/>
      <c r="T120" s="147" t="s">
        <v>5</v>
      </c>
      <c r="U120" s="44" t="s">
        <v>38</v>
      </c>
      <c r="V120" s="148">
        <v>0.345</v>
      </c>
      <c r="W120" s="148">
        <f>V120*K120</f>
        <v>3.4776</v>
      </c>
      <c r="X120" s="148">
        <v>0</v>
      </c>
      <c r="Y120" s="148">
        <f>X120*K120</f>
        <v>0</v>
      </c>
      <c r="Z120" s="148">
        <v>0</v>
      </c>
      <c r="AA120" s="149">
        <f>Z120*K120</f>
        <v>0</v>
      </c>
      <c r="AR120" s="21" t="s">
        <v>140</v>
      </c>
      <c r="AT120" s="21" t="s">
        <v>136</v>
      </c>
      <c r="AU120" s="21" t="s">
        <v>101</v>
      </c>
      <c r="AY120" s="21" t="s">
        <v>135</v>
      </c>
      <c r="BE120" s="150">
        <f>IF(U120="základní",N120,0)</f>
        <v>0</v>
      </c>
      <c r="BF120" s="150">
        <f>IF(U120="snížená",N120,0)</f>
        <v>0</v>
      </c>
      <c r="BG120" s="150">
        <f>IF(U120="zákl. přenesená",N120,0)</f>
        <v>0</v>
      </c>
      <c r="BH120" s="150">
        <f>IF(U120="sníž. přenesená",N120,0)</f>
        <v>0</v>
      </c>
      <c r="BI120" s="150">
        <f>IF(U120="nulová",N120,0)</f>
        <v>0</v>
      </c>
      <c r="BJ120" s="21" t="s">
        <v>81</v>
      </c>
      <c r="BK120" s="150">
        <f>ROUND(L120*K120,2)</f>
        <v>0</v>
      </c>
      <c r="BL120" s="21" t="s">
        <v>140</v>
      </c>
      <c r="BM120" s="21" t="s">
        <v>398</v>
      </c>
    </row>
    <row r="121" spans="2:51" s="10" customFormat="1" ht="22.5" customHeight="1">
      <c r="B121" s="151"/>
      <c r="C121" s="152"/>
      <c r="D121" s="152"/>
      <c r="E121" s="153" t="s">
        <v>5</v>
      </c>
      <c r="F121" s="251" t="s">
        <v>399</v>
      </c>
      <c r="G121" s="252"/>
      <c r="H121" s="252"/>
      <c r="I121" s="252"/>
      <c r="J121" s="152"/>
      <c r="K121" s="154">
        <v>10.08</v>
      </c>
      <c r="L121" s="152"/>
      <c r="M121" s="152"/>
      <c r="N121" s="152"/>
      <c r="O121" s="152"/>
      <c r="P121" s="152"/>
      <c r="Q121" s="152"/>
      <c r="R121" s="155"/>
      <c r="T121" s="156"/>
      <c r="U121" s="152"/>
      <c r="V121" s="152"/>
      <c r="W121" s="152"/>
      <c r="X121" s="152"/>
      <c r="Y121" s="152"/>
      <c r="Z121" s="152"/>
      <c r="AA121" s="157"/>
      <c r="AT121" s="158" t="s">
        <v>143</v>
      </c>
      <c r="AU121" s="158" t="s">
        <v>101</v>
      </c>
      <c r="AV121" s="10" t="s">
        <v>101</v>
      </c>
      <c r="AW121" s="10" t="s">
        <v>31</v>
      </c>
      <c r="AX121" s="10" t="s">
        <v>81</v>
      </c>
      <c r="AY121" s="158" t="s">
        <v>135</v>
      </c>
    </row>
    <row r="122" spans="2:65" s="1" customFormat="1" ht="31.5" customHeight="1">
      <c r="B122" s="141"/>
      <c r="C122" s="142" t="s">
        <v>311</v>
      </c>
      <c r="D122" s="142" t="s">
        <v>136</v>
      </c>
      <c r="E122" s="143" t="s">
        <v>146</v>
      </c>
      <c r="F122" s="249" t="s">
        <v>147</v>
      </c>
      <c r="G122" s="249"/>
      <c r="H122" s="249"/>
      <c r="I122" s="249"/>
      <c r="J122" s="144" t="s">
        <v>139</v>
      </c>
      <c r="K122" s="145">
        <v>10.08</v>
      </c>
      <c r="L122" s="250"/>
      <c r="M122" s="250"/>
      <c r="N122" s="250">
        <f>ROUND(L122*K122,2)</f>
        <v>0</v>
      </c>
      <c r="O122" s="250"/>
      <c r="P122" s="250"/>
      <c r="Q122" s="250"/>
      <c r="R122" s="146"/>
      <c r="T122" s="147" t="s">
        <v>5</v>
      </c>
      <c r="U122" s="44" t="s">
        <v>38</v>
      </c>
      <c r="V122" s="148">
        <v>0.087</v>
      </c>
      <c r="W122" s="148">
        <f>V122*K122</f>
        <v>0.87696</v>
      </c>
      <c r="X122" s="148">
        <v>0</v>
      </c>
      <c r="Y122" s="148">
        <f>X122*K122</f>
        <v>0</v>
      </c>
      <c r="Z122" s="148">
        <v>0</v>
      </c>
      <c r="AA122" s="149">
        <f>Z122*K122</f>
        <v>0</v>
      </c>
      <c r="AR122" s="21" t="s">
        <v>140</v>
      </c>
      <c r="AT122" s="21" t="s">
        <v>136</v>
      </c>
      <c r="AU122" s="21" t="s">
        <v>101</v>
      </c>
      <c r="AY122" s="21" t="s">
        <v>135</v>
      </c>
      <c r="BE122" s="150">
        <f>IF(U122="základní",N122,0)</f>
        <v>0</v>
      </c>
      <c r="BF122" s="150">
        <f>IF(U122="snížená",N122,0)</f>
        <v>0</v>
      </c>
      <c r="BG122" s="150">
        <f>IF(U122="zákl. přenesená",N122,0)</f>
        <v>0</v>
      </c>
      <c r="BH122" s="150">
        <f>IF(U122="sníž. přenesená",N122,0)</f>
        <v>0</v>
      </c>
      <c r="BI122" s="150">
        <f>IF(U122="nulová",N122,0)</f>
        <v>0</v>
      </c>
      <c r="BJ122" s="21" t="s">
        <v>81</v>
      </c>
      <c r="BK122" s="150">
        <f>ROUND(L122*K122,2)</f>
        <v>0</v>
      </c>
      <c r="BL122" s="21" t="s">
        <v>140</v>
      </c>
      <c r="BM122" s="21" t="s">
        <v>400</v>
      </c>
    </row>
    <row r="123" spans="2:51" s="10" customFormat="1" ht="22.5" customHeight="1">
      <c r="B123" s="151"/>
      <c r="C123" s="152"/>
      <c r="D123" s="152"/>
      <c r="E123" s="153" t="s">
        <v>5</v>
      </c>
      <c r="F123" s="251" t="s">
        <v>399</v>
      </c>
      <c r="G123" s="252"/>
      <c r="H123" s="252"/>
      <c r="I123" s="252"/>
      <c r="J123" s="152"/>
      <c r="K123" s="154">
        <v>10.08</v>
      </c>
      <c r="L123" s="152"/>
      <c r="M123" s="152"/>
      <c r="N123" s="152"/>
      <c r="O123" s="152"/>
      <c r="P123" s="152"/>
      <c r="Q123" s="152"/>
      <c r="R123" s="155"/>
      <c r="T123" s="156"/>
      <c r="U123" s="152"/>
      <c r="V123" s="152"/>
      <c r="W123" s="152"/>
      <c r="X123" s="152"/>
      <c r="Y123" s="152"/>
      <c r="Z123" s="152"/>
      <c r="AA123" s="157"/>
      <c r="AT123" s="158" t="s">
        <v>143</v>
      </c>
      <c r="AU123" s="158" t="s">
        <v>101</v>
      </c>
      <c r="AV123" s="10" t="s">
        <v>101</v>
      </c>
      <c r="AW123" s="10" t="s">
        <v>31</v>
      </c>
      <c r="AX123" s="10" t="s">
        <v>81</v>
      </c>
      <c r="AY123" s="158" t="s">
        <v>135</v>
      </c>
    </row>
    <row r="124" spans="2:63" s="9" customFormat="1" ht="29.85" customHeight="1">
      <c r="B124" s="130"/>
      <c r="C124" s="131"/>
      <c r="D124" s="140" t="s">
        <v>113</v>
      </c>
      <c r="E124" s="140"/>
      <c r="F124" s="140"/>
      <c r="G124" s="140"/>
      <c r="H124" s="140"/>
      <c r="I124" s="140"/>
      <c r="J124" s="140"/>
      <c r="K124" s="140"/>
      <c r="L124" s="140"/>
      <c r="M124" s="140"/>
      <c r="N124" s="267">
        <f>BK124</f>
        <v>0</v>
      </c>
      <c r="O124" s="268"/>
      <c r="P124" s="268"/>
      <c r="Q124" s="268"/>
      <c r="R124" s="133"/>
      <c r="T124" s="134"/>
      <c r="U124" s="131"/>
      <c r="V124" s="131"/>
      <c r="W124" s="135">
        <f>SUM(W125:W132)</f>
        <v>142.285301</v>
      </c>
      <c r="X124" s="131"/>
      <c r="Y124" s="135">
        <f>SUM(Y125:Y132)</f>
        <v>2.73536702</v>
      </c>
      <c r="Z124" s="131"/>
      <c r="AA124" s="136">
        <f>SUM(AA125:AA132)</f>
        <v>0</v>
      </c>
      <c r="AR124" s="137" t="s">
        <v>81</v>
      </c>
      <c r="AT124" s="138" t="s">
        <v>72</v>
      </c>
      <c r="AU124" s="138" t="s">
        <v>81</v>
      </c>
      <c r="AY124" s="137" t="s">
        <v>135</v>
      </c>
      <c r="BK124" s="139">
        <f>SUM(BK125:BK132)</f>
        <v>0</v>
      </c>
    </row>
    <row r="125" spans="2:65" s="1" customFormat="1" ht="22.5" customHeight="1">
      <c r="B125" s="141"/>
      <c r="C125" s="142" t="s">
        <v>392</v>
      </c>
      <c r="D125" s="142" t="s">
        <v>136</v>
      </c>
      <c r="E125" s="143" t="s">
        <v>401</v>
      </c>
      <c r="F125" s="249" t="s">
        <v>402</v>
      </c>
      <c r="G125" s="249"/>
      <c r="H125" s="249"/>
      <c r="I125" s="249"/>
      <c r="J125" s="144" t="s">
        <v>158</v>
      </c>
      <c r="K125" s="145">
        <v>115</v>
      </c>
      <c r="L125" s="250"/>
      <c r="M125" s="250"/>
      <c r="N125" s="250">
        <f>ROUND(L125*K125,2)</f>
        <v>0</v>
      </c>
      <c r="O125" s="250"/>
      <c r="P125" s="250"/>
      <c r="Q125" s="250"/>
      <c r="R125" s="146"/>
      <c r="T125" s="147" t="s">
        <v>5</v>
      </c>
      <c r="U125" s="44" t="s">
        <v>38</v>
      </c>
      <c r="V125" s="148">
        <v>0.33</v>
      </c>
      <c r="W125" s="148">
        <f>V125*K125</f>
        <v>37.95</v>
      </c>
      <c r="X125" s="148">
        <v>0.0001</v>
      </c>
      <c r="Y125" s="148">
        <f>X125*K125</f>
        <v>0.0115</v>
      </c>
      <c r="Z125" s="148">
        <v>0</v>
      </c>
      <c r="AA125" s="149">
        <f>Z125*K125</f>
        <v>0</v>
      </c>
      <c r="AR125" s="21" t="s">
        <v>140</v>
      </c>
      <c r="AT125" s="21" t="s">
        <v>136</v>
      </c>
      <c r="AU125" s="21" t="s">
        <v>101</v>
      </c>
      <c r="AY125" s="21" t="s">
        <v>135</v>
      </c>
      <c r="BE125" s="150">
        <f>IF(U125="základní",N125,0)</f>
        <v>0</v>
      </c>
      <c r="BF125" s="150">
        <f>IF(U125="snížená",N125,0)</f>
        <v>0</v>
      </c>
      <c r="BG125" s="150">
        <f>IF(U125="zákl. přenesená",N125,0)</f>
        <v>0</v>
      </c>
      <c r="BH125" s="150">
        <f>IF(U125="sníž. přenesená",N125,0)</f>
        <v>0</v>
      </c>
      <c r="BI125" s="150">
        <f>IF(U125="nulová",N125,0)</f>
        <v>0</v>
      </c>
      <c r="BJ125" s="21" t="s">
        <v>81</v>
      </c>
      <c r="BK125" s="150">
        <f>ROUND(L125*K125,2)</f>
        <v>0</v>
      </c>
      <c r="BL125" s="21" t="s">
        <v>140</v>
      </c>
      <c r="BM125" s="21" t="s">
        <v>403</v>
      </c>
    </row>
    <row r="126" spans="2:51" s="10" customFormat="1" ht="22.5" customHeight="1">
      <c r="B126" s="151"/>
      <c r="C126" s="152"/>
      <c r="D126" s="152"/>
      <c r="E126" s="153" t="s">
        <v>5</v>
      </c>
      <c r="F126" s="251" t="s">
        <v>404</v>
      </c>
      <c r="G126" s="252"/>
      <c r="H126" s="252"/>
      <c r="I126" s="252"/>
      <c r="J126" s="152"/>
      <c r="K126" s="154">
        <v>115</v>
      </c>
      <c r="L126" s="152"/>
      <c r="M126" s="152"/>
      <c r="N126" s="152"/>
      <c r="O126" s="152"/>
      <c r="P126" s="152"/>
      <c r="Q126" s="152"/>
      <c r="R126" s="155"/>
      <c r="T126" s="156"/>
      <c r="U126" s="152"/>
      <c r="V126" s="152"/>
      <c r="W126" s="152"/>
      <c r="X126" s="152"/>
      <c r="Y126" s="152"/>
      <c r="Z126" s="152"/>
      <c r="AA126" s="157"/>
      <c r="AT126" s="158" t="s">
        <v>143</v>
      </c>
      <c r="AU126" s="158" t="s">
        <v>101</v>
      </c>
      <c r="AV126" s="10" t="s">
        <v>101</v>
      </c>
      <c r="AW126" s="10" t="s">
        <v>31</v>
      </c>
      <c r="AX126" s="10" t="s">
        <v>81</v>
      </c>
      <c r="AY126" s="158" t="s">
        <v>135</v>
      </c>
    </row>
    <row r="127" spans="2:65" s="1" customFormat="1" ht="31.5" customHeight="1">
      <c r="B127" s="141"/>
      <c r="C127" s="142" t="s">
        <v>282</v>
      </c>
      <c r="D127" s="142" t="s">
        <v>136</v>
      </c>
      <c r="E127" s="143" t="s">
        <v>405</v>
      </c>
      <c r="F127" s="249" t="s">
        <v>406</v>
      </c>
      <c r="G127" s="249"/>
      <c r="H127" s="249"/>
      <c r="I127" s="249"/>
      <c r="J127" s="144" t="s">
        <v>407</v>
      </c>
      <c r="K127" s="145">
        <v>31.117</v>
      </c>
      <c r="L127" s="250"/>
      <c r="M127" s="250"/>
      <c r="N127" s="250">
        <f>ROUND(L127*K127,2)</f>
        <v>0</v>
      </c>
      <c r="O127" s="250"/>
      <c r="P127" s="250"/>
      <c r="Q127" s="250"/>
      <c r="R127" s="146"/>
      <c r="T127" s="147" t="s">
        <v>5</v>
      </c>
      <c r="U127" s="44" t="s">
        <v>38</v>
      </c>
      <c r="V127" s="148">
        <v>3.353</v>
      </c>
      <c r="W127" s="148">
        <f>V127*K127</f>
        <v>104.33530100000002</v>
      </c>
      <c r="X127" s="148">
        <v>6E-05</v>
      </c>
      <c r="Y127" s="148">
        <f>X127*K127</f>
        <v>0.00186702</v>
      </c>
      <c r="Z127" s="148">
        <v>0</v>
      </c>
      <c r="AA127" s="149">
        <f>Z127*K127</f>
        <v>0</v>
      </c>
      <c r="AR127" s="21" t="s">
        <v>140</v>
      </c>
      <c r="AT127" s="21" t="s">
        <v>136</v>
      </c>
      <c r="AU127" s="21" t="s">
        <v>101</v>
      </c>
      <c r="AY127" s="21" t="s">
        <v>135</v>
      </c>
      <c r="BE127" s="150">
        <f>IF(U127="základní",N127,0)</f>
        <v>0</v>
      </c>
      <c r="BF127" s="150">
        <f>IF(U127="snížená",N127,0)</f>
        <v>0</v>
      </c>
      <c r="BG127" s="150">
        <f>IF(U127="zákl. přenesená",N127,0)</f>
        <v>0</v>
      </c>
      <c r="BH127" s="150">
        <f>IF(U127="sníž. přenesená",N127,0)</f>
        <v>0</v>
      </c>
      <c r="BI127" s="150">
        <f>IF(U127="nulová",N127,0)</f>
        <v>0</v>
      </c>
      <c r="BJ127" s="21" t="s">
        <v>81</v>
      </c>
      <c r="BK127" s="150">
        <f>ROUND(L127*K127,2)</f>
        <v>0</v>
      </c>
      <c r="BL127" s="21" t="s">
        <v>140</v>
      </c>
      <c r="BM127" s="21" t="s">
        <v>408</v>
      </c>
    </row>
    <row r="128" spans="2:51" s="10" customFormat="1" ht="22.5" customHeight="1">
      <c r="B128" s="151"/>
      <c r="C128" s="152"/>
      <c r="D128" s="152"/>
      <c r="E128" s="153" t="s">
        <v>5</v>
      </c>
      <c r="F128" s="251" t="s">
        <v>409</v>
      </c>
      <c r="G128" s="252"/>
      <c r="H128" s="252"/>
      <c r="I128" s="252"/>
      <c r="J128" s="152"/>
      <c r="K128" s="154">
        <v>31.117</v>
      </c>
      <c r="L128" s="152"/>
      <c r="M128" s="152"/>
      <c r="N128" s="152"/>
      <c r="O128" s="152"/>
      <c r="P128" s="152"/>
      <c r="Q128" s="152"/>
      <c r="R128" s="155"/>
      <c r="T128" s="156"/>
      <c r="U128" s="152"/>
      <c r="V128" s="152"/>
      <c r="W128" s="152"/>
      <c r="X128" s="152"/>
      <c r="Y128" s="152"/>
      <c r="Z128" s="152"/>
      <c r="AA128" s="157"/>
      <c r="AT128" s="158" t="s">
        <v>143</v>
      </c>
      <c r="AU128" s="158" t="s">
        <v>101</v>
      </c>
      <c r="AV128" s="10" t="s">
        <v>101</v>
      </c>
      <c r="AW128" s="10" t="s">
        <v>31</v>
      </c>
      <c r="AX128" s="10" t="s">
        <v>81</v>
      </c>
      <c r="AY128" s="158" t="s">
        <v>135</v>
      </c>
    </row>
    <row r="129" spans="2:65" s="1" customFormat="1" ht="22.5" customHeight="1">
      <c r="B129" s="141"/>
      <c r="C129" s="175" t="s">
        <v>301</v>
      </c>
      <c r="D129" s="175" t="s">
        <v>393</v>
      </c>
      <c r="E129" s="176" t="s">
        <v>410</v>
      </c>
      <c r="F129" s="262" t="s">
        <v>411</v>
      </c>
      <c r="G129" s="262"/>
      <c r="H129" s="262"/>
      <c r="I129" s="262"/>
      <c r="J129" s="177" t="s">
        <v>339</v>
      </c>
      <c r="K129" s="178">
        <v>2.722</v>
      </c>
      <c r="L129" s="263"/>
      <c r="M129" s="263"/>
      <c r="N129" s="263">
        <f>ROUND(L129*K129,2)</f>
        <v>0</v>
      </c>
      <c r="O129" s="250"/>
      <c r="P129" s="250"/>
      <c r="Q129" s="250"/>
      <c r="R129" s="146"/>
      <c r="T129" s="147" t="s">
        <v>5</v>
      </c>
      <c r="U129" s="44" t="s">
        <v>38</v>
      </c>
      <c r="V129" s="148">
        <v>0</v>
      </c>
      <c r="W129" s="148">
        <f>V129*K129</f>
        <v>0</v>
      </c>
      <c r="X129" s="148">
        <v>1</v>
      </c>
      <c r="Y129" s="148">
        <f>X129*K129</f>
        <v>2.722</v>
      </c>
      <c r="Z129" s="148">
        <v>0</v>
      </c>
      <c r="AA129" s="149">
        <f>Z129*K129</f>
        <v>0</v>
      </c>
      <c r="AR129" s="21" t="s">
        <v>216</v>
      </c>
      <c r="AT129" s="21" t="s">
        <v>393</v>
      </c>
      <c r="AU129" s="21" t="s">
        <v>101</v>
      </c>
      <c r="AY129" s="21" t="s">
        <v>135</v>
      </c>
      <c r="BE129" s="150">
        <f>IF(U129="základní",N129,0)</f>
        <v>0</v>
      </c>
      <c r="BF129" s="150">
        <f>IF(U129="snížená",N129,0)</f>
        <v>0</v>
      </c>
      <c r="BG129" s="150">
        <f>IF(U129="zákl. přenesená",N129,0)</f>
        <v>0</v>
      </c>
      <c r="BH129" s="150">
        <f>IF(U129="sníž. přenesená",N129,0)</f>
        <v>0</v>
      </c>
      <c r="BI129" s="150">
        <f>IF(U129="nulová",N129,0)</f>
        <v>0</v>
      </c>
      <c r="BJ129" s="21" t="s">
        <v>81</v>
      </c>
      <c r="BK129" s="150">
        <f>ROUND(L129*K129,2)</f>
        <v>0</v>
      </c>
      <c r="BL129" s="21" t="s">
        <v>140</v>
      </c>
      <c r="BM129" s="21" t="s">
        <v>412</v>
      </c>
    </row>
    <row r="130" spans="2:51" s="10" customFormat="1" ht="22.5" customHeight="1">
      <c r="B130" s="151"/>
      <c r="C130" s="152"/>
      <c r="D130" s="152"/>
      <c r="E130" s="153" t="s">
        <v>5</v>
      </c>
      <c r="F130" s="251" t="s">
        <v>413</v>
      </c>
      <c r="G130" s="252"/>
      <c r="H130" s="252"/>
      <c r="I130" s="252"/>
      <c r="J130" s="152"/>
      <c r="K130" s="154">
        <v>336</v>
      </c>
      <c r="L130" s="152"/>
      <c r="M130" s="152"/>
      <c r="N130" s="152"/>
      <c r="O130" s="152"/>
      <c r="P130" s="152"/>
      <c r="Q130" s="152"/>
      <c r="R130" s="155"/>
      <c r="T130" s="156"/>
      <c r="U130" s="152"/>
      <c r="V130" s="152"/>
      <c r="W130" s="152"/>
      <c r="X130" s="152"/>
      <c r="Y130" s="152"/>
      <c r="Z130" s="152"/>
      <c r="AA130" s="157"/>
      <c r="AT130" s="158" t="s">
        <v>143</v>
      </c>
      <c r="AU130" s="158" t="s">
        <v>101</v>
      </c>
      <c r="AV130" s="10" t="s">
        <v>101</v>
      </c>
      <c r="AW130" s="10" t="s">
        <v>31</v>
      </c>
      <c r="AX130" s="10" t="s">
        <v>73</v>
      </c>
      <c r="AY130" s="158" t="s">
        <v>135</v>
      </c>
    </row>
    <row r="131" spans="2:51" s="10" customFormat="1" ht="22.5" customHeight="1">
      <c r="B131" s="151"/>
      <c r="C131" s="152"/>
      <c r="D131" s="152"/>
      <c r="E131" s="153" t="s">
        <v>5</v>
      </c>
      <c r="F131" s="253" t="s">
        <v>414</v>
      </c>
      <c r="G131" s="254"/>
      <c r="H131" s="254"/>
      <c r="I131" s="254"/>
      <c r="J131" s="152"/>
      <c r="K131" s="154">
        <v>1.512</v>
      </c>
      <c r="L131" s="152"/>
      <c r="M131" s="152"/>
      <c r="N131" s="152"/>
      <c r="O131" s="152"/>
      <c r="P131" s="152"/>
      <c r="Q131" s="152"/>
      <c r="R131" s="155"/>
      <c r="T131" s="156"/>
      <c r="U131" s="152"/>
      <c r="V131" s="152"/>
      <c r="W131" s="152"/>
      <c r="X131" s="152"/>
      <c r="Y131" s="152"/>
      <c r="Z131" s="152"/>
      <c r="AA131" s="157"/>
      <c r="AT131" s="158" t="s">
        <v>143</v>
      </c>
      <c r="AU131" s="158" t="s">
        <v>101</v>
      </c>
      <c r="AV131" s="10" t="s">
        <v>101</v>
      </c>
      <c r="AW131" s="10" t="s">
        <v>31</v>
      </c>
      <c r="AX131" s="10" t="s">
        <v>73</v>
      </c>
      <c r="AY131" s="158" t="s">
        <v>135</v>
      </c>
    </row>
    <row r="132" spans="2:51" s="10" customFormat="1" ht="22.5" customHeight="1">
      <c r="B132" s="151"/>
      <c r="C132" s="152"/>
      <c r="D132" s="152"/>
      <c r="E132" s="153" t="s">
        <v>5</v>
      </c>
      <c r="F132" s="253" t="s">
        <v>415</v>
      </c>
      <c r="G132" s="254"/>
      <c r="H132" s="254"/>
      <c r="I132" s="254"/>
      <c r="J132" s="152"/>
      <c r="K132" s="154">
        <v>2.722</v>
      </c>
      <c r="L132" s="152"/>
      <c r="M132" s="152"/>
      <c r="N132" s="152"/>
      <c r="O132" s="152"/>
      <c r="P132" s="152"/>
      <c r="Q132" s="152"/>
      <c r="R132" s="155"/>
      <c r="T132" s="156"/>
      <c r="U132" s="152"/>
      <c r="V132" s="152"/>
      <c r="W132" s="152"/>
      <c r="X132" s="152"/>
      <c r="Y132" s="152"/>
      <c r="Z132" s="152"/>
      <c r="AA132" s="157"/>
      <c r="AT132" s="158" t="s">
        <v>143</v>
      </c>
      <c r="AU132" s="158" t="s">
        <v>101</v>
      </c>
      <c r="AV132" s="10" t="s">
        <v>101</v>
      </c>
      <c r="AW132" s="10" t="s">
        <v>31</v>
      </c>
      <c r="AX132" s="10" t="s">
        <v>81</v>
      </c>
      <c r="AY132" s="158" t="s">
        <v>135</v>
      </c>
    </row>
    <row r="133" spans="2:63" s="9" customFormat="1" ht="29.85" customHeight="1">
      <c r="B133" s="130"/>
      <c r="C133" s="131"/>
      <c r="D133" s="140" t="s">
        <v>114</v>
      </c>
      <c r="E133" s="140"/>
      <c r="F133" s="140"/>
      <c r="G133" s="140"/>
      <c r="H133" s="140"/>
      <c r="I133" s="140"/>
      <c r="J133" s="140"/>
      <c r="K133" s="140"/>
      <c r="L133" s="140"/>
      <c r="M133" s="140"/>
      <c r="N133" s="267">
        <f>BK133</f>
        <v>0</v>
      </c>
      <c r="O133" s="268"/>
      <c r="P133" s="268"/>
      <c r="Q133" s="268"/>
      <c r="R133" s="133"/>
      <c r="T133" s="134"/>
      <c r="U133" s="131"/>
      <c r="V133" s="131"/>
      <c r="W133" s="135">
        <f>SUM(W134:W144)</f>
        <v>470.4</v>
      </c>
      <c r="X133" s="131"/>
      <c r="Y133" s="135">
        <f>SUM(Y134:Y144)</f>
        <v>22.968960000000003</v>
      </c>
      <c r="Z133" s="131"/>
      <c r="AA133" s="136">
        <f>SUM(AA134:AA144)</f>
        <v>0</v>
      </c>
      <c r="AR133" s="137" t="s">
        <v>81</v>
      </c>
      <c r="AT133" s="138" t="s">
        <v>72</v>
      </c>
      <c r="AU133" s="138" t="s">
        <v>81</v>
      </c>
      <c r="AY133" s="137" t="s">
        <v>135</v>
      </c>
      <c r="BK133" s="139">
        <f>SUM(BK134:BK144)</f>
        <v>0</v>
      </c>
    </row>
    <row r="134" spans="2:65" s="1" customFormat="1" ht="22.5" customHeight="1">
      <c r="B134" s="141"/>
      <c r="C134" s="142" t="s">
        <v>328</v>
      </c>
      <c r="D134" s="142" t="s">
        <v>136</v>
      </c>
      <c r="E134" s="143" t="s">
        <v>416</v>
      </c>
      <c r="F134" s="249" t="s">
        <v>417</v>
      </c>
      <c r="G134" s="249"/>
      <c r="H134" s="249"/>
      <c r="I134" s="249"/>
      <c r="J134" s="144" t="s">
        <v>187</v>
      </c>
      <c r="K134" s="145">
        <v>138</v>
      </c>
      <c r="L134" s="250"/>
      <c r="M134" s="250"/>
      <c r="N134" s="250">
        <f>ROUND(L134*K134,2)</f>
        <v>0</v>
      </c>
      <c r="O134" s="250"/>
      <c r="P134" s="250"/>
      <c r="Q134" s="250"/>
      <c r="R134" s="146"/>
      <c r="T134" s="147" t="s">
        <v>5</v>
      </c>
      <c r="U134" s="44" t="s">
        <v>38</v>
      </c>
      <c r="V134" s="148">
        <v>0.47</v>
      </c>
      <c r="W134" s="148">
        <f>V134*K134</f>
        <v>64.86</v>
      </c>
      <c r="X134" s="148">
        <v>0.021</v>
      </c>
      <c r="Y134" s="148">
        <f>X134*K134</f>
        <v>2.898</v>
      </c>
      <c r="Z134" s="148">
        <v>0</v>
      </c>
      <c r="AA134" s="149">
        <f>Z134*K134</f>
        <v>0</v>
      </c>
      <c r="AR134" s="21" t="s">
        <v>140</v>
      </c>
      <c r="AT134" s="21" t="s">
        <v>136</v>
      </c>
      <c r="AU134" s="21" t="s">
        <v>101</v>
      </c>
      <c r="AY134" s="21" t="s">
        <v>135</v>
      </c>
      <c r="BE134" s="150">
        <f>IF(U134="základní",N134,0)</f>
        <v>0</v>
      </c>
      <c r="BF134" s="150">
        <f>IF(U134="snížená",N134,0)</f>
        <v>0</v>
      </c>
      <c r="BG134" s="150">
        <f>IF(U134="zákl. přenesená",N134,0)</f>
        <v>0</v>
      </c>
      <c r="BH134" s="150">
        <f>IF(U134="sníž. přenesená",N134,0)</f>
        <v>0</v>
      </c>
      <c r="BI134" s="150">
        <f>IF(U134="nulová",N134,0)</f>
        <v>0</v>
      </c>
      <c r="BJ134" s="21" t="s">
        <v>81</v>
      </c>
      <c r="BK134" s="150">
        <f>ROUND(L134*K134,2)</f>
        <v>0</v>
      </c>
      <c r="BL134" s="21" t="s">
        <v>140</v>
      </c>
      <c r="BM134" s="21" t="s">
        <v>418</v>
      </c>
    </row>
    <row r="135" spans="2:51" s="12" customFormat="1" ht="22.5" customHeight="1">
      <c r="B135" s="167"/>
      <c r="C135" s="168"/>
      <c r="D135" s="168"/>
      <c r="E135" s="169" t="s">
        <v>5</v>
      </c>
      <c r="F135" s="257" t="s">
        <v>419</v>
      </c>
      <c r="G135" s="258"/>
      <c r="H135" s="258"/>
      <c r="I135" s="258"/>
      <c r="J135" s="168"/>
      <c r="K135" s="170" t="s">
        <v>5</v>
      </c>
      <c r="L135" s="168"/>
      <c r="M135" s="168"/>
      <c r="N135" s="168"/>
      <c r="O135" s="168"/>
      <c r="P135" s="168"/>
      <c r="Q135" s="168"/>
      <c r="R135" s="171"/>
      <c r="T135" s="172"/>
      <c r="U135" s="168"/>
      <c r="V135" s="168"/>
      <c r="W135" s="168"/>
      <c r="X135" s="168"/>
      <c r="Y135" s="168"/>
      <c r="Z135" s="168"/>
      <c r="AA135" s="173"/>
      <c r="AT135" s="174" t="s">
        <v>143</v>
      </c>
      <c r="AU135" s="174" t="s">
        <v>101</v>
      </c>
      <c r="AV135" s="12" t="s">
        <v>81</v>
      </c>
      <c r="AW135" s="12" t="s">
        <v>31</v>
      </c>
      <c r="AX135" s="12" t="s">
        <v>73</v>
      </c>
      <c r="AY135" s="174" t="s">
        <v>135</v>
      </c>
    </row>
    <row r="136" spans="2:51" s="10" customFormat="1" ht="22.5" customHeight="1">
      <c r="B136" s="151"/>
      <c r="C136" s="152"/>
      <c r="D136" s="152"/>
      <c r="E136" s="153" t="s">
        <v>5</v>
      </c>
      <c r="F136" s="253" t="s">
        <v>420</v>
      </c>
      <c r="G136" s="254"/>
      <c r="H136" s="254"/>
      <c r="I136" s="254"/>
      <c r="J136" s="152"/>
      <c r="K136" s="154">
        <v>138</v>
      </c>
      <c r="L136" s="152"/>
      <c r="M136" s="152"/>
      <c r="N136" s="152"/>
      <c r="O136" s="152"/>
      <c r="P136" s="152"/>
      <c r="Q136" s="152"/>
      <c r="R136" s="155"/>
      <c r="T136" s="156"/>
      <c r="U136" s="152"/>
      <c r="V136" s="152"/>
      <c r="W136" s="152"/>
      <c r="X136" s="152"/>
      <c r="Y136" s="152"/>
      <c r="Z136" s="152"/>
      <c r="AA136" s="157"/>
      <c r="AT136" s="158" t="s">
        <v>143</v>
      </c>
      <c r="AU136" s="158" t="s">
        <v>101</v>
      </c>
      <c r="AV136" s="10" t="s">
        <v>101</v>
      </c>
      <c r="AW136" s="10" t="s">
        <v>31</v>
      </c>
      <c r="AX136" s="10" t="s">
        <v>81</v>
      </c>
      <c r="AY136" s="158" t="s">
        <v>135</v>
      </c>
    </row>
    <row r="137" spans="2:65" s="1" customFormat="1" ht="31.5" customHeight="1">
      <c r="B137" s="141"/>
      <c r="C137" s="142" t="s">
        <v>421</v>
      </c>
      <c r="D137" s="142" t="s">
        <v>136</v>
      </c>
      <c r="E137" s="143" t="s">
        <v>422</v>
      </c>
      <c r="F137" s="249" t="s">
        <v>423</v>
      </c>
      <c r="G137" s="249"/>
      <c r="H137" s="249"/>
      <c r="I137" s="249"/>
      <c r="J137" s="144" t="s">
        <v>187</v>
      </c>
      <c r="K137" s="145">
        <v>336</v>
      </c>
      <c r="L137" s="250"/>
      <c r="M137" s="250"/>
      <c r="N137" s="250">
        <f>ROUND(L137*K137,2)</f>
        <v>0</v>
      </c>
      <c r="O137" s="250"/>
      <c r="P137" s="250"/>
      <c r="Q137" s="250"/>
      <c r="R137" s="146"/>
      <c r="T137" s="147" t="s">
        <v>5</v>
      </c>
      <c r="U137" s="44" t="s">
        <v>38</v>
      </c>
      <c r="V137" s="148">
        <v>0.47</v>
      </c>
      <c r="W137" s="148">
        <f>V137*K137</f>
        <v>157.92</v>
      </c>
      <c r="X137" s="148">
        <v>0.021</v>
      </c>
      <c r="Y137" s="148">
        <f>X137*K137</f>
        <v>7.056</v>
      </c>
      <c r="Z137" s="148">
        <v>0</v>
      </c>
      <c r="AA137" s="149">
        <f>Z137*K137</f>
        <v>0</v>
      </c>
      <c r="AR137" s="21" t="s">
        <v>140</v>
      </c>
      <c r="AT137" s="21" t="s">
        <v>136</v>
      </c>
      <c r="AU137" s="21" t="s">
        <v>101</v>
      </c>
      <c r="AY137" s="21" t="s">
        <v>135</v>
      </c>
      <c r="BE137" s="150">
        <f>IF(U137="základní",N137,0)</f>
        <v>0</v>
      </c>
      <c r="BF137" s="150">
        <f>IF(U137="snížená",N137,0)</f>
        <v>0</v>
      </c>
      <c r="BG137" s="150">
        <f>IF(U137="zákl. přenesená",N137,0)</f>
        <v>0</v>
      </c>
      <c r="BH137" s="150">
        <f>IF(U137="sníž. přenesená",N137,0)</f>
        <v>0</v>
      </c>
      <c r="BI137" s="150">
        <f>IF(U137="nulová",N137,0)</f>
        <v>0</v>
      </c>
      <c r="BJ137" s="21" t="s">
        <v>81</v>
      </c>
      <c r="BK137" s="150">
        <f>ROUND(L137*K137,2)</f>
        <v>0</v>
      </c>
      <c r="BL137" s="21" t="s">
        <v>140</v>
      </c>
      <c r="BM137" s="21" t="s">
        <v>424</v>
      </c>
    </row>
    <row r="138" spans="2:51" s="10" customFormat="1" ht="22.5" customHeight="1">
      <c r="B138" s="151"/>
      <c r="C138" s="152"/>
      <c r="D138" s="152"/>
      <c r="E138" s="153" t="s">
        <v>5</v>
      </c>
      <c r="F138" s="251" t="s">
        <v>425</v>
      </c>
      <c r="G138" s="252"/>
      <c r="H138" s="252"/>
      <c r="I138" s="252"/>
      <c r="J138" s="152"/>
      <c r="K138" s="154">
        <v>336</v>
      </c>
      <c r="L138" s="152"/>
      <c r="M138" s="152"/>
      <c r="N138" s="152"/>
      <c r="O138" s="152"/>
      <c r="P138" s="152"/>
      <c r="Q138" s="152"/>
      <c r="R138" s="155"/>
      <c r="T138" s="156"/>
      <c r="U138" s="152"/>
      <c r="V138" s="152"/>
      <c r="W138" s="152"/>
      <c r="X138" s="152"/>
      <c r="Y138" s="152"/>
      <c r="Z138" s="152"/>
      <c r="AA138" s="157"/>
      <c r="AT138" s="158" t="s">
        <v>143</v>
      </c>
      <c r="AU138" s="158" t="s">
        <v>101</v>
      </c>
      <c r="AV138" s="10" t="s">
        <v>101</v>
      </c>
      <c r="AW138" s="10" t="s">
        <v>31</v>
      </c>
      <c r="AX138" s="10" t="s">
        <v>81</v>
      </c>
      <c r="AY138" s="158" t="s">
        <v>135</v>
      </c>
    </row>
    <row r="139" spans="2:65" s="1" customFormat="1" ht="22.5" customHeight="1">
      <c r="B139" s="141"/>
      <c r="C139" s="142" t="s">
        <v>295</v>
      </c>
      <c r="D139" s="142" t="s">
        <v>136</v>
      </c>
      <c r="E139" s="143" t="s">
        <v>426</v>
      </c>
      <c r="F139" s="249" t="s">
        <v>417</v>
      </c>
      <c r="G139" s="249"/>
      <c r="H139" s="249"/>
      <c r="I139" s="249"/>
      <c r="J139" s="144" t="s">
        <v>187</v>
      </c>
      <c r="K139" s="145">
        <v>198</v>
      </c>
      <c r="L139" s="250"/>
      <c r="M139" s="250"/>
      <c r="N139" s="250">
        <f>ROUND(L139*K139,2)</f>
        <v>0</v>
      </c>
      <c r="O139" s="250"/>
      <c r="P139" s="250"/>
      <c r="Q139" s="250"/>
      <c r="R139" s="146"/>
      <c r="T139" s="147" t="s">
        <v>5</v>
      </c>
      <c r="U139" s="44" t="s">
        <v>38</v>
      </c>
      <c r="V139" s="148">
        <v>0.47</v>
      </c>
      <c r="W139" s="148">
        <f>V139*K139</f>
        <v>93.05999999999999</v>
      </c>
      <c r="X139" s="148">
        <v>0.021</v>
      </c>
      <c r="Y139" s="148">
        <f>X139*K139</f>
        <v>4.158</v>
      </c>
      <c r="Z139" s="148">
        <v>0</v>
      </c>
      <c r="AA139" s="149">
        <f>Z139*K139</f>
        <v>0</v>
      </c>
      <c r="AR139" s="21" t="s">
        <v>140</v>
      </c>
      <c r="AT139" s="21" t="s">
        <v>136</v>
      </c>
      <c r="AU139" s="21" t="s">
        <v>101</v>
      </c>
      <c r="AY139" s="21" t="s">
        <v>135</v>
      </c>
      <c r="BE139" s="150">
        <f>IF(U139="základní",N139,0)</f>
        <v>0</v>
      </c>
      <c r="BF139" s="150">
        <f>IF(U139="snížená",N139,0)</f>
        <v>0</v>
      </c>
      <c r="BG139" s="150">
        <f>IF(U139="zákl. přenesená",N139,0)</f>
        <v>0</v>
      </c>
      <c r="BH139" s="150">
        <f>IF(U139="sníž. přenesená",N139,0)</f>
        <v>0</v>
      </c>
      <c r="BI139" s="150">
        <f>IF(U139="nulová",N139,0)</f>
        <v>0</v>
      </c>
      <c r="BJ139" s="21" t="s">
        <v>81</v>
      </c>
      <c r="BK139" s="150">
        <f>ROUND(L139*K139,2)</f>
        <v>0</v>
      </c>
      <c r="BL139" s="21" t="s">
        <v>140</v>
      </c>
      <c r="BM139" s="21" t="s">
        <v>427</v>
      </c>
    </row>
    <row r="140" spans="2:51" s="12" customFormat="1" ht="22.5" customHeight="1">
      <c r="B140" s="167"/>
      <c r="C140" s="168"/>
      <c r="D140" s="168"/>
      <c r="E140" s="169" t="s">
        <v>5</v>
      </c>
      <c r="F140" s="257" t="s">
        <v>428</v>
      </c>
      <c r="G140" s="258"/>
      <c r="H140" s="258"/>
      <c r="I140" s="258"/>
      <c r="J140" s="168"/>
      <c r="K140" s="170" t="s">
        <v>5</v>
      </c>
      <c r="L140" s="168"/>
      <c r="M140" s="168"/>
      <c r="N140" s="168"/>
      <c r="O140" s="168"/>
      <c r="P140" s="168"/>
      <c r="Q140" s="168"/>
      <c r="R140" s="171"/>
      <c r="T140" s="172"/>
      <c r="U140" s="168"/>
      <c r="V140" s="168"/>
      <c r="W140" s="168"/>
      <c r="X140" s="168"/>
      <c r="Y140" s="168"/>
      <c r="Z140" s="168"/>
      <c r="AA140" s="173"/>
      <c r="AT140" s="174" t="s">
        <v>143</v>
      </c>
      <c r="AU140" s="174" t="s">
        <v>101</v>
      </c>
      <c r="AV140" s="12" t="s">
        <v>81</v>
      </c>
      <c r="AW140" s="12" t="s">
        <v>31</v>
      </c>
      <c r="AX140" s="12" t="s">
        <v>73</v>
      </c>
      <c r="AY140" s="174" t="s">
        <v>135</v>
      </c>
    </row>
    <row r="141" spans="2:51" s="10" customFormat="1" ht="22.5" customHeight="1">
      <c r="B141" s="151"/>
      <c r="C141" s="152"/>
      <c r="D141" s="152"/>
      <c r="E141" s="153" t="s">
        <v>5</v>
      </c>
      <c r="F141" s="253" t="s">
        <v>429</v>
      </c>
      <c r="G141" s="254"/>
      <c r="H141" s="254"/>
      <c r="I141" s="254"/>
      <c r="J141" s="152"/>
      <c r="K141" s="154">
        <v>84</v>
      </c>
      <c r="L141" s="152"/>
      <c r="M141" s="152"/>
      <c r="N141" s="152"/>
      <c r="O141" s="152"/>
      <c r="P141" s="152"/>
      <c r="Q141" s="152"/>
      <c r="R141" s="155"/>
      <c r="T141" s="156"/>
      <c r="U141" s="152"/>
      <c r="V141" s="152"/>
      <c r="W141" s="152"/>
      <c r="X141" s="152"/>
      <c r="Y141" s="152"/>
      <c r="Z141" s="152"/>
      <c r="AA141" s="157"/>
      <c r="AT141" s="158" t="s">
        <v>143</v>
      </c>
      <c r="AU141" s="158" t="s">
        <v>101</v>
      </c>
      <c r="AV141" s="10" t="s">
        <v>101</v>
      </c>
      <c r="AW141" s="10" t="s">
        <v>31</v>
      </c>
      <c r="AX141" s="10" t="s">
        <v>73</v>
      </c>
      <c r="AY141" s="158" t="s">
        <v>135</v>
      </c>
    </row>
    <row r="142" spans="2:51" s="10" customFormat="1" ht="22.5" customHeight="1">
      <c r="B142" s="151"/>
      <c r="C142" s="152"/>
      <c r="D142" s="152"/>
      <c r="E142" s="153" t="s">
        <v>5</v>
      </c>
      <c r="F142" s="253" t="s">
        <v>430</v>
      </c>
      <c r="G142" s="254"/>
      <c r="H142" s="254"/>
      <c r="I142" s="254"/>
      <c r="J142" s="152"/>
      <c r="K142" s="154">
        <v>114</v>
      </c>
      <c r="L142" s="152"/>
      <c r="M142" s="152"/>
      <c r="N142" s="152"/>
      <c r="O142" s="152"/>
      <c r="P142" s="152"/>
      <c r="Q142" s="152"/>
      <c r="R142" s="155"/>
      <c r="T142" s="156"/>
      <c r="U142" s="152"/>
      <c r="V142" s="152"/>
      <c r="W142" s="152"/>
      <c r="X142" s="152"/>
      <c r="Y142" s="152"/>
      <c r="Z142" s="152"/>
      <c r="AA142" s="157"/>
      <c r="AT142" s="158" t="s">
        <v>143</v>
      </c>
      <c r="AU142" s="158" t="s">
        <v>101</v>
      </c>
      <c r="AV142" s="10" t="s">
        <v>101</v>
      </c>
      <c r="AW142" s="10" t="s">
        <v>31</v>
      </c>
      <c r="AX142" s="10" t="s">
        <v>73</v>
      </c>
      <c r="AY142" s="158" t="s">
        <v>135</v>
      </c>
    </row>
    <row r="143" spans="2:51" s="11" customFormat="1" ht="22.5" customHeight="1">
      <c r="B143" s="159"/>
      <c r="C143" s="160"/>
      <c r="D143" s="160"/>
      <c r="E143" s="161" t="s">
        <v>5</v>
      </c>
      <c r="F143" s="255" t="s">
        <v>145</v>
      </c>
      <c r="G143" s="256"/>
      <c r="H143" s="256"/>
      <c r="I143" s="256"/>
      <c r="J143" s="160"/>
      <c r="K143" s="162">
        <v>198</v>
      </c>
      <c r="L143" s="160"/>
      <c r="M143" s="160"/>
      <c r="N143" s="160"/>
      <c r="O143" s="160"/>
      <c r="P143" s="160"/>
      <c r="Q143" s="160"/>
      <c r="R143" s="163"/>
      <c r="T143" s="164"/>
      <c r="U143" s="160"/>
      <c r="V143" s="160"/>
      <c r="W143" s="160"/>
      <c r="X143" s="160"/>
      <c r="Y143" s="160"/>
      <c r="Z143" s="160"/>
      <c r="AA143" s="165"/>
      <c r="AT143" s="166" t="s">
        <v>143</v>
      </c>
      <c r="AU143" s="166" t="s">
        <v>101</v>
      </c>
      <c r="AV143" s="11" t="s">
        <v>140</v>
      </c>
      <c r="AW143" s="11" t="s">
        <v>31</v>
      </c>
      <c r="AX143" s="11" t="s">
        <v>81</v>
      </c>
      <c r="AY143" s="166" t="s">
        <v>135</v>
      </c>
    </row>
    <row r="144" spans="2:65" s="1" customFormat="1" ht="22.5" customHeight="1">
      <c r="B144" s="141"/>
      <c r="C144" s="142" t="s">
        <v>166</v>
      </c>
      <c r="D144" s="142" t="s">
        <v>136</v>
      </c>
      <c r="E144" s="143" t="s">
        <v>431</v>
      </c>
      <c r="F144" s="249" t="s">
        <v>432</v>
      </c>
      <c r="G144" s="249"/>
      <c r="H144" s="249"/>
      <c r="I144" s="249"/>
      <c r="J144" s="144" t="s">
        <v>187</v>
      </c>
      <c r="K144" s="145">
        <v>336</v>
      </c>
      <c r="L144" s="250"/>
      <c r="M144" s="250"/>
      <c r="N144" s="250">
        <f>ROUND(L144*K144,2)</f>
        <v>0</v>
      </c>
      <c r="O144" s="250"/>
      <c r="P144" s="250"/>
      <c r="Q144" s="250"/>
      <c r="R144" s="146"/>
      <c r="T144" s="147" t="s">
        <v>5</v>
      </c>
      <c r="U144" s="44" t="s">
        <v>38</v>
      </c>
      <c r="V144" s="148">
        <v>0.46</v>
      </c>
      <c r="W144" s="148">
        <f>V144*K144</f>
        <v>154.56</v>
      </c>
      <c r="X144" s="148">
        <v>0.02636</v>
      </c>
      <c r="Y144" s="148">
        <f>X144*K144</f>
        <v>8.85696</v>
      </c>
      <c r="Z144" s="148">
        <v>0</v>
      </c>
      <c r="AA144" s="149">
        <f>Z144*K144</f>
        <v>0</v>
      </c>
      <c r="AR144" s="21" t="s">
        <v>140</v>
      </c>
      <c r="AT144" s="21" t="s">
        <v>136</v>
      </c>
      <c r="AU144" s="21" t="s">
        <v>101</v>
      </c>
      <c r="AY144" s="21" t="s">
        <v>135</v>
      </c>
      <c r="BE144" s="150">
        <f>IF(U144="základní",N144,0)</f>
        <v>0</v>
      </c>
      <c r="BF144" s="150">
        <f>IF(U144="snížená",N144,0)</f>
        <v>0</v>
      </c>
      <c r="BG144" s="150">
        <f>IF(U144="zákl. přenesená",N144,0)</f>
        <v>0</v>
      </c>
      <c r="BH144" s="150">
        <f>IF(U144="sníž. přenesená",N144,0)</f>
        <v>0</v>
      </c>
      <c r="BI144" s="150">
        <f>IF(U144="nulová",N144,0)</f>
        <v>0</v>
      </c>
      <c r="BJ144" s="21" t="s">
        <v>81</v>
      </c>
      <c r="BK144" s="150">
        <f>ROUND(L144*K144,2)</f>
        <v>0</v>
      </c>
      <c r="BL144" s="21" t="s">
        <v>140</v>
      </c>
      <c r="BM144" s="21" t="s">
        <v>433</v>
      </c>
    </row>
    <row r="145" spans="2:63" s="9" customFormat="1" ht="29.85" customHeight="1">
      <c r="B145" s="130"/>
      <c r="C145" s="131"/>
      <c r="D145" s="140" t="s">
        <v>115</v>
      </c>
      <c r="E145" s="140"/>
      <c r="F145" s="140"/>
      <c r="G145" s="140"/>
      <c r="H145" s="140"/>
      <c r="I145" s="140"/>
      <c r="J145" s="140"/>
      <c r="K145" s="140"/>
      <c r="L145" s="140"/>
      <c r="M145" s="140"/>
      <c r="N145" s="269">
        <f>BK145</f>
        <v>0</v>
      </c>
      <c r="O145" s="270"/>
      <c r="P145" s="270"/>
      <c r="Q145" s="270"/>
      <c r="R145" s="133"/>
      <c r="T145" s="134"/>
      <c r="U145" s="131"/>
      <c r="V145" s="131"/>
      <c r="W145" s="135">
        <f>SUM(W146:W207)</f>
        <v>4794.194642</v>
      </c>
      <c r="X145" s="131"/>
      <c r="Y145" s="135">
        <f>SUM(Y146:Y207)</f>
        <v>67.46751205999999</v>
      </c>
      <c r="Z145" s="131"/>
      <c r="AA145" s="136">
        <f>SUM(AA146:AA207)</f>
        <v>27.111047000000003</v>
      </c>
      <c r="AR145" s="137" t="s">
        <v>81</v>
      </c>
      <c r="AT145" s="138" t="s">
        <v>72</v>
      </c>
      <c r="AU145" s="138" t="s">
        <v>81</v>
      </c>
      <c r="AY145" s="137" t="s">
        <v>135</v>
      </c>
      <c r="BK145" s="139">
        <f>SUM(BK146:BK207)</f>
        <v>0</v>
      </c>
    </row>
    <row r="146" spans="2:65" s="1" customFormat="1" ht="44.25" customHeight="1">
      <c r="B146" s="141"/>
      <c r="C146" s="142" t="s">
        <v>434</v>
      </c>
      <c r="D146" s="142" t="s">
        <v>136</v>
      </c>
      <c r="E146" s="143" t="s">
        <v>185</v>
      </c>
      <c r="F146" s="249" t="s">
        <v>435</v>
      </c>
      <c r="G146" s="249"/>
      <c r="H146" s="249"/>
      <c r="I146" s="249"/>
      <c r="J146" s="144" t="s">
        <v>187</v>
      </c>
      <c r="K146" s="145">
        <v>154.25</v>
      </c>
      <c r="L146" s="250"/>
      <c r="M146" s="250"/>
      <c r="N146" s="250">
        <f>ROUND(L146*K146,2)</f>
        <v>0</v>
      </c>
      <c r="O146" s="250"/>
      <c r="P146" s="250"/>
      <c r="Q146" s="250"/>
      <c r="R146" s="146"/>
      <c r="T146" s="147" t="s">
        <v>5</v>
      </c>
      <c r="U146" s="44" t="s">
        <v>38</v>
      </c>
      <c r="V146" s="148">
        <v>0.14</v>
      </c>
      <c r="W146" s="148">
        <f>V146*K146</f>
        <v>21.595000000000002</v>
      </c>
      <c r="X146" s="148">
        <v>0</v>
      </c>
      <c r="Y146" s="148">
        <f>X146*K146</f>
        <v>0</v>
      </c>
      <c r="Z146" s="148">
        <v>0</v>
      </c>
      <c r="AA146" s="149">
        <f>Z146*K146</f>
        <v>0</v>
      </c>
      <c r="AR146" s="21" t="s">
        <v>140</v>
      </c>
      <c r="AT146" s="21" t="s">
        <v>136</v>
      </c>
      <c r="AU146" s="21" t="s">
        <v>101</v>
      </c>
      <c r="AY146" s="21" t="s">
        <v>135</v>
      </c>
      <c r="BE146" s="150">
        <f>IF(U146="základní",N146,0)</f>
        <v>0</v>
      </c>
      <c r="BF146" s="150">
        <f>IF(U146="snížená",N146,0)</f>
        <v>0</v>
      </c>
      <c r="BG146" s="150">
        <f>IF(U146="zákl. přenesená",N146,0)</f>
        <v>0</v>
      </c>
      <c r="BH146" s="150">
        <f>IF(U146="sníž. přenesená",N146,0)</f>
        <v>0</v>
      </c>
      <c r="BI146" s="150">
        <f>IF(U146="nulová",N146,0)</f>
        <v>0</v>
      </c>
      <c r="BJ146" s="21" t="s">
        <v>81</v>
      </c>
      <c r="BK146" s="150">
        <f>ROUND(L146*K146,2)</f>
        <v>0</v>
      </c>
      <c r="BL146" s="21" t="s">
        <v>140</v>
      </c>
      <c r="BM146" s="21" t="s">
        <v>436</v>
      </c>
    </row>
    <row r="147" spans="2:51" s="12" customFormat="1" ht="22.5" customHeight="1">
      <c r="B147" s="167"/>
      <c r="C147" s="168"/>
      <c r="D147" s="168"/>
      <c r="E147" s="169" t="s">
        <v>5</v>
      </c>
      <c r="F147" s="257" t="s">
        <v>437</v>
      </c>
      <c r="G147" s="258"/>
      <c r="H147" s="258"/>
      <c r="I147" s="258"/>
      <c r="J147" s="168"/>
      <c r="K147" s="170" t="s">
        <v>5</v>
      </c>
      <c r="L147" s="168"/>
      <c r="M147" s="168"/>
      <c r="N147" s="168"/>
      <c r="O147" s="168"/>
      <c r="P147" s="168"/>
      <c r="Q147" s="168"/>
      <c r="R147" s="171"/>
      <c r="T147" s="172"/>
      <c r="U147" s="168"/>
      <c r="V147" s="168"/>
      <c r="W147" s="168"/>
      <c r="X147" s="168"/>
      <c r="Y147" s="168"/>
      <c r="Z147" s="168"/>
      <c r="AA147" s="173"/>
      <c r="AT147" s="174" t="s">
        <v>143</v>
      </c>
      <c r="AU147" s="174" t="s">
        <v>101</v>
      </c>
      <c r="AV147" s="12" t="s">
        <v>81</v>
      </c>
      <c r="AW147" s="12" t="s">
        <v>31</v>
      </c>
      <c r="AX147" s="12" t="s">
        <v>73</v>
      </c>
      <c r="AY147" s="174" t="s">
        <v>135</v>
      </c>
    </row>
    <row r="148" spans="2:51" s="10" customFormat="1" ht="22.5" customHeight="1">
      <c r="B148" s="151"/>
      <c r="C148" s="152"/>
      <c r="D148" s="152"/>
      <c r="E148" s="153" t="s">
        <v>5</v>
      </c>
      <c r="F148" s="253" t="s">
        <v>438</v>
      </c>
      <c r="G148" s="254"/>
      <c r="H148" s="254"/>
      <c r="I148" s="254"/>
      <c r="J148" s="152"/>
      <c r="K148" s="154">
        <v>106.75</v>
      </c>
      <c r="L148" s="152"/>
      <c r="M148" s="152"/>
      <c r="N148" s="152"/>
      <c r="O148" s="152"/>
      <c r="P148" s="152"/>
      <c r="Q148" s="152"/>
      <c r="R148" s="155"/>
      <c r="T148" s="156"/>
      <c r="U148" s="152"/>
      <c r="V148" s="152"/>
      <c r="W148" s="152"/>
      <c r="X148" s="152"/>
      <c r="Y148" s="152"/>
      <c r="Z148" s="152"/>
      <c r="AA148" s="157"/>
      <c r="AT148" s="158" t="s">
        <v>143</v>
      </c>
      <c r="AU148" s="158" t="s">
        <v>101</v>
      </c>
      <c r="AV148" s="10" t="s">
        <v>101</v>
      </c>
      <c r="AW148" s="10" t="s">
        <v>31</v>
      </c>
      <c r="AX148" s="10" t="s">
        <v>73</v>
      </c>
      <c r="AY148" s="158" t="s">
        <v>135</v>
      </c>
    </row>
    <row r="149" spans="2:51" s="10" customFormat="1" ht="22.5" customHeight="1">
      <c r="B149" s="151"/>
      <c r="C149" s="152"/>
      <c r="D149" s="152"/>
      <c r="E149" s="153" t="s">
        <v>5</v>
      </c>
      <c r="F149" s="253" t="s">
        <v>439</v>
      </c>
      <c r="G149" s="254"/>
      <c r="H149" s="254"/>
      <c r="I149" s="254"/>
      <c r="J149" s="152"/>
      <c r="K149" s="154">
        <v>47.5</v>
      </c>
      <c r="L149" s="152"/>
      <c r="M149" s="152"/>
      <c r="N149" s="152"/>
      <c r="O149" s="152"/>
      <c r="P149" s="152"/>
      <c r="Q149" s="152"/>
      <c r="R149" s="155"/>
      <c r="T149" s="156"/>
      <c r="U149" s="152"/>
      <c r="V149" s="152"/>
      <c r="W149" s="152"/>
      <c r="X149" s="152"/>
      <c r="Y149" s="152"/>
      <c r="Z149" s="152"/>
      <c r="AA149" s="157"/>
      <c r="AT149" s="158" t="s">
        <v>143</v>
      </c>
      <c r="AU149" s="158" t="s">
        <v>101</v>
      </c>
      <c r="AV149" s="10" t="s">
        <v>101</v>
      </c>
      <c r="AW149" s="10" t="s">
        <v>31</v>
      </c>
      <c r="AX149" s="10" t="s">
        <v>73</v>
      </c>
      <c r="AY149" s="158" t="s">
        <v>135</v>
      </c>
    </row>
    <row r="150" spans="2:51" s="11" customFormat="1" ht="22.5" customHeight="1">
      <c r="B150" s="159"/>
      <c r="C150" s="160"/>
      <c r="D150" s="160"/>
      <c r="E150" s="161" t="s">
        <v>5</v>
      </c>
      <c r="F150" s="255" t="s">
        <v>145</v>
      </c>
      <c r="G150" s="256"/>
      <c r="H150" s="256"/>
      <c r="I150" s="256"/>
      <c r="J150" s="160"/>
      <c r="K150" s="162">
        <v>154.25</v>
      </c>
      <c r="L150" s="160"/>
      <c r="M150" s="160"/>
      <c r="N150" s="160"/>
      <c r="O150" s="160"/>
      <c r="P150" s="160"/>
      <c r="Q150" s="160"/>
      <c r="R150" s="163"/>
      <c r="T150" s="164"/>
      <c r="U150" s="160"/>
      <c r="V150" s="160"/>
      <c r="W150" s="160"/>
      <c r="X150" s="160"/>
      <c r="Y150" s="160"/>
      <c r="Z150" s="160"/>
      <c r="AA150" s="165"/>
      <c r="AT150" s="166" t="s">
        <v>143</v>
      </c>
      <c r="AU150" s="166" t="s">
        <v>101</v>
      </c>
      <c r="AV150" s="11" t="s">
        <v>140</v>
      </c>
      <c r="AW150" s="11" t="s">
        <v>31</v>
      </c>
      <c r="AX150" s="11" t="s">
        <v>81</v>
      </c>
      <c r="AY150" s="166" t="s">
        <v>135</v>
      </c>
    </row>
    <row r="151" spans="2:65" s="1" customFormat="1" ht="44.25" customHeight="1">
      <c r="B151" s="141"/>
      <c r="C151" s="142" t="s">
        <v>140</v>
      </c>
      <c r="D151" s="142" t="s">
        <v>136</v>
      </c>
      <c r="E151" s="143" t="s">
        <v>191</v>
      </c>
      <c r="F151" s="249" t="s">
        <v>440</v>
      </c>
      <c r="G151" s="249"/>
      <c r="H151" s="249"/>
      <c r="I151" s="249"/>
      <c r="J151" s="144" t="s">
        <v>187</v>
      </c>
      <c r="K151" s="145">
        <v>4627.5</v>
      </c>
      <c r="L151" s="250"/>
      <c r="M151" s="250"/>
      <c r="N151" s="250">
        <f>ROUND(L151*K151,2)</f>
        <v>0</v>
      </c>
      <c r="O151" s="250"/>
      <c r="P151" s="250"/>
      <c r="Q151" s="250"/>
      <c r="R151" s="146"/>
      <c r="T151" s="147" t="s">
        <v>5</v>
      </c>
      <c r="U151" s="44" t="s">
        <v>38</v>
      </c>
      <c r="V151" s="148">
        <v>0</v>
      </c>
      <c r="W151" s="148">
        <f>V151*K151</f>
        <v>0</v>
      </c>
      <c r="X151" s="148">
        <v>0</v>
      </c>
      <c r="Y151" s="148">
        <f>X151*K151</f>
        <v>0</v>
      </c>
      <c r="Z151" s="148">
        <v>0</v>
      </c>
      <c r="AA151" s="149">
        <f>Z151*K151</f>
        <v>0</v>
      </c>
      <c r="AR151" s="21" t="s">
        <v>140</v>
      </c>
      <c r="AT151" s="21" t="s">
        <v>136</v>
      </c>
      <c r="AU151" s="21" t="s">
        <v>101</v>
      </c>
      <c r="AY151" s="21" t="s">
        <v>135</v>
      </c>
      <c r="BE151" s="150">
        <f>IF(U151="základní",N151,0)</f>
        <v>0</v>
      </c>
      <c r="BF151" s="150">
        <f>IF(U151="snížená",N151,0)</f>
        <v>0</v>
      </c>
      <c r="BG151" s="150">
        <f>IF(U151="zákl. přenesená",N151,0)</f>
        <v>0</v>
      </c>
      <c r="BH151" s="150">
        <f>IF(U151="sníž. přenesená",N151,0)</f>
        <v>0</v>
      </c>
      <c r="BI151" s="150">
        <f>IF(U151="nulová",N151,0)</f>
        <v>0</v>
      </c>
      <c r="BJ151" s="21" t="s">
        <v>81</v>
      </c>
      <c r="BK151" s="150">
        <f>ROUND(L151*K151,2)</f>
        <v>0</v>
      </c>
      <c r="BL151" s="21" t="s">
        <v>140</v>
      </c>
      <c r="BM151" s="21" t="s">
        <v>441</v>
      </c>
    </row>
    <row r="152" spans="2:51" s="10" customFormat="1" ht="22.5" customHeight="1">
      <c r="B152" s="151"/>
      <c r="C152" s="152"/>
      <c r="D152" s="152"/>
      <c r="E152" s="153" t="s">
        <v>5</v>
      </c>
      <c r="F152" s="251" t="s">
        <v>442</v>
      </c>
      <c r="G152" s="252"/>
      <c r="H152" s="252"/>
      <c r="I152" s="252"/>
      <c r="J152" s="152"/>
      <c r="K152" s="154">
        <v>4627.5</v>
      </c>
      <c r="L152" s="152"/>
      <c r="M152" s="152"/>
      <c r="N152" s="152"/>
      <c r="O152" s="152"/>
      <c r="P152" s="152"/>
      <c r="Q152" s="152"/>
      <c r="R152" s="155"/>
      <c r="T152" s="156"/>
      <c r="U152" s="152"/>
      <c r="V152" s="152"/>
      <c r="W152" s="152"/>
      <c r="X152" s="152"/>
      <c r="Y152" s="152"/>
      <c r="Z152" s="152"/>
      <c r="AA152" s="157"/>
      <c r="AT152" s="158" t="s">
        <v>143</v>
      </c>
      <c r="AU152" s="158" t="s">
        <v>101</v>
      </c>
      <c r="AV152" s="10" t="s">
        <v>101</v>
      </c>
      <c r="AW152" s="10" t="s">
        <v>31</v>
      </c>
      <c r="AX152" s="10" t="s">
        <v>81</v>
      </c>
      <c r="AY152" s="158" t="s">
        <v>135</v>
      </c>
    </row>
    <row r="153" spans="2:65" s="1" customFormat="1" ht="44.25" customHeight="1">
      <c r="B153" s="141"/>
      <c r="C153" s="142" t="s">
        <v>443</v>
      </c>
      <c r="D153" s="142" t="s">
        <v>136</v>
      </c>
      <c r="E153" s="143" t="s">
        <v>196</v>
      </c>
      <c r="F153" s="249" t="s">
        <v>444</v>
      </c>
      <c r="G153" s="249"/>
      <c r="H153" s="249"/>
      <c r="I153" s="249"/>
      <c r="J153" s="144" t="s">
        <v>187</v>
      </c>
      <c r="K153" s="145">
        <v>154.25</v>
      </c>
      <c r="L153" s="250"/>
      <c r="M153" s="250"/>
      <c r="N153" s="250">
        <f>ROUND(L153*K153,2)</f>
        <v>0</v>
      </c>
      <c r="O153" s="250"/>
      <c r="P153" s="250"/>
      <c r="Q153" s="250"/>
      <c r="R153" s="146"/>
      <c r="T153" s="147" t="s">
        <v>5</v>
      </c>
      <c r="U153" s="44" t="s">
        <v>38</v>
      </c>
      <c r="V153" s="148">
        <v>0.087</v>
      </c>
      <c r="W153" s="148">
        <f>V153*K153</f>
        <v>13.419749999999999</v>
      </c>
      <c r="X153" s="148">
        <v>0</v>
      </c>
      <c r="Y153" s="148">
        <f>X153*K153</f>
        <v>0</v>
      </c>
      <c r="Z153" s="148">
        <v>0</v>
      </c>
      <c r="AA153" s="149">
        <f>Z153*K153</f>
        <v>0</v>
      </c>
      <c r="AR153" s="21" t="s">
        <v>140</v>
      </c>
      <c r="AT153" s="21" t="s">
        <v>136</v>
      </c>
      <c r="AU153" s="21" t="s">
        <v>101</v>
      </c>
      <c r="AY153" s="21" t="s">
        <v>135</v>
      </c>
      <c r="BE153" s="150">
        <f>IF(U153="základní",N153,0)</f>
        <v>0</v>
      </c>
      <c r="BF153" s="150">
        <f>IF(U153="snížená",N153,0)</f>
        <v>0</v>
      </c>
      <c r="BG153" s="150">
        <f>IF(U153="zákl. přenesená",N153,0)</f>
        <v>0</v>
      </c>
      <c r="BH153" s="150">
        <f>IF(U153="sníž. přenesená",N153,0)</f>
        <v>0</v>
      </c>
      <c r="BI153" s="150">
        <f>IF(U153="nulová",N153,0)</f>
        <v>0</v>
      </c>
      <c r="BJ153" s="21" t="s">
        <v>81</v>
      </c>
      <c r="BK153" s="150">
        <f>ROUND(L153*K153,2)</f>
        <v>0</v>
      </c>
      <c r="BL153" s="21" t="s">
        <v>140</v>
      </c>
      <c r="BM153" s="21" t="s">
        <v>445</v>
      </c>
    </row>
    <row r="154" spans="2:51" s="10" customFormat="1" ht="22.5" customHeight="1">
      <c r="B154" s="151"/>
      <c r="C154" s="152"/>
      <c r="D154" s="152"/>
      <c r="E154" s="153" t="s">
        <v>5</v>
      </c>
      <c r="F154" s="251" t="s">
        <v>446</v>
      </c>
      <c r="G154" s="252"/>
      <c r="H154" s="252"/>
      <c r="I154" s="252"/>
      <c r="J154" s="152"/>
      <c r="K154" s="154">
        <v>154.25</v>
      </c>
      <c r="L154" s="152"/>
      <c r="M154" s="152"/>
      <c r="N154" s="152"/>
      <c r="O154" s="152"/>
      <c r="P154" s="152"/>
      <c r="Q154" s="152"/>
      <c r="R154" s="155"/>
      <c r="T154" s="156"/>
      <c r="U154" s="152"/>
      <c r="V154" s="152"/>
      <c r="W154" s="152"/>
      <c r="X154" s="152"/>
      <c r="Y154" s="152"/>
      <c r="Z154" s="152"/>
      <c r="AA154" s="157"/>
      <c r="AT154" s="158" t="s">
        <v>143</v>
      </c>
      <c r="AU154" s="158" t="s">
        <v>101</v>
      </c>
      <c r="AV154" s="10" t="s">
        <v>101</v>
      </c>
      <c r="AW154" s="10" t="s">
        <v>31</v>
      </c>
      <c r="AX154" s="10" t="s">
        <v>81</v>
      </c>
      <c r="AY154" s="158" t="s">
        <v>135</v>
      </c>
    </row>
    <row r="155" spans="2:65" s="1" customFormat="1" ht="31.5" customHeight="1">
      <c r="B155" s="141"/>
      <c r="C155" s="142" t="s">
        <v>447</v>
      </c>
      <c r="D155" s="142" t="s">
        <v>136</v>
      </c>
      <c r="E155" s="143" t="s">
        <v>448</v>
      </c>
      <c r="F155" s="249" t="s">
        <v>449</v>
      </c>
      <c r="G155" s="249"/>
      <c r="H155" s="249"/>
      <c r="I155" s="249"/>
      <c r="J155" s="144" t="s">
        <v>187</v>
      </c>
      <c r="K155" s="145">
        <v>732</v>
      </c>
      <c r="L155" s="250"/>
      <c r="M155" s="250"/>
      <c r="N155" s="250">
        <f>ROUND(L155*K155,2)</f>
        <v>0</v>
      </c>
      <c r="O155" s="250"/>
      <c r="P155" s="250"/>
      <c r="Q155" s="250"/>
      <c r="R155" s="146"/>
      <c r="T155" s="147" t="s">
        <v>5</v>
      </c>
      <c r="U155" s="44" t="s">
        <v>38</v>
      </c>
      <c r="V155" s="148">
        <v>0.11</v>
      </c>
      <c r="W155" s="148">
        <f>V155*K155</f>
        <v>80.52</v>
      </c>
      <c r="X155" s="148">
        <v>0</v>
      </c>
      <c r="Y155" s="148">
        <f>X155*K155</f>
        <v>0</v>
      </c>
      <c r="Z155" s="148">
        <v>0</v>
      </c>
      <c r="AA155" s="149">
        <f>Z155*K155</f>
        <v>0</v>
      </c>
      <c r="AR155" s="21" t="s">
        <v>140</v>
      </c>
      <c r="AT155" s="21" t="s">
        <v>136</v>
      </c>
      <c r="AU155" s="21" t="s">
        <v>101</v>
      </c>
      <c r="AY155" s="21" t="s">
        <v>135</v>
      </c>
      <c r="BE155" s="150">
        <f>IF(U155="základní",N155,0)</f>
        <v>0</v>
      </c>
      <c r="BF155" s="150">
        <f>IF(U155="snížená",N155,0)</f>
        <v>0</v>
      </c>
      <c r="BG155" s="150">
        <f>IF(U155="zákl. přenesená",N155,0)</f>
        <v>0</v>
      </c>
      <c r="BH155" s="150">
        <f>IF(U155="sníž. přenesená",N155,0)</f>
        <v>0</v>
      </c>
      <c r="BI155" s="150">
        <f>IF(U155="nulová",N155,0)</f>
        <v>0</v>
      </c>
      <c r="BJ155" s="21" t="s">
        <v>81</v>
      </c>
      <c r="BK155" s="150">
        <f>ROUND(L155*K155,2)</f>
        <v>0</v>
      </c>
      <c r="BL155" s="21" t="s">
        <v>140</v>
      </c>
      <c r="BM155" s="21" t="s">
        <v>450</v>
      </c>
    </row>
    <row r="156" spans="2:51" s="10" customFormat="1" ht="22.5" customHeight="1">
      <c r="B156" s="151"/>
      <c r="C156" s="152"/>
      <c r="D156" s="152"/>
      <c r="E156" s="153" t="s">
        <v>5</v>
      </c>
      <c r="F156" s="251" t="s">
        <v>451</v>
      </c>
      <c r="G156" s="252"/>
      <c r="H156" s="252"/>
      <c r="I156" s="252"/>
      <c r="J156" s="152"/>
      <c r="K156" s="154">
        <v>366</v>
      </c>
      <c r="L156" s="152"/>
      <c r="M156" s="152"/>
      <c r="N156" s="152"/>
      <c r="O156" s="152"/>
      <c r="P156" s="152"/>
      <c r="Q156" s="152"/>
      <c r="R156" s="155"/>
      <c r="T156" s="156"/>
      <c r="U156" s="152"/>
      <c r="V156" s="152"/>
      <c r="W156" s="152"/>
      <c r="X156" s="152"/>
      <c r="Y156" s="152"/>
      <c r="Z156" s="152"/>
      <c r="AA156" s="157"/>
      <c r="AT156" s="158" t="s">
        <v>143</v>
      </c>
      <c r="AU156" s="158" t="s">
        <v>101</v>
      </c>
      <c r="AV156" s="10" t="s">
        <v>101</v>
      </c>
      <c r="AW156" s="10" t="s">
        <v>31</v>
      </c>
      <c r="AX156" s="10" t="s">
        <v>73</v>
      </c>
      <c r="AY156" s="158" t="s">
        <v>135</v>
      </c>
    </row>
    <row r="157" spans="2:51" s="10" customFormat="1" ht="22.5" customHeight="1">
      <c r="B157" s="151"/>
      <c r="C157" s="152"/>
      <c r="D157" s="152"/>
      <c r="E157" s="153" t="s">
        <v>5</v>
      </c>
      <c r="F157" s="253" t="s">
        <v>452</v>
      </c>
      <c r="G157" s="254"/>
      <c r="H157" s="254"/>
      <c r="I157" s="254"/>
      <c r="J157" s="152"/>
      <c r="K157" s="154">
        <v>366</v>
      </c>
      <c r="L157" s="152"/>
      <c r="M157" s="152"/>
      <c r="N157" s="152"/>
      <c r="O157" s="152"/>
      <c r="P157" s="152"/>
      <c r="Q157" s="152"/>
      <c r="R157" s="155"/>
      <c r="T157" s="156"/>
      <c r="U157" s="152"/>
      <c r="V157" s="152"/>
      <c r="W157" s="152"/>
      <c r="X157" s="152"/>
      <c r="Y157" s="152"/>
      <c r="Z157" s="152"/>
      <c r="AA157" s="157"/>
      <c r="AT157" s="158" t="s">
        <v>143</v>
      </c>
      <c r="AU157" s="158" t="s">
        <v>101</v>
      </c>
      <c r="AV157" s="10" t="s">
        <v>101</v>
      </c>
      <c r="AW157" s="10" t="s">
        <v>31</v>
      </c>
      <c r="AX157" s="10" t="s">
        <v>73</v>
      </c>
      <c r="AY157" s="158" t="s">
        <v>135</v>
      </c>
    </row>
    <row r="158" spans="2:51" s="11" customFormat="1" ht="22.5" customHeight="1">
      <c r="B158" s="159"/>
      <c r="C158" s="160"/>
      <c r="D158" s="160"/>
      <c r="E158" s="161" t="s">
        <v>5</v>
      </c>
      <c r="F158" s="255" t="s">
        <v>145</v>
      </c>
      <c r="G158" s="256"/>
      <c r="H158" s="256"/>
      <c r="I158" s="256"/>
      <c r="J158" s="160"/>
      <c r="K158" s="162">
        <v>732</v>
      </c>
      <c r="L158" s="160"/>
      <c r="M158" s="160"/>
      <c r="N158" s="160"/>
      <c r="O158" s="160"/>
      <c r="P158" s="160"/>
      <c r="Q158" s="160"/>
      <c r="R158" s="163"/>
      <c r="T158" s="164"/>
      <c r="U158" s="160"/>
      <c r="V158" s="160"/>
      <c r="W158" s="160"/>
      <c r="X158" s="160"/>
      <c r="Y158" s="160"/>
      <c r="Z158" s="160"/>
      <c r="AA158" s="165"/>
      <c r="AT158" s="166" t="s">
        <v>143</v>
      </c>
      <c r="AU158" s="166" t="s">
        <v>101</v>
      </c>
      <c r="AV158" s="11" t="s">
        <v>140</v>
      </c>
      <c r="AW158" s="11" t="s">
        <v>31</v>
      </c>
      <c r="AX158" s="11" t="s">
        <v>81</v>
      </c>
      <c r="AY158" s="166" t="s">
        <v>135</v>
      </c>
    </row>
    <row r="159" spans="2:65" s="1" customFormat="1" ht="31.5" customHeight="1">
      <c r="B159" s="141"/>
      <c r="C159" s="142" t="s">
        <v>453</v>
      </c>
      <c r="D159" s="142" t="s">
        <v>136</v>
      </c>
      <c r="E159" s="143" t="s">
        <v>454</v>
      </c>
      <c r="F159" s="249" t="s">
        <v>455</v>
      </c>
      <c r="G159" s="249"/>
      <c r="H159" s="249"/>
      <c r="I159" s="249"/>
      <c r="J159" s="144" t="s">
        <v>187</v>
      </c>
      <c r="K159" s="145">
        <v>21960</v>
      </c>
      <c r="L159" s="250"/>
      <c r="M159" s="250"/>
      <c r="N159" s="250">
        <f>ROUND(L159*K159,2)</f>
        <v>0</v>
      </c>
      <c r="O159" s="250"/>
      <c r="P159" s="250"/>
      <c r="Q159" s="250"/>
      <c r="R159" s="146"/>
      <c r="T159" s="147" t="s">
        <v>5</v>
      </c>
      <c r="U159" s="44" t="s">
        <v>38</v>
      </c>
      <c r="V159" s="148">
        <v>0</v>
      </c>
      <c r="W159" s="148">
        <f>V159*K159</f>
        <v>0</v>
      </c>
      <c r="X159" s="148">
        <v>0</v>
      </c>
      <c r="Y159" s="148">
        <f>X159*K159</f>
        <v>0</v>
      </c>
      <c r="Z159" s="148">
        <v>0</v>
      </c>
      <c r="AA159" s="149">
        <f>Z159*K159</f>
        <v>0</v>
      </c>
      <c r="AR159" s="21" t="s">
        <v>140</v>
      </c>
      <c r="AT159" s="21" t="s">
        <v>136</v>
      </c>
      <c r="AU159" s="21" t="s">
        <v>101</v>
      </c>
      <c r="AY159" s="21" t="s">
        <v>135</v>
      </c>
      <c r="BE159" s="150">
        <f>IF(U159="základní",N159,0)</f>
        <v>0</v>
      </c>
      <c r="BF159" s="150">
        <f>IF(U159="snížená",N159,0)</f>
        <v>0</v>
      </c>
      <c r="BG159" s="150">
        <f>IF(U159="zákl. přenesená",N159,0)</f>
        <v>0</v>
      </c>
      <c r="BH159" s="150">
        <f>IF(U159="sníž. přenesená",N159,0)</f>
        <v>0</v>
      </c>
      <c r="BI159" s="150">
        <f>IF(U159="nulová",N159,0)</f>
        <v>0</v>
      </c>
      <c r="BJ159" s="21" t="s">
        <v>81</v>
      </c>
      <c r="BK159" s="150">
        <f>ROUND(L159*K159,2)</f>
        <v>0</v>
      </c>
      <c r="BL159" s="21" t="s">
        <v>140</v>
      </c>
      <c r="BM159" s="21" t="s">
        <v>456</v>
      </c>
    </row>
    <row r="160" spans="2:51" s="10" customFormat="1" ht="22.5" customHeight="1">
      <c r="B160" s="151"/>
      <c r="C160" s="152"/>
      <c r="D160" s="152"/>
      <c r="E160" s="153" t="s">
        <v>5</v>
      </c>
      <c r="F160" s="251" t="s">
        <v>457</v>
      </c>
      <c r="G160" s="252"/>
      <c r="H160" s="252"/>
      <c r="I160" s="252"/>
      <c r="J160" s="152"/>
      <c r="K160" s="154">
        <v>21960</v>
      </c>
      <c r="L160" s="152"/>
      <c r="M160" s="152"/>
      <c r="N160" s="152"/>
      <c r="O160" s="152"/>
      <c r="P160" s="152"/>
      <c r="Q160" s="152"/>
      <c r="R160" s="155"/>
      <c r="T160" s="156"/>
      <c r="U160" s="152"/>
      <c r="V160" s="152"/>
      <c r="W160" s="152"/>
      <c r="X160" s="152"/>
      <c r="Y160" s="152"/>
      <c r="Z160" s="152"/>
      <c r="AA160" s="157"/>
      <c r="AT160" s="158" t="s">
        <v>143</v>
      </c>
      <c r="AU160" s="158" t="s">
        <v>101</v>
      </c>
      <c r="AV160" s="10" t="s">
        <v>101</v>
      </c>
      <c r="AW160" s="10" t="s">
        <v>31</v>
      </c>
      <c r="AX160" s="10" t="s">
        <v>81</v>
      </c>
      <c r="AY160" s="158" t="s">
        <v>135</v>
      </c>
    </row>
    <row r="161" spans="2:65" s="1" customFormat="1" ht="31.5" customHeight="1">
      <c r="B161" s="141"/>
      <c r="C161" s="142" t="s">
        <v>458</v>
      </c>
      <c r="D161" s="142" t="s">
        <v>136</v>
      </c>
      <c r="E161" s="143" t="s">
        <v>459</v>
      </c>
      <c r="F161" s="249" t="s">
        <v>460</v>
      </c>
      <c r="G161" s="249"/>
      <c r="H161" s="249"/>
      <c r="I161" s="249"/>
      <c r="J161" s="144" t="s">
        <v>187</v>
      </c>
      <c r="K161" s="145">
        <v>732</v>
      </c>
      <c r="L161" s="250"/>
      <c r="M161" s="250"/>
      <c r="N161" s="250">
        <f>ROUND(L161*K161,2)</f>
        <v>0</v>
      </c>
      <c r="O161" s="250"/>
      <c r="P161" s="250"/>
      <c r="Q161" s="250"/>
      <c r="R161" s="146"/>
      <c r="T161" s="147" t="s">
        <v>5</v>
      </c>
      <c r="U161" s="44" t="s">
        <v>38</v>
      </c>
      <c r="V161" s="148">
        <v>0.069</v>
      </c>
      <c r="W161" s="148">
        <f>V161*K161</f>
        <v>50.508</v>
      </c>
      <c r="X161" s="148">
        <v>0</v>
      </c>
      <c r="Y161" s="148">
        <f>X161*K161</f>
        <v>0</v>
      </c>
      <c r="Z161" s="148">
        <v>0</v>
      </c>
      <c r="AA161" s="149">
        <f>Z161*K161</f>
        <v>0</v>
      </c>
      <c r="AR161" s="21" t="s">
        <v>140</v>
      </c>
      <c r="AT161" s="21" t="s">
        <v>136</v>
      </c>
      <c r="AU161" s="21" t="s">
        <v>101</v>
      </c>
      <c r="AY161" s="21" t="s">
        <v>135</v>
      </c>
      <c r="BE161" s="150">
        <f>IF(U161="základní",N161,0)</f>
        <v>0</v>
      </c>
      <c r="BF161" s="150">
        <f>IF(U161="snížená",N161,0)</f>
        <v>0</v>
      </c>
      <c r="BG161" s="150">
        <f>IF(U161="zákl. přenesená",N161,0)</f>
        <v>0</v>
      </c>
      <c r="BH161" s="150">
        <f>IF(U161="sníž. přenesená",N161,0)</f>
        <v>0</v>
      </c>
      <c r="BI161" s="150">
        <f>IF(U161="nulová",N161,0)</f>
        <v>0</v>
      </c>
      <c r="BJ161" s="21" t="s">
        <v>81</v>
      </c>
      <c r="BK161" s="150">
        <f>ROUND(L161*K161,2)</f>
        <v>0</v>
      </c>
      <c r="BL161" s="21" t="s">
        <v>140</v>
      </c>
      <c r="BM161" s="21" t="s">
        <v>461</v>
      </c>
    </row>
    <row r="162" spans="2:65" s="1" customFormat="1" ht="31.5" customHeight="1">
      <c r="B162" s="141"/>
      <c r="C162" s="142" t="s">
        <v>462</v>
      </c>
      <c r="D162" s="142" t="s">
        <v>136</v>
      </c>
      <c r="E162" s="143" t="s">
        <v>463</v>
      </c>
      <c r="F162" s="249" t="s">
        <v>464</v>
      </c>
      <c r="G162" s="249"/>
      <c r="H162" s="249"/>
      <c r="I162" s="249"/>
      <c r="J162" s="144" t="s">
        <v>158</v>
      </c>
      <c r="K162" s="145">
        <v>373.333</v>
      </c>
      <c r="L162" s="250"/>
      <c r="M162" s="250"/>
      <c r="N162" s="250">
        <f>ROUND(L162*K162,2)</f>
        <v>0</v>
      </c>
      <c r="O162" s="250"/>
      <c r="P162" s="250"/>
      <c r="Q162" s="250"/>
      <c r="R162" s="146"/>
      <c r="T162" s="147" t="s">
        <v>5</v>
      </c>
      <c r="U162" s="44" t="s">
        <v>38</v>
      </c>
      <c r="V162" s="148">
        <v>0.36</v>
      </c>
      <c r="W162" s="148">
        <f>V162*K162</f>
        <v>134.39988</v>
      </c>
      <c r="X162" s="148">
        <v>2E-05</v>
      </c>
      <c r="Y162" s="148">
        <f>X162*K162</f>
        <v>0.007466660000000001</v>
      </c>
      <c r="Z162" s="148">
        <v>0.001</v>
      </c>
      <c r="AA162" s="149">
        <f>Z162*K162</f>
        <v>0.373333</v>
      </c>
      <c r="AR162" s="21" t="s">
        <v>140</v>
      </c>
      <c r="AT162" s="21" t="s">
        <v>136</v>
      </c>
      <c r="AU162" s="21" t="s">
        <v>101</v>
      </c>
      <c r="AY162" s="21" t="s">
        <v>135</v>
      </c>
      <c r="BE162" s="150">
        <f>IF(U162="základní",N162,0)</f>
        <v>0</v>
      </c>
      <c r="BF162" s="150">
        <f>IF(U162="snížená",N162,0)</f>
        <v>0</v>
      </c>
      <c r="BG162" s="150">
        <f>IF(U162="zákl. přenesená",N162,0)</f>
        <v>0</v>
      </c>
      <c r="BH162" s="150">
        <f>IF(U162="sníž. přenesená",N162,0)</f>
        <v>0</v>
      </c>
      <c r="BI162" s="150">
        <f>IF(U162="nulová",N162,0)</f>
        <v>0</v>
      </c>
      <c r="BJ162" s="21" t="s">
        <v>81</v>
      </c>
      <c r="BK162" s="150">
        <f>ROUND(L162*K162,2)</f>
        <v>0</v>
      </c>
      <c r="BL162" s="21" t="s">
        <v>140</v>
      </c>
      <c r="BM162" s="21" t="s">
        <v>465</v>
      </c>
    </row>
    <row r="163" spans="2:51" s="12" customFormat="1" ht="22.5" customHeight="1">
      <c r="B163" s="167"/>
      <c r="C163" s="168"/>
      <c r="D163" s="168"/>
      <c r="E163" s="169" t="s">
        <v>5</v>
      </c>
      <c r="F163" s="257" t="s">
        <v>466</v>
      </c>
      <c r="G163" s="258"/>
      <c r="H163" s="258"/>
      <c r="I163" s="258"/>
      <c r="J163" s="168"/>
      <c r="K163" s="170" t="s">
        <v>5</v>
      </c>
      <c r="L163" s="168"/>
      <c r="M163" s="168"/>
      <c r="N163" s="168"/>
      <c r="O163" s="168"/>
      <c r="P163" s="168"/>
      <c r="Q163" s="168"/>
      <c r="R163" s="171"/>
      <c r="T163" s="172"/>
      <c r="U163" s="168"/>
      <c r="V163" s="168"/>
      <c r="W163" s="168"/>
      <c r="X163" s="168"/>
      <c r="Y163" s="168"/>
      <c r="Z163" s="168"/>
      <c r="AA163" s="173"/>
      <c r="AT163" s="174" t="s">
        <v>143</v>
      </c>
      <c r="AU163" s="174" t="s">
        <v>101</v>
      </c>
      <c r="AV163" s="12" t="s">
        <v>81</v>
      </c>
      <c r="AW163" s="12" t="s">
        <v>31</v>
      </c>
      <c r="AX163" s="12" t="s">
        <v>73</v>
      </c>
      <c r="AY163" s="174" t="s">
        <v>135</v>
      </c>
    </row>
    <row r="164" spans="2:51" s="10" customFormat="1" ht="22.5" customHeight="1">
      <c r="B164" s="151"/>
      <c r="C164" s="152"/>
      <c r="D164" s="152"/>
      <c r="E164" s="153" t="s">
        <v>5</v>
      </c>
      <c r="F164" s="253" t="s">
        <v>467</v>
      </c>
      <c r="G164" s="254"/>
      <c r="H164" s="254"/>
      <c r="I164" s="254"/>
      <c r="J164" s="152"/>
      <c r="K164" s="154">
        <v>280</v>
      </c>
      <c r="L164" s="152"/>
      <c r="M164" s="152"/>
      <c r="N164" s="152"/>
      <c r="O164" s="152"/>
      <c r="P164" s="152"/>
      <c r="Q164" s="152"/>
      <c r="R164" s="155"/>
      <c r="T164" s="156"/>
      <c r="U164" s="152"/>
      <c r="V164" s="152"/>
      <c r="W164" s="152"/>
      <c r="X164" s="152"/>
      <c r="Y164" s="152"/>
      <c r="Z164" s="152"/>
      <c r="AA164" s="157"/>
      <c r="AT164" s="158" t="s">
        <v>143</v>
      </c>
      <c r="AU164" s="158" t="s">
        <v>101</v>
      </c>
      <c r="AV164" s="10" t="s">
        <v>101</v>
      </c>
      <c r="AW164" s="10" t="s">
        <v>31</v>
      </c>
      <c r="AX164" s="10" t="s">
        <v>73</v>
      </c>
      <c r="AY164" s="158" t="s">
        <v>135</v>
      </c>
    </row>
    <row r="165" spans="2:51" s="10" customFormat="1" ht="22.5" customHeight="1">
      <c r="B165" s="151"/>
      <c r="C165" s="152"/>
      <c r="D165" s="152"/>
      <c r="E165" s="153" t="s">
        <v>5</v>
      </c>
      <c r="F165" s="253" t="s">
        <v>468</v>
      </c>
      <c r="G165" s="254"/>
      <c r="H165" s="254"/>
      <c r="I165" s="254"/>
      <c r="J165" s="152"/>
      <c r="K165" s="154">
        <v>1866.667</v>
      </c>
      <c r="L165" s="152"/>
      <c r="M165" s="152"/>
      <c r="N165" s="152"/>
      <c r="O165" s="152"/>
      <c r="P165" s="152"/>
      <c r="Q165" s="152"/>
      <c r="R165" s="155"/>
      <c r="T165" s="156"/>
      <c r="U165" s="152"/>
      <c r="V165" s="152"/>
      <c r="W165" s="152"/>
      <c r="X165" s="152"/>
      <c r="Y165" s="152"/>
      <c r="Z165" s="152"/>
      <c r="AA165" s="157"/>
      <c r="AT165" s="158" t="s">
        <v>143</v>
      </c>
      <c r="AU165" s="158" t="s">
        <v>101</v>
      </c>
      <c r="AV165" s="10" t="s">
        <v>101</v>
      </c>
      <c r="AW165" s="10" t="s">
        <v>31</v>
      </c>
      <c r="AX165" s="10" t="s">
        <v>73</v>
      </c>
      <c r="AY165" s="158" t="s">
        <v>135</v>
      </c>
    </row>
    <row r="166" spans="2:51" s="10" customFormat="1" ht="22.5" customHeight="1">
      <c r="B166" s="151"/>
      <c r="C166" s="152"/>
      <c r="D166" s="152"/>
      <c r="E166" s="153" t="s">
        <v>5</v>
      </c>
      <c r="F166" s="253" t="s">
        <v>469</v>
      </c>
      <c r="G166" s="254"/>
      <c r="H166" s="254"/>
      <c r="I166" s="254"/>
      <c r="J166" s="152"/>
      <c r="K166" s="154">
        <v>373.333</v>
      </c>
      <c r="L166" s="152"/>
      <c r="M166" s="152"/>
      <c r="N166" s="152"/>
      <c r="O166" s="152"/>
      <c r="P166" s="152"/>
      <c r="Q166" s="152"/>
      <c r="R166" s="155"/>
      <c r="T166" s="156"/>
      <c r="U166" s="152"/>
      <c r="V166" s="152"/>
      <c r="W166" s="152"/>
      <c r="X166" s="152"/>
      <c r="Y166" s="152"/>
      <c r="Z166" s="152"/>
      <c r="AA166" s="157"/>
      <c r="AT166" s="158" t="s">
        <v>143</v>
      </c>
      <c r="AU166" s="158" t="s">
        <v>101</v>
      </c>
      <c r="AV166" s="10" t="s">
        <v>101</v>
      </c>
      <c r="AW166" s="10" t="s">
        <v>31</v>
      </c>
      <c r="AX166" s="10" t="s">
        <v>81</v>
      </c>
      <c r="AY166" s="158" t="s">
        <v>135</v>
      </c>
    </row>
    <row r="167" spans="2:65" s="1" customFormat="1" ht="22.5" customHeight="1">
      <c r="B167" s="141"/>
      <c r="C167" s="142" t="s">
        <v>307</v>
      </c>
      <c r="D167" s="142" t="s">
        <v>136</v>
      </c>
      <c r="E167" s="143" t="s">
        <v>470</v>
      </c>
      <c r="F167" s="249" t="s">
        <v>471</v>
      </c>
      <c r="G167" s="249"/>
      <c r="H167" s="249"/>
      <c r="I167" s="249"/>
      <c r="J167" s="144" t="s">
        <v>174</v>
      </c>
      <c r="K167" s="145">
        <v>1867</v>
      </c>
      <c r="L167" s="250"/>
      <c r="M167" s="250"/>
      <c r="N167" s="250">
        <f>ROUND(L167*K167,2)</f>
        <v>0</v>
      </c>
      <c r="O167" s="250"/>
      <c r="P167" s="250"/>
      <c r="Q167" s="250"/>
      <c r="R167" s="146"/>
      <c r="T167" s="147" t="s">
        <v>5</v>
      </c>
      <c r="U167" s="44" t="s">
        <v>38</v>
      </c>
      <c r="V167" s="148">
        <v>0.3</v>
      </c>
      <c r="W167" s="148">
        <f>V167*K167</f>
        <v>560.1</v>
      </c>
      <c r="X167" s="148">
        <v>0</v>
      </c>
      <c r="Y167" s="148">
        <f>X167*K167</f>
        <v>0</v>
      </c>
      <c r="Z167" s="148">
        <v>0</v>
      </c>
      <c r="AA167" s="149">
        <f>Z167*K167</f>
        <v>0</v>
      </c>
      <c r="AR167" s="21" t="s">
        <v>140</v>
      </c>
      <c r="AT167" s="21" t="s">
        <v>136</v>
      </c>
      <c r="AU167" s="21" t="s">
        <v>101</v>
      </c>
      <c r="AY167" s="21" t="s">
        <v>135</v>
      </c>
      <c r="BE167" s="150">
        <f>IF(U167="základní",N167,0)</f>
        <v>0</v>
      </c>
      <c r="BF167" s="150">
        <f>IF(U167="snížená",N167,0)</f>
        <v>0</v>
      </c>
      <c r="BG167" s="150">
        <f>IF(U167="zákl. přenesená",N167,0)</f>
        <v>0</v>
      </c>
      <c r="BH167" s="150">
        <f>IF(U167="sníž. přenesená",N167,0)</f>
        <v>0</v>
      </c>
      <c r="BI167" s="150">
        <f>IF(U167="nulová",N167,0)</f>
        <v>0</v>
      </c>
      <c r="BJ167" s="21" t="s">
        <v>81</v>
      </c>
      <c r="BK167" s="150">
        <f>ROUND(L167*K167,2)</f>
        <v>0</v>
      </c>
      <c r="BL167" s="21" t="s">
        <v>140</v>
      </c>
      <c r="BM167" s="21" t="s">
        <v>472</v>
      </c>
    </row>
    <row r="168" spans="2:51" s="10" customFormat="1" ht="22.5" customHeight="1">
      <c r="B168" s="151"/>
      <c r="C168" s="152"/>
      <c r="D168" s="152"/>
      <c r="E168" s="153" t="s">
        <v>5</v>
      </c>
      <c r="F168" s="251" t="s">
        <v>473</v>
      </c>
      <c r="G168" s="252"/>
      <c r="H168" s="252"/>
      <c r="I168" s="252"/>
      <c r="J168" s="152"/>
      <c r="K168" s="154">
        <v>1867</v>
      </c>
      <c r="L168" s="152"/>
      <c r="M168" s="152"/>
      <c r="N168" s="152"/>
      <c r="O168" s="152"/>
      <c r="P168" s="152"/>
      <c r="Q168" s="152"/>
      <c r="R168" s="155"/>
      <c r="T168" s="156"/>
      <c r="U168" s="152"/>
      <c r="V168" s="152"/>
      <c r="W168" s="152"/>
      <c r="X168" s="152"/>
      <c r="Y168" s="152"/>
      <c r="Z168" s="152"/>
      <c r="AA168" s="157"/>
      <c r="AT168" s="158" t="s">
        <v>143</v>
      </c>
      <c r="AU168" s="158" t="s">
        <v>101</v>
      </c>
      <c r="AV168" s="10" t="s">
        <v>101</v>
      </c>
      <c r="AW168" s="10" t="s">
        <v>31</v>
      </c>
      <c r="AX168" s="10" t="s">
        <v>81</v>
      </c>
      <c r="AY168" s="158" t="s">
        <v>135</v>
      </c>
    </row>
    <row r="169" spans="2:65" s="1" customFormat="1" ht="22.5" customHeight="1">
      <c r="B169" s="141"/>
      <c r="C169" s="142" t="s">
        <v>238</v>
      </c>
      <c r="D169" s="142" t="s">
        <v>136</v>
      </c>
      <c r="E169" s="143" t="s">
        <v>474</v>
      </c>
      <c r="F169" s="249" t="s">
        <v>475</v>
      </c>
      <c r="G169" s="249"/>
      <c r="H169" s="249"/>
      <c r="I169" s="249"/>
      <c r="J169" s="144" t="s">
        <v>187</v>
      </c>
      <c r="K169" s="145">
        <v>336</v>
      </c>
      <c r="L169" s="250"/>
      <c r="M169" s="250"/>
      <c r="N169" s="250">
        <f>ROUND(L169*K169,2)</f>
        <v>0</v>
      </c>
      <c r="O169" s="250"/>
      <c r="P169" s="250"/>
      <c r="Q169" s="250"/>
      <c r="R169" s="146"/>
      <c r="T169" s="147" t="s">
        <v>5</v>
      </c>
      <c r="U169" s="44" t="s">
        <v>38</v>
      </c>
      <c r="V169" s="148">
        <v>0.22</v>
      </c>
      <c r="W169" s="148">
        <f>V169*K169</f>
        <v>73.92</v>
      </c>
      <c r="X169" s="148">
        <v>0</v>
      </c>
      <c r="Y169" s="148">
        <f>X169*K169</f>
        <v>0</v>
      </c>
      <c r="Z169" s="148">
        <v>0.014</v>
      </c>
      <c r="AA169" s="149">
        <f>Z169*K169</f>
        <v>4.704</v>
      </c>
      <c r="AR169" s="21" t="s">
        <v>140</v>
      </c>
      <c r="AT169" s="21" t="s">
        <v>136</v>
      </c>
      <c r="AU169" s="21" t="s">
        <v>101</v>
      </c>
      <c r="AY169" s="21" t="s">
        <v>135</v>
      </c>
      <c r="BE169" s="150">
        <f>IF(U169="základní",N169,0)</f>
        <v>0</v>
      </c>
      <c r="BF169" s="150">
        <f>IF(U169="snížená",N169,0)</f>
        <v>0</v>
      </c>
      <c r="BG169" s="150">
        <f>IF(U169="zákl. přenesená",N169,0)</f>
        <v>0</v>
      </c>
      <c r="BH169" s="150">
        <f>IF(U169="sníž. přenesená",N169,0)</f>
        <v>0</v>
      </c>
      <c r="BI169" s="150">
        <f>IF(U169="nulová",N169,0)</f>
        <v>0</v>
      </c>
      <c r="BJ169" s="21" t="s">
        <v>81</v>
      </c>
      <c r="BK169" s="150">
        <f>ROUND(L169*K169,2)</f>
        <v>0</v>
      </c>
      <c r="BL169" s="21" t="s">
        <v>140</v>
      </c>
      <c r="BM169" s="21" t="s">
        <v>476</v>
      </c>
    </row>
    <row r="170" spans="2:51" s="10" customFormat="1" ht="22.5" customHeight="1">
      <c r="B170" s="151"/>
      <c r="C170" s="152"/>
      <c r="D170" s="152"/>
      <c r="E170" s="153" t="s">
        <v>5</v>
      </c>
      <c r="F170" s="251" t="s">
        <v>425</v>
      </c>
      <c r="G170" s="252"/>
      <c r="H170" s="252"/>
      <c r="I170" s="252"/>
      <c r="J170" s="152"/>
      <c r="K170" s="154">
        <v>336</v>
      </c>
      <c r="L170" s="152"/>
      <c r="M170" s="152"/>
      <c r="N170" s="152"/>
      <c r="O170" s="152"/>
      <c r="P170" s="152"/>
      <c r="Q170" s="152"/>
      <c r="R170" s="155"/>
      <c r="T170" s="156"/>
      <c r="U170" s="152"/>
      <c r="V170" s="152"/>
      <c r="W170" s="152"/>
      <c r="X170" s="152"/>
      <c r="Y170" s="152"/>
      <c r="Z170" s="152"/>
      <c r="AA170" s="157"/>
      <c r="AT170" s="158" t="s">
        <v>143</v>
      </c>
      <c r="AU170" s="158" t="s">
        <v>101</v>
      </c>
      <c r="AV170" s="10" t="s">
        <v>101</v>
      </c>
      <c r="AW170" s="10" t="s">
        <v>31</v>
      </c>
      <c r="AX170" s="10" t="s">
        <v>81</v>
      </c>
      <c r="AY170" s="158" t="s">
        <v>135</v>
      </c>
    </row>
    <row r="171" spans="2:65" s="1" customFormat="1" ht="22.5" customHeight="1">
      <c r="B171" s="141"/>
      <c r="C171" s="142" t="s">
        <v>477</v>
      </c>
      <c r="D171" s="142" t="s">
        <v>136</v>
      </c>
      <c r="E171" s="143" t="s">
        <v>478</v>
      </c>
      <c r="F171" s="249" t="s">
        <v>479</v>
      </c>
      <c r="G171" s="249"/>
      <c r="H171" s="249"/>
      <c r="I171" s="249"/>
      <c r="J171" s="144" t="s">
        <v>187</v>
      </c>
      <c r="K171" s="145">
        <v>138</v>
      </c>
      <c r="L171" s="250"/>
      <c r="M171" s="250"/>
      <c r="N171" s="250">
        <f>ROUND(L171*K171,2)</f>
        <v>0</v>
      </c>
      <c r="O171" s="250"/>
      <c r="P171" s="250"/>
      <c r="Q171" s="250"/>
      <c r="R171" s="146"/>
      <c r="T171" s="147" t="s">
        <v>5</v>
      </c>
      <c r="U171" s="44" t="s">
        <v>38</v>
      </c>
      <c r="V171" s="148">
        <v>0.689</v>
      </c>
      <c r="W171" s="148">
        <f>V171*K171</f>
        <v>95.082</v>
      </c>
      <c r="X171" s="148">
        <v>0</v>
      </c>
      <c r="Y171" s="148">
        <f>X171*K171</f>
        <v>0</v>
      </c>
      <c r="Z171" s="148">
        <v>0.063</v>
      </c>
      <c r="AA171" s="149">
        <f>Z171*K171</f>
        <v>8.694</v>
      </c>
      <c r="AR171" s="21" t="s">
        <v>140</v>
      </c>
      <c r="AT171" s="21" t="s">
        <v>136</v>
      </c>
      <c r="AU171" s="21" t="s">
        <v>101</v>
      </c>
      <c r="AY171" s="21" t="s">
        <v>135</v>
      </c>
      <c r="BE171" s="150">
        <f>IF(U171="základní",N171,0)</f>
        <v>0</v>
      </c>
      <c r="BF171" s="150">
        <f>IF(U171="snížená",N171,0)</f>
        <v>0</v>
      </c>
      <c r="BG171" s="150">
        <f>IF(U171="zákl. přenesená",N171,0)</f>
        <v>0</v>
      </c>
      <c r="BH171" s="150">
        <f>IF(U171="sníž. přenesená",N171,0)</f>
        <v>0</v>
      </c>
      <c r="BI171" s="150">
        <f>IF(U171="nulová",N171,0)</f>
        <v>0</v>
      </c>
      <c r="BJ171" s="21" t="s">
        <v>81</v>
      </c>
      <c r="BK171" s="150">
        <f>ROUND(L171*K171,2)</f>
        <v>0</v>
      </c>
      <c r="BL171" s="21" t="s">
        <v>140</v>
      </c>
      <c r="BM171" s="21" t="s">
        <v>480</v>
      </c>
    </row>
    <row r="172" spans="2:51" s="10" customFormat="1" ht="22.5" customHeight="1">
      <c r="B172" s="151"/>
      <c r="C172" s="152"/>
      <c r="D172" s="152"/>
      <c r="E172" s="153" t="s">
        <v>5</v>
      </c>
      <c r="F172" s="251" t="s">
        <v>481</v>
      </c>
      <c r="G172" s="252"/>
      <c r="H172" s="252"/>
      <c r="I172" s="252"/>
      <c r="J172" s="152"/>
      <c r="K172" s="154">
        <v>138</v>
      </c>
      <c r="L172" s="152"/>
      <c r="M172" s="152"/>
      <c r="N172" s="152"/>
      <c r="O172" s="152"/>
      <c r="P172" s="152"/>
      <c r="Q172" s="152"/>
      <c r="R172" s="155"/>
      <c r="T172" s="156"/>
      <c r="U172" s="152"/>
      <c r="V172" s="152"/>
      <c r="W172" s="152"/>
      <c r="X172" s="152"/>
      <c r="Y172" s="152"/>
      <c r="Z172" s="152"/>
      <c r="AA172" s="157"/>
      <c r="AT172" s="158" t="s">
        <v>143</v>
      </c>
      <c r="AU172" s="158" t="s">
        <v>101</v>
      </c>
      <c r="AV172" s="10" t="s">
        <v>101</v>
      </c>
      <c r="AW172" s="10" t="s">
        <v>31</v>
      </c>
      <c r="AX172" s="10" t="s">
        <v>73</v>
      </c>
      <c r="AY172" s="158" t="s">
        <v>135</v>
      </c>
    </row>
    <row r="173" spans="2:51" s="10" customFormat="1" ht="22.5" customHeight="1">
      <c r="B173" s="151"/>
      <c r="C173" s="152"/>
      <c r="D173" s="152"/>
      <c r="E173" s="153" t="s">
        <v>5</v>
      </c>
      <c r="F173" s="253" t="s">
        <v>5</v>
      </c>
      <c r="G173" s="254"/>
      <c r="H173" s="254"/>
      <c r="I173" s="254"/>
      <c r="J173" s="152"/>
      <c r="K173" s="154">
        <v>0</v>
      </c>
      <c r="L173" s="152"/>
      <c r="M173" s="152"/>
      <c r="N173" s="152"/>
      <c r="O173" s="152"/>
      <c r="P173" s="152"/>
      <c r="Q173" s="152"/>
      <c r="R173" s="155"/>
      <c r="T173" s="156"/>
      <c r="U173" s="152"/>
      <c r="V173" s="152"/>
      <c r="W173" s="152"/>
      <c r="X173" s="152"/>
      <c r="Y173" s="152"/>
      <c r="Z173" s="152"/>
      <c r="AA173" s="157"/>
      <c r="AT173" s="158" t="s">
        <v>143</v>
      </c>
      <c r="AU173" s="158" t="s">
        <v>101</v>
      </c>
      <c r="AV173" s="10" t="s">
        <v>101</v>
      </c>
      <c r="AW173" s="10" t="s">
        <v>31</v>
      </c>
      <c r="AX173" s="10" t="s">
        <v>73</v>
      </c>
      <c r="AY173" s="158" t="s">
        <v>135</v>
      </c>
    </row>
    <row r="174" spans="2:51" s="11" customFormat="1" ht="22.5" customHeight="1">
      <c r="B174" s="159"/>
      <c r="C174" s="160"/>
      <c r="D174" s="160"/>
      <c r="E174" s="161" t="s">
        <v>5</v>
      </c>
      <c r="F174" s="255" t="s">
        <v>145</v>
      </c>
      <c r="G174" s="256"/>
      <c r="H174" s="256"/>
      <c r="I174" s="256"/>
      <c r="J174" s="160"/>
      <c r="K174" s="162">
        <v>138</v>
      </c>
      <c r="L174" s="160"/>
      <c r="M174" s="160"/>
      <c r="N174" s="160"/>
      <c r="O174" s="160"/>
      <c r="P174" s="160"/>
      <c r="Q174" s="160"/>
      <c r="R174" s="163"/>
      <c r="T174" s="164"/>
      <c r="U174" s="160"/>
      <c r="V174" s="160"/>
      <c r="W174" s="160"/>
      <c r="X174" s="160"/>
      <c r="Y174" s="160"/>
      <c r="Z174" s="160"/>
      <c r="AA174" s="165"/>
      <c r="AT174" s="166" t="s">
        <v>143</v>
      </c>
      <c r="AU174" s="166" t="s">
        <v>101</v>
      </c>
      <c r="AV174" s="11" t="s">
        <v>140</v>
      </c>
      <c r="AW174" s="11" t="s">
        <v>31</v>
      </c>
      <c r="AX174" s="11" t="s">
        <v>81</v>
      </c>
      <c r="AY174" s="166" t="s">
        <v>135</v>
      </c>
    </row>
    <row r="175" spans="2:65" s="1" customFormat="1" ht="22.5" customHeight="1">
      <c r="B175" s="141"/>
      <c r="C175" s="142" t="s">
        <v>212</v>
      </c>
      <c r="D175" s="142" t="s">
        <v>136</v>
      </c>
      <c r="E175" s="143" t="s">
        <v>482</v>
      </c>
      <c r="F175" s="249" t="s">
        <v>483</v>
      </c>
      <c r="G175" s="249"/>
      <c r="H175" s="249"/>
      <c r="I175" s="249"/>
      <c r="J175" s="144" t="s">
        <v>187</v>
      </c>
      <c r="K175" s="145">
        <v>198</v>
      </c>
      <c r="L175" s="250"/>
      <c r="M175" s="250"/>
      <c r="N175" s="250">
        <f>ROUND(L175*K175,2)</f>
        <v>0</v>
      </c>
      <c r="O175" s="250"/>
      <c r="P175" s="250"/>
      <c r="Q175" s="250"/>
      <c r="R175" s="146"/>
      <c r="T175" s="147" t="s">
        <v>5</v>
      </c>
      <c r="U175" s="44" t="s">
        <v>38</v>
      </c>
      <c r="V175" s="148">
        <v>0.689</v>
      </c>
      <c r="W175" s="148">
        <f>V175*K175</f>
        <v>136.422</v>
      </c>
      <c r="X175" s="148">
        <v>0</v>
      </c>
      <c r="Y175" s="148">
        <f>X175*K175</f>
        <v>0</v>
      </c>
      <c r="Z175" s="148">
        <v>0.063</v>
      </c>
      <c r="AA175" s="149">
        <f>Z175*K175</f>
        <v>12.474</v>
      </c>
      <c r="AR175" s="21" t="s">
        <v>140</v>
      </c>
      <c r="AT175" s="21" t="s">
        <v>136</v>
      </c>
      <c r="AU175" s="21" t="s">
        <v>101</v>
      </c>
      <c r="AY175" s="21" t="s">
        <v>135</v>
      </c>
      <c r="BE175" s="150">
        <f>IF(U175="základní",N175,0)</f>
        <v>0</v>
      </c>
      <c r="BF175" s="150">
        <f>IF(U175="snížená",N175,0)</f>
        <v>0</v>
      </c>
      <c r="BG175" s="150">
        <f>IF(U175="zákl. přenesená",N175,0)</f>
        <v>0</v>
      </c>
      <c r="BH175" s="150">
        <f>IF(U175="sníž. přenesená",N175,0)</f>
        <v>0</v>
      </c>
      <c r="BI175" s="150">
        <f>IF(U175="nulová",N175,0)</f>
        <v>0</v>
      </c>
      <c r="BJ175" s="21" t="s">
        <v>81</v>
      </c>
      <c r="BK175" s="150">
        <f>ROUND(L175*K175,2)</f>
        <v>0</v>
      </c>
      <c r="BL175" s="21" t="s">
        <v>140</v>
      </c>
      <c r="BM175" s="21" t="s">
        <v>484</v>
      </c>
    </row>
    <row r="176" spans="2:51" s="10" customFormat="1" ht="22.5" customHeight="1">
      <c r="B176" s="151"/>
      <c r="C176" s="152"/>
      <c r="D176" s="152"/>
      <c r="E176" s="153" t="s">
        <v>5</v>
      </c>
      <c r="F176" s="251" t="s">
        <v>485</v>
      </c>
      <c r="G176" s="252"/>
      <c r="H176" s="252"/>
      <c r="I176" s="252"/>
      <c r="J176" s="152"/>
      <c r="K176" s="154">
        <v>84</v>
      </c>
      <c r="L176" s="152"/>
      <c r="M176" s="152"/>
      <c r="N176" s="152"/>
      <c r="O176" s="152"/>
      <c r="P176" s="152"/>
      <c r="Q176" s="152"/>
      <c r="R176" s="155"/>
      <c r="T176" s="156"/>
      <c r="U176" s="152"/>
      <c r="V176" s="152"/>
      <c r="W176" s="152"/>
      <c r="X176" s="152"/>
      <c r="Y176" s="152"/>
      <c r="Z176" s="152"/>
      <c r="AA176" s="157"/>
      <c r="AT176" s="158" t="s">
        <v>143</v>
      </c>
      <c r="AU176" s="158" t="s">
        <v>101</v>
      </c>
      <c r="AV176" s="10" t="s">
        <v>101</v>
      </c>
      <c r="AW176" s="10" t="s">
        <v>31</v>
      </c>
      <c r="AX176" s="10" t="s">
        <v>73</v>
      </c>
      <c r="AY176" s="158" t="s">
        <v>135</v>
      </c>
    </row>
    <row r="177" spans="2:51" s="10" customFormat="1" ht="22.5" customHeight="1">
      <c r="B177" s="151"/>
      <c r="C177" s="152"/>
      <c r="D177" s="152"/>
      <c r="E177" s="153" t="s">
        <v>5</v>
      </c>
      <c r="F177" s="253" t="s">
        <v>486</v>
      </c>
      <c r="G177" s="254"/>
      <c r="H177" s="254"/>
      <c r="I177" s="254"/>
      <c r="J177" s="152"/>
      <c r="K177" s="154">
        <v>114</v>
      </c>
      <c r="L177" s="152"/>
      <c r="M177" s="152"/>
      <c r="N177" s="152"/>
      <c r="O177" s="152"/>
      <c r="P177" s="152"/>
      <c r="Q177" s="152"/>
      <c r="R177" s="155"/>
      <c r="T177" s="156"/>
      <c r="U177" s="152"/>
      <c r="V177" s="152"/>
      <c r="W177" s="152"/>
      <c r="X177" s="152"/>
      <c r="Y177" s="152"/>
      <c r="Z177" s="152"/>
      <c r="AA177" s="157"/>
      <c r="AT177" s="158" t="s">
        <v>143</v>
      </c>
      <c r="AU177" s="158" t="s">
        <v>101</v>
      </c>
      <c r="AV177" s="10" t="s">
        <v>101</v>
      </c>
      <c r="AW177" s="10" t="s">
        <v>31</v>
      </c>
      <c r="AX177" s="10" t="s">
        <v>73</v>
      </c>
      <c r="AY177" s="158" t="s">
        <v>135</v>
      </c>
    </row>
    <row r="178" spans="2:51" s="10" customFormat="1" ht="22.5" customHeight="1">
      <c r="B178" s="151"/>
      <c r="C178" s="152"/>
      <c r="D178" s="152"/>
      <c r="E178" s="153" t="s">
        <v>5</v>
      </c>
      <c r="F178" s="253" t="s">
        <v>5</v>
      </c>
      <c r="G178" s="254"/>
      <c r="H178" s="254"/>
      <c r="I178" s="254"/>
      <c r="J178" s="152"/>
      <c r="K178" s="154">
        <v>0</v>
      </c>
      <c r="L178" s="152"/>
      <c r="M178" s="152"/>
      <c r="N178" s="152"/>
      <c r="O178" s="152"/>
      <c r="P178" s="152"/>
      <c r="Q178" s="152"/>
      <c r="R178" s="155"/>
      <c r="T178" s="156"/>
      <c r="U178" s="152"/>
      <c r="V178" s="152"/>
      <c r="W178" s="152"/>
      <c r="X178" s="152"/>
      <c r="Y178" s="152"/>
      <c r="Z178" s="152"/>
      <c r="AA178" s="157"/>
      <c r="AT178" s="158" t="s">
        <v>143</v>
      </c>
      <c r="AU178" s="158" t="s">
        <v>101</v>
      </c>
      <c r="AV178" s="10" t="s">
        <v>101</v>
      </c>
      <c r="AW178" s="10" t="s">
        <v>31</v>
      </c>
      <c r="AX178" s="10" t="s">
        <v>73</v>
      </c>
      <c r="AY178" s="158" t="s">
        <v>135</v>
      </c>
    </row>
    <row r="179" spans="2:51" s="10" customFormat="1" ht="22.5" customHeight="1">
      <c r="B179" s="151"/>
      <c r="C179" s="152"/>
      <c r="D179" s="152"/>
      <c r="E179" s="153" t="s">
        <v>5</v>
      </c>
      <c r="F179" s="253" t="s">
        <v>5</v>
      </c>
      <c r="G179" s="254"/>
      <c r="H179" s="254"/>
      <c r="I179" s="254"/>
      <c r="J179" s="152"/>
      <c r="K179" s="154">
        <v>0</v>
      </c>
      <c r="L179" s="152"/>
      <c r="M179" s="152"/>
      <c r="N179" s="152"/>
      <c r="O179" s="152"/>
      <c r="P179" s="152"/>
      <c r="Q179" s="152"/>
      <c r="R179" s="155"/>
      <c r="T179" s="156"/>
      <c r="U179" s="152"/>
      <c r="V179" s="152"/>
      <c r="W179" s="152"/>
      <c r="X179" s="152"/>
      <c r="Y179" s="152"/>
      <c r="Z179" s="152"/>
      <c r="AA179" s="157"/>
      <c r="AT179" s="158" t="s">
        <v>143</v>
      </c>
      <c r="AU179" s="158" t="s">
        <v>101</v>
      </c>
      <c r="AV179" s="10" t="s">
        <v>101</v>
      </c>
      <c r="AW179" s="10" t="s">
        <v>31</v>
      </c>
      <c r="AX179" s="10" t="s">
        <v>73</v>
      </c>
      <c r="AY179" s="158" t="s">
        <v>135</v>
      </c>
    </row>
    <row r="180" spans="2:51" s="11" customFormat="1" ht="22.5" customHeight="1">
      <c r="B180" s="159"/>
      <c r="C180" s="160"/>
      <c r="D180" s="160"/>
      <c r="E180" s="161" t="s">
        <v>5</v>
      </c>
      <c r="F180" s="255" t="s">
        <v>145</v>
      </c>
      <c r="G180" s="256"/>
      <c r="H180" s="256"/>
      <c r="I180" s="256"/>
      <c r="J180" s="160"/>
      <c r="K180" s="162">
        <v>198</v>
      </c>
      <c r="L180" s="160"/>
      <c r="M180" s="160"/>
      <c r="N180" s="160"/>
      <c r="O180" s="160"/>
      <c r="P180" s="160"/>
      <c r="Q180" s="160"/>
      <c r="R180" s="163"/>
      <c r="T180" s="164"/>
      <c r="U180" s="160"/>
      <c r="V180" s="160"/>
      <c r="W180" s="160"/>
      <c r="X180" s="160"/>
      <c r="Y180" s="160"/>
      <c r="Z180" s="160"/>
      <c r="AA180" s="165"/>
      <c r="AT180" s="166" t="s">
        <v>143</v>
      </c>
      <c r="AU180" s="166" t="s">
        <v>101</v>
      </c>
      <c r="AV180" s="11" t="s">
        <v>140</v>
      </c>
      <c r="AW180" s="11" t="s">
        <v>31</v>
      </c>
      <c r="AX180" s="11" t="s">
        <v>81</v>
      </c>
      <c r="AY180" s="166" t="s">
        <v>135</v>
      </c>
    </row>
    <row r="181" spans="2:65" s="1" customFormat="1" ht="31.5" customHeight="1">
      <c r="B181" s="141"/>
      <c r="C181" s="142" t="s">
        <v>244</v>
      </c>
      <c r="D181" s="142" t="s">
        <v>136</v>
      </c>
      <c r="E181" s="143" t="s">
        <v>239</v>
      </c>
      <c r="F181" s="249" t="s">
        <v>487</v>
      </c>
      <c r="G181" s="249"/>
      <c r="H181" s="249"/>
      <c r="I181" s="249"/>
      <c r="J181" s="144" t="s">
        <v>187</v>
      </c>
      <c r="K181" s="145">
        <v>336</v>
      </c>
      <c r="L181" s="250"/>
      <c r="M181" s="250"/>
      <c r="N181" s="250">
        <f>ROUND(L181*K181,2)</f>
        <v>0</v>
      </c>
      <c r="O181" s="250"/>
      <c r="P181" s="250"/>
      <c r="Q181" s="250"/>
      <c r="R181" s="146"/>
      <c r="T181" s="147" t="s">
        <v>5</v>
      </c>
      <c r="U181" s="44" t="s">
        <v>38</v>
      </c>
      <c r="V181" s="148">
        <v>0.273</v>
      </c>
      <c r="W181" s="148">
        <f>V181*K181</f>
        <v>91.72800000000001</v>
      </c>
      <c r="X181" s="148">
        <v>0</v>
      </c>
      <c r="Y181" s="148">
        <f>X181*K181</f>
        <v>0</v>
      </c>
      <c r="Z181" s="148">
        <v>0</v>
      </c>
      <c r="AA181" s="149">
        <f>Z181*K181</f>
        <v>0</v>
      </c>
      <c r="AR181" s="21" t="s">
        <v>140</v>
      </c>
      <c r="AT181" s="21" t="s">
        <v>136</v>
      </c>
      <c r="AU181" s="21" t="s">
        <v>101</v>
      </c>
      <c r="AY181" s="21" t="s">
        <v>135</v>
      </c>
      <c r="BE181" s="150">
        <f>IF(U181="základní",N181,0)</f>
        <v>0</v>
      </c>
      <c r="BF181" s="150">
        <f>IF(U181="snížená",N181,0)</f>
        <v>0</v>
      </c>
      <c r="BG181" s="150">
        <f>IF(U181="zákl. přenesená",N181,0)</f>
        <v>0</v>
      </c>
      <c r="BH181" s="150">
        <f>IF(U181="sníž. přenesená",N181,0)</f>
        <v>0</v>
      </c>
      <c r="BI181" s="150">
        <f>IF(U181="nulová",N181,0)</f>
        <v>0</v>
      </c>
      <c r="BJ181" s="21" t="s">
        <v>81</v>
      </c>
      <c r="BK181" s="150">
        <f>ROUND(L181*K181,2)</f>
        <v>0</v>
      </c>
      <c r="BL181" s="21" t="s">
        <v>140</v>
      </c>
      <c r="BM181" s="21" t="s">
        <v>488</v>
      </c>
    </row>
    <row r="182" spans="2:65" s="1" customFormat="1" ht="31.5" customHeight="1">
      <c r="B182" s="141"/>
      <c r="C182" s="142" t="s">
        <v>233</v>
      </c>
      <c r="D182" s="142" t="s">
        <v>136</v>
      </c>
      <c r="E182" s="143" t="s">
        <v>489</v>
      </c>
      <c r="F182" s="249" t="s">
        <v>490</v>
      </c>
      <c r="G182" s="249"/>
      <c r="H182" s="249"/>
      <c r="I182" s="249"/>
      <c r="J182" s="144" t="s">
        <v>187</v>
      </c>
      <c r="K182" s="145">
        <v>336</v>
      </c>
      <c r="L182" s="250"/>
      <c r="M182" s="250"/>
      <c r="N182" s="250">
        <f>ROUND(L182*K182,2)</f>
        <v>0</v>
      </c>
      <c r="O182" s="250"/>
      <c r="P182" s="250"/>
      <c r="Q182" s="250"/>
      <c r="R182" s="146"/>
      <c r="T182" s="147" t="s">
        <v>5</v>
      </c>
      <c r="U182" s="44" t="s">
        <v>38</v>
      </c>
      <c r="V182" s="148">
        <v>0.51</v>
      </c>
      <c r="W182" s="148">
        <f>V182*K182</f>
        <v>171.36</v>
      </c>
      <c r="X182" s="148">
        <v>0</v>
      </c>
      <c r="Y182" s="148">
        <f>X182*K182</f>
        <v>0</v>
      </c>
      <c r="Z182" s="148">
        <v>0</v>
      </c>
      <c r="AA182" s="149">
        <f>Z182*K182</f>
        <v>0</v>
      </c>
      <c r="AR182" s="21" t="s">
        <v>140</v>
      </c>
      <c r="AT182" s="21" t="s">
        <v>136</v>
      </c>
      <c r="AU182" s="21" t="s">
        <v>101</v>
      </c>
      <c r="AY182" s="21" t="s">
        <v>135</v>
      </c>
      <c r="BE182" s="150">
        <f>IF(U182="základní",N182,0)</f>
        <v>0</v>
      </c>
      <c r="BF182" s="150">
        <f>IF(U182="snížená",N182,0)</f>
        <v>0</v>
      </c>
      <c r="BG182" s="150">
        <f>IF(U182="zákl. přenesená",N182,0)</f>
        <v>0</v>
      </c>
      <c r="BH182" s="150">
        <f>IF(U182="sníž. přenesená",N182,0)</f>
        <v>0</v>
      </c>
      <c r="BI182" s="150">
        <f>IF(U182="nulová",N182,0)</f>
        <v>0</v>
      </c>
      <c r="BJ182" s="21" t="s">
        <v>81</v>
      </c>
      <c r="BK182" s="150">
        <f>ROUND(L182*K182,2)</f>
        <v>0</v>
      </c>
      <c r="BL182" s="21" t="s">
        <v>140</v>
      </c>
      <c r="BM182" s="21" t="s">
        <v>491</v>
      </c>
    </row>
    <row r="183" spans="2:65" s="1" customFormat="1" ht="31.5" customHeight="1">
      <c r="B183" s="141"/>
      <c r="C183" s="142" t="s">
        <v>149</v>
      </c>
      <c r="D183" s="142" t="s">
        <v>136</v>
      </c>
      <c r="E183" s="143" t="s">
        <v>245</v>
      </c>
      <c r="F183" s="249" t="s">
        <v>492</v>
      </c>
      <c r="G183" s="249"/>
      <c r="H183" s="249"/>
      <c r="I183" s="249"/>
      <c r="J183" s="144" t="s">
        <v>187</v>
      </c>
      <c r="K183" s="145">
        <v>336</v>
      </c>
      <c r="L183" s="250"/>
      <c r="M183" s="250"/>
      <c r="N183" s="250">
        <f>ROUND(L183*K183,2)</f>
        <v>0</v>
      </c>
      <c r="O183" s="250"/>
      <c r="P183" s="250"/>
      <c r="Q183" s="250"/>
      <c r="R183" s="146"/>
      <c r="T183" s="147" t="s">
        <v>5</v>
      </c>
      <c r="U183" s="44" t="s">
        <v>38</v>
      </c>
      <c r="V183" s="148">
        <v>0.404</v>
      </c>
      <c r="W183" s="148">
        <f>V183*K183</f>
        <v>135.744</v>
      </c>
      <c r="X183" s="148">
        <v>0</v>
      </c>
      <c r="Y183" s="148">
        <f>X183*K183</f>
        <v>0</v>
      </c>
      <c r="Z183" s="148">
        <v>0</v>
      </c>
      <c r="AA183" s="149">
        <f>Z183*K183</f>
        <v>0</v>
      </c>
      <c r="AR183" s="21" t="s">
        <v>140</v>
      </c>
      <c r="AT183" s="21" t="s">
        <v>136</v>
      </c>
      <c r="AU183" s="21" t="s">
        <v>101</v>
      </c>
      <c r="AY183" s="21" t="s">
        <v>135</v>
      </c>
      <c r="BE183" s="150">
        <f>IF(U183="základní",N183,0)</f>
        <v>0</v>
      </c>
      <c r="BF183" s="150">
        <f>IF(U183="snížená",N183,0)</f>
        <v>0</v>
      </c>
      <c r="BG183" s="150">
        <f>IF(U183="zákl. přenesená",N183,0)</f>
        <v>0</v>
      </c>
      <c r="BH183" s="150">
        <f>IF(U183="sníž. přenesená",N183,0)</f>
        <v>0</v>
      </c>
      <c r="BI183" s="150">
        <f>IF(U183="nulová",N183,0)</f>
        <v>0</v>
      </c>
      <c r="BJ183" s="21" t="s">
        <v>81</v>
      </c>
      <c r="BK183" s="150">
        <f>ROUND(L183*K183,2)</f>
        <v>0</v>
      </c>
      <c r="BL183" s="21" t="s">
        <v>140</v>
      </c>
      <c r="BM183" s="21" t="s">
        <v>493</v>
      </c>
    </row>
    <row r="184" spans="2:65" s="1" customFormat="1" ht="31.5" customHeight="1">
      <c r="B184" s="141"/>
      <c r="C184" s="142" t="s">
        <v>494</v>
      </c>
      <c r="D184" s="142" t="s">
        <v>136</v>
      </c>
      <c r="E184" s="143" t="s">
        <v>495</v>
      </c>
      <c r="F184" s="249" t="s">
        <v>496</v>
      </c>
      <c r="G184" s="249"/>
      <c r="H184" s="249"/>
      <c r="I184" s="249"/>
      <c r="J184" s="144" t="s">
        <v>158</v>
      </c>
      <c r="K184" s="145">
        <v>691</v>
      </c>
      <c r="L184" s="250"/>
      <c r="M184" s="250"/>
      <c r="N184" s="250">
        <f>ROUND(L184*K184,2)</f>
        <v>0</v>
      </c>
      <c r="O184" s="250"/>
      <c r="P184" s="250"/>
      <c r="Q184" s="250"/>
      <c r="R184" s="146"/>
      <c r="T184" s="147" t="s">
        <v>5</v>
      </c>
      <c r="U184" s="44" t="s">
        <v>38</v>
      </c>
      <c r="V184" s="148">
        <v>0.23</v>
      </c>
      <c r="W184" s="148">
        <f>V184*K184</f>
        <v>158.93</v>
      </c>
      <c r="X184" s="148">
        <v>0</v>
      </c>
      <c r="Y184" s="148">
        <f>X184*K184</f>
        <v>0</v>
      </c>
      <c r="Z184" s="148">
        <v>0</v>
      </c>
      <c r="AA184" s="149">
        <f>Z184*K184</f>
        <v>0</v>
      </c>
      <c r="AR184" s="21" t="s">
        <v>140</v>
      </c>
      <c r="AT184" s="21" t="s">
        <v>136</v>
      </c>
      <c r="AU184" s="21" t="s">
        <v>101</v>
      </c>
      <c r="AY184" s="21" t="s">
        <v>135</v>
      </c>
      <c r="BE184" s="150">
        <f>IF(U184="základní",N184,0)</f>
        <v>0</v>
      </c>
      <c r="BF184" s="150">
        <f>IF(U184="snížená",N184,0)</f>
        <v>0</v>
      </c>
      <c r="BG184" s="150">
        <f>IF(U184="zákl. přenesená",N184,0)</f>
        <v>0</v>
      </c>
      <c r="BH184" s="150">
        <f>IF(U184="sníž. přenesená",N184,0)</f>
        <v>0</v>
      </c>
      <c r="BI184" s="150">
        <f>IF(U184="nulová",N184,0)</f>
        <v>0</v>
      </c>
      <c r="BJ184" s="21" t="s">
        <v>81</v>
      </c>
      <c r="BK184" s="150">
        <f>ROUND(L184*K184,2)</f>
        <v>0</v>
      </c>
      <c r="BL184" s="21" t="s">
        <v>140</v>
      </c>
      <c r="BM184" s="21" t="s">
        <v>497</v>
      </c>
    </row>
    <row r="185" spans="2:51" s="10" customFormat="1" ht="22.5" customHeight="1">
      <c r="B185" s="151"/>
      <c r="C185" s="152"/>
      <c r="D185" s="152"/>
      <c r="E185" s="153" t="s">
        <v>5</v>
      </c>
      <c r="F185" s="251" t="s">
        <v>498</v>
      </c>
      <c r="G185" s="252"/>
      <c r="H185" s="252"/>
      <c r="I185" s="252"/>
      <c r="J185" s="152"/>
      <c r="K185" s="154">
        <v>691</v>
      </c>
      <c r="L185" s="152"/>
      <c r="M185" s="152"/>
      <c r="N185" s="152"/>
      <c r="O185" s="152"/>
      <c r="P185" s="152"/>
      <c r="Q185" s="152"/>
      <c r="R185" s="155"/>
      <c r="T185" s="156"/>
      <c r="U185" s="152"/>
      <c r="V185" s="152"/>
      <c r="W185" s="152"/>
      <c r="X185" s="152"/>
      <c r="Y185" s="152"/>
      <c r="Z185" s="152"/>
      <c r="AA185" s="157"/>
      <c r="AT185" s="158" t="s">
        <v>143</v>
      </c>
      <c r="AU185" s="158" t="s">
        <v>101</v>
      </c>
      <c r="AV185" s="10" t="s">
        <v>101</v>
      </c>
      <c r="AW185" s="10" t="s">
        <v>31</v>
      </c>
      <c r="AX185" s="10" t="s">
        <v>81</v>
      </c>
      <c r="AY185" s="158" t="s">
        <v>135</v>
      </c>
    </row>
    <row r="186" spans="2:65" s="1" customFormat="1" ht="22.5" customHeight="1">
      <c r="B186" s="141"/>
      <c r="C186" s="142" t="s">
        <v>227</v>
      </c>
      <c r="D186" s="142" t="s">
        <v>136</v>
      </c>
      <c r="E186" s="143" t="s">
        <v>499</v>
      </c>
      <c r="F186" s="249" t="s">
        <v>500</v>
      </c>
      <c r="G186" s="249"/>
      <c r="H186" s="249"/>
      <c r="I186" s="249"/>
      <c r="J186" s="144" t="s">
        <v>158</v>
      </c>
      <c r="K186" s="145">
        <v>280</v>
      </c>
      <c r="L186" s="250"/>
      <c r="M186" s="250"/>
      <c r="N186" s="250">
        <f>ROUND(L186*K186,2)</f>
        <v>0</v>
      </c>
      <c r="O186" s="250"/>
      <c r="P186" s="250"/>
      <c r="Q186" s="250"/>
      <c r="R186" s="146"/>
      <c r="T186" s="147" t="s">
        <v>5</v>
      </c>
      <c r="U186" s="44" t="s">
        <v>38</v>
      </c>
      <c r="V186" s="148">
        <v>0.23</v>
      </c>
      <c r="W186" s="148">
        <f>V186*K186</f>
        <v>64.4</v>
      </c>
      <c r="X186" s="148">
        <v>0</v>
      </c>
      <c r="Y186" s="148">
        <f>X186*K186</f>
        <v>0</v>
      </c>
      <c r="Z186" s="148">
        <v>0</v>
      </c>
      <c r="AA186" s="149">
        <f>Z186*K186</f>
        <v>0</v>
      </c>
      <c r="AR186" s="21" t="s">
        <v>140</v>
      </c>
      <c r="AT186" s="21" t="s">
        <v>136</v>
      </c>
      <c r="AU186" s="21" t="s">
        <v>101</v>
      </c>
      <c r="AY186" s="21" t="s">
        <v>135</v>
      </c>
      <c r="BE186" s="150">
        <f>IF(U186="základní",N186,0)</f>
        <v>0</v>
      </c>
      <c r="BF186" s="150">
        <f>IF(U186="snížená",N186,0)</f>
        <v>0</v>
      </c>
      <c r="BG186" s="150">
        <f>IF(U186="zákl. přenesená",N186,0)</f>
        <v>0</v>
      </c>
      <c r="BH186" s="150">
        <f>IF(U186="sníž. přenesená",N186,0)</f>
        <v>0</v>
      </c>
      <c r="BI186" s="150">
        <f>IF(U186="nulová",N186,0)</f>
        <v>0</v>
      </c>
      <c r="BJ186" s="21" t="s">
        <v>81</v>
      </c>
      <c r="BK186" s="150">
        <f>ROUND(L186*K186,2)</f>
        <v>0</v>
      </c>
      <c r="BL186" s="21" t="s">
        <v>140</v>
      </c>
      <c r="BM186" s="21" t="s">
        <v>501</v>
      </c>
    </row>
    <row r="187" spans="2:51" s="10" customFormat="1" ht="22.5" customHeight="1">
      <c r="B187" s="151"/>
      <c r="C187" s="152"/>
      <c r="D187" s="152"/>
      <c r="E187" s="153" t="s">
        <v>5</v>
      </c>
      <c r="F187" s="251" t="s">
        <v>467</v>
      </c>
      <c r="G187" s="252"/>
      <c r="H187" s="252"/>
      <c r="I187" s="252"/>
      <c r="J187" s="152"/>
      <c r="K187" s="154">
        <v>280</v>
      </c>
      <c r="L187" s="152"/>
      <c r="M187" s="152"/>
      <c r="N187" s="152"/>
      <c r="O187" s="152"/>
      <c r="P187" s="152"/>
      <c r="Q187" s="152"/>
      <c r="R187" s="155"/>
      <c r="T187" s="156"/>
      <c r="U187" s="152"/>
      <c r="V187" s="152"/>
      <c r="W187" s="152"/>
      <c r="X187" s="152"/>
      <c r="Y187" s="152"/>
      <c r="Z187" s="152"/>
      <c r="AA187" s="157"/>
      <c r="AT187" s="158" t="s">
        <v>143</v>
      </c>
      <c r="AU187" s="158" t="s">
        <v>101</v>
      </c>
      <c r="AV187" s="10" t="s">
        <v>101</v>
      </c>
      <c r="AW187" s="10" t="s">
        <v>31</v>
      </c>
      <c r="AX187" s="10" t="s">
        <v>81</v>
      </c>
      <c r="AY187" s="158" t="s">
        <v>135</v>
      </c>
    </row>
    <row r="188" spans="2:65" s="1" customFormat="1" ht="31.5" customHeight="1">
      <c r="B188" s="141"/>
      <c r="C188" s="142" t="s">
        <v>269</v>
      </c>
      <c r="D188" s="142" t="s">
        <v>136</v>
      </c>
      <c r="E188" s="143" t="s">
        <v>502</v>
      </c>
      <c r="F188" s="249" t="s">
        <v>503</v>
      </c>
      <c r="G188" s="249"/>
      <c r="H188" s="249"/>
      <c r="I188" s="249"/>
      <c r="J188" s="144" t="s">
        <v>187</v>
      </c>
      <c r="K188" s="145">
        <v>336</v>
      </c>
      <c r="L188" s="250"/>
      <c r="M188" s="250"/>
      <c r="N188" s="250">
        <f>ROUND(L188*K188,2)</f>
        <v>0</v>
      </c>
      <c r="O188" s="250"/>
      <c r="P188" s="250"/>
      <c r="Q188" s="250"/>
      <c r="R188" s="146"/>
      <c r="T188" s="147" t="s">
        <v>5</v>
      </c>
      <c r="U188" s="44" t="s">
        <v>38</v>
      </c>
      <c r="V188" s="148">
        <v>1.364</v>
      </c>
      <c r="W188" s="148">
        <f>V188*K188</f>
        <v>458.30400000000003</v>
      </c>
      <c r="X188" s="148">
        <v>0.0372</v>
      </c>
      <c r="Y188" s="148">
        <f>X188*K188</f>
        <v>12.499199999999998</v>
      </c>
      <c r="Z188" s="148">
        <v>0</v>
      </c>
      <c r="AA188" s="149">
        <f>Z188*K188</f>
        <v>0</v>
      </c>
      <c r="AR188" s="21" t="s">
        <v>140</v>
      </c>
      <c r="AT188" s="21" t="s">
        <v>136</v>
      </c>
      <c r="AU188" s="21" t="s">
        <v>101</v>
      </c>
      <c r="AY188" s="21" t="s">
        <v>135</v>
      </c>
      <c r="BE188" s="150">
        <f>IF(U188="základní",N188,0)</f>
        <v>0</v>
      </c>
      <c r="BF188" s="150">
        <f>IF(U188="snížená",N188,0)</f>
        <v>0</v>
      </c>
      <c r="BG188" s="150">
        <f>IF(U188="zákl. přenesená",N188,0)</f>
        <v>0</v>
      </c>
      <c r="BH188" s="150">
        <f>IF(U188="sníž. přenesená",N188,0)</f>
        <v>0</v>
      </c>
      <c r="BI188" s="150">
        <f>IF(U188="nulová",N188,0)</f>
        <v>0</v>
      </c>
      <c r="BJ188" s="21" t="s">
        <v>81</v>
      </c>
      <c r="BK188" s="150">
        <f>ROUND(L188*K188,2)</f>
        <v>0</v>
      </c>
      <c r="BL188" s="21" t="s">
        <v>140</v>
      </c>
      <c r="BM188" s="21" t="s">
        <v>504</v>
      </c>
    </row>
    <row r="189" spans="2:51" s="10" customFormat="1" ht="22.5" customHeight="1">
      <c r="B189" s="151"/>
      <c r="C189" s="152"/>
      <c r="D189" s="152"/>
      <c r="E189" s="153" t="s">
        <v>5</v>
      </c>
      <c r="F189" s="251" t="s">
        <v>505</v>
      </c>
      <c r="G189" s="252"/>
      <c r="H189" s="252"/>
      <c r="I189" s="252"/>
      <c r="J189" s="152"/>
      <c r="K189" s="154">
        <v>84</v>
      </c>
      <c r="L189" s="152"/>
      <c r="M189" s="152"/>
      <c r="N189" s="152"/>
      <c r="O189" s="152"/>
      <c r="P189" s="152"/>
      <c r="Q189" s="152"/>
      <c r="R189" s="155"/>
      <c r="T189" s="156"/>
      <c r="U189" s="152"/>
      <c r="V189" s="152"/>
      <c r="W189" s="152"/>
      <c r="X189" s="152"/>
      <c r="Y189" s="152"/>
      <c r="Z189" s="152"/>
      <c r="AA189" s="157"/>
      <c r="AT189" s="158" t="s">
        <v>143</v>
      </c>
      <c r="AU189" s="158" t="s">
        <v>101</v>
      </c>
      <c r="AV189" s="10" t="s">
        <v>101</v>
      </c>
      <c r="AW189" s="10" t="s">
        <v>31</v>
      </c>
      <c r="AX189" s="10" t="s">
        <v>73</v>
      </c>
      <c r="AY189" s="158" t="s">
        <v>135</v>
      </c>
    </row>
    <row r="190" spans="2:51" s="10" customFormat="1" ht="22.5" customHeight="1">
      <c r="B190" s="151"/>
      <c r="C190" s="152"/>
      <c r="D190" s="152"/>
      <c r="E190" s="153" t="s">
        <v>5</v>
      </c>
      <c r="F190" s="253" t="s">
        <v>506</v>
      </c>
      <c r="G190" s="254"/>
      <c r="H190" s="254"/>
      <c r="I190" s="254"/>
      <c r="J190" s="152"/>
      <c r="K190" s="154">
        <v>114</v>
      </c>
      <c r="L190" s="152"/>
      <c r="M190" s="152"/>
      <c r="N190" s="152"/>
      <c r="O190" s="152"/>
      <c r="P190" s="152"/>
      <c r="Q190" s="152"/>
      <c r="R190" s="155"/>
      <c r="T190" s="156"/>
      <c r="U190" s="152"/>
      <c r="V190" s="152"/>
      <c r="W190" s="152"/>
      <c r="X190" s="152"/>
      <c r="Y190" s="152"/>
      <c r="Z190" s="152"/>
      <c r="AA190" s="157"/>
      <c r="AT190" s="158" t="s">
        <v>143</v>
      </c>
      <c r="AU190" s="158" t="s">
        <v>101</v>
      </c>
      <c r="AV190" s="10" t="s">
        <v>101</v>
      </c>
      <c r="AW190" s="10" t="s">
        <v>31</v>
      </c>
      <c r="AX190" s="10" t="s">
        <v>73</v>
      </c>
      <c r="AY190" s="158" t="s">
        <v>135</v>
      </c>
    </row>
    <row r="191" spans="2:51" s="10" customFormat="1" ht="22.5" customHeight="1">
      <c r="B191" s="151"/>
      <c r="C191" s="152"/>
      <c r="D191" s="152"/>
      <c r="E191" s="153" t="s">
        <v>5</v>
      </c>
      <c r="F191" s="253" t="s">
        <v>507</v>
      </c>
      <c r="G191" s="254"/>
      <c r="H191" s="254"/>
      <c r="I191" s="254"/>
      <c r="J191" s="152"/>
      <c r="K191" s="154">
        <v>138</v>
      </c>
      <c r="L191" s="152"/>
      <c r="M191" s="152"/>
      <c r="N191" s="152"/>
      <c r="O191" s="152"/>
      <c r="P191" s="152"/>
      <c r="Q191" s="152"/>
      <c r="R191" s="155"/>
      <c r="T191" s="156"/>
      <c r="U191" s="152"/>
      <c r="V191" s="152"/>
      <c r="W191" s="152"/>
      <c r="X191" s="152"/>
      <c r="Y191" s="152"/>
      <c r="Z191" s="152"/>
      <c r="AA191" s="157"/>
      <c r="AT191" s="158" t="s">
        <v>143</v>
      </c>
      <c r="AU191" s="158" t="s">
        <v>101</v>
      </c>
      <c r="AV191" s="10" t="s">
        <v>101</v>
      </c>
      <c r="AW191" s="10" t="s">
        <v>31</v>
      </c>
      <c r="AX191" s="10" t="s">
        <v>73</v>
      </c>
      <c r="AY191" s="158" t="s">
        <v>135</v>
      </c>
    </row>
    <row r="192" spans="2:51" s="11" customFormat="1" ht="22.5" customHeight="1">
      <c r="B192" s="159"/>
      <c r="C192" s="160"/>
      <c r="D192" s="160"/>
      <c r="E192" s="161" t="s">
        <v>5</v>
      </c>
      <c r="F192" s="255" t="s">
        <v>145</v>
      </c>
      <c r="G192" s="256"/>
      <c r="H192" s="256"/>
      <c r="I192" s="256"/>
      <c r="J192" s="160"/>
      <c r="K192" s="162">
        <v>336</v>
      </c>
      <c r="L192" s="160"/>
      <c r="M192" s="160"/>
      <c r="N192" s="160"/>
      <c r="O192" s="160"/>
      <c r="P192" s="160"/>
      <c r="Q192" s="160"/>
      <c r="R192" s="163"/>
      <c r="T192" s="164"/>
      <c r="U192" s="160"/>
      <c r="V192" s="160"/>
      <c r="W192" s="160"/>
      <c r="X192" s="160"/>
      <c r="Y192" s="160"/>
      <c r="Z192" s="160"/>
      <c r="AA192" s="165"/>
      <c r="AT192" s="166" t="s">
        <v>143</v>
      </c>
      <c r="AU192" s="166" t="s">
        <v>101</v>
      </c>
      <c r="AV192" s="11" t="s">
        <v>140</v>
      </c>
      <c r="AW192" s="11" t="s">
        <v>31</v>
      </c>
      <c r="AX192" s="11" t="s">
        <v>81</v>
      </c>
      <c r="AY192" s="166" t="s">
        <v>135</v>
      </c>
    </row>
    <row r="193" spans="2:65" s="1" customFormat="1" ht="22.5" customHeight="1">
      <c r="B193" s="141"/>
      <c r="C193" s="175" t="s">
        <v>508</v>
      </c>
      <c r="D193" s="175" t="s">
        <v>393</v>
      </c>
      <c r="E193" s="176" t="s">
        <v>509</v>
      </c>
      <c r="F193" s="262" t="s">
        <v>510</v>
      </c>
      <c r="G193" s="262"/>
      <c r="H193" s="262"/>
      <c r="I193" s="262"/>
      <c r="J193" s="177" t="s">
        <v>219</v>
      </c>
      <c r="K193" s="178">
        <v>1867</v>
      </c>
      <c r="L193" s="263"/>
      <c r="M193" s="263"/>
      <c r="N193" s="263">
        <f>ROUND(L193*K193,2)</f>
        <v>0</v>
      </c>
      <c r="O193" s="250"/>
      <c r="P193" s="250"/>
      <c r="Q193" s="250"/>
      <c r="R193" s="146"/>
      <c r="T193" s="147" t="s">
        <v>5</v>
      </c>
      <c r="U193" s="44" t="s">
        <v>38</v>
      </c>
      <c r="V193" s="148">
        <v>0</v>
      </c>
      <c r="W193" s="148">
        <f>V193*K193</f>
        <v>0</v>
      </c>
      <c r="X193" s="148">
        <v>0</v>
      </c>
      <c r="Y193" s="148">
        <f>X193*K193</f>
        <v>0</v>
      </c>
      <c r="Z193" s="148">
        <v>0</v>
      </c>
      <c r="AA193" s="149">
        <f>Z193*K193</f>
        <v>0</v>
      </c>
      <c r="AR193" s="21" t="s">
        <v>216</v>
      </c>
      <c r="AT193" s="21" t="s">
        <v>393</v>
      </c>
      <c r="AU193" s="21" t="s">
        <v>101</v>
      </c>
      <c r="AY193" s="21" t="s">
        <v>135</v>
      </c>
      <c r="BE193" s="150">
        <f>IF(U193="základní",N193,0)</f>
        <v>0</v>
      </c>
      <c r="BF193" s="150">
        <f>IF(U193="snížená",N193,0)</f>
        <v>0</v>
      </c>
      <c r="BG193" s="150">
        <f>IF(U193="zákl. přenesená",N193,0)</f>
        <v>0</v>
      </c>
      <c r="BH193" s="150">
        <f>IF(U193="sníž. přenesená",N193,0)</f>
        <v>0</v>
      </c>
      <c r="BI193" s="150">
        <f>IF(U193="nulová",N193,0)</f>
        <v>0</v>
      </c>
      <c r="BJ193" s="21" t="s">
        <v>81</v>
      </c>
      <c r="BK193" s="150">
        <f>ROUND(L193*K193,2)</f>
        <v>0</v>
      </c>
      <c r="BL193" s="21" t="s">
        <v>140</v>
      </c>
      <c r="BM193" s="21" t="s">
        <v>511</v>
      </c>
    </row>
    <row r="194" spans="2:51" s="10" customFormat="1" ht="22.5" customHeight="1">
      <c r="B194" s="151"/>
      <c r="C194" s="152"/>
      <c r="D194" s="152"/>
      <c r="E194" s="153" t="s">
        <v>5</v>
      </c>
      <c r="F194" s="251" t="s">
        <v>467</v>
      </c>
      <c r="G194" s="252"/>
      <c r="H194" s="252"/>
      <c r="I194" s="252"/>
      <c r="J194" s="152"/>
      <c r="K194" s="154">
        <v>280</v>
      </c>
      <c r="L194" s="152"/>
      <c r="M194" s="152"/>
      <c r="N194" s="152"/>
      <c r="O194" s="152"/>
      <c r="P194" s="152"/>
      <c r="Q194" s="152"/>
      <c r="R194" s="155"/>
      <c r="T194" s="156"/>
      <c r="U194" s="152"/>
      <c r="V194" s="152"/>
      <c r="W194" s="152"/>
      <c r="X194" s="152"/>
      <c r="Y194" s="152"/>
      <c r="Z194" s="152"/>
      <c r="AA194" s="157"/>
      <c r="AT194" s="158" t="s">
        <v>143</v>
      </c>
      <c r="AU194" s="158" t="s">
        <v>101</v>
      </c>
      <c r="AV194" s="10" t="s">
        <v>101</v>
      </c>
      <c r="AW194" s="10" t="s">
        <v>31</v>
      </c>
      <c r="AX194" s="10" t="s">
        <v>73</v>
      </c>
      <c r="AY194" s="158" t="s">
        <v>135</v>
      </c>
    </row>
    <row r="195" spans="2:51" s="10" customFormat="1" ht="22.5" customHeight="1">
      <c r="B195" s="151"/>
      <c r="C195" s="152"/>
      <c r="D195" s="152"/>
      <c r="E195" s="153" t="s">
        <v>5</v>
      </c>
      <c r="F195" s="253" t="s">
        <v>468</v>
      </c>
      <c r="G195" s="254"/>
      <c r="H195" s="254"/>
      <c r="I195" s="254"/>
      <c r="J195" s="152"/>
      <c r="K195" s="154">
        <v>1866.667</v>
      </c>
      <c r="L195" s="152"/>
      <c r="M195" s="152"/>
      <c r="N195" s="152"/>
      <c r="O195" s="152"/>
      <c r="P195" s="152"/>
      <c r="Q195" s="152"/>
      <c r="R195" s="155"/>
      <c r="T195" s="156"/>
      <c r="U195" s="152"/>
      <c r="V195" s="152"/>
      <c r="W195" s="152"/>
      <c r="X195" s="152"/>
      <c r="Y195" s="152"/>
      <c r="Z195" s="152"/>
      <c r="AA195" s="157"/>
      <c r="AT195" s="158" t="s">
        <v>143</v>
      </c>
      <c r="AU195" s="158" t="s">
        <v>101</v>
      </c>
      <c r="AV195" s="10" t="s">
        <v>101</v>
      </c>
      <c r="AW195" s="10" t="s">
        <v>31</v>
      </c>
      <c r="AX195" s="10" t="s">
        <v>73</v>
      </c>
      <c r="AY195" s="158" t="s">
        <v>135</v>
      </c>
    </row>
    <row r="196" spans="2:51" s="10" customFormat="1" ht="22.5" customHeight="1">
      <c r="B196" s="151"/>
      <c r="C196" s="152"/>
      <c r="D196" s="152"/>
      <c r="E196" s="153" t="s">
        <v>5</v>
      </c>
      <c r="F196" s="253" t="s">
        <v>512</v>
      </c>
      <c r="G196" s="254"/>
      <c r="H196" s="254"/>
      <c r="I196" s="254"/>
      <c r="J196" s="152"/>
      <c r="K196" s="154">
        <v>1867</v>
      </c>
      <c r="L196" s="152"/>
      <c r="M196" s="152"/>
      <c r="N196" s="152"/>
      <c r="O196" s="152"/>
      <c r="P196" s="152"/>
      <c r="Q196" s="152"/>
      <c r="R196" s="155"/>
      <c r="T196" s="156"/>
      <c r="U196" s="152"/>
      <c r="V196" s="152"/>
      <c r="W196" s="152"/>
      <c r="X196" s="152"/>
      <c r="Y196" s="152"/>
      <c r="Z196" s="152"/>
      <c r="AA196" s="157"/>
      <c r="AT196" s="158" t="s">
        <v>143</v>
      </c>
      <c r="AU196" s="158" t="s">
        <v>101</v>
      </c>
      <c r="AV196" s="10" t="s">
        <v>101</v>
      </c>
      <c r="AW196" s="10" t="s">
        <v>31</v>
      </c>
      <c r="AX196" s="10" t="s">
        <v>81</v>
      </c>
      <c r="AY196" s="158" t="s">
        <v>135</v>
      </c>
    </row>
    <row r="197" spans="2:65" s="1" customFormat="1" ht="31.5" customHeight="1">
      <c r="B197" s="141"/>
      <c r="C197" s="142" t="s">
        <v>513</v>
      </c>
      <c r="D197" s="142" t="s">
        <v>136</v>
      </c>
      <c r="E197" s="143" t="s">
        <v>514</v>
      </c>
      <c r="F197" s="249" t="s">
        <v>515</v>
      </c>
      <c r="G197" s="249"/>
      <c r="H197" s="249"/>
      <c r="I197" s="249"/>
      <c r="J197" s="144" t="s">
        <v>158</v>
      </c>
      <c r="K197" s="145">
        <v>691</v>
      </c>
      <c r="L197" s="250"/>
      <c r="M197" s="250"/>
      <c r="N197" s="250">
        <f>ROUND(L197*K197,2)</f>
        <v>0</v>
      </c>
      <c r="O197" s="250"/>
      <c r="P197" s="250"/>
      <c r="Q197" s="250"/>
      <c r="R197" s="146"/>
      <c r="T197" s="147" t="s">
        <v>5</v>
      </c>
      <c r="U197" s="44" t="s">
        <v>38</v>
      </c>
      <c r="V197" s="148">
        <v>1.234</v>
      </c>
      <c r="W197" s="148">
        <f>V197*K197</f>
        <v>852.694</v>
      </c>
      <c r="X197" s="148">
        <v>0.07816</v>
      </c>
      <c r="Y197" s="148">
        <f>X197*K197</f>
        <v>54.008559999999996</v>
      </c>
      <c r="Z197" s="148">
        <v>0</v>
      </c>
      <c r="AA197" s="149">
        <f>Z197*K197</f>
        <v>0</v>
      </c>
      <c r="AR197" s="21" t="s">
        <v>140</v>
      </c>
      <c r="AT197" s="21" t="s">
        <v>136</v>
      </c>
      <c r="AU197" s="21" t="s">
        <v>101</v>
      </c>
      <c r="AY197" s="21" t="s">
        <v>135</v>
      </c>
      <c r="BE197" s="150">
        <f>IF(U197="základní",N197,0)</f>
        <v>0</v>
      </c>
      <c r="BF197" s="150">
        <f>IF(U197="snížená",N197,0)</f>
        <v>0</v>
      </c>
      <c r="BG197" s="150">
        <f>IF(U197="zákl. přenesená",N197,0)</f>
        <v>0</v>
      </c>
      <c r="BH197" s="150">
        <f>IF(U197="sníž. přenesená",N197,0)</f>
        <v>0</v>
      </c>
      <c r="BI197" s="150">
        <f>IF(U197="nulová",N197,0)</f>
        <v>0</v>
      </c>
      <c r="BJ197" s="21" t="s">
        <v>81</v>
      </c>
      <c r="BK197" s="150">
        <f>ROUND(L197*K197,2)</f>
        <v>0</v>
      </c>
      <c r="BL197" s="21" t="s">
        <v>140</v>
      </c>
      <c r="BM197" s="21" t="s">
        <v>516</v>
      </c>
    </row>
    <row r="198" spans="2:51" s="10" customFormat="1" ht="22.5" customHeight="1">
      <c r="B198" s="151"/>
      <c r="C198" s="152"/>
      <c r="D198" s="152"/>
      <c r="E198" s="153" t="s">
        <v>5</v>
      </c>
      <c r="F198" s="251" t="s">
        <v>498</v>
      </c>
      <c r="G198" s="252"/>
      <c r="H198" s="252"/>
      <c r="I198" s="252"/>
      <c r="J198" s="152"/>
      <c r="K198" s="154">
        <v>691</v>
      </c>
      <c r="L198" s="152"/>
      <c r="M198" s="152"/>
      <c r="N198" s="152"/>
      <c r="O198" s="152"/>
      <c r="P198" s="152"/>
      <c r="Q198" s="152"/>
      <c r="R198" s="155"/>
      <c r="T198" s="156"/>
      <c r="U198" s="152"/>
      <c r="V198" s="152"/>
      <c r="W198" s="152"/>
      <c r="X198" s="152"/>
      <c r="Y198" s="152"/>
      <c r="Z198" s="152"/>
      <c r="AA198" s="157"/>
      <c r="AT198" s="158" t="s">
        <v>143</v>
      </c>
      <c r="AU198" s="158" t="s">
        <v>101</v>
      </c>
      <c r="AV198" s="10" t="s">
        <v>101</v>
      </c>
      <c r="AW198" s="10" t="s">
        <v>31</v>
      </c>
      <c r="AX198" s="10" t="s">
        <v>81</v>
      </c>
      <c r="AY198" s="158" t="s">
        <v>135</v>
      </c>
    </row>
    <row r="199" spans="2:65" s="1" customFormat="1" ht="31.5" customHeight="1">
      <c r="B199" s="141"/>
      <c r="C199" s="142" t="s">
        <v>517</v>
      </c>
      <c r="D199" s="142" t="s">
        <v>136</v>
      </c>
      <c r="E199" s="143" t="s">
        <v>518</v>
      </c>
      <c r="F199" s="249" t="s">
        <v>519</v>
      </c>
      <c r="G199" s="249"/>
      <c r="H199" s="249"/>
      <c r="I199" s="249"/>
      <c r="J199" s="144" t="s">
        <v>158</v>
      </c>
      <c r="K199" s="145">
        <v>865.714</v>
      </c>
      <c r="L199" s="250"/>
      <c r="M199" s="250"/>
      <c r="N199" s="250">
        <f>ROUND(L199*K199,2)</f>
        <v>0</v>
      </c>
      <c r="O199" s="250"/>
      <c r="P199" s="250"/>
      <c r="Q199" s="250"/>
      <c r="R199" s="146"/>
      <c r="T199" s="147" t="s">
        <v>5</v>
      </c>
      <c r="U199" s="44" t="s">
        <v>38</v>
      </c>
      <c r="V199" s="148">
        <v>1.958</v>
      </c>
      <c r="W199" s="148">
        <f>V199*K199</f>
        <v>1695.0680120000002</v>
      </c>
      <c r="X199" s="148">
        <v>0.0011</v>
      </c>
      <c r="Y199" s="148">
        <f>X199*K199</f>
        <v>0.9522854000000002</v>
      </c>
      <c r="Z199" s="148">
        <v>0.001</v>
      </c>
      <c r="AA199" s="149">
        <f>Z199*K199</f>
        <v>0.8657140000000001</v>
      </c>
      <c r="AR199" s="21" t="s">
        <v>140</v>
      </c>
      <c r="AT199" s="21" t="s">
        <v>136</v>
      </c>
      <c r="AU199" s="21" t="s">
        <v>101</v>
      </c>
      <c r="AY199" s="21" t="s">
        <v>135</v>
      </c>
      <c r="BE199" s="150">
        <f>IF(U199="základní",N199,0)</f>
        <v>0</v>
      </c>
      <c r="BF199" s="150">
        <f>IF(U199="snížená",N199,0)</f>
        <v>0</v>
      </c>
      <c r="BG199" s="150">
        <f>IF(U199="zákl. přenesená",N199,0)</f>
        <v>0</v>
      </c>
      <c r="BH199" s="150">
        <f>IF(U199="sníž. přenesená",N199,0)</f>
        <v>0</v>
      </c>
      <c r="BI199" s="150">
        <f>IF(U199="nulová",N199,0)</f>
        <v>0</v>
      </c>
      <c r="BJ199" s="21" t="s">
        <v>81</v>
      </c>
      <c r="BK199" s="150">
        <f>ROUND(L199*K199,2)</f>
        <v>0</v>
      </c>
      <c r="BL199" s="21" t="s">
        <v>140</v>
      </c>
      <c r="BM199" s="21" t="s">
        <v>520</v>
      </c>
    </row>
    <row r="200" spans="2:51" s="10" customFormat="1" ht="22.5" customHeight="1">
      <c r="B200" s="151"/>
      <c r="C200" s="152"/>
      <c r="D200" s="152"/>
      <c r="E200" s="153" t="s">
        <v>5</v>
      </c>
      <c r="F200" s="251" t="s">
        <v>521</v>
      </c>
      <c r="G200" s="252"/>
      <c r="H200" s="252"/>
      <c r="I200" s="252"/>
      <c r="J200" s="152"/>
      <c r="K200" s="154">
        <v>865.714</v>
      </c>
      <c r="L200" s="152"/>
      <c r="M200" s="152"/>
      <c r="N200" s="152"/>
      <c r="O200" s="152"/>
      <c r="P200" s="152"/>
      <c r="Q200" s="152"/>
      <c r="R200" s="155"/>
      <c r="T200" s="156"/>
      <c r="U200" s="152"/>
      <c r="V200" s="152"/>
      <c r="W200" s="152"/>
      <c r="X200" s="152"/>
      <c r="Y200" s="152"/>
      <c r="Z200" s="152"/>
      <c r="AA200" s="157"/>
      <c r="AT200" s="158" t="s">
        <v>143</v>
      </c>
      <c r="AU200" s="158" t="s">
        <v>101</v>
      </c>
      <c r="AV200" s="10" t="s">
        <v>101</v>
      </c>
      <c r="AW200" s="10" t="s">
        <v>31</v>
      </c>
      <c r="AX200" s="10" t="s">
        <v>73</v>
      </c>
      <c r="AY200" s="158" t="s">
        <v>135</v>
      </c>
    </row>
    <row r="201" spans="2:51" s="10" customFormat="1" ht="22.5" customHeight="1">
      <c r="B201" s="151"/>
      <c r="C201" s="152"/>
      <c r="D201" s="152"/>
      <c r="E201" s="153" t="s">
        <v>5</v>
      </c>
      <c r="F201" s="253" t="s">
        <v>522</v>
      </c>
      <c r="G201" s="254"/>
      <c r="H201" s="254"/>
      <c r="I201" s="254"/>
      <c r="J201" s="152"/>
      <c r="K201" s="154">
        <v>865.714</v>
      </c>
      <c r="L201" s="152"/>
      <c r="M201" s="152"/>
      <c r="N201" s="152"/>
      <c r="O201" s="152"/>
      <c r="P201" s="152"/>
      <c r="Q201" s="152"/>
      <c r="R201" s="155"/>
      <c r="T201" s="156"/>
      <c r="U201" s="152"/>
      <c r="V201" s="152"/>
      <c r="W201" s="152"/>
      <c r="X201" s="152"/>
      <c r="Y201" s="152"/>
      <c r="Z201" s="152"/>
      <c r="AA201" s="157"/>
      <c r="AT201" s="158" t="s">
        <v>143</v>
      </c>
      <c r="AU201" s="158" t="s">
        <v>101</v>
      </c>
      <c r="AV201" s="10" t="s">
        <v>101</v>
      </c>
      <c r="AW201" s="10" t="s">
        <v>31</v>
      </c>
      <c r="AX201" s="10" t="s">
        <v>81</v>
      </c>
      <c r="AY201" s="158" t="s">
        <v>135</v>
      </c>
    </row>
    <row r="202" spans="2:65" s="1" customFormat="1" ht="22.5" customHeight="1">
      <c r="B202" s="141"/>
      <c r="C202" s="142" t="s">
        <v>248</v>
      </c>
      <c r="D202" s="142" t="s">
        <v>136</v>
      </c>
      <c r="E202" s="143" t="s">
        <v>523</v>
      </c>
      <c r="F202" s="249" t="s">
        <v>524</v>
      </c>
      <c r="G202" s="249"/>
      <c r="H202" s="249"/>
      <c r="I202" s="249"/>
      <c r="J202" s="144" t="s">
        <v>158</v>
      </c>
      <c r="K202" s="145">
        <v>865.71</v>
      </c>
      <c r="L202" s="250"/>
      <c r="M202" s="250"/>
      <c r="N202" s="250">
        <f>ROUND(L202*K202,2)</f>
        <v>0</v>
      </c>
      <c r="O202" s="250"/>
      <c r="P202" s="250"/>
      <c r="Q202" s="250"/>
      <c r="R202" s="146"/>
      <c r="T202" s="147" t="s">
        <v>5</v>
      </c>
      <c r="U202" s="44" t="s">
        <v>38</v>
      </c>
      <c r="V202" s="148">
        <v>0</v>
      </c>
      <c r="W202" s="148">
        <f>V202*K202</f>
        <v>0</v>
      </c>
      <c r="X202" s="148">
        <v>0</v>
      </c>
      <c r="Y202" s="148">
        <f>X202*K202</f>
        <v>0</v>
      </c>
      <c r="Z202" s="148">
        <v>0</v>
      </c>
      <c r="AA202" s="149">
        <f>Z202*K202</f>
        <v>0</v>
      </c>
      <c r="AR202" s="21" t="s">
        <v>140</v>
      </c>
      <c r="AT202" s="21" t="s">
        <v>136</v>
      </c>
      <c r="AU202" s="21" t="s">
        <v>101</v>
      </c>
      <c r="AY202" s="21" t="s">
        <v>135</v>
      </c>
      <c r="BE202" s="150">
        <f>IF(U202="základní",N202,0)</f>
        <v>0</v>
      </c>
      <c r="BF202" s="150">
        <f>IF(U202="snížená",N202,0)</f>
        <v>0</v>
      </c>
      <c r="BG202" s="150">
        <f>IF(U202="zákl. přenesená",N202,0)</f>
        <v>0</v>
      </c>
      <c r="BH202" s="150">
        <f>IF(U202="sníž. přenesená",N202,0)</f>
        <v>0</v>
      </c>
      <c r="BI202" s="150">
        <f>IF(U202="nulová",N202,0)</f>
        <v>0</v>
      </c>
      <c r="BJ202" s="21" t="s">
        <v>81</v>
      </c>
      <c r="BK202" s="150">
        <f>ROUND(L202*K202,2)</f>
        <v>0</v>
      </c>
      <c r="BL202" s="21" t="s">
        <v>140</v>
      </c>
      <c r="BM202" s="21" t="s">
        <v>525</v>
      </c>
    </row>
    <row r="203" spans="2:51" s="10" customFormat="1" ht="22.5" customHeight="1">
      <c r="B203" s="151"/>
      <c r="C203" s="152"/>
      <c r="D203" s="152"/>
      <c r="E203" s="153" t="s">
        <v>5</v>
      </c>
      <c r="F203" s="251" t="s">
        <v>521</v>
      </c>
      <c r="G203" s="252"/>
      <c r="H203" s="252"/>
      <c r="I203" s="252"/>
      <c r="J203" s="152"/>
      <c r="K203" s="154">
        <v>865.714</v>
      </c>
      <c r="L203" s="152"/>
      <c r="M203" s="152"/>
      <c r="N203" s="152"/>
      <c r="O203" s="152"/>
      <c r="P203" s="152"/>
      <c r="Q203" s="152"/>
      <c r="R203" s="155"/>
      <c r="T203" s="156"/>
      <c r="U203" s="152"/>
      <c r="V203" s="152"/>
      <c r="W203" s="152"/>
      <c r="X203" s="152"/>
      <c r="Y203" s="152"/>
      <c r="Z203" s="152"/>
      <c r="AA203" s="157"/>
      <c r="AT203" s="158" t="s">
        <v>143</v>
      </c>
      <c r="AU203" s="158" t="s">
        <v>101</v>
      </c>
      <c r="AV203" s="10" t="s">
        <v>101</v>
      </c>
      <c r="AW203" s="10" t="s">
        <v>31</v>
      </c>
      <c r="AX203" s="10" t="s">
        <v>73</v>
      </c>
      <c r="AY203" s="158" t="s">
        <v>135</v>
      </c>
    </row>
    <row r="204" spans="2:51" s="10" customFormat="1" ht="22.5" customHeight="1">
      <c r="B204" s="151"/>
      <c r="C204" s="152"/>
      <c r="D204" s="152"/>
      <c r="E204" s="153" t="s">
        <v>5</v>
      </c>
      <c r="F204" s="253" t="s">
        <v>526</v>
      </c>
      <c r="G204" s="254"/>
      <c r="H204" s="254"/>
      <c r="I204" s="254"/>
      <c r="J204" s="152"/>
      <c r="K204" s="154">
        <v>865.71</v>
      </c>
      <c r="L204" s="152"/>
      <c r="M204" s="152"/>
      <c r="N204" s="152"/>
      <c r="O204" s="152"/>
      <c r="P204" s="152"/>
      <c r="Q204" s="152"/>
      <c r="R204" s="155"/>
      <c r="T204" s="156"/>
      <c r="U204" s="152"/>
      <c r="V204" s="152"/>
      <c r="W204" s="152"/>
      <c r="X204" s="152"/>
      <c r="Y204" s="152"/>
      <c r="Z204" s="152"/>
      <c r="AA204" s="157"/>
      <c r="AT204" s="158" t="s">
        <v>143</v>
      </c>
      <c r="AU204" s="158" t="s">
        <v>101</v>
      </c>
      <c r="AV204" s="10" t="s">
        <v>101</v>
      </c>
      <c r="AW204" s="10" t="s">
        <v>31</v>
      </c>
      <c r="AX204" s="10" t="s">
        <v>81</v>
      </c>
      <c r="AY204" s="158" t="s">
        <v>135</v>
      </c>
    </row>
    <row r="205" spans="2:65" s="1" customFormat="1" ht="22.5" customHeight="1">
      <c r="B205" s="141"/>
      <c r="C205" s="142" t="s">
        <v>527</v>
      </c>
      <c r="D205" s="142" t="s">
        <v>136</v>
      </c>
      <c r="E205" s="143" t="s">
        <v>528</v>
      </c>
      <c r="F205" s="249" t="s">
        <v>529</v>
      </c>
      <c r="G205" s="249"/>
      <c r="H205" s="249"/>
      <c r="I205" s="249"/>
      <c r="J205" s="144" t="s">
        <v>158</v>
      </c>
      <c r="K205" s="145">
        <v>865.714</v>
      </c>
      <c r="L205" s="250"/>
      <c r="M205" s="250"/>
      <c r="N205" s="250">
        <f>ROUND(L205*K205,2)</f>
        <v>0</v>
      </c>
      <c r="O205" s="250"/>
      <c r="P205" s="250"/>
      <c r="Q205" s="250"/>
      <c r="R205" s="146"/>
      <c r="T205" s="147" t="s">
        <v>5</v>
      </c>
      <c r="U205" s="44" t="s">
        <v>38</v>
      </c>
      <c r="V205" s="148">
        <v>0</v>
      </c>
      <c r="W205" s="148">
        <f>V205*K205</f>
        <v>0</v>
      </c>
      <c r="X205" s="148">
        <v>0</v>
      </c>
      <c r="Y205" s="148">
        <f>X205*K205</f>
        <v>0</v>
      </c>
      <c r="Z205" s="148">
        <v>0</v>
      </c>
      <c r="AA205" s="149">
        <f>Z205*K205</f>
        <v>0</v>
      </c>
      <c r="AR205" s="21" t="s">
        <v>140</v>
      </c>
      <c r="AT205" s="21" t="s">
        <v>136</v>
      </c>
      <c r="AU205" s="21" t="s">
        <v>101</v>
      </c>
      <c r="AY205" s="21" t="s">
        <v>135</v>
      </c>
      <c r="BE205" s="150">
        <f>IF(U205="základní",N205,0)</f>
        <v>0</v>
      </c>
      <c r="BF205" s="150">
        <f>IF(U205="snížená",N205,0)</f>
        <v>0</v>
      </c>
      <c r="BG205" s="150">
        <f>IF(U205="zákl. přenesená",N205,0)</f>
        <v>0</v>
      </c>
      <c r="BH205" s="150">
        <f>IF(U205="sníž. přenesená",N205,0)</f>
        <v>0</v>
      </c>
      <c r="BI205" s="150">
        <f>IF(U205="nulová",N205,0)</f>
        <v>0</v>
      </c>
      <c r="BJ205" s="21" t="s">
        <v>81</v>
      </c>
      <c r="BK205" s="150">
        <f>ROUND(L205*K205,2)</f>
        <v>0</v>
      </c>
      <c r="BL205" s="21" t="s">
        <v>140</v>
      </c>
      <c r="BM205" s="21" t="s">
        <v>530</v>
      </c>
    </row>
    <row r="206" spans="2:51" s="10" customFormat="1" ht="22.5" customHeight="1">
      <c r="B206" s="151"/>
      <c r="C206" s="152"/>
      <c r="D206" s="152"/>
      <c r="E206" s="153" t="s">
        <v>5</v>
      </c>
      <c r="F206" s="251" t="s">
        <v>521</v>
      </c>
      <c r="G206" s="252"/>
      <c r="H206" s="252"/>
      <c r="I206" s="252"/>
      <c r="J206" s="152"/>
      <c r="K206" s="154">
        <v>865.714</v>
      </c>
      <c r="L206" s="152"/>
      <c r="M206" s="152"/>
      <c r="N206" s="152"/>
      <c r="O206" s="152"/>
      <c r="P206" s="152"/>
      <c r="Q206" s="152"/>
      <c r="R206" s="155"/>
      <c r="T206" s="156"/>
      <c r="U206" s="152"/>
      <c r="V206" s="152"/>
      <c r="W206" s="152"/>
      <c r="X206" s="152"/>
      <c r="Y206" s="152"/>
      <c r="Z206" s="152"/>
      <c r="AA206" s="157"/>
      <c r="AT206" s="158" t="s">
        <v>143</v>
      </c>
      <c r="AU206" s="158" t="s">
        <v>101</v>
      </c>
      <c r="AV206" s="10" t="s">
        <v>101</v>
      </c>
      <c r="AW206" s="10" t="s">
        <v>31</v>
      </c>
      <c r="AX206" s="10" t="s">
        <v>73</v>
      </c>
      <c r="AY206" s="158" t="s">
        <v>135</v>
      </c>
    </row>
    <row r="207" spans="2:51" s="10" customFormat="1" ht="22.5" customHeight="1">
      <c r="B207" s="151"/>
      <c r="C207" s="152"/>
      <c r="D207" s="152"/>
      <c r="E207" s="153" t="s">
        <v>5</v>
      </c>
      <c r="F207" s="253" t="s">
        <v>522</v>
      </c>
      <c r="G207" s="254"/>
      <c r="H207" s="254"/>
      <c r="I207" s="254"/>
      <c r="J207" s="152"/>
      <c r="K207" s="154">
        <v>865.714</v>
      </c>
      <c r="L207" s="152"/>
      <c r="M207" s="152"/>
      <c r="N207" s="152"/>
      <c r="O207" s="152"/>
      <c r="P207" s="152"/>
      <c r="Q207" s="152"/>
      <c r="R207" s="155"/>
      <c r="T207" s="156"/>
      <c r="U207" s="152"/>
      <c r="V207" s="152"/>
      <c r="W207" s="152"/>
      <c r="X207" s="152"/>
      <c r="Y207" s="152"/>
      <c r="Z207" s="152"/>
      <c r="AA207" s="157"/>
      <c r="AT207" s="158" t="s">
        <v>143</v>
      </c>
      <c r="AU207" s="158" t="s">
        <v>101</v>
      </c>
      <c r="AV207" s="10" t="s">
        <v>101</v>
      </c>
      <c r="AW207" s="10" t="s">
        <v>31</v>
      </c>
      <c r="AX207" s="10" t="s">
        <v>81</v>
      </c>
      <c r="AY207" s="158" t="s">
        <v>135</v>
      </c>
    </row>
    <row r="208" spans="2:63" s="9" customFormat="1" ht="29.85" customHeight="1">
      <c r="B208" s="130"/>
      <c r="C208" s="131"/>
      <c r="D208" s="140" t="s">
        <v>116</v>
      </c>
      <c r="E208" s="140"/>
      <c r="F208" s="140"/>
      <c r="G208" s="140"/>
      <c r="H208" s="140"/>
      <c r="I208" s="140"/>
      <c r="J208" s="140"/>
      <c r="K208" s="140"/>
      <c r="L208" s="140"/>
      <c r="M208" s="140"/>
      <c r="N208" s="267">
        <f>BK208</f>
        <v>0</v>
      </c>
      <c r="O208" s="268"/>
      <c r="P208" s="268"/>
      <c r="Q208" s="268"/>
      <c r="R208" s="133"/>
      <c r="T208" s="134"/>
      <c r="U208" s="131"/>
      <c r="V208" s="131"/>
      <c r="W208" s="135">
        <f>SUM(W209:W218)</f>
        <v>5.19624</v>
      </c>
      <c r="X208" s="131"/>
      <c r="Y208" s="135">
        <f>SUM(Y209:Y218)</f>
        <v>0</v>
      </c>
      <c r="Z208" s="131"/>
      <c r="AA208" s="136">
        <f>SUM(AA209:AA218)</f>
        <v>0</v>
      </c>
      <c r="AR208" s="137" t="s">
        <v>81</v>
      </c>
      <c r="AT208" s="138" t="s">
        <v>72</v>
      </c>
      <c r="AU208" s="138" t="s">
        <v>81</v>
      </c>
      <c r="AY208" s="137" t="s">
        <v>135</v>
      </c>
      <c r="BK208" s="139">
        <f>SUM(BK209:BK218)</f>
        <v>0</v>
      </c>
    </row>
    <row r="209" spans="2:65" s="1" customFormat="1" ht="31.5" customHeight="1">
      <c r="B209" s="141"/>
      <c r="C209" s="142" t="s">
        <v>11</v>
      </c>
      <c r="D209" s="142" t="s">
        <v>136</v>
      </c>
      <c r="E209" s="143" t="s">
        <v>337</v>
      </c>
      <c r="F209" s="249" t="s">
        <v>531</v>
      </c>
      <c r="G209" s="249"/>
      <c r="H209" s="249"/>
      <c r="I209" s="249"/>
      <c r="J209" s="144" t="s">
        <v>339</v>
      </c>
      <c r="K209" s="145">
        <v>19.152</v>
      </c>
      <c r="L209" s="250"/>
      <c r="M209" s="250"/>
      <c r="N209" s="250">
        <f>ROUND(L209*K209,2)</f>
        <v>0</v>
      </c>
      <c r="O209" s="250"/>
      <c r="P209" s="250"/>
      <c r="Q209" s="250"/>
      <c r="R209" s="146"/>
      <c r="T209" s="147" t="s">
        <v>5</v>
      </c>
      <c r="U209" s="44" t="s">
        <v>38</v>
      </c>
      <c r="V209" s="148">
        <v>0.125</v>
      </c>
      <c r="W209" s="148">
        <f>V209*K209</f>
        <v>2.394</v>
      </c>
      <c r="X209" s="148">
        <v>0</v>
      </c>
      <c r="Y209" s="148">
        <f>X209*K209</f>
        <v>0</v>
      </c>
      <c r="Z209" s="148">
        <v>0</v>
      </c>
      <c r="AA209" s="149">
        <f>Z209*K209</f>
        <v>0</v>
      </c>
      <c r="AR209" s="21" t="s">
        <v>140</v>
      </c>
      <c r="AT209" s="21" t="s">
        <v>136</v>
      </c>
      <c r="AU209" s="21" t="s">
        <v>101</v>
      </c>
      <c r="AY209" s="21" t="s">
        <v>135</v>
      </c>
      <c r="BE209" s="150">
        <f>IF(U209="základní",N209,0)</f>
        <v>0</v>
      </c>
      <c r="BF209" s="150">
        <f>IF(U209="snížená",N209,0)</f>
        <v>0</v>
      </c>
      <c r="BG209" s="150">
        <f>IF(U209="zákl. přenesená",N209,0)</f>
        <v>0</v>
      </c>
      <c r="BH209" s="150">
        <f>IF(U209="sníž. přenesená",N209,0)</f>
        <v>0</v>
      </c>
      <c r="BI209" s="150">
        <f>IF(U209="nulová",N209,0)</f>
        <v>0</v>
      </c>
      <c r="BJ209" s="21" t="s">
        <v>81</v>
      </c>
      <c r="BK209" s="150">
        <f>ROUND(L209*K209,2)</f>
        <v>0</v>
      </c>
      <c r="BL209" s="21" t="s">
        <v>140</v>
      </c>
      <c r="BM209" s="21" t="s">
        <v>532</v>
      </c>
    </row>
    <row r="210" spans="2:51" s="10" customFormat="1" ht="22.5" customHeight="1">
      <c r="B210" s="151"/>
      <c r="C210" s="152"/>
      <c r="D210" s="152"/>
      <c r="E210" s="153" t="s">
        <v>5</v>
      </c>
      <c r="F210" s="251" t="s">
        <v>533</v>
      </c>
      <c r="G210" s="252"/>
      <c r="H210" s="252"/>
      <c r="I210" s="252"/>
      <c r="J210" s="152"/>
      <c r="K210" s="154">
        <v>19.152</v>
      </c>
      <c r="L210" s="152"/>
      <c r="M210" s="152"/>
      <c r="N210" s="152"/>
      <c r="O210" s="152"/>
      <c r="P210" s="152"/>
      <c r="Q210" s="152"/>
      <c r="R210" s="155"/>
      <c r="T210" s="156"/>
      <c r="U210" s="152"/>
      <c r="V210" s="152"/>
      <c r="W210" s="152"/>
      <c r="X210" s="152"/>
      <c r="Y210" s="152"/>
      <c r="Z210" s="152"/>
      <c r="AA210" s="157"/>
      <c r="AT210" s="158" t="s">
        <v>143</v>
      </c>
      <c r="AU210" s="158" t="s">
        <v>101</v>
      </c>
      <c r="AV210" s="10" t="s">
        <v>101</v>
      </c>
      <c r="AW210" s="10" t="s">
        <v>31</v>
      </c>
      <c r="AX210" s="10" t="s">
        <v>81</v>
      </c>
      <c r="AY210" s="158" t="s">
        <v>135</v>
      </c>
    </row>
    <row r="211" spans="2:65" s="1" customFormat="1" ht="31.5" customHeight="1">
      <c r="B211" s="141"/>
      <c r="C211" s="142" t="s">
        <v>226</v>
      </c>
      <c r="D211" s="142" t="s">
        <v>136</v>
      </c>
      <c r="E211" s="143" t="s">
        <v>342</v>
      </c>
      <c r="F211" s="249" t="s">
        <v>343</v>
      </c>
      <c r="G211" s="249"/>
      <c r="H211" s="249"/>
      <c r="I211" s="249"/>
      <c r="J211" s="144" t="s">
        <v>339</v>
      </c>
      <c r="K211" s="145">
        <v>191.52</v>
      </c>
      <c r="L211" s="250"/>
      <c r="M211" s="250"/>
      <c r="N211" s="250">
        <f>ROUND(L211*K211,2)</f>
        <v>0</v>
      </c>
      <c r="O211" s="250"/>
      <c r="P211" s="250"/>
      <c r="Q211" s="250"/>
      <c r="R211" s="146"/>
      <c r="T211" s="147" t="s">
        <v>5</v>
      </c>
      <c r="U211" s="44" t="s">
        <v>38</v>
      </c>
      <c r="V211" s="148">
        <v>0.006</v>
      </c>
      <c r="W211" s="148">
        <f>V211*K211</f>
        <v>1.1491200000000001</v>
      </c>
      <c r="X211" s="148">
        <v>0</v>
      </c>
      <c r="Y211" s="148">
        <f>X211*K211</f>
        <v>0</v>
      </c>
      <c r="Z211" s="148">
        <v>0</v>
      </c>
      <c r="AA211" s="149">
        <f>Z211*K211</f>
        <v>0</v>
      </c>
      <c r="AR211" s="21" t="s">
        <v>140</v>
      </c>
      <c r="AT211" s="21" t="s">
        <v>136</v>
      </c>
      <c r="AU211" s="21" t="s">
        <v>101</v>
      </c>
      <c r="AY211" s="21" t="s">
        <v>135</v>
      </c>
      <c r="BE211" s="150">
        <f>IF(U211="základní",N211,0)</f>
        <v>0</v>
      </c>
      <c r="BF211" s="150">
        <f>IF(U211="snížená",N211,0)</f>
        <v>0</v>
      </c>
      <c r="BG211" s="150">
        <f>IF(U211="zákl. přenesená",N211,0)</f>
        <v>0</v>
      </c>
      <c r="BH211" s="150">
        <f>IF(U211="sníž. přenesená",N211,0)</f>
        <v>0</v>
      </c>
      <c r="BI211" s="150">
        <f>IF(U211="nulová",N211,0)</f>
        <v>0</v>
      </c>
      <c r="BJ211" s="21" t="s">
        <v>81</v>
      </c>
      <c r="BK211" s="150">
        <f>ROUND(L211*K211,2)</f>
        <v>0</v>
      </c>
      <c r="BL211" s="21" t="s">
        <v>140</v>
      </c>
      <c r="BM211" s="21" t="s">
        <v>534</v>
      </c>
    </row>
    <row r="212" spans="2:51" s="10" customFormat="1" ht="22.5" customHeight="1">
      <c r="B212" s="151"/>
      <c r="C212" s="152"/>
      <c r="D212" s="152"/>
      <c r="E212" s="153" t="s">
        <v>5</v>
      </c>
      <c r="F212" s="251" t="s">
        <v>535</v>
      </c>
      <c r="G212" s="252"/>
      <c r="H212" s="252"/>
      <c r="I212" s="252"/>
      <c r="J212" s="152"/>
      <c r="K212" s="154">
        <v>191.52</v>
      </c>
      <c r="L212" s="152"/>
      <c r="M212" s="152"/>
      <c r="N212" s="152"/>
      <c r="O212" s="152"/>
      <c r="P212" s="152"/>
      <c r="Q212" s="152"/>
      <c r="R212" s="155"/>
      <c r="T212" s="156"/>
      <c r="U212" s="152"/>
      <c r="V212" s="152"/>
      <c r="W212" s="152"/>
      <c r="X212" s="152"/>
      <c r="Y212" s="152"/>
      <c r="Z212" s="152"/>
      <c r="AA212" s="157"/>
      <c r="AT212" s="158" t="s">
        <v>143</v>
      </c>
      <c r="AU212" s="158" t="s">
        <v>101</v>
      </c>
      <c r="AV212" s="10" t="s">
        <v>101</v>
      </c>
      <c r="AW212" s="10" t="s">
        <v>31</v>
      </c>
      <c r="AX212" s="10" t="s">
        <v>81</v>
      </c>
      <c r="AY212" s="158" t="s">
        <v>135</v>
      </c>
    </row>
    <row r="213" spans="2:65" s="1" customFormat="1" ht="22.5" customHeight="1">
      <c r="B213" s="141"/>
      <c r="C213" s="142" t="s">
        <v>350</v>
      </c>
      <c r="D213" s="142" t="s">
        <v>136</v>
      </c>
      <c r="E213" s="143" t="s">
        <v>347</v>
      </c>
      <c r="F213" s="249" t="s">
        <v>348</v>
      </c>
      <c r="G213" s="249"/>
      <c r="H213" s="249"/>
      <c r="I213" s="249"/>
      <c r="J213" s="144" t="s">
        <v>339</v>
      </c>
      <c r="K213" s="145">
        <v>19.152</v>
      </c>
      <c r="L213" s="250"/>
      <c r="M213" s="250"/>
      <c r="N213" s="250">
        <f>ROUND(L213*K213,2)</f>
        <v>0</v>
      </c>
      <c r="O213" s="250"/>
      <c r="P213" s="250"/>
      <c r="Q213" s="250"/>
      <c r="R213" s="146"/>
      <c r="T213" s="147" t="s">
        <v>5</v>
      </c>
      <c r="U213" s="44" t="s">
        <v>38</v>
      </c>
      <c r="V213" s="148">
        <v>0</v>
      </c>
      <c r="W213" s="148">
        <f>V213*K213</f>
        <v>0</v>
      </c>
      <c r="X213" s="148">
        <v>0</v>
      </c>
      <c r="Y213" s="148">
        <f>X213*K213</f>
        <v>0</v>
      </c>
      <c r="Z213" s="148">
        <v>0</v>
      </c>
      <c r="AA213" s="149">
        <f>Z213*K213</f>
        <v>0</v>
      </c>
      <c r="AR213" s="21" t="s">
        <v>140</v>
      </c>
      <c r="AT213" s="21" t="s">
        <v>136</v>
      </c>
      <c r="AU213" s="21" t="s">
        <v>101</v>
      </c>
      <c r="AY213" s="21" t="s">
        <v>135</v>
      </c>
      <c r="BE213" s="150">
        <f>IF(U213="základní",N213,0)</f>
        <v>0</v>
      </c>
      <c r="BF213" s="150">
        <f>IF(U213="snížená",N213,0)</f>
        <v>0</v>
      </c>
      <c r="BG213" s="150">
        <f>IF(U213="zákl. přenesená",N213,0)</f>
        <v>0</v>
      </c>
      <c r="BH213" s="150">
        <f>IF(U213="sníž. přenesená",N213,0)</f>
        <v>0</v>
      </c>
      <c r="BI213" s="150">
        <f>IF(U213="nulová",N213,0)</f>
        <v>0</v>
      </c>
      <c r="BJ213" s="21" t="s">
        <v>81</v>
      </c>
      <c r="BK213" s="150">
        <f>ROUND(L213*K213,2)</f>
        <v>0</v>
      </c>
      <c r="BL213" s="21" t="s">
        <v>140</v>
      </c>
      <c r="BM213" s="21" t="s">
        <v>536</v>
      </c>
    </row>
    <row r="214" spans="2:51" s="10" customFormat="1" ht="22.5" customHeight="1">
      <c r="B214" s="151"/>
      <c r="C214" s="152"/>
      <c r="D214" s="152"/>
      <c r="E214" s="153" t="s">
        <v>5</v>
      </c>
      <c r="F214" s="251" t="s">
        <v>533</v>
      </c>
      <c r="G214" s="252"/>
      <c r="H214" s="252"/>
      <c r="I214" s="252"/>
      <c r="J214" s="152"/>
      <c r="K214" s="154">
        <v>19.152</v>
      </c>
      <c r="L214" s="152"/>
      <c r="M214" s="152"/>
      <c r="N214" s="152"/>
      <c r="O214" s="152"/>
      <c r="P214" s="152"/>
      <c r="Q214" s="152"/>
      <c r="R214" s="155"/>
      <c r="T214" s="156"/>
      <c r="U214" s="152"/>
      <c r="V214" s="152"/>
      <c r="W214" s="152"/>
      <c r="X214" s="152"/>
      <c r="Y214" s="152"/>
      <c r="Z214" s="152"/>
      <c r="AA214" s="157"/>
      <c r="AT214" s="158" t="s">
        <v>143</v>
      </c>
      <c r="AU214" s="158" t="s">
        <v>101</v>
      </c>
      <c r="AV214" s="10" t="s">
        <v>101</v>
      </c>
      <c r="AW214" s="10" t="s">
        <v>31</v>
      </c>
      <c r="AX214" s="10" t="s">
        <v>81</v>
      </c>
      <c r="AY214" s="158" t="s">
        <v>135</v>
      </c>
    </row>
    <row r="215" spans="2:65" s="1" customFormat="1" ht="31.5" customHeight="1">
      <c r="B215" s="141"/>
      <c r="C215" s="142" t="s">
        <v>322</v>
      </c>
      <c r="D215" s="142" t="s">
        <v>136</v>
      </c>
      <c r="E215" s="143" t="s">
        <v>351</v>
      </c>
      <c r="F215" s="249" t="s">
        <v>352</v>
      </c>
      <c r="G215" s="249"/>
      <c r="H215" s="249"/>
      <c r="I215" s="249"/>
      <c r="J215" s="144" t="s">
        <v>339</v>
      </c>
      <c r="K215" s="145">
        <v>19.152</v>
      </c>
      <c r="L215" s="250"/>
      <c r="M215" s="250"/>
      <c r="N215" s="250">
        <f>ROUND(L215*K215,2)</f>
        <v>0</v>
      </c>
      <c r="O215" s="250"/>
      <c r="P215" s="250"/>
      <c r="Q215" s="250"/>
      <c r="R215" s="146"/>
      <c r="T215" s="147" t="s">
        <v>5</v>
      </c>
      <c r="U215" s="44" t="s">
        <v>38</v>
      </c>
      <c r="V215" s="148">
        <v>0</v>
      </c>
      <c r="W215" s="148">
        <f>V215*K215</f>
        <v>0</v>
      </c>
      <c r="X215" s="148">
        <v>0</v>
      </c>
      <c r="Y215" s="148">
        <f>X215*K215</f>
        <v>0</v>
      </c>
      <c r="Z215" s="148">
        <v>0</v>
      </c>
      <c r="AA215" s="149">
        <f>Z215*K215</f>
        <v>0</v>
      </c>
      <c r="AR215" s="21" t="s">
        <v>140</v>
      </c>
      <c r="AT215" s="21" t="s">
        <v>136</v>
      </c>
      <c r="AU215" s="21" t="s">
        <v>101</v>
      </c>
      <c r="AY215" s="21" t="s">
        <v>135</v>
      </c>
      <c r="BE215" s="150">
        <f>IF(U215="základní",N215,0)</f>
        <v>0</v>
      </c>
      <c r="BF215" s="150">
        <f>IF(U215="snížená",N215,0)</f>
        <v>0</v>
      </c>
      <c r="BG215" s="150">
        <f>IF(U215="zákl. přenesená",N215,0)</f>
        <v>0</v>
      </c>
      <c r="BH215" s="150">
        <f>IF(U215="sníž. přenesená",N215,0)</f>
        <v>0</v>
      </c>
      <c r="BI215" s="150">
        <f>IF(U215="nulová",N215,0)</f>
        <v>0</v>
      </c>
      <c r="BJ215" s="21" t="s">
        <v>81</v>
      </c>
      <c r="BK215" s="150">
        <f>ROUND(L215*K215,2)</f>
        <v>0</v>
      </c>
      <c r="BL215" s="21" t="s">
        <v>140</v>
      </c>
      <c r="BM215" s="21" t="s">
        <v>537</v>
      </c>
    </row>
    <row r="216" spans="2:51" s="10" customFormat="1" ht="22.5" customHeight="1">
      <c r="B216" s="151"/>
      <c r="C216" s="152"/>
      <c r="D216" s="152"/>
      <c r="E216" s="153" t="s">
        <v>5</v>
      </c>
      <c r="F216" s="251" t="s">
        <v>533</v>
      </c>
      <c r="G216" s="252"/>
      <c r="H216" s="252"/>
      <c r="I216" s="252"/>
      <c r="J216" s="152"/>
      <c r="K216" s="154">
        <v>19.152</v>
      </c>
      <c r="L216" s="152"/>
      <c r="M216" s="152"/>
      <c r="N216" s="152"/>
      <c r="O216" s="152"/>
      <c r="P216" s="152"/>
      <c r="Q216" s="152"/>
      <c r="R216" s="155"/>
      <c r="T216" s="156"/>
      <c r="U216" s="152"/>
      <c r="V216" s="152"/>
      <c r="W216" s="152"/>
      <c r="X216" s="152"/>
      <c r="Y216" s="152"/>
      <c r="Z216" s="152"/>
      <c r="AA216" s="157"/>
      <c r="AT216" s="158" t="s">
        <v>143</v>
      </c>
      <c r="AU216" s="158" t="s">
        <v>101</v>
      </c>
      <c r="AV216" s="10" t="s">
        <v>101</v>
      </c>
      <c r="AW216" s="10" t="s">
        <v>31</v>
      </c>
      <c r="AX216" s="10" t="s">
        <v>81</v>
      </c>
      <c r="AY216" s="158" t="s">
        <v>135</v>
      </c>
    </row>
    <row r="217" spans="2:65" s="1" customFormat="1" ht="31.5" customHeight="1">
      <c r="B217" s="141"/>
      <c r="C217" s="142" t="s">
        <v>380</v>
      </c>
      <c r="D217" s="142" t="s">
        <v>136</v>
      </c>
      <c r="E217" s="143" t="s">
        <v>355</v>
      </c>
      <c r="F217" s="249" t="s">
        <v>356</v>
      </c>
      <c r="G217" s="249"/>
      <c r="H217" s="249"/>
      <c r="I217" s="249"/>
      <c r="J217" s="144" t="s">
        <v>139</v>
      </c>
      <c r="K217" s="145">
        <v>10.08</v>
      </c>
      <c r="L217" s="250"/>
      <c r="M217" s="250"/>
      <c r="N217" s="250">
        <f>ROUND(L217*K217,2)</f>
        <v>0</v>
      </c>
      <c r="O217" s="250"/>
      <c r="P217" s="250"/>
      <c r="Q217" s="250"/>
      <c r="R217" s="146"/>
      <c r="T217" s="147" t="s">
        <v>5</v>
      </c>
      <c r="U217" s="44" t="s">
        <v>38</v>
      </c>
      <c r="V217" s="148">
        <v>0.164</v>
      </c>
      <c r="W217" s="148">
        <f>V217*K217</f>
        <v>1.6531200000000001</v>
      </c>
      <c r="X217" s="148">
        <v>0</v>
      </c>
      <c r="Y217" s="148">
        <f>X217*K217</f>
        <v>0</v>
      </c>
      <c r="Z217" s="148">
        <v>0</v>
      </c>
      <c r="AA217" s="149">
        <f>Z217*K217</f>
        <v>0</v>
      </c>
      <c r="AR217" s="21" t="s">
        <v>140</v>
      </c>
      <c r="AT217" s="21" t="s">
        <v>136</v>
      </c>
      <c r="AU217" s="21" t="s">
        <v>101</v>
      </c>
      <c r="AY217" s="21" t="s">
        <v>135</v>
      </c>
      <c r="BE217" s="150">
        <f>IF(U217="základní",N217,0)</f>
        <v>0</v>
      </c>
      <c r="BF217" s="150">
        <f>IF(U217="snížená",N217,0)</f>
        <v>0</v>
      </c>
      <c r="BG217" s="150">
        <f>IF(U217="zákl. přenesená",N217,0)</f>
        <v>0</v>
      </c>
      <c r="BH217" s="150">
        <f>IF(U217="sníž. přenesená",N217,0)</f>
        <v>0</v>
      </c>
      <c r="BI217" s="150">
        <f>IF(U217="nulová",N217,0)</f>
        <v>0</v>
      </c>
      <c r="BJ217" s="21" t="s">
        <v>81</v>
      </c>
      <c r="BK217" s="150">
        <f>ROUND(L217*K217,2)</f>
        <v>0</v>
      </c>
      <c r="BL217" s="21" t="s">
        <v>140</v>
      </c>
      <c r="BM217" s="21" t="s">
        <v>538</v>
      </c>
    </row>
    <row r="218" spans="2:51" s="10" customFormat="1" ht="22.5" customHeight="1">
      <c r="B218" s="151"/>
      <c r="C218" s="152"/>
      <c r="D218" s="152"/>
      <c r="E218" s="153" t="s">
        <v>5</v>
      </c>
      <c r="F218" s="251" t="s">
        <v>539</v>
      </c>
      <c r="G218" s="252"/>
      <c r="H218" s="252"/>
      <c r="I218" s="252"/>
      <c r="J218" s="152"/>
      <c r="K218" s="154">
        <v>10.08</v>
      </c>
      <c r="L218" s="152"/>
      <c r="M218" s="152"/>
      <c r="N218" s="152"/>
      <c r="O218" s="152"/>
      <c r="P218" s="152"/>
      <c r="Q218" s="152"/>
      <c r="R218" s="155"/>
      <c r="T218" s="156"/>
      <c r="U218" s="152"/>
      <c r="V218" s="152"/>
      <c r="W218" s="152"/>
      <c r="X218" s="152"/>
      <c r="Y218" s="152"/>
      <c r="Z218" s="152"/>
      <c r="AA218" s="157"/>
      <c r="AT218" s="158" t="s">
        <v>143</v>
      </c>
      <c r="AU218" s="158" t="s">
        <v>101</v>
      </c>
      <c r="AV218" s="10" t="s">
        <v>101</v>
      </c>
      <c r="AW218" s="10" t="s">
        <v>31</v>
      </c>
      <c r="AX218" s="10" t="s">
        <v>81</v>
      </c>
      <c r="AY218" s="158" t="s">
        <v>135</v>
      </c>
    </row>
    <row r="219" spans="2:63" s="9" customFormat="1" ht="37.35" customHeight="1">
      <c r="B219" s="130"/>
      <c r="C219" s="131"/>
      <c r="D219" s="132" t="s">
        <v>117</v>
      </c>
      <c r="E219" s="132"/>
      <c r="F219" s="132"/>
      <c r="G219" s="132"/>
      <c r="H219" s="132"/>
      <c r="I219" s="132"/>
      <c r="J219" s="132"/>
      <c r="K219" s="132"/>
      <c r="L219" s="132"/>
      <c r="M219" s="132"/>
      <c r="N219" s="266">
        <f>BK219</f>
        <v>0</v>
      </c>
      <c r="O219" s="241"/>
      <c r="P219" s="241"/>
      <c r="Q219" s="241"/>
      <c r="R219" s="133"/>
      <c r="T219" s="134"/>
      <c r="U219" s="131"/>
      <c r="V219" s="131"/>
      <c r="W219" s="135">
        <f>W220</f>
        <v>139.64159999999998</v>
      </c>
      <c r="X219" s="131"/>
      <c r="Y219" s="135">
        <f>Y220</f>
        <v>1.7203199999999998</v>
      </c>
      <c r="Z219" s="131"/>
      <c r="AA219" s="136">
        <f>AA220</f>
        <v>0</v>
      </c>
      <c r="AR219" s="137" t="s">
        <v>101</v>
      </c>
      <c r="AT219" s="138" t="s">
        <v>72</v>
      </c>
      <c r="AU219" s="138" t="s">
        <v>73</v>
      </c>
      <c r="AY219" s="137" t="s">
        <v>135</v>
      </c>
      <c r="BK219" s="139">
        <f>BK220</f>
        <v>0</v>
      </c>
    </row>
    <row r="220" spans="2:63" s="9" customFormat="1" ht="19.9" customHeight="1">
      <c r="B220" s="130"/>
      <c r="C220" s="131"/>
      <c r="D220" s="140" t="s">
        <v>397</v>
      </c>
      <c r="E220" s="140"/>
      <c r="F220" s="140"/>
      <c r="G220" s="140"/>
      <c r="H220" s="140"/>
      <c r="I220" s="140"/>
      <c r="J220" s="140"/>
      <c r="K220" s="140"/>
      <c r="L220" s="140"/>
      <c r="M220" s="140"/>
      <c r="N220" s="267">
        <f>BK220</f>
        <v>0</v>
      </c>
      <c r="O220" s="268"/>
      <c r="P220" s="268"/>
      <c r="Q220" s="268"/>
      <c r="R220" s="133"/>
      <c r="T220" s="134"/>
      <c r="U220" s="131"/>
      <c r="V220" s="131"/>
      <c r="W220" s="135">
        <f>SUM(W221:W229)</f>
        <v>139.64159999999998</v>
      </c>
      <c r="X220" s="131"/>
      <c r="Y220" s="135">
        <f>SUM(Y221:Y229)</f>
        <v>1.7203199999999998</v>
      </c>
      <c r="Z220" s="131"/>
      <c r="AA220" s="136">
        <f>SUM(AA221:AA229)</f>
        <v>0</v>
      </c>
      <c r="AR220" s="137" t="s">
        <v>101</v>
      </c>
      <c r="AT220" s="138" t="s">
        <v>72</v>
      </c>
      <c r="AU220" s="138" t="s">
        <v>81</v>
      </c>
      <c r="AY220" s="137" t="s">
        <v>135</v>
      </c>
      <c r="BK220" s="139">
        <f>SUM(BK221:BK229)</f>
        <v>0</v>
      </c>
    </row>
    <row r="221" spans="2:65" s="1" customFormat="1" ht="22.5" customHeight="1">
      <c r="B221" s="141"/>
      <c r="C221" s="142" t="s">
        <v>540</v>
      </c>
      <c r="D221" s="142" t="s">
        <v>136</v>
      </c>
      <c r="E221" s="143" t="s">
        <v>541</v>
      </c>
      <c r="F221" s="249" t="s">
        <v>542</v>
      </c>
      <c r="G221" s="249"/>
      <c r="H221" s="249"/>
      <c r="I221" s="249"/>
      <c r="J221" s="144" t="s">
        <v>187</v>
      </c>
      <c r="K221" s="145">
        <v>403.2</v>
      </c>
      <c r="L221" s="250"/>
      <c r="M221" s="250"/>
      <c r="N221" s="250">
        <f>ROUND(L221*K221,2)</f>
        <v>0</v>
      </c>
      <c r="O221" s="250"/>
      <c r="P221" s="250"/>
      <c r="Q221" s="250"/>
      <c r="R221" s="146"/>
      <c r="T221" s="147" t="s">
        <v>5</v>
      </c>
      <c r="U221" s="44" t="s">
        <v>38</v>
      </c>
      <c r="V221" s="148">
        <v>0.248</v>
      </c>
      <c r="W221" s="148">
        <f>V221*K221</f>
        <v>99.9936</v>
      </c>
      <c r="X221" s="148">
        <v>0.0001</v>
      </c>
      <c r="Y221" s="148">
        <f>X221*K221</f>
        <v>0.04032</v>
      </c>
      <c r="Z221" s="148">
        <v>0</v>
      </c>
      <c r="AA221" s="149">
        <f>Z221*K221</f>
        <v>0</v>
      </c>
      <c r="AR221" s="21" t="s">
        <v>226</v>
      </c>
      <c r="AT221" s="21" t="s">
        <v>136</v>
      </c>
      <c r="AU221" s="21" t="s">
        <v>101</v>
      </c>
      <c r="AY221" s="21" t="s">
        <v>135</v>
      </c>
      <c r="BE221" s="150">
        <f>IF(U221="základní",N221,0)</f>
        <v>0</v>
      </c>
      <c r="BF221" s="150">
        <f>IF(U221="snížená",N221,0)</f>
        <v>0</v>
      </c>
      <c r="BG221" s="150">
        <f>IF(U221="zákl. přenesená",N221,0)</f>
        <v>0</v>
      </c>
      <c r="BH221" s="150">
        <f>IF(U221="sníž. přenesená",N221,0)</f>
        <v>0</v>
      </c>
      <c r="BI221" s="150">
        <f>IF(U221="nulová",N221,0)</f>
        <v>0</v>
      </c>
      <c r="BJ221" s="21" t="s">
        <v>81</v>
      </c>
      <c r="BK221" s="150">
        <f>ROUND(L221*K221,2)</f>
        <v>0</v>
      </c>
      <c r="BL221" s="21" t="s">
        <v>226</v>
      </c>
      <c r="BM221" s="21" t="s">
        <v>543</v>
      </c>
    </row>
    <row r="222" spans="2:51" s="10" customFormat="1" ht="22.5" customHeight="1">
      <c r="B222" s="151"/>
      <c r="C222" s="152"/>
      <c r="D222" s="152"/>
      <c r="E222" s="153" t="s">
        <v>5</v>
      </c>
      <c r="F222" s="251" t="s">
        <v>544</v>
      </c>
      <c r="G222" s="252"/>
      <c r="H222" s="252"/>
      <c r="I222" s="252"/>
      <c r="J222" s="152"/>
      <c r="K222" s="154">
        <v>138</v>
      </c>
      <c r="L222" s="152"/>
      <c r="M222" s="152"/>
      <c r="N222" s="152"/>
      <c r="O222" s="152"/>
      <c r="P222" s="152"/>
      <c r="Q222" s="152"/>
      <c r="R222" s="155"/>
      <c r="T222" s="156"/>
      <c r="U222" s="152"/>
      <c r="V222" s="152"/>
      <c r="W222" s="152"/>
      <c r="X222" s="152"/>
      <c r="Y222" s="152"/>
      <c r="Z222" s="152"/>
      <c r="AA222" s="157"/>
      <c r="AT222" s="158" t="s">
        <v>143</v>
      </c>
      <c r="AU222" s="158" t="s">
        <v>101</v>
      </c>
      <c r="AV222" s="10" t="s">
        <v>101</v>
      </c>
      <c r="AW222" s="10" t="s">
        <v>31</v>
      </c>
      <c r="AX222" s="10" t="s">
        <v>73</v>
      </c>
      <c r="AY222" s="158" t="s">
        <v>135</v>
      </c>
    </row>
    <row r="223" spans="2:51" s="10" customFormat="1" ht="22.5" customHeight="1">
      <c r="B223" s="151"/>
      <c r="C223" s="152"/>
      <c r="D223" s="152"/>
      <c r="E223" s="153" t="s">
        <v>5</v>
      </c>
      <c r="F223" s="253" t="s">
        <v>545</v>
      </c>
      <c r="G223" s="254"/>
      <c r="H223" s="254"/>
      <c r="I223" s="254"/>
      <c r="J223" s="152"/>
      <c r="K223" s="154">
        <v>198</v>
      </c>
      <c r="L223" s="152"/>
      <c r="M223" s="152"/>
      <c r="N223" s="152"/>
      <c r="O223" s="152"/>
      <c r="P223" s="152"/>
      <c r="Q223" s="152"/>
      <c r="R223" s="155"/>
      <c r="T223" s="156"/>
      <c r="U223" s="152"/>
      <c r="V223" s="152"/>
      <c r="W223" s="152"/>
      <c r="X223" s="152"/>
      <c r="Y223" s="152"/>
      <c r="Z223" s="152"/>
      <c r="AA223" s="157"/>
      <c r="AT223" s="158" t="s">
        <v>143</v>
      </c>
      <c r="AU223" s="158" t="s">
        <v>101</v>
      </c>
      <c r="AV223" s="10" t="s">
        <v>101</v>
      </c>
      <c r="AW223" s="10" t="s">
        <v>31</v>
      </c>
      <c r="AX223" s="10" t="s">
        <v>73</v>
      </c>
      <c r="AY223" s="158" t="s">
        <v>135</v>
      </c>
    </row>
    <row r="224" spans="2:51" s="13" customFormat="1" ht="22.5" customHeight="1">
      <c r="B224" s="182"/>
      <c r="C224" s="183"/>
      <c r="D224" s="183"/>
      <c r="E224" s="184" t="s">
        <v>5</v>
      </c>
      <c r="F224" s="271" t="s">
        <v>546</v>
      </c>
      <c r="G224" s="272"/>
      <c r="H224" s="272"/>
      <c r="I224" s="272"/>
      <c r="J224" s="183"/>
      <c r="K224" s="185">
        <v>336</v>
      </c>
      <c r="L224" s="183"/>
      <c r="M224" s="183"/>
      <c r="N224" s="183"/>
      <c r="O224" s="183"/>
      <c r="P224" s="183"/>
      <c r="Q224" s="183"/>
      <c r="R224" s="186"/>
      <c r="T224" s="187"/>
      <c r="U224" s="183"/>
      <c r="V224" s="183"/>
      <c r="W224" s="183"/>
      <c r="X224" s="183"/>
      <c r="Y224" s="183"/>
      <c r="Z224" s="183"/>
      <c r="AA224" s="188"/>
      <c r="AT224" s="189" t="s">
        <v>143</v>
      </c>
      <c r="AU224" s="189" t="s">
        <v>101</v>
      </c>
      <c r="AV224" s="13" t="s">
        <v>434</v>
      </c>
      <c r="AW224" s="13" t="s">
        <v>31</v>
      </c>
      <c r="AX224" s="13" t="s">
        <v>73</v>
      </c>
      <c r="AY224" s="189" t="s">
        <v>135</v>
      </c>
    </row>
    <row r="225" spans="2:51" s="10" customFormat="1" ht="22.5" customHeight="1">
      <c r="B225" s="151"/>
      <c r="C225" s="152"/>
      <c r="D225" s="152"/>
      <c r="E225" s="153" t="s">
        <v>5</v>
      </c>
      <c r="F225" s="253" t="s">
        <v>547</v>
      </c>
      <c r="G225" s="254"/>
      <c r="H225" s="254"/>
      <c r="I225" s="254"/>
      <c r="J225" s="152"/>
      <c r="K225" s="154">
        <v>403.2</v>
      </c>
      <c r="L225" s="152"/>
      <c r="M225" s="152"/>
      <c r="N225" s="152"/>
      <c r="O225" s="152"/>
      <c r="P225" s="152"/>
      <c r="Q225" s="152"/>
      <c r="R225" s="155"/>
      <c r="T225" s="156"/>
      <c r="U225" s="152"/>
      <c r="V225" s="152"/>
      <c r="W225" s="152"/>
      <c r="X225" s="152"/>
      <c r="Y225" s="152"/>
      <c r="Z225" s="152"/>
      <c r="AA225" s="157"/>
      <c r="AT225" s="158" t="s">
        <v>143</v>
      </c>
      <c r="AU225" s="158" t="s">
        <v>101</v>
      </c>
      <c r="AV225" s="10" t="s">
        <v>101</v>
      </c>
      <c r="AW225" s="10" t="s">
        <v>31</v>
      </c>
      <c r="AX225" s="10" t="s">
        <v>81</v>
      </c>
      <c r="AY225" s="158" t="s">
        <v>135</v>
      </c>
    </row>
    <row r="226" spans="2:65" s="1" customFormat="1" ht="31.5" customHeight="1">
      <c r="B226" s="141"/>
      <c r="C226" s="142" t="s">
        <v>548</v>
      </c>
      <c r="D226" s="142" t="s">
        <v>136</v>
      </c>
      <c r="E226" s="143" t="s">
        <v>549</v>
      </c>
      <c r="F226" s="249" t="s">
        <v>550</v>
      </c>
      <c r="G226" s="249"/>
      <c r="H226" s="249"/>
      <c r="I226" s="249"/>
      <c r="J226" s="144" t="s">
        <v>187</v>
      </c>
      <c r="K226" s="145">
        <v>336</v>
      </c>
      <c r="L226" s="250"/>
      <c r="M226" s="250"/>
      <c r="N226" s="250">
        <f>ROUND(L226*K226,2)</f>
        <v>0</v>
      </c>
      <c r="O226" s="250"/>
      <c r="P226" s="250"/>
      <c r="Q226" s="250"/>
      <c r="R226" s="146"/>
      <c r="T226" s="147" t="s">
        <v>5</v>
      </c>
      <c r="U226" s="44" t="s">
        <v>38</v>
      </c>
      <c r="V226" s="148">
        <v>0.118</v>
      </c>
      <c r="W226" s="148">
        <f>V226*K226</f>
        <v>39.647999999999996</v>
      </c>
      <c r="X226" s="148">
        <v>0.005</v>
      </c>
      <c r="Y226" s="148">
        <f>X226*K226</f>
        <v>1.68</v>
      </c>
      <c r="Z226" s="148">
        <v>0</v>
      </c>
      <c r="AA226" s="149">
        <f>Z226*K226</f>
        <v>0</v>
      </c>
      <c r="AR226" s="21" t="s">
        <v>226</v>
      </c>
      <c r="AT226" s="21" t="s">
        <v>136</v>
      </c>
      <c r="AU226" s="21" t="s">
        <v>101</v>
      </c>
      <c r="AY226" s="21" t="s">
        <v>135</v>
      </c>
      <c r="BE226" s="150">
        <f>IF(U226="základní",N226,0)</f>
        <v>0</v>
      </c>
      <c r="BF226" s="150">
        <f>IF(U226="snížená",N226,0)</f>
        <v>0</v>
      </c>
      <c r="BG226" s="150">
        <f>IF(U226="zákl. přenesená",N226,0)</f>
        <v>0</v>
      </c>
      <c r="BH226" s="150">
        <f>IF(U226="sníž. přenesená",N226,0)</f>
        <v>0</v>
      </c>
      <c r="BI226" s="150">
        <f>IF(U226="nulová",N226,0)</f>
        <v>0</v>
      </c>
      <c r="BJ226" s="21" t="s">
        <v>81</v>
      </c>
      <c r="BK226" s="150">
        <f>ROUND(L226*K226,2)</f>
        <v>0</v>
      </c>
      <c r="BL226" s="21" t="s">
        <v>226</v>
      </c>
      <c r="BM226" s="21" t="s">
        <v>551</v>
      </c>
    </row>
    <row r="227" spans="2:51" s="10" customFormat="1" ht="22.5" customHeight="1">
      <c r="B227" s="151"/>
      <c r="C227" s="152"/>
      <c r="D227" s="152"/>
      <c r="E227" s="153" t="s">
        <v>5</v>
      </c>
      <c r="F227" s="251" t="s">
        <v>552</v>
      </c>
      <c r="G227" s="252"/>
      <c r="H227" s="252"/>
      <c r="I227" s="252"/>
      <c r="J227" s="152"/>
      <c r="K227" s="154">
        <v>138</v>
      </c>
      <c r="L227" s="152"/>
      <c r="M227" s="152"/>
      <c r="N227" s="152"/>
      <c r="O227" s="152"/>
      <c r="P227" s="152"/>
      <c r="Q227" s="152"/>
      <c r="R227" s="155"/>
      <c r="T227" s="156"/>
      <c r="U227" s="152"/>
      <c r="V227" s="152"/>
      <c r="W227" s="152"/>
      <c r="X227" s="152"/>
      <c r="Y227" s="152"/>
      <c r="Z227" s="152"/>
      <c r="AA227" s="157"/>
      <c r="AT227" s="158" t="s">
        <v>143</v>
      </c>
      <c r="AU227" s="158" t="s">
        <v>101</v>
      </c>
      <c r="AV227" s="10" t="s">
        <v>101</v>
      </c>
      <c r="AW227" s="10" t="s">
        <v>31</v>
      </c>
      <c r="AX227" s="10" t="s">
        <v>73</v>
      </c>
      <c r="AY227" s="158" t="s">
        <v>135</v>
      </c>
    </row>
    <row r="228" spans="2:51" s="10" customFormat="1" ht="22.5" customHeight="1">
      <c r="B228" s="151"/>
      <c r="C228" s="152"/>
      <c r="D228" s="152"/>
      <c r="E228" s="153" t="s">
        <v>5</v>
      </c>
      <c r="F228" s="253" t="s">
        <v>553</v>
      </c>
      <c r="G228" s="254"/>
      <c r="H228" s="254"/>
      <c r="I228" s="254"/>
      <c r="J228" s="152"/>
      <c r="K228" s="154">
        <v>198</v>
      </c>
      <c r="L228" s="152"/>
      <c r="M228" s="152"/>
      <c r="N228" s="152"/>
      <c r="O228" s="152"/>
      <c r="P228" s="152"/>
      <c r="Q228" s="152"/>
      <c r="R228" s="155"/>
      <c r="T228" s="156"/>
      <c r="U228" s="152"/>
      <c r="V228" s="152"/>
      <c r="W228" s="152"/>
      <c r="X228" s="152"/>
      <c r="Y228" s="152"/>
      <c r="Z228" s="152"/>
      <c r="AA228" s="157"/>
      <c r="AT228" s="158" t="s">
        <v>143</v>
      </c>
      <c r="AU228" s="158" t="s">
        <v>101</v>
      </c>
      <c r="AV228" s="10" t="s">
        <v>101</v>
      </c>
      <c r="AW228" s="10" t="s">
        <v>31</v>
      </c>
      <c r="AX228" s="10" t="s">
        <v>73</v>
      </c>
      <c r="AY228" s="158" t="s">
        <v>135</v>
      </c>
    </row>
    <row r="229" spans="2:51" s="11" customFormat="1" ht="22.5" customHeight="1">
      <c r="B229" s="159"/>
      <c r="C229" s="160"/>
      <c r="D229" s="160"/>
      <c r="E229" s="161" t="s">
        <v>5</v>
      </c>
      <c r="F229" s="255" t="s">
        <v>145</v>
      </c>
      <c r="G229" s="256"/>
      <c r="H229" s="256"/>
      <c r="I229" s="256"/>
      <c r="J229" s="160"/>
      <c r="K229" s="162">
        <v>336</v>
      </c>
      <c r="L229" s="160"/>
      <c r="M229" s="160"/>
      <c r="N229" s="160"/>
      <c r="O229" s="160"/>
      <c r="P229" s="160"/>
      <c r="Q229" s="160"/>
      <c r="R229" s="163"/>
      <c r="T229" s="179"/>
      <c r="U229" s="180"/>
      <c r="V229" s="180"/>
      <c r="W229" s="180"/>
      <c r="X229" s="180"/>
      <c r="Y229" s="180"/>
      <c r="Z229" s="180"/>
      <c r="AA229" s="181"/>
      <c r="AT229" s="166" t="s">
        <v>143</v>
      </c>
      <c r="AU229" s="166" t="s">
        <v>101</v>
      </c>
      <c r="AV229" s="11" t="s">
        <v>140</v>
      </c>
      <c r="AW229" s="11" t="s">
        <v>31</v>
      </c>
      <c r="AX229" s="11" t="s">
        <v>81</v>
      </c>
      <c r="AY229" s="166" t="s">
        <v>135</v>
      </c>
    </row>
    <row r="230" spans="2:18" s="1" customFormat="1" ht="6.95" customHeight="1">
      <c r="B230" s="59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1"/>
    </row>
  </sheetData>
  <mergeCells count="247">
    <mergeCell ref="H1:K1"/>
    <mergeCell ref="S2:AC2"/>
    <mergeCell ref="F224:I224"/>
    <mergeCell ref="F225:I225"/>
    <mergeCell ref="F226:I226"/>
    <mergeCell ref="L226:M226"/>
    <mergeCell ref="N226:Q226"/>
    <mergeCell ref="F227:I227"/>
    <mergeCell ref="F228:I228"/>
    <mergeCell ref="F215:I215"/>
    <mergeCell ref="L215:M215"/>
    <mergeCell ref="N215:Q215"/>
    <mergeCell ref="F216:I216"/>
    <mergeCell ref="F206:I206"/>
    <mergeCell ref="F207:I207"/>
    <mergeCell ref="F209:I209"/>
    <mergeCell ref="L209:M209"/>
    <mergeCell ref="N209:Q209"/>
    <mergeCell ref="F210:I210"/>
    <mergeCell ref="F211:I211"/>
    <mergeCell ref="L211:M211"/>
    <mergeCell ref="N211:Q211"/>
    <mergeCell ref="F201:I201"/>
    <mergeCell ref="F202:I202"/>
    <mergeCell ref="F229:I229"/>
    <mergeCell ref="N117:Q117"/>
    <mergeCell ref="N118:Q118"/>
    <mergeCell ref="N119:Q119"/>
    <mergeCell ref="N124:Q124"/>
    <mergeCell ref="N133:Q133"/>
    <mergeCell ref="N145:Q145"/>
    <mergeCell ref="N208:Q208"/>
    <mergeCell ref="N219:Q219"/>
    <mergeCell ref="N220:Q220"/>
    <mergeCell ref="F217:I217"/>
    <mergeCell ref="L217:M217"/>
    <mergeCell ref="N217:Q217"/>
    <mergeCell ref="F218:I218"/>
    <mergeCell ref="F221:I221"/>
    <mergeCell ref="L221:M221"/>
    <mergeCell ref="N221:Q221"/>
    <mergeCell ref="F222:I222"/>
    <mergeCell ref="F223:I223"/>
    <mergeCell ref="F212:I212"/>
    <mergeCell ref="F213:I213"/>
    <mergeCell ref="L213:M213"/>
    <mergeCell ref="N213:Q213"/>
    <mergeCell ref="F214:I214"/>
    <mergeCell ref="L202:M202"/>
    <mergeCell ref="N202:Q202"/>
    <mergeCell ref="F203:I203"/>
    <mergeCell ref="F204:I204"/>
    <mergeCell ref="F205:I205"/>
    <mergeCell ref="L205:M205"/>
    <mergeCell ref="N205:Q205"/>
    <mergeCell ref="F196:I196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F189:I189"/>
    <mergeCell ref="F190:I190"/>
    <mergeCell ref="F191:I191"/>
    <mergeCell ref="F192:I192"/>
    <mergeCell ref="F193:I193"/>
    <mergeCell ref="L193:M193"/>
    <mergeCell ref="N193:Q193"/>
    <mergeCell ref="F194:I194"/>
    <mergeCell ref="F195:I195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0:I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79:I179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62:I162"/>
    <mergeCell ref="L162:M162"/>
    <mergeCell ref="N162:Q162"/>
    <mergeCell ref="F163:I163"/>
    <mergeCell ref="F164:I164"/>
    <mergeCell ref="F165:I165"/>
    <mergeCell ref="F166:I166"/>
    <mergeCell ref="F167:I167"/>
    <mergeCell ref="L167:M167"/>
    <mergeCell ref="N167:Q167"/>
    <mergeCell ref="F157:I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46:I146"/>
    <mergeCell ref="L146:M146"/>
    <mergeCell ref="N146:Q146"/>
    <mergeCell ref="F147:I147"/>
    <mergeCell ref="F148:I148"/>
    <mergeCell ref="F149:I149"/>
    <mergeCell ref="F150:I150"/>
    <mergeCell ref="F151:I151"/>
    <mergeCell ref="L151:M151"/>
    <mergeCell ref="N151:Q151"/>
    <mergeCell ref="F138:I138"/>
    <mergeCell ref="F139:I139"/>
    <mergeCell ref="L139:M139"/>
    <mergeCell ref="N139:Q139"/>
    <mergeCell ref="F140:I140"/>
    <mergeCell ref="F141:I141"/>
    <mergeCell ref="F142:I142"/>
    <mergeCell ref="F143:I143"/>
    <mergeCell ref="F144:I144"/>
    <mergeCell ref="L144:M144"/>
    <mergeCell ref="N144:Q144"/>
    <mergeCell ref="F131:I131"/>
    <mergeCell ref="F132:I132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F120:I120"/>
    <mergeCell ref="L120:M120"/>
    <mergeCell ref="N120:Q120"/>
    <mergeCell ref="F121:I121"/>
    <mergeCell ref="F122:I122"/>
    <mergeCell ref="L122:M122"/>
    <mergeCell ref="N122:Q122"/>
    <mergeCell ref="F123:I123"/>
    <mergeCell ref="F125:I125"/>
    <mergeCell ref="L125:M125"/>
    <mergeCell ref="N125:Q125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19"/>
  <sheetViews>
    <sheetView showGridLines="0" workbookViewId="0" topLeftCell="A1">
      <pane ySplit="1" topLeftCell="A12" activePane="bottomLeft" state="frozen"/>
      <selection pane="topLeft" activeCell="AB15" sqref="AB15"/>
      <selection pane="bottomLeft" activeCell="K22" sqref="K2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96</v>
      </c>
      <c r="G1" s="17"/>
      <c r="H1" s="261" t="s">
        <v>97</v>
      </c>
      <c r="I1" s="261"/>
      <c r="J1" s="261"/>
      <c r="K1" s="261"/>
      <c r="L1" s="17" t="s">
        <v>98</v>
      </c>
      <c r="M1" s="15"/>
      <c r="N1" s="15"/>
      <c r="O1" s="16" t="s">
        <v>99</v>
      </c>
      <c r="P1" s="15"/>
      <c r="Q1" s="15"/>
      <c r="R1" s="15"/>
      <c r="S1" s="17" t="s">
        <v>100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25" t="s">
        <v>8</v>
      </c>
      <c r="T2" s="226"/>
      <c r="U2" s="226"/>
      <c r="V2" s="226"/>
      <c r="W2" s="226"/>
      <c r="X2" s="226"/>
      <c r="Y2" s="226"/>
      <c r="Z2" s="226"/>
      <c r="AA2" s="226"/>
      <c r="AB2" s="226"/>
      <c r="AC2" s="226"/>
      <c r="AT2" s="21" t="s">
        <v>87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2:46" ht="36.95" customHeight="1">
      <c r="B4" s="25"/>
      <c r="C4" s="198" t="s">
        <v>102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30" t="str">
        <f>'Rekapitulace stavby'!K6</f>
        <v xml:space="preserve">FN Brno - PDM, objekt L – Zajištění základové spáry                                    Etapa 2 - Sanace trhlin
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8"/>
      <c r="R6" s="26"/>
    </row>
    <row r="7" spans="2:18" s="1" customFormat="1" ht="32.85" customHeight="1">
      <c r="B7" s="35"/>
      <c r="C7" s="36"/>
      <c r="D7" s="31" t="s">
        <v>103</v>
      </c>
      <c r="E7" s="36"/>
      <c r="F7" s="202" t="s">
        <v>554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6"/>
      <c r="R7" s="37"/>
    </row>
    <row r="8" spans="2:18" s="1" customFormat="1" ht="14.45" customHeight="1">
      <c r="B8" s="35"/>
      <c r="C8" s="36"/>
      <c r="D8" s="32" t="s">
        <v>17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18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19</v>
      </c>
      <c r="E9" s="36"/>
      <c r="F9" s="30" t="s">
        <v>20</v>
      </c>
      <c r="G9" s="36"/>
      <c r="H9" s="36"/>
      <c r="I9" s="36"/>
      <c r="J9" s="36"/>
      <c r="K9" s="36"/>
      <c r="L9" s="36"/>
      <c r="M9" s="32" t="s">
        <v>21</v>
      </c>
      <c r="N9" s="36"/>
      <c r="O9" s="233" t="str">
        <f>'Rekapitulace stavby'!AN8</f>
        <v>23. 11. 2018</v>
      </c>
      <c r="P9" s="233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23</v>
      </c>
      <c r="E11" s="36"/>
      <c r="F11" s="36"/>
      <c r="G11" s="36"/>
      <c r="H11" s="36"/>
      <c r="I11" s="36"/>
      <c r="J11" s="36"/>
      <c r="K11" s="36"/>
      <c r="L11" s="36"/>
      <c r="M11" s="32" t="s">
        <v>24</v>
      </c>
      <c r="N11" s="36"/>
      <c r="O11" s="200" t="s">
        <v>5</v>
      </c>
      <c r="P11" s="200"/>
      <c r="Q11" s="36"/>
      <c r="R11" s="37"/>
    </row>
    <row r="12" spans="2:18" s="1" customFormat="1" ht="18" customHeight="1">
      <c r="B12" s="35"/>
      <c r="C12" s="36"/>
      <c r="D12" s="36"/>
      <c r="E12" s="30" t="s">
        <v>25</v>
      </c>
      <c r="F12" s="36"/>
      <c r="G12" s="36"/>
      <c r="H12" s="36"/>
      <c r="I12" s="36"/>
      <c r="J12" s="36"/>
      <c r="K12" s="36"/>
      <c r="L12" s="36"/>
      <c r="M12" s="32" t="s">
        <v>26</v>
      </c>
      <c r="N12" s="36"/>
      <c r="O12" s="200" t="s">
        <v>5</v>
      </c>
      <c r="P12" s="200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27</v>
      </c>
      <c r="E14" s="36"/>
      <c r="F14" s="36"/>
      <c r="G14" s="36"/>
      <c r="H14" s="36"/>
      <c r="I14" s="36"/>
      <c r="J14" s="36"/>
      <c r="K14" s="36"/>
      <c r="L14" s="36"/>
      <c r="M14" s="32" t="s">
        <v>24</v>
      </c>
      <c r="N14" s="36"/>
      <c r="O14" s="200" t="str">
        <f>IF('Rekapitulace stavby'!AN13="","",'Rekapitulace stavby'!AN13)</f>
        <v/>
      </c>
      <c r="P14" s="200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26</v>
      </c>
      <c r="N15" s="36"/>
      <c r="O15" s="200" t="str">
        <f>IF('Rekapitulace stavby'!AN14="","",'Rekapitulace stavby'!AN14)</f>
        <v/>
      </c>
      <c r="P15" s="200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29</v>
      </c>
      <c r="E17" s="36"/>
      <c r="F17" s="36"/>
      <c r="G17" s="36"/>
      <c r="H17" s="36"/>
      <c r="I17" s="36"/>
      <c r="J17" s="36"/>
      <c r="K17" s="36"/>
      <c r="L17" s="36"/>
      <c r="M17" s="32" t="s">
        <v>24</v>
      </c>
      <c r="N17" s="36"/>
      <c r="O17" s="200" t="s">
        <v>5</v>
      </c>
      <c r="P17" s="200"/>
      <c r="Q17" s="36"/>
      <c r="R17" s="37"/>
    </row>
    <row r="18" spans="2:18" s="1" customFormat="1" ht="18" customHeight="1">
      <c r="B18" s="35"/>
      <c r="C18" s="36"/>
      <c r="D18" s="36"/>
      <c r="E18" s="30" t="s">
        <v>30</v>
      </c>
      <c r="F18" s="36"/>
      <c r="G18" s="36"/>
      <c r="H18" s="36"/>
      <c r="I18" s="36"/>
      <c r="J18" s="36"/>
      <c r="K18" s="36"/>
      <c r="L18" s="36"/>
      <c r="M18" s="32" t="s">
        <v>26</v>
      </c>
      <c r="N18" s="36"/>
      <c r="O18" s="200" t="s">
        <v>5</v>
      </c>
      <c r="P18" s="200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32</v>
      </c>
      <c r="E20" s="36"/>
      <c r="F20" s="36"/>
      <c r="G20" s="36"/>
      <c r="H20" s="36"/>
      <c r="I20" s="36"/>
      <c r="J20" s="36"/>
      <c r="K20" s="36"/>
      <c r="L20" s="36"/>
      <c r="M20" s="32" t="s">
        <v>24</v>
      </c>
      <c r="N20" s="36"/>
      <c r="O20" s="200" t="str">
        <f>IF('Rekapitulace stavby'!AN19="","",'Rekapitulace stavby'!AN19)</f>
        <v/>
      </c>
      <c r="P20" s="200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PROXIMA projekt, s.r.o.</v>
      </c>
      <c r="F21" s="36"/>
      <c r="G21" s="36"/>
      <c r="H21" s="36"/>
      <c r="I21" s="36"/>
      <c r="J21" s="36"/>
      <c r="K21" s="36"/>
      <c r="L21" s="36"/>
      <c r="M21" s="32" t="s">
        <v>26</v>
      </c>
      <c r="N21" s="36"/>
      <c r="O21" s="200" t="str">
        <f>IF('Rekapitulace stavby'!AN20="","",'Rekapitulace stavby'!AN20)</f>
        <v/>
      </c>
      <c r="P21" s="200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03" t="s">
        <v>5</v>
      </c>
      <c r="F24" s="203"/>
      <c r="G24" s="203"/>
      <c r="H24" s="203"/>
      <c r="I24" s="203"/>
      <c r="J24" s="203"/>
      <c r="K24" s="203"/>
      <c r="L24" s="20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105</v>
      </c>
      <c r="E27" s="36"/>
      <c r="F27" s="36"/>
      <c r="G27" s="36"/>
      <c r="H27" s="36"/>
      <c r="I27" s="36"/>
      <c r="J27" s="36"/>
      <c r="K27" s="36"/>
      <c r="L27" s="36"/>
      <c r="M27" s="227">
        <f>N88</f>
        <v>0</v>
      </c>
      <c r="N27" s="227"/>
      <c r="O27" s="227"/>
      <c r="P27" s="227"/>
      <c r="Q27" s="36"/>
      <c r="R27" s="37"/>
    </row>
    <row r="28" spans="2:18" s="1" customFormat="1" ht="14.45" customHeight="1">
      <c r="B28" s="35"/>
      <c r="C28" s="36"/>
      <c r="D28" s="34" t="s">
        <v>90</v>
      </c>
      <c r="E28" s="36"/>
      <c r="F28" s="36"/>
      <c r="G28" s="36"/>
      <c r="H28" s="36"/>
      <c r="I28" s="36"/>
      <c r="J28" s="36"/>
      <c r="K28" s="36"/>
      <c r="L28" s="36"/>
      <c r="M28" s="227">
        <f>N115</f>
        <v>0</v>
      </c>
      <c r="N28" s="227"/>
      <c r="O28" s="227"/>
      <c r="P28" s="227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36</v>
      </c>
      <c r="E30" s="36"/>
      <c r="F30" s="36"/>
      <c r="G30" s="36"/>
      <c r="H30" s="36"/>
      <c r="I30" s="36"/>
      <c r="J30" s="36"/>
      <c r="K30" s="36"/>
      <c r="L30" s="36"/>
      <c r="M30" s="234">
        <f>ROUND(M27+M28,2)</f>
        <v>0</v>
      </c>
      <c r="N30" s="232"/>
      <c r="O30" s="232"/>
      <c r="P30" s="232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37</v>
      </c>
      <c r="E32" s="42" t="s">
        <v>38</v>
      </c>
      <c r="F32" s="43">
        <v>0.21</v>
      </c>
      <c r="G32" s="108" t="s">
        <v>39</v>
      </c>
      <c r="H32" s="235">
        <f>ROUND((SUM(BE115:BE116)+SUM(BE134:BE618)),2)</f>
        <v>0</v>
      </c>
      <c r="I32" s="232"/>
      <c r="J32" s="232"/>
      <c r="K32" s="36"/>
      <c r="L32" s="36"/>
      <c r="M32" s="235">
        <f>ROUND(ROUND((SUM(BE115:BE116)+SUM(BE134:BE618)),2)*F32,2)</f>
        <v>0</v>
      </c>
      <c r="N32" s="232"/>
      <c r="O32" s="232"/>
      <c r="P32" s="232"/>
      <c r="Q32" s="36"/>
      <c r="R32" s="37"/>
    </row>
    <row r="33" spans="2:18" s="1" customFormat="1" ht="14.45" customHeight="1">
      <c r="B33" s="35"/>
      <c r="C33" s="36"/>
      <c r="D33" s="36"/>
      <c r="E33" s="42" t="s">
        <v>40</v>
      </c>
      <c r="F33" s="43">
        <v>0.15</v>
      </c>
      <c r="G33" s="108" t="s">
        <v>39</v>
      </c>
      <c r="H33" s="235">
        <f>ROUND((SUM(BF115:BF116)+SUM(BF134:BF618)),2)</f>
        <v>0</v>
      </c>
      <c r="I33" s="232"/>
      <c r="J33" s="232"/>
      <c r="K33" s="36"/>
      <c r="L33" s="36"/>
      <c r="M33" s="235">
        <f>ROUND(ROUND((SUM(BF115:BF116)+SUM(BF134:BF618)),2)*F33,2)</f>
        <v>0</v>
      </c>
      <c r="N33" s="232"/>
      <c r="O33" s="232"/>
      <c r="P33" s="232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41</v>
      </c>
      <c r="F34" s="43">
        <v>0.21</v>
      </c>
      <c r="G34" s="108" t="s">
        <v>39</v>
      </c>
      <c r="H34" s="235">
        <f>ROUND((SUM(BG115:BG116)+SUM(BG134:BG618)),2)</f>
        <v>0</v>
      </c>
      <c r="I34" s="232"/>
      <c r="J34" s="232"/>
      <c r="K34" s="36"/>
      <c r="L34" s="36"/>
      <c r="M34" s="235">
        <v>0</v>
      </c>
      <c r="N34" s="232"/>
      <c r="O34" s="232"/>
      <c r="P34" s="232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42</v>
      </c>
      <c r="F35" s="43">
        <v>0.15</v>
      </c>
      <c r="G35" s="108" t="s">
        <v>39</v>
      </c>
      <c r="H35" s="235">
        <f>ROUND((SUM(BH115:BH116)+SUM(BH134:BH618)),2)</f>
        <v>0</v>
      </c>
      <c r="I35" s="232"/>
      <c r="J35" s="232"/>
      <c r="K35" s="36"/>
      <c r="L35" s="36"/>
      <c r="M35" s="235">
        <v>0</v>
      </c>
      <c r="N35" s="232"/>
      <c r="O35" s="232"/>
      <c r="P35" s="232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43</v>
      </c>
      <c r="F36" s="43">
        <v>0</v>
      </c>
      <c r="G36" s="108" t="s">
        <v>39</v>
      </c>
      <c r="H36" s="235">
        <f>ROUND((SUM(BI115:BI116)+SUM(BI134:BI618)),2)</f>
        <v>0</v>
      </c>
      <c r="I36" s="232"/>
      <c r="J36" s="232"/>
      <c r="K36" s="36"/>
      <c r="L36" s="36"/>
      <c r="M36" s="235">
        <v>0</v>
      </c>
      <c r="N36" s="232"/>
      <c r="O36" s="232"/>
      <c r="P36" s="232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44</v>
      </c>
      <c r="E38" s="75"/>
      <c r="F38" s="75"/>
      <c r="G38" s="110" t="s">
        <v>45</v>
      </c>
      <c r="H38" s="111" t="s">
        <v>46</v>
      </c>
      <c r="I38" s="75"/>
      <c r="J38" s="75"/>
      <c r="K38" s="75"/>
      <c r="L38" s="236">
        <f>SUM(M30:M36)</f>
        <v>0</v>
      </c>
      <c r="M38" s="236"/>
      <c r="N38" s="236"/>
      <c r="O38" s="236"/>
      <c r="P38" s="237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47</v>
      </c>
      <c r="E50" s="51"/>
      <c r="F50" s="51"/>
      <c r="G50" s="51"/>
      <c r="H50" s="52"/>
      <c r="I50" s="36"/>
      <c r="J50" s="50" t="s">
        <v>48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49</v>
      </c>
      <c r="E59" s="56"/>
      <c r="F59" s="56"/>
      <c r="G59" s="57" t="s">
        <v>50</v>
      </c>
      <c r="H59" s="58"/>
      <c r="I59" s="36"/>
      <c r="J59" s="55" t="s">
        <v>49</v>
      </c>
      <c r="K59" s="56"/>
      <c r="L59" s="56"/>
      <c r="M59" s="56"/>
      <c r="N59" s="57" t="s">
        <v>50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51</v>
      </c>
      <c r="E61" s="51"/>
      <c r="F61" s="51"/>
      <c r="G61" s="51"/>
      <c r="H61" s="52"/>
      <c r="I61" s="36"/>
      <c r="J61" s="50" t="s">
        <v>52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49</v>
      </c>
      <c r="E70" s="56"/>
      <c r="F70" s="56"/>
      <c r="G70" s="57" t="s">
        <v>50</v>
      </c>
      <c r="H70" s="58"/>
      <c r="I70" s="36"/>
      <c r="J70" s="55" t="s">
        <v>49</v>
      </c>
      <c r="K70" s="56"/>
      <c r="L70" s="56"/>
      <c r="M70" s="56"/>
      <c r="N70" s="57" t="s">
        <v>50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198" t="s">
        <v>106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30" t="str">
        <f>F6</f>
        <v xml:space="preserve">FN Brno - PDM, objekt L – Zajištění základové spáry                                    Etapa 2 - Sanace trhlin
</v>
      </c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36"/>
      <c r="R78" s="37"/>
    </row>
    <row r="79" spans="2:18" s="1" customFormat="1" ht="36.95" customHeight="1">
      <c r="B79" s="35"/>
      <c r="C79" s="69" t="s">
        <v>103</v>
      </c>
      <c r="D79" s="36"/>
      <c r="E79" s="36"/>
      <c r="F79" s="208" t="str">
        <f>F7</f>
        <v>04 - pavilon L - Bourání + HSV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19</v>
      </c>
      <c r="D81" s="36"/>
      <c r="E81" s="36"/>
      <c r="F81" s="30" t="str">
        <f>F9</f>
        <v>Brno, Černopolní 212/9</v>
      </c>
      <c r="G81" s="36"/>
      <c r="H81" s="36"/>
      <c r="I81" s="36"/>
      <c r="J81" s="36"/>
      <c r="K81" s="32" t="s">
        <v>21</v>
      </c>
      <c r="L81" s="36"/>
      <c r="M81" s="233" t="str">
        <f>IF(O9="","",O9)</f>
        <v>23. 11. 2018</v>
      </c>
      <c r="N81" s="233"/>
      <c r="O81" s="233"/>
      <c r="P81" s="233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23</v>
      </c>
      <c r="D83" s="36"/>
      <c r="E83" s="36"/>
      <c r="F83" s="30" t="str">
        <f>E12</f>
        <v>Fakultní nemocnice Brno</v>
      </c>
      <c r="G83" s="36"/>
      <c r="H83" s="36"/>
      <c r="I83" s="36"/>
      <c r="J83" s="36"/>
      <c r="K83" s="32" t="s">
        <v>29</v>
      </c>
      <c r="L83" s="36"/>
      <c r="M83" s="200" t="str">
        <f>E18</f>
        <v>PROXIMA projekt, s.r.o.</v>
      </c>
      <c r="N83" s="200"/>
      <c r="O83" s="200"/>
      <c r="P83" s="200"/>
      <c r="Q83" s="200"/>
      <c r="R83" s="37"/>
    </row>
    <row r="84" spans="2:18" s="1" customFormat="1" ht="14.45" customHeight="1">
      <c r="B84" s="35"/>
      <c r="C84" s="32" t="s">
        <v>27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32</v>
      </c>
      <c r="L84" s="36"/>
      <c r="M84" s="200" t="str">
        <f>E21</f>
        <v xml:space="preserve"> PROXIMA projekt, s.r.o.</v>
      </c>
      <c r="N84" s="200"/>
      <c r="O84" s="200"/>
      <c r="P84" s="200"/>
      <c r="Q84" s="200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38" t="s">
        <v>107</v>
      </c>
      <c r="D86" s="239"/>
      <c r="E86" s="239"/>
      <c r="F86" s="239"/>
      <c r="G86" s="239"/>
      <c r="H86" s="104"/>
      <c r="I86" s="104"/>
      <c r="J86" s="104"/>
      <c r="K86" s="104"/>
      <c r="L86" s="104"/>
      <c r="M86" s="104"/>
      <c r="N86" s="238" t="s">
        <v>108</v>
      </c>
      <c r="O86" s="239"/>
      <c r="P86" s="239"/>
      <c r="Q86" s="239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109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1">
        <f>N134</f>
        <v>0</v>
      </c>
      <c r="O88" s="240"/>
      <c r="P88" s="240"/>
      <c r="Q88" s="240"/>
      <c r="R88" s="37"/>
      <c r="AU88" s="21" t="s">
        <v>110</v>
      </c>
    </row>
    <row r="89" spans="2:18" s="6" customFormat="1" ht="24.95" customHeight="1">
      <c r="B89" s="113"/>
      <c r="C89" s="114"/>
      <c r="D89" s="115" t="s">
        <v>111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41">
        <f>N135</f>
        <v>0</v>
      </c>
      <c r="O89" s="242"/>
      <c r="P89" s="242"/>
      <c r="Q89" s="242"/>
      <c r="R89" s="116"/>
    </row>
    <row r="90" spans="2:18" s="7" customFormat="1" ht="19.9" customHeight="1">
      <c r="B90" s="117"/>
      <c r="C90" s="118"/>
      <c r="D90" s="119" t="s">
        <v>112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43">
        <f>N136</f>
        <v>0</v>
      </c>
      <c r="O90" s="244"/>
      <c r="P90" s="244"/>
      <c r="Q90" s="244"/>
      <c r="R90" s="120"/>
    </row>
    <row r="91" spans="2:18" s="7" customFormat="1" ht="19.9" customHeight="1">
      <c r="B91" s="117"/>
      <c r="C91" s="118"/>
      <c r="D91" s="119" t="s">
        <v>555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43">
        <f>N146</f>
        <v>0</v>
      </c>
      <c r="O91" s="244"/>
      <c r="P91" s="244"/>
      <c r="Q91" s="244"/>
      <c r="R91" s="120"/>
    </row>
    <row r="92" spans="2:18" s="7" customFormat="1" ht="19.9" customHeight="1">
      <c r="B92" s="117"/>
      <c r="C92" s="118"/>
      <c r="D92" s="119" t="s">
        <v>114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43">
        <f>N164</f>
        <v>0</v>
      </c>
      <c r="O92" s="244"/>
      <c r="P92" s="244"/>
      <c r="Q92" s="244"/>
      <c r="R92" s="120"/>
    </row>
    <row r="93" spans="2:18" s="7" customFormat="1" ht="19.9" customHeight="1">
      <c r="B93" s="117"/>
      <c r="C93" s="118"/>
      <c r="D93" s="119" t="s">
        <v>556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43">
        <f>N217</f>
        <v>0</v>
      </c>
      <c r="O93" s="244"/>
      <c r="P93" s="244"/>
      <c r="Q93" s="244"/>
      <c r="R93" s="120"/>
    </row>
    <row r="94" spans="2:18" s="7" customFormat="1" ht="19.9" customHeight="1">
      <c r="B94" s="117"/>
      <c r="C94" s="118"/>
      <c r="D94" s="119" t="s">
        <v>115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43">
        <f>N219</f>
        <v>0</v>
      </c>
      <c r="O94" s="244"/>
      <c r="P94" s="244"/>
      <c r="Q94" s="244"/>
      <c r="R94" s="120"/>
    </row>
    <row r="95" spans="2:18" s="7" customFormat="1" ht="19.9" customHeight="1">
      <c r="B95" s="117"/>
      <c r="C95" s="118"/>
      <c r="D95" s="119" t="s">
        <v>116</v>
      </c>
      <c r="E95" s="118"/>
      <c r="F95" s="118"/>
      <c r="G95" s="118"/>
      <c r="H95" s="118"/>
      <c r="I95" s="118"/>
      <c r="J95" s="118"/>
      <c r="K95" s="118"/>
      <c r="L95" s="118"/>
      <c r="M95" s="118"/>
      <c r="N95" s="243">
        <f>N314</f>
        <v>0</v>
      </c>
      <c r="O95" s="244"/>
      <c r="P95" s="244"/>
      <c r="Q95" s="244"/>
      <c r="R95" s="120"/>
    </row>
    <row r="96" spans="2:18" s="6" customFormat="1" ht="24.95" customHeight="1">
      <c r="B96" s="113"/>
      <c r="C96" s="114"/>
      <c r="D96" s="115" t="s">
        <v>117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41">
        <f>N330</f>
        <v>0</v>
      </c>
      <c r="O96" s="242"/>
      <c r="P96" s="242"/>
      <c r="Q96" s="242"/>
      <c r="R96" s="116"/>
    </row>
    <row r="97" spans="2:18" s="7" customFormat="1" ht="19.9" customHeight="1">
      <c r="B97" s="117"/>
      <c r="C97" s="118"/>
      <c r="D97" s="119" t="s">
        <v>557</v>
      </c>
      <c r="E97" s="118"/>
      <c r="F97" s="118"/>
      <c r="G97" s="118"/>
      <c r="H97" s="118"/>
      <c r="I97" s="118"/>
      <c r="J97" s="118"/>
      <c r="K97" s="118"/>
      <c r="L97" s="118"/>
      <c r="M97" s="118"/>
      <c r="N97" s="243">
        <f>N331</f>
        <v>0</v>
      </c>
      <c r="O97" s="244"/>
      <c r="P97" s="244"/>
      <c r="Q97" s="244"/>
      <c r="R97" s="120"/>
    </row>
    <row r="98" spans="2:18" s="7" customFormat="1" ht="19.9" customHeight="1">
      <c r="B98" s="117"/>
      <c r="C98" s="118"/>
      <c r="D98" s="119" t="s">
        <v>558</v>
      </c>
      <c r="E98" s="118"/>
      <c r="F98" s="118"/>
      <c r="G98" s="118"/>
      <c r="H98" s="118"/>
      <c r="I98" s="118"/>
      <c r="J98" s="118"/>
      <c r="K98" s="118"/>
      <c r="L98" s="118"/>
      <c r="M98" s="118"/>
      <c r="N98" s="243">
        <f>N334</f>
        <v>0</v>
      </c>
      <c r="O98" s="244"/>
      <c r="P98" s="244"/>
      <c r="Q98" s="244"/>
      <c r="R98" s="120"/>
    </row>
    <row r="99" spans="2:18" s="7" customFormat="1" ht="19.9" customHeight="1">
      <c r="B99" s="117"/>
      <c r="C99" s="118"/>
      <c r="D99" s="119" t="s">
        <v>559</v>
      </c>
      <c r="E99" s="118"/>
      <c r="F99" s="118"/>
      <c r="G99" s="118"/>
      <c r="H99" s="118"/>
      <c r="I99" s="118"/>
      <c r="J99" s="118"/>
      <c r="K99" s="118"/>
      <c r="L99" s="118"/>
      <c r="M99" s="118"/>
      <c r="N99" s="243">
        <f>N342</f>
        <v>0</v>
      </c>
      <c r="O99" s="244"/>
      <c r="P99" s="244"/>
      <c r="Q99" s="244"/>
      <c r="R99" s="120"/>
    </row>
    <row r="100" spans="2:18" s="7" customFormat="1" ht="19.9" customHeight="1">
      <c r="B100" s="117"/>
      <c r="C100" s="118"/>
      <c r="D100" s="119" t="s">
        <v>560</v>
      </c>
      <c r="E100" s="118"/>
      <c r="F100" s="118"/>
      <c r="G100" s="118"/>
      <c r="H100" s="118"/>
      <c r="I100" s="118"/>
      <c r="J100" s="118"/>
      <c r="K100" s="118"/>
      <c r="L100" s="118"/>
      <c r="M100" s="118"/>
      <c r="N100" s="243">
        <f>N378</f>
        <v>0</v>
      </c>
      <c r="O100" s="244"/>
      <c r="P100" s="244"/>
      <c r="Q100" s="244"/>
      <c r="R100" s="120"/>
    </row>
    <row r="101" spans="2:18" s="7" customFormat="1" ht="19.9" customHeight="1">
      <c r="B101" s="117"/>
      <c r="C101" s="118"/>
      <c r="D101" s="119" t="s">
        <v>561</v>
      </c>
      <c r="E101" s="118"/>
      <c r="F101" s="118"/>
      <c r="G101" s="118"/>
      <c r="H101" s="118"/>
      <c r="I101" s="118"/>
      <c r="J101" s="118"/>
      <c r="K101" s="118"/>
      <c r="L101" s="118"/>
      <c r="M101" s="118"/>
      <c r="N101" s="243">
        <f>N384</f>
        <v>0</v>
      </c>
      <c r="O101" s="244"/>
      <c r="P101" s="244"/>
      <c r="Q101" s="244"/>
      <c r="R101" s="120"/>
    </row>
    <row r="102" spans="2:18" s="7" customFormat="1" ht="19.9" customHeight="1">
      <c r="B102" s="117"/>
      <c r="C102" s="118"/>
      <c r="D102" s="119" t="s">
        <v>562</v>
      </c>
      <c r="E102" s="118"/>
      <c r="F102" s="118"/>
      <c r="G102" s="118"/>
      <c r="H102" s="118"/>
      <c r="I102" s="118"/>
      <c r="J102" s="118"/>
      <c r="K102" s="118"/>
      <c r="L102" s="118"/>
      <c r="M102" s="118"/>
      <c r="N102" s="243">
        <f>N399</f>
        <v>0</v>
      </c>
      <c r="O102" s="244"/>
      <c r="P102" s="244"/>
      <c r="Q102" s="244"/>
      <c r="R102" s="120"/>
    </row>
    <row r="103" spans="2:18" s="7" customFormat="1" ht="19.9" customHeight="1">
      <c r="B103" s="117"/>
      <c r="C103" s="118"/>
      <c r="D103" s="119" t="s">
        <v>563</v>
      </c>
      <c r="E103" s="118"/>
      <c r="F103" s="118"/>
      <c r="G103" s="118"/>
      <c r="H103" s="118"/>
      <c r="I103" s="118"/>
      <c r="J103" s="118"/>
      <c r="K103" s="118"/>
      <c r="L103" s="118"/>
      <c r="M103" s="118"/>
      <c r="N103" s="243">
        <f>N406</f>
        <v>0</v>
      </c>
      <c r="O103" s="244"/>
      <c r="P103" s="244"/>
      <c r="Q103" s="244"/>
      <c r="R103" s="120"/>
    </row>
    <row r="104" spans="2:18" s="7" customFormat="1" ht="19.9" customHeight="1">
      <c r="B104" s="117"/>
      <c r="C104" s="118"/>
      <c r="D104" s="119" t="s">
        <v>564</v>
      </c>
      <c r="E104" s="118"/>
      <c r="F104" s="118"/>
      <c r="G104" s="118"/>
      <c r="H104" s="118"/>
      <c r="I104" s="118"/>
      <c r="J104" s="118"/>
      <c r="K104" s="118"/>
      <c r="L104" s="118"/>
      <c r="M104" s="118"/>
      <c r="N104" s="243">
        <f>N409</f>
        <v>0</v>
      </c>
      <c r="O104" s="244"/>
      <c r="P104" s="244"/>
      <c r="Q104" s="244"/>
      <c r="R104" s="120"/>
    </row>
    <row r="105" spans="2:18" s="7" customFormat="1" ht="19.9" customHeight="1">
      <c r="B105" s="117"/>
      <c r="C105" s="118"/>
      <c r="D105" s="119" t="s">
        <v>565</v>
      </c>
      <c r="E105" s="118"/>
      <c r="F105" s="118"/>
      <c r="G105" s="118"/>
      <c r="H105" s="118"/>
      <c r="I105" s="118"/>
      <c r="J105" s="118"/>
      <c r="K105" s="118"/>
      <c r="L105" s="118"/>
      <c r="M105" s="118"/>
      <c r="N105" s="243">
        <f>N448</f>
        <v>0</v>
      </c>
      <c r="O105" s="244"/>
      <c r="P105" s="244"/>
      <c r="Q105" s="244"/>
      <c r="R105" s="120"/>
    </row>
    <row r="106" spans="2:18" s="7" customFormat="1" ht="19.9" customHeight="1">
      <c r="B106" s="117"/>
      <c r="C106" s="118"/>
      <c r="D106" s="119" t="s">
        <v>566</v>
      </c>
      <c r="E106" s="118"/>
      <c r="F106" s="118"/>
      <c r="G106" s="118"/>
      <c r="H106" s="118"/>
      <c r="I106" s="118"/>
      <c r="J106" s="118"/>
      <c r="K106" s="118"/>
      <c r="L106" s="118"/>
      <c r="M106" s="118"/>
      <c r="N106" s="243">
        <f>N457</f>
        <v>0</v>
      </c>
      <c r="O106" s="244"/>
      <c r="P106" s="244"/>
      <c r="Q106" s="244"/>
      <c r="R106" s="120"/>
    </row>
    <row r="107" spans="2:18" s="7" customFormat="1" ht="19.9" customHeight="1">
      <c r="B107" s="117"/>
      <c r="C107" s="118"/>
      <c r="D107" s="119" t="s">
        <v>567</v>
      </c>
      <c r="E107" s="118"/>
      <c r="F107" s="118"/>
      <c r="G107" s="118"/>
      <c r="H107" s="118"/>
      <c r="I107" s="118"/>
      <c r="J107" s="118"/>
      <c r="K107" s="118"/>
      <c r="L107" s="118"/>
      <c r="M107" s="118"/>
      <c r="N107" s="243">
        <f>N462</f>
        <v>0</v>
      </c>
      <c r="O107" s="244"/>
      <c r="P107" s="244"/>
      <c r="Q107" s="244"/>
      <c r="R107" s="120"/>
    </row>
    <row r="108" spans="2:18" s="7" customFormat="1" ht="19.9" customHeight="1">
      <c r="B108" s="117"/>
      <c r="C108" s="118"/>
      <c r="D108" s="119" t="s">
        <v>568</v>
      </c>
      <c r="E108" s="118"/>
      <c r="F108" s="118"/>
      <c r="G108" s="118"/>
      <c r="H108" s="118"/>
      <c r="I108" s="118"/>
      <c r="J108" s="118"/>
      <c r="K108" s="118"/>
      <c r="L108" s="118"/>
      <c r="M108" s="118"/>
      <c r="N108" s="243">
        <f>N486</f>
        <v>0</v>
      </c>
      <c r="O108" s="244"/>
      <c r="P108" s="244"/>
      <c r="Q108" s="244"/>
      <c r="R108" s="120"/>
    </row>
    <row r="109" spans="2:18" s="7" customFormat="1" ht="19.9" customHeight="1">
      <c r="B109" s="117"/>
      <c r="C109" s="118"/>
      <c r="D109" s="119" t="s">
        <v>119</v>
      </c>
      <c r="E109" s="118"/>
      <c r="F109" s="118"/>
      <c r="G109" s="118"/>
      <c r="H109" s="118"/>
      <c r="I109" s="118"/>
      <c r="J109" s="118"/>
      <c r="K109" s="118"/>
      <c r="L109" s="118"/>
      <c r="M109" s="118"/>
      <c r="N109" s="243">
        <f>N495</f>
        <v>0</v>
      </c>
      <c r="O109" s="244"/>
      <c r="P109" s="244"/>
      <c r="Q109" s="244"/>
      <c r="R109" s="120"/>
    </row>
    <row r="110" spans="2:18" s="7" customFormat="1" ht="19.9" customHeight="1">
      <c r="B110" s="117"/>
      <c r="C110" s="118"/>
      <c r="D110" s="119" t="s">
        <v>397</v>
      </c>
      <c r="E110" s="118"/>
      <c r="F110" s="118"/>
      <c r="G110" s="118"/>
      <c r="H110" s="118"/>
      <c r="I110" s="118"/>
      <c r="J110" s="118"/>
      <c r="K110" s="118"/>
      <c r="L110" s="118"/>
      <c r="M110" s="118"/>
      <c r="N110" s="243">
        <f>N515</f>
        <v>0</v>
      </c>
      <c r="O110" s="244"/>
      <c r="P110" s="244"/>
      <c r="Q110" s="244"/>
      <c r="R110" s="120"/>
    </row>
    <row r="111" spans="2:18" s="7" customFormat="1" ht="19.9" customHeight="1">
      <c r="B111" s="117"/>
      <c r="C111" s="118"/>
      <c r="D111" s="119" t="s">
        <v>569</v>
      </c>
      <c r="E111" s="118"/>
      <c r="F111" s="118"/>
      <c r="G111" s="118"/>
      <c r="H111" s="118"/>
      <c r="I111" s="118"/>
      <c r="J111" s="118"/>
      <c r="K111" s="118"/>
      <c r="L111" s="118"/>
      <c r="M111" s="118"/>
      <c r="N111" s="243">
        <f>N538</f>
        <v>0</v>
      </c>
      <c r="O111" s="244"/>
      <c r="P111" s="244"/>
      <c r="Q111" s="244"/>
      <c r="R111" s="120"/>
    </row>
    <row r="112" spans="2:18" s="6" customFormat="1" ht="24.95" customHeight="1">
      <c r="B112" s="113"/>
      <c r="C112" s="114"/>
      <c r="D112" s="115" t="s">
        <v>570</v>
      </c>
      <c r="E112" s="114"/>
      <c r="F112" s="114"/>
      <c r="G112" s="114"/>
      <c r="H112" s="114"/>
      <c r="I112" s="114"/>
      <c r="J112" s="114"/>
      <c r="K112" s="114"/>
      <c r="L112" s="114"/>
      <c r="M112" s="114"/>
      <c r="N112" s="241">
        <f>N610</f>
        <v>0</v>
      </c>
      <c r="O112" s="242"/>
      <c r="P112" s="242"/>
      <c r="Q112" s="242"/>
      <c r="R112" s="116"/>
    </row>
    <row r="113" spans="2:18" s="7" customFormat="1" ht="19.9" customHeight="1">
      <c r="B113" s="117"/>
      <c r="C113" s="118"/>
      <c r="D113" s="119" t="s">
        <v>571</v>
      </c>
      <c r="E113" s="118"/>
      <c r="F113" s="118"/>
      <c r="G113" s="118"/>
      <c r="H113" s="118"/>
      <c r="I113" s="118"/>
      <c r="J113" s="118"/>
      <c r="K113" s="118"/>
      <c r="L113" s="118"/>
      <c r="M113" s="118"/>
      <c r="N113" s="243">
        <f>N611</f>
        <v>0</v>
      </c>
      <c r="O113" s="244"/>
      <c r="P113" s="244"/>
      <c r="Q113" s="244"/>
      <c r="R113" s="120"/>
    </row>
    <row r="114" spans="2:18" s="1" customFormat="1" ht="21.7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21" s="1" customFormat="1" ht="29.25" customHeight="1">
      <c r="B115" s="35"/>
      <c r="C115" s="112" t="s">
        <v>120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240">
        <v>0</v>
      </c>
      <c r="O115" s="245"/>
      <c r="P115" s="245"/>
      <c r="Q115" s="245"/>
      <c r="R115" s="37"/>
      <c r="T115" s="121"/>
      <c r="U115" s="122" t="s">
        <v>37</v>
      </c>
    </row>
    <row r="116" spans="2:18" s="1" customFormat="1" ht="18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18" s="1" customFormat="1" ht="29.25" customHeight="1">
      <c r="B117" s="35"/>
      <c r="C117" s="103" t="s">
        <v>95</v>
      </c>
      <c r="D117" s="104"/>
      <c r="E117" s="104"/>
      <c r="F117" s="104"/>
      <c r="G117" s="104"/>
      <c r="H117" s="104"/>
      <c r="I117" s="104"/>
      <c r="J117" s="104"/>
      <c r="K117" s="104"/>
      <c r="L117" s="224">
        <f>ROUND(SUM(N88+N115),2)</f>
        <v>0</v>
      </c>
      <c r="M117" s="224"/>
      <c r="N117" s="224"/>
      <c r="O117" s="224"/>
      <c r="P117" s="224"/>
      <c r="Q117" s="224"/>
      <c r="R117" s="37"/>
    </row>
    <row r="118" spans="2:18" s="1" customFormat="1" ht="6.95" customHeight="1">
      <c r="B118" s="59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1"/>
    </row>
    <row r="122" spans="2:18" s="1" customFormat="1" ht="6.95" customHeight="1">
      <c r="B122" s="6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4"/>
    </row>
    <row r="123" spans="2:18" s="1" customFormat="1" ht="36.95" customHeight="1">
      <c r="B123" s="35"/>
      <c r="C123" s="198" t="s">
        <v>121</v>
      </c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37"/>
    </row>
    <row r="124" spans="2:18" s="1" customFormat="1" ht="6.95" customHeight="1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7"/>
    </row>
    <row r="125" spans="2:18" s="1" customFormat="1" ht="30" customHeight="1">
      <c r="B125" s="35"/>
      <c r="C125" s="32" t="s">
        <v>16</v>
      </c>
      <c r="D125" s="36"/>
      <c r="E125" s="36"/>
      <c r="F125" s="230" t="str">
        <f>F6</f>
        <v xml:space="preserve">FN Brno - PDM, objekt L – Zajištění základové spáry                                    Etapa 2 - Sanace trhlin
</v>
      </c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36"/>
      <c r="R125" s="37"/>
    </row>
    <row r="126" spans="2:18" s="1" customFormat="1" ht="36.95" customHeight="1">
      <c r="B126" s="35"/>
      <c r="C126" s="69" t="s">
        <v>103</v>
      </c>
      <c r="D126" s="36"/>
      <c r="E126" s="36"/>
      <c r="F126" s="208" t="str">
        <f>F7</f>
        <v>04 - pavilon L - Bourání + HSV</v>
      </c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36"/>
      <c r="R126" s="37"/>
    </row>
    <row r="127" spans="2:18" s="1" customFormat="1" ht="6.95" customHeight="1"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7"/>
    </row>
    <row r="128" spans="2:18" s="1" customFormat="1" ht="18" customHeight="1">
      <c r="B128" s="35"/>
      <c r="C128" s="32" t="s">
        <v>19</v>
      </c>
      <c r="D128" s="36"/>
      <c r="E128" s="36"/>
      <c r="F128" s="30" t="str">
        <f>F9</f>
        <v>Brno, Černopolní 212/9</v>
      </c>
      <c r="G128" s="36"/>
      <c r="H128" s="36"/>
      <c r="I128" s="36"/>
      <c r="J128" s="36"/>
      <c r="K128" s="32" t="s">
        <v>21</v>
      </c>
      <c r="L128" s="36"/>
      <c r="M128" s="233" t="str">
        <f>IF(O9="","",O9)</f>
        <v>23. 11. 2018</v>
      </c>
      <c r="N128" s="233"/>
      <c r="O128" s="233"/>
      <c r="P128" s="233"/>
      <c r="Q128" s="36"/>
      <c r="R128" s="37"/>
    </row>
    <row r="129" spans="2:18" s="1" customFormat="1" ht="6.95" customHeight="1"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7"/>
    </row>
    <row r="130" spans="2:18" s="1" customFormat="1" ht="15">
      <c r="B130" s="35"/>
      <c r="C130" s="32" t="s">
        <v>23</v>
      </c>
      <c r="D130" s="36"/>
      <c r="E130" s="36"/>
      <c r="F130" s="30" t="str">
        <f>E12</f>
        <v>Fakultní nemocnice Brno</v>
      </c>
      <c r="G130" s="36"/>
      <c r="H130" s="36"/>
      <c r="I130" s="36"/>
      <c r="J130" s="36"/>
      <c r="K130" s="32" t="s">
        <v>29</v>
      </c>
      <c r="L130" s="36"/>
      <c r="M130" s="200" t="str">
        <f>E18</f>
        <v>PROXIMA projekt, s.r.o.</v>
      </c>
      <c r="N130" s="200"/>
      <c r="O130" s="200"/>
      <c r="P130" s="200"/>
      <c r="Q130" s="200"/>
      <c r="R130" s="37"/>
    </row>
    <row r="131" spans="2:18" s="1" customFormat="1" ht="14.45" customHeight="1">
      <c r="B131" s="35"/>
      <c r="C131" s="32" t="s">
        <v>27</v>
      </c>
      <c r="D131" s="36"/>
      <c r="E131" s="36"/>
      <c r="F131" s="30" t="str">
        <f>IF(E15="","",E15)</f>
        <v xml:space="preserve"> </v>
      </c>
      <c r="G131" s="36"/>
      <c r="H131" s="36"/>
      <c r="I131" s="36"/>
      <c r="J131" s="36"/>
      <c r="K131" s="32" t="s">
        <v>32</v>
      </c>
      <c r="L131" s="36"/>
      <c r="M131" s="200" t="str">
        <f>E21</f>
        <v xml:space="preserve"> PROXIMA projekt, s.r.o.</v>
      </c>
      <c r="N131" s="200"/>
      <c r="O131" s="200"/>
      <c r="P131" s="200"/>
      <c r="Q131" s="200"/>
      <c r="R131" s="37"/>
    </row>
    <row r="132" spans="2:18" s="1" customFormat="1" ht="10.35" customHeight="1"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7"/>
    </row>
    <row r="133" spans="2:27" s="8" customFormat="1" ht="29.25" customHeight="1">
      <c r="B133" s="123"/>
      <c r="C133" s="124" t="s">
        <v>122</v>
      </c>
      <c r="D133" s="125" t="s">
        <v>123</v>
      </c>
      <c r="E133" s="125" t="s">
        <v>55</v>
      </c>
      <c r="F133" s="246" t="s">
        <v>124</v>
      </c>
      <c r="G133" s="246"/>
      <c r="H133" s="246"/>
      <c r="I133" s="246"/>
      <c r="J133" s="125" t="s">
        <v>125</v>
      </c>
      <c r="K133" s="125" t="s">
        <v>126</v>
      </c>
      <c r="L133" s="247" t="s">
        <v>127</v>
      </c>
      <c r="M133" s="247"/>
      <c r="N133" s="246" t="s">
        <v>108</v>
      </c>
      <c r="O133" s="246"/>
      <c r="P133" s="246"/>
      <c r="Q133" s="248"/>
      <c r="R133" s="126"/>
      <c r="T133" s="76" t="s">
        <v>128</v>
      </c>
      <c r="U133" s="77" t="s">
        <v>37</v>
      </c>
      <c r="V133" s="77" t="s">
        <v>129</v>
      </c>
      <c r="W133" s="77" t="s">
        <v>130</v>
      </c>
      <c r="X133" s="77" t="s">
        <v>131</v>
      </c>
      <c r="Y133" s="77" t="s">
        <v>132</v>
      </c>
      <c r="Z133" s="77" t="s">
        <v>133</v>
      </c>
      <c r="AA133" s="78" t="s">
        <v>134</v>
      </c>
    </row>
    <row r="134" spans="2:63" s="1" customFormat="1" ht="29.25" customHeight="1">
      <c r="B134" s="35"/>
      <c r="C134" s="80" t="s">
        <v>105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264">
        <f>BK134</f>
        <v>0</v>
      </c>
      <c r="O134" s="265"/>
      <c r="P134" s="265"/>
      <c r="Q134" s="265"/>
      <c r="R134" s="37"/>
      <c r="T134" s="79"/>
      <c r="U134" s="51"/>
      <c r="V134" s="51"/>
      <c r="W134" s="127">
        <f>W135+W330+W610</f>
        <v>2563.1988069999998</v>
      </c>
      <c r="X134" s="51"/>
      <c r="Y134" s="127">
        <f>Y135+Y330+Y610</f>
        <v>67.24575503999999</v>
      </c>
      <c r="Z134" s="51"/>
      <c r="AA134" s="128">
        <f>AA135+AA330+AA610</f>
        <v>72.77666517000002</v>
      </c>
      <c r="AT134" s="21" t="s">
        <v>72</v>
      </c>
      <c r="AU134" s="21" t="s">
        <v>110</v>
      </c>
      <c r="BK134" s="129">
        <f>BK135+BK330+BK610</f>
        <v>0</v>
      </c>
    </row>
    <row r="135" spans="2:63" s="9" customFormat="1" ht="37.35" customHeight="1">
      <c r="B135" s="130"/>
      <c r="C135" s="131"/>
      <c r="D135" s="132" t="s">
        <v>111</v>
      </c>
      <c r="E135" s="132"/>
      <c r="F135" s="132"/>
      <c r="G135" s="132"/>
      <c r="H135" s="132"/>
      <c r="I135" s="132"/>
      <c r="J135" s="132"/>
      <c r="K135" s="132"/>
      <c r="L135" s="132"/>
      <c r="M135" s="132"/>
      <c r="N135" s="266">
        <f>BK135</f>
        <v>0</v>
      </c>
      <c r="O135" s="241"/>
      <c r="P135" s="241"/>
      <c r="Q135" s="241"/>
      <c r="R135" s="133"/>
      <c r="T135" s="134"/>
      <c r="U135" s="131"/>
      <c r="V135" s="131"/>
      <c r="W135" s="135">
        <f>W136+W146+W164+W217+W219+W314</f>
        <v>549.7241599999999</v>
      </c>
      <c r="X135" s="131"/>
      <c r="Y135" s="135">
        <f>Y136+Y146+Y164+Y217+Y219+Y314</f>
        <v>4.188402379999999</v>
      </c>
      <c r="Z135" s="131"/>
      <c r="AA135" s="136">
        <f>AA136+AA146+AA164+AA217+AA219+AA314</f>
        <v>68.82538600000001</v>
      </c>
      <c r="AR135" s="137" t="s">
        <v>81</v>
      </c>
      <c r="AT135" s="138" t="s">
        <v>72</v>
      </c>
      <c r="AU135" s="138" t="s">
        <v>73</v>
      </c>
      <c r="AY135" s="137" t="s">
        <v>135</v>
      </c>
      <c r="BK135" s="139">
        <f>BK136+BK146+BK164+BK217+BK219+BK314</f>
        <v>0</v>
      </c>
    </row>
    <row r="136" spans="2:63" s="9" customFormat="1" ht="19.9" customHeight="1">
      <c r="B136" s="130"/>
      <c r="C136" s="131"/>
      <c r="D136" s="140" t="s">
        <v>112</v>
      </c>
      <c r="E136" s="140"/>
      <c r="F136" s="140"/>
      <c r="G136" s="140"/>
      <c r="H136" s="140"/>
      <c r="I136" s="140"/>
      <c r="J136" s="140"/>
      <c r="K136" s="140"/>
      <c r="L136" s="140"/>
      <c r="M136" s="140"/>
      <c r="N136" s="267">
        <f>BK136</f>
        <v>0</v>
      </c>
      <c r="O136" s="268"/>
      <c r="P136" s="268"/>
      <c r="Q136" s="268"/>
      <c r="R136" s="133"/>
      <c r="T136" s="134"/>
      <c r="U136" s="131"/>
      <c r="V136" s="131"/>
      <c r="W136" s="135">
        <f>SUM(W137:W145)</f>
        <v>13.808447999999999</v>
      </c>
      <c r="X136" s="131"/>
      <c r="Y136" s="135">
        <f>SUM(Y137:Y145)</f>
        <v>0</v>
      </c>
      <c r="Z136" s="131"/>
      <c r="AA136" s="136">
        <f>SUM(AA137:AA145)</f>
        <v>0</v>
      </c>
      <c r="AR136" s="137" t="s">
        <v>81</v>
      </c>
      <c r="AT136" s="138" t="s">
        <v>72</v>
      </c>
      <c r="AU136" s="138" t="s">
        <v>81</v>
      </c>
      <c r="AY136" s="137" t="s">
        <v>135</v>
      </c>
      <c r="BK136" s="139">
        <f>SUM(BK137:BK145)</f>
        <v>0</v>
      </c>
    </row>
    <row r="137" spans="2:65" s="1" customFormat="1" ht="22.5" customHeight="1">
      <c r="B137" s="141"/>
      <c r="C137" s="142" t="s">
        <v>257</v>
      </c>
      <c r="D137" s="142" t="s">
        <v>136</v>
      </c>
      <c r="E137" s="143" t="s">
        <v>137</v>
      </c>
      <c r="F137" s="249" t="s">
        <v>138</v>
      </c>
      <c r="G137" s="249"/>
      <c r="H137" s="249"/>
      <c r="I137" s="249"/>
      <c r="J137" s="144" t="s">
        <v>139</v>
      </c>
      <c r="K137" s="145">
        <v>31.964</v>
      </c>
      <c r="L137" s="250"/>
      <c r="M137" s="250"/>
      <c r="N137" s="250">
        <f>ROUND(L137*K137,2)</f>
        <v>0</v>
      </c>
      <c r="O137" s="250"/>
      <c r="P137" s="250"/>
      <c r="Q137" s="250"/>
      <c r="R137" s="146"/>
      <c r="T137" s="147" t="s">
        <v>5</v>
      </c>
      <c r="U137" s="44" t="s">
        <v>38</v>
      </c>
      <c r="V137" s="148">
        <v>0.345</v>
      </c>
      <c r="W137" s="148">
        <f>V137*K137</f>
        <v>11.027579999999999</v>
      </c>
      <c r="X137" s="148">
        <v>0</v>
      </c>
      <c r="Y137" s="148">
        <f>X137*K137</f>
        <v>0</v>
      </c>
      <c r="Z137" s="148">
        <v>0</v>
      </c>
      <c r="AA137" s="149">
        <f>Z137*K137</f>
        <v>0</v>
      </c>
      <c r="AR137" s="21" t="s">
        <v>140</v>
      </c>
      <c r="AT137" s="21" t="s">
        <v>136</v>
      </c>
      <c r="AU137" s="21" t="s">
        <v>101</v>
      </c>
      <c r="AY137" s="21" t="s">
        <v>135</v>
      </c>
      <c r="BE137" s="150">
        <f>IF(U137="základní",N137,0)</f>
        <v>0</v>
      </c>
      <c r="BF137" s="150">
        <f>IF(U137="snížená",N137,0)</f>
        <v>0</v>
      </c>
      <c r="BG137" s="150">
        <f>IF(U137="zákl. přenesená",N137,0)</f>
        <v>0</v>
      </c>
      <c r="BH137" s="150">
        <f>IF(U137="sníž. přenesená",N137,0)</f>
        <v>0</v>
      </c>
      <c r="BI137" s="150">
        <f>IF(U137="nulová",N137,0)</f>
        <v>0</v>
      </c>
      <c r="BJ137" s="21" t="s">
        <v>81</v>
      </c>
      <c r="BK137" s="150">
        <f>ROUND(L137*K137,2)</f>
        <v>0</v>
      </c>
      <c r="BL137" s="21" t="s">
        <v>140</v>
      </c>
      <c r="BM137" s="21" t="s">
        <v>572</v>
      </c>
    </row>
    <row r="138" spans="2:51" s="10" customFormat="1" ht="22.5" customHeight="1">
      <c r="B138" s="151"/>
      <c r="C138" s="152"/>
      <c r="D138" s="152"/>
      <c r="E138" s="153" t="s">
        <v>5</v>
      </c>
      <c r="F138" s="251" t="s">
        <v>573</v>
      </c>
      <c r="G138" s="252"/>
      <c r="H138" s="252"/>
      <c r="I138" s="252"/>
      <c r="J138" s="152"/>
      <c r="K138" s="154">
        <v>25.478</v>
      </c>
      <c r="L138" s="152"/>
      <c r="M138" s="152"/>
      <c r="N138" s="152"/>
      <c r="O138" s="152"/>
      <c r="P138" s="152"/>
      <c r="Q138" s="152"/>
      <c r="R138" s="155"/>
      <c r="T138" s="156"/>
      <c r="U138" s="152"/>
      <c r="V138" s="152"/>
      <c r="W138" s="152"/>
      <c r="X138" s="152"/>
      <c r="Y138" s="152"/>
      <c r="Z138" s="152"/>
      <c r="AA138" s="157"/>
      <c r="AT138" s="158" t="s">
        <v>143</v>
      </c>
      <c r="AU138" s="158" t="s">
        <v>101</v>
      </c>
      <c r="AV138" s="10" t="s">
        <v>101</v>
      </c>
      <c r="AW138" s="10" t="s">
        <v>31</v>
      </c>
      <c r="AX138" s="10" t="s">
        <v>73</v>
      </c>
      <c r="AY138" s="158" t="s">
        <v>135</v>
      </c>
    </row>
    <row r="139" spans="2:51" s="10" customFormat="1" ht="22.5" customHeight="1">
      <c r="B139" s="151"/>
      <c r="C139" s="152"/>
      <c r="D139" s="152"/>
      <c r="E139" s="153" t="s">
        <v>5</v>
      </c>
      <c r="F139" s="253" t="s">
        <v>574</v>
      </c>
      <c r="G139" s="254"/>
      <c r="H139" s="254"/>
      <c r="I139" s="254"/>
      <c r="J139" s="152"/>
      <c r="K139" s="154">
        <v>3.779</v>
      </c>
      <c r="L139" s="152"/>
      <c r="M139" s="152"/>
      <c r="N139" s="152"/>
      <c r="O139" s="152"/>
      <c r="P139" s="152"/>
      <c r="Q139" s="152"/>
      <c r="R139" s="155"/>
      <c r="T139" s="156"/>
      <c r="U139" s="152"/>
      <c r="V139" s="152"/>
      <c r="W139" s="152"/>
      <c r="X139" s="152"/>
      <c r="Y139" s="152"/>
      <c r="Z139" s="152"/>
      <c r="AA139" s="157"/>
      <c r="AT139" s="158" t="s">
        <v>143</v>
      </c>
      <c r="AU139" s="158" t="s">
        <v>101</v>
      </c>
      <c r="AV139" s="10" t="s">
        <v>101</v>
      </c>
      <c r="AW139" s="10" t="s">
        <v>31</v>
      </c>
      <c r="AX139" s="10" t="s">
        <v>73</v>
      </c>
      <c r="AY139" s="158" t="s">
        <v>135</v>
      </c>
    </row>
    <row r="140" spans="2:51" s="10" customFormat="1" ht="22.5" customHeight="1">
      <c r="B140" s="151"/>
      <c r="C140" s="152"/>
      <c r="D140" s="152"/>
      <c r="E140" s="153" t="s">
        <v>5</v>
      </c>
      <c r="F140" s="253" t="s">
        <v>575</v>
      </c>
      <c r="G140" s="254"/>
      <c r="H140" s="254"/>
      <c r="I140" s="254"/>
      <c r="J140" s="152"/>
      <c r="K140" s="154">
        <v>0.378</v>
      </c>
      <c r="L140" s="152"/>
      <c r="M140" s="152"/>
      <c r="N140" s="152"/>
      <c r="O140" s="152"/>
      <c r="P140" s="152"/>
      <c r="Q140" s="152"/>
      <c r="R140" s="155"/>
      <c r="T140" s="156"/>
      <c r="U140" s="152"/>
      <c r="V140" s="152"/>
      <c r="W140" s="152"/>
      <c r="X140" s="152"/>
      <c r="Y140" s="152"/>
      <c r="Z140" s="152"/>
      <c r="AA140" s="157"/>
      <c r="AT140" s="158" t="s">
        <v>143</v>
      </c>
      <c r="AU140" s="158" t="s">
        <v>101</v>
      </c>
      <c r="AV140" s="10" t="s">
        <v>101</v>
      </c>
      <c r="AW140" s="10" t="s">
        <v>31</v>
      </c>
      <c r="AX140" s="10" t="s">
        <v>73</v>
      </c>
      <c r="AY140" s="158" t="s">
        <v>135</v>
      </c>
    </row>
    <row r="141" spans="2:51" s="10" customFormat="1" ht="22.5" customHeight="1">
      <c r="B141" s="151"/>
      <c r="C141" s="152"/>
      <c r="D141" s="152"/>
      <c r="E141" s="153" t="s">
        <v>5</v>
      </c>
      <c r="F141" s="253" t="s">
        <v>576</v>
      </c>
      <c r="G141" s="254"/>
      <c r="H141" s="254"/>
      <c r="I141" s="254"/>
      <c r="J141" s="152"/>
      <c r="K141" s="154">
        <v>1.099</v>
      </c>
      <c r="L141" s="152"/>
      <c r="M141" s="152"/>
      <c r="N141" s="152"/>
      <c r="O141" s="152"/>
      <c r="P141" s="152"/>
      <c r="Q141" s="152"/>
      <c r="R141" s="155"/>
      <c r="T141" s="156"/>
      <c r="U141" s="152"/>
      <c r="V141" s="152"/>
      <c r="W141" s="152"/>
      <c r="X141" s="152"/>
      <c r="Y141" s="152"/>
      <c r="Z141" s="152"/>
      <c r="AA141" s="157"/>
      <c r="AT141" s="158" t="s">
        <v>143</v>
      </c>
      <c r="AU141" s="158" t="s">
        <v>101</v>
      </c>
      <c r="AV141" s="10" t="s">
        <v>101</v>
      </c>
      <c r="AW141" s="10" t="s">
        <v>31</v>
      </c>
      <c r="AX141" s="10" t="s">
        <v>73</v>
      </c>
      <c r="AY141" s="158" t="s">
        <v>135</v>
      </c>
    </row>
    <row r="142" spans="2:51" s="10" customFormat="1" ht="22.5" customHeight="1">
      <c r="B142" s="151"/>
      <c r="C142" s="152"/>
      <c r="D142" s="152"/>
      <c r="E142" s="153" t="s">
        <v>5</v>
      </c>
      <c r="F142" s="253" t="s">
        <v>577</v>
      </c>
      <c r="G142" s="254"/>
      <c r="H142" s="254"/>
      <c r="I142" s="254"/>
      <c r="J142" s="152"/>
      <c r="K142" s="154">
        <v>0.924</v>
      </c>
      <c r="L142" s="152"/>
      <c r="M142" s="152"/>
      <c r="N142" s="152"/>
      <c r="O142" s="152"/>
      <c r="P142" s="152"/>
      <c r="Q142" s="152"/>
      <c r="R142" s="155"/>
      <c r="T142" s="156"/>
      <c r="U142" s="152"/>
      <c r="V142" s="152"/>
      <c r="W142" s="152"/>
      <c r="X142" s="152"/>
      <c r="Y142" s="152"/>
      <c r="Z142" s="152"/>
      <c r="AA142" s="157"/>
      <c r="AT142" s="158" t="s">
        <v>143</v>
      </c>
      <c r="AU142" s="158" t="s">
        <v>101</v>
      </c>
      <c r="AV142" s="10" t="s">
        <v>101</v>
      </c>
      <c r="AW142" s="10" t="s">
        <v>31</v>
      </c>
      <c r="AX142" s="10" t="s">
        <v>73</v>
      </c>
      <c r="AY142" s="158" t="s">
        <v>135</v>
      </c>
    </row>
    <row r="143" spans="2:51" s="10" customFormat="1" ht="22.5" customHeight="1">
      <c r="B143" s="151"/>
      <c r="C143" s="152"/>
      <c r="D143" s="152"/>
      <c r="E143" s="153" t="s">
        <v>5</v>
      </c>
      <c r="F143" s="253" t="s">
        <v>578</v>
      </c>
      <c r="G143" s="254"/>
      <c r="H143" s="254"/>
      <c r="I143" s="254"/>
      <c r="J143" s="152"/>
      <c r="K143" s="154">
        <v>0.306</v>
      </c>
      <c r="L143" s="152"/>
      <c r="M143" s="152"/>
      <c r="N143" s="152"/>
      <c r="O143" s="152"/>
      <c r="P143" s="152"/>
      <c r="Q143" s="152"/>
      <c r="R143" s="155"/>
      <c r="T143" s="156"/>
      <c r="U143" s="152"/>
      <c r="V143" s="152"/>
      <c r="W143" s="152"/>
      <c r="X143" s="152"/>
      <c r="Y143" s="152"/>
      <c r="Z143" s="152"/>
      <c r="AA143" s="157"/>
      <c r="AT143" s="158" t="s">
        <v>143</v>
      </c>
      <c r="AU143" s="158" t="s">
        <v>101</v>
      </c>
      <c r="AV143" s="10" t="s">
        <v>101</v>
      </c>
      <c r="AW143" s="10" t="s">
        <v>31</v>
      </c>
      <c r="AX143" s="10" t="s">
        <v>73</v>
      </c>
      <c r="AY143" s="158" t="s">
        <v>135</v>
      </c>
    </row>
    <row r="144" spans="2:51" s="11" customFormat="1" ht="22.5" customHeight="1">
      <c r="B144" s="159"/>
      <c r="C144" s="160"/>
      <c r="D144" s="160"/>
      <c r="E144" s="161" t="s">
        <v>5</v>
      </c>
      <c r="F144" s="255" t="s">
        <v>145</v>
      </c>
      <c r="G144" s="256"/>
      <c r="H144" s="256"/>
      <c r="I144" s="256"/>
      <c r="J144" s="160"/>
      <c r="K144" s="162">
        <v>31.964</v>
      </c>
      <c r="L144" s="160"/>
      <c r="M144" s="160"/>
      <c r="N144" s="160"/>
      <c r="O144" s="160"/>
      <c r="P144" s="160"/>
      <c r="Q144" s="160"/>
      <c r="R144" s="163"/>
      <c r="T144" s="164"/>
      <c r="U144" s="160"/>
      <c r="V144" s="160"/>
      <c r="W144" s="160"/>
      <c r="X144" s="160"/>
      <c r="Y144" s="160"/>
      <c r="Z144" s="160"/>
      <c r="AA144" s="165"/>
      <c r="AT144" s="166" t="s">
        <v>143</v>
      </c>
      <c r="AU144" s="166" t="s">
        <v>101</v>
      </c>
      <c r="AV144" s="11" t="s">
        <v>140</v>
      </c>
      <c r="AW144" s="11" t="s">
        <v>31</v>
      </c>
      <c r="AX144" s="11" t="s">
        <v>81</v>
      </c>
      <c r="AY144" s="166" t="s">
        <v>135</v>
      </c>
    </row>
    <row r="145" spans="2:65" s="1" customFormat="1" ht="31.5" customHeight="1">
      <c r="B145" s="141"/>
      <c r="C145" s="142" t="s">
        <v>263</v>
      </c>
      <c r="D145" s="142" t="s">
        <v>136</v>
      </c>
      <c r="E145" s="143" t="s">
        <v>146</v>
      </c>
      <c r="F145" s="249" t="s">
        <v>147</v>
      </c>
      <c r="G145" s="249"/>
      <c r="H145" s="249"/>
      <c r="I145" s="249"/>
      <c r="J145" s="144" t="s">
        <v>139</v>
      </c>
      <c r="K145" s="145">
        <v>31.964</v>
      </c>
      <c r="L145" s="250"/>
      <c r="M145" s="250"/>
      <c r="N145" s="250">
        <f>ROUND(L145*K145,2)</f>
        <v>0</v>
      </c>
      <c r="O145" s="250"/>
      <c r="P145" s="250"/>
      <c r="Q145" s="250"/>
      <c r="R145" s="146"/>
      <c r="T145" s="147" t="s">
        <v>5</v>
      </c>
      <c r="U145" s="44" t="s">
        <v>38</v>
      </c>
      <c r="V145" s="148">
        <v>0.087</v>
      </c>
      <c r="W145" s="148">
        <f>V145*K145</f>
        <v>2.780868</v>
      </c>
      <c r="X145" s="148">
        <v>0</v>
      </c>
      <c r="Y145" s="148">
        <f>X145*K145</f>
        <v>0</v>
      </c>
      <c r="Z145" s="148">
        <v>0</v>
      </c>
      <c r="AA145" s="149">
        <f>Z145*K145</f>
        <v>0</v>
      </c>
      <c r="AR145" s="21" t="s">
        <v>140</v>
      </c>
      <c r="AT145" s="21" t="s">
        <v>136</v>
      </c>
      <c r="AU145" s="21" t="s">
        <v>101</v>
      </c>
      <c r="AY145" s="21" t="s">
        <v>135</v>
      </c>
      <c r="BE145" s="150">
        <f>IF(U145="základní",N145,0)</f>
        <v>0</v>
      </c>
      <c r="BF145" s="150">
        <f>IF(U145="snížená",N145,0)</f>
        <v>0</v>
      </c>
      <c r="BG145" s="150">
        <f>IF(U145="zákl. přenesená",N145,0)</f>
        <v>0</v>
      </c>
      <c r="BH145" s="150">
        <f>IF(U145="sníž. přenesená",N145,0)</f>
        <v>0</v>
      </c>
      <c r="BI145" s="150">
        <f>IF(U145="nulová",N145,0)</f>
        <v>0</v>
      </c>
      <c r="BJ145" s="21" t="s">
        <v>81</v>
      </c>
      <c r="BK145" s="150">
        <f>ROUND(L145*K145,2)</f>
        <v>0</v>
      </c>
      <c r="BL145" s="21" t="s">
        <v>140</v>
      </c>
      <c r="BM145" s="21" t="s">
        <v>579</v>
      </c>
    </row>
    <row r="146" spans="2:63" s="9" customFormat="1" ht="29.85" customHeight="1">
      <c r="B146" s="130"/>
      <c r="C146" s="131"/>
      <c r="D146" s="140" t="s">
        <v>555</v>
      </c>
      <c r="E146" s="140"/>
      <c r="F146" s="140"/>
      <c r="G146" s="140"/>
      <c r="H146" s="140"/>
      <c r="I146" s="140"/>
      <c r="J146" s="140"/>
      <c r="K146" s="140"/>
      <c r="L146" s="140"/>
      <c r="M146" s="140"/>
      <c r="N146" s="269">
        <f>BK146</f>
        <v>0</v>
      </c>
      <c r="O146" s="270"/>
      <c r="P146" s="270"/>
      <c r="Q146" s="270"/>
      <c r="R146" s="133"/>
      <c r="T146" s="134"/>
      <c r="U146" s="131"/>
      <c r="V146" s="131"/>
      <c r="W146" s="135">
        <f>SUM(W147:W163)</f>
        <v>6.270152</v>
      </c>
      <c r="X146" s="131"/>
      <c r="Y146" s="135">
        <f>SUM(Y147:Y163)</f>
        <v>0</v>
      </c>
      <c r="Z146" s="131"/>
      <c r="AA146" s="136">
        <f>SUM(AA147:AA163)</f>
        <v>0</v>
      </c>
      <c r="AR146" s="137" t="s">
        <v>81</v>
      </c>
      <c r="AT146" s="138" t="s">
        <v>72</v>
      </c>
      <c r="AU146" s="138" t="s">
        <v>81</v>
      </c>
      <c r="AY146" s="137" t="s">
        <v>135</v>
      </c>
      <c r="BK146" s="139">
        <f>SUM(BK147:BK163)</f>
        <v>0</v>
      </c>
    </row>
    <row r="147" spans="2:65" s="1" customFormat="1" ht="31.5" customHeight="1">
      <c r="B147" s="141"/>
      <c r="C147" s="142" t="s">
        <v>199</v>
      </c>
      <c r="D147" s="142" t="s">
        <v>136</v>
      </c>
      <c r="E147" s="143" t="s">
        <v>580</v>
      </c>
      <c r="F147" s="249" t="s">
        <v>581</v>
      </c>
      <c r="G147" s="249"/>
      <c r="H147" s="249"/>
      <c r="I147" s="249"/>
      <c r="J147" s="144" t="s">
        <v>187</v>
      </c>
      <c r="K147" s="145">
        <v>37.772</v>
      </c>
      <c r="L147" s="250"/>
      <c r="M147" s="250"/>
      <c r="N147" s="250">
        <f>ROUND(L147*K147,2)</f>
        <v>0</v>
      </c>
      <c r="O147" s="250"/>
      <c r="P147" s="250"/>
      <c r="Q147" s="250"/>
      <c r="R147" s="146"/>
      <c r="T147" s="147" t="s">
        <v>5</v>
      </c>
      <c r="U147" s="44" t="s">
        <v>38</v>
      </c>
      <c r="V147" s="148">
        <v>0.166</v>
      </c>
      <c r="W147" s="148">
        <f>V147*K147</f>
        <v>6.270152</v>
      </c>
      <c r="X147" s="148">
        <v>0</v>
      </c>
      <c r="Y147" s="148">
        <f>X147*K147</f>
        <v>0</v>
      </c>
      <c r="Z147" s="148">
        <v>0</v>
      </c>
      <c r="AA147" s="149">
        <f>Z147*K147</f>
        <v>0</v>
      </c>
      <c r="AR147" s="21" t="s">
        <v>140</v>
      </c>
      <c r="AT147" s="21" t="s">
        <v>136</v>
      </c>
      <c r="AU147" s="21" t="s">
        <v>101</v>
      </c>
      <c r="AY147" s="21" t="s">
        <v>135</v>
      </c>
      <c r="BE147" s="150">
        <f>IF(U147="základní",N147,0)</f>
        <v>0</v>
      </c>
      <c r="BF147" s="150">
        <f>IF(U147="snížená",N147,0)</f>
        <v>0</v>
      </c>
      <c r="BG147" s="150">
        <f>IF(U147="zákl. přenesená",N147,0)</f>
        <v>0</v>
      </c>
      <c r="BH147" s="150">
        <f>IF(U147="sníž. přenesená",N147,0)</f>
        <v>0</v>
      </c>
      <c r="BI147" s="150">
        <f>IF(U147="nulová",N147,0)</f>
        <v>0</v>
      </c>
      <c r="BJ147" s="21" t="s">
        <v>81</v>
      </c>
      <c r="BK147" s="150">
        <f>ROUND(L147*K147,2)</f>
        <v>0</v>
      </c>
      <c r="BL147" s="21" t="s">
        <v>140</v>
      </c>
      <c r="BM147" s="21" t="s">
        <v>582</v>
      </c>
    </row>
    <row r="148" spans="2:51" s="12" customFormat="1" ht="22.5" customHeight="1">
      <c r="B148" s="167"/>
      <c r="C148" s="168"/>
      <c r="D148" s="168"/>
      <c r="E148" s="169" t="s">
        <v>5</v>
      </c>
      <c r="F148" s="257" t="s">
        <v>583</v>
      </c>
      <c r="G148" s="258"/>
      <c r="H148" s="258"/>
      <c r="I148" s="258"/>
      <c r="J148" s="168"/>
      <c r="K148" s="170" t="s">
        <v>5</v>
      </c>
      <c r="L148" s="168"/>
      <c r="M148" s="168"/>
      <c r="N148" s="168"/>
      <c r="O148" s="168"/>
      <c r="P148" s="168"/>
      <c r="Q148" s="168"/>
      <c r="R148" s="171"/>
      <c r="T148" s="172"/>
      <c r="U148" s="168"/>
      <c r="V148" s="168"/>
      <c r="W148" s="168"/>
      <c r="X148" s="168"/>
      <c r="Y148" s="168"/>
      <c r="Z148" s="168"/>
      <c r="AA148" s="173"/>
      <c r="AT148" s="174" t="s">
        <v>143</v>
      </c>
      <c r="AU148" s="174" t="s">
        <v>101</v>
      </c>
      <c r="AV148" s="12" t="s">
        <v>81</v>
      </c>
      <c r="AW148" s="12" t="s">
        <v>31</v>
      </c>
      <c r="AX148" s="12" t="s">
        <v>73</v>
      </c>
      <c r="AY148" s="174" t="s">
        <v>135</v>
      </c>
    </row>
    <row r="149" spans="2:51" s="10" customFormat="1" ht="22.5" customHeight="1">
      <c r="B149" s="151"/>
      <c r="C149" s="152"/>
      <c r="D149" s="152"/>
      <c r="E149" s="153" t="s">
        <v>5</v>
      </c>
      <c r="F149" s="253" t="s">
        <v>584</v>
      </c>
      <c r="G149" s="254"/>
      <c r="H149" s="254"/>
      <c r="I149" s="254"/>
      <c r="J149" s="152"/>
      <c r="K149" s="154">
        <v>6.035</v>
      </c>
      <c r="L149" s="152"/>
      <c r="M149" s="152"/>
      <c r="N149" s="152"/>
      <c r="O149" s="152"/>
      <c r="P149" s="152"/>
      <c r="Q149" s="152"/>
      <c r="R149" s="155"/>
      <c r="T149" s="156"/>
      <c r="U149" s="152"/>
      <c r="V149" s="152"/>
      <c r="W149" s="152"/>
      <c r="X149" s="152"/>
      <c r="Y149" s="152"/>
      <c r="Z149" s="152"/>
      <c r="AA149" s="157"/>
      <c r="AT149" s="158" t="s">
        <v>143</v>
      </c>
      <c r="AU149" s="158" t="s">
        <v>101</v>
      </c>
      <c r="AV149" s="10" t="s">
        <v>101</v>
      </c>
      <c r="AW149" s="10" t="s">
        <v>31</v>
      </c>
      <c r="AX149" s="10" t="s">
        <v>73</v>
      </c>
      <c r="AY149" s="158" t="s">
        <v>135</v>
      </c>
    </row>
    <row r="150" spans="2:51" s="10" customFormat="1" ht="22.5" customHeight="1">
      <c r="B150" s="151"/>
      <c r="C150" s="152"/>
      <c r="D150" s="152"/>
      <c r="E150" s="153" t="s">
        <v>5</v>
      </c>
      <c r="F150" s="253" t="s">
        <v>585</v>
      </c>
      <c r="G150" s="254"/>
      <c r="H150" s="254"/>
      <c r="I150" s="254"/>
      <c r="J150" s="152"/>
      <c r="K150" s="154">
        <v>1.8</v>
      </c>
      <c r="L150" s="152"/>
      <c r="M150" s="152"/>
      <c r="N150" s="152"/>
      <c r="O150" s="152"/>
      <c r="P150" s="152"/>
      <c r="Q150" s="152"/>
      <c r="R150" s="155"/>
      <c r="T150" s="156"/>
      <c r="U150" s="152"/>
      <c r="V150" s="152"/>
      <c r="W150" s="152"/>
      <c r="X150" s="152"/>
      <c r="Y150" s="152"/>
      <c r="Z150" s="152"/>
      <c r="AA150" s="157"/>
      <c r="AT150" s="158" t="s">
        <v>143</v>
      </c>
      <c r="AU150" s="158" t="s">
        <v>101</v>
      </c>
      <c r="AV150" s="10" t="s">
        <v>101</v>
      </c>
      <c r="AW150" s="10" t="s">
        <v>31</v>
      </c>
      <c r="AX150" s="10" t="s">
        <v>73</v>
      </c>
      <c r="AY150" s="158" t="s">
        <v>135</v>
      </c>
    </row>
    <row r="151" spans="2:51" s="10" customFormat="1" ht="22.5" customHeight="1">
      <c r="B151" s="151"/>
      <c r="C151" s="152"/>
      <c r="D151" s="152"/>
      <c r="E151" s="153" t="s">
        <v>5</v>
      </c>
      <c r="F151" s="253" t="s">
        <v>586</v>
      </c>
      <c r="G151" s="254"/>
      <c r="H151" s="254"/>
      <c r="I151" s="254"/>
      <c r="J151" s="152"/>
      <c r="K151" s="154">
        <v>2.25</v>
      </c>
      <c r="L151" s="152"/>
      <c r="M151" s="152"/>
      <c r="N151" s="152"/>
      <c r="O151" s="152"/>
      <c r="P151" s="152"/>
      <c r="Q151" s="152"/>
      <c r="R151" s="155"/>
      <c r="T151" s="156"/>
      <c r="U151" s="152"/>
      <c r="V151" s="152"/>
      <c r="W151" s="152"/>
      <c r="X151" s="152"/>
      <c r="Y151" s="152"/>
      <c r="Z151" s="152"/>
      <c r="AA151" s="157"/>
      <c r="AT151" s="158" t="s">
        <v>143</v>
      </c>
      <c r="AU151" s="158" t="s">
        <v>101</v>
      </c>
      <c r="AV151" s="10" t="s">
        <v>101</v>
      </c>
      <c r="AW151" s="10" t="s">
        <v>31</v>
      </c>
      <c r="AX151" s="10" t="s">
        <v>73</v>
      </c>
      <c r="AY151" s="158" t="s">
        <v>135</v>
      </c>
    </row>
    <row r="152" spans="2:51" s="10" customFormat="1" ht="22.5" customHeight="1">
      <c r="B152" s="151"/>
      <c r="C152" s="152"/>
      <c r="D152" s="152"/>
      <c r="E152" s="153" t="s">
        <v>5</v>
      </c>
      <c r="F152" s="253" t="s">
        <v>587</v>
      </c>
      <c r="G152" s="254"/>
      <c r="H152" s="254"/>
      <c r="I152" s="254"/>
      <c r="J152" s="152"/>
      <c r="K152" s="154">
        <v>2.25</v>
      </c>
      <c r="L152" s="152"/>
      <c r="M152" s="152"/>
      <c r="N152" s="152"/>
      <c r="O152" s="152"/>
      <c r="P152" s="152"/>
      <c r="Q152" s="152"/>
      <c r="R152" s="155"/>
      <c r="T152" s="156"/>
      <c r="U152" s="152"/>
      <c r="V152" s="152"/>
      <c r="W152" s="152"/>
      <c r="X152" s="152"/>
      <c r="Y152" s="152"/>
      <c r="Z152" s="152"/>
      <c r="AA152" s="157"/>
      <c r="AT152" s="158" t="s">
        <v>143</v>
      </c>
      <c r="AU152" s="158" t="s">
        <v>101</v>
      </c>
      <c r="AV152" s="10" t="s">
        <v>101</v>
      </c>
      <c r="AW152" s="10" t="s">
        <v>31</v>
      </c>
      <c r="AX152" s="10" t="s">
        <v>73</v>
      </c>
      <c r="AY152" s="158" t="s">
        <v>135</v>
      </c>
    </row>
    <row r="153" spans="2:51" s="10" customFormat="1" ht="22.5" customHeight="1">
      <c r="B153" s="151"/>
      <c r="C153" s="152"/>
      <c r="D153" s="152"/>
      <c r="E153" s="153" t="s">
        <v>5</v>
      </c>
      <c r="F153" s="253" t="s">
        <v>588</v>
      </c>
      <c r="G153" s="254"/>
      <c r="H153" s="254"/>
      <c r="I153" s="254"/>
      <c r="J153" s="152"/>
      <c r="K153" s="154">
        <v>6.912</v>
      </c>
      <c r="L153" s="152"/>
      <c r="M153" s="152"/>
      <c r="N153" s="152"/>
      <c r="O153" s="152"/>
      <c r="P153" s="152"/>
      <c r="Q153" s="152"/>
      <c r="R153" s="155"/>
      <c r="T153" s="156"/>
      <c r="U153" s="152"/>
      <c r="V153" s="152"/>
      <c r="W153" s="152"/>
      <c r="X153" s="152"/>
      <c r="Y153" s="152"/>
      <c r="Z153" s="152"/>
      <c r="AA153" s="157"/>
      <c r="AT153" s="158" t="s">
        <v>143</v>
      </c>
      <c r="AU153" s="158" t="s">
        <v>101</v>
      </c>
      <c r="AV153" s="10" t="s">
        <v>101</v>
      </c>
      <c r="AW153" s="10" t="s">
        <v>31</v>
      </c>
      <c r="AX153" s="10" t="s">
        <v>73</v>
      </c>
      <c r="AY153" s="158" t="s">
        <v>135</v>
      </c>
    </row>
    <row r="154" spans="2:51" s="13" customFormat="1" ht="22.5" customHeight="1">
      <c r="B154" s="182"/>
      <c r="C154" s="183"/>
      <c r="D154" s="183"/>
      <c r="E154" s="184" t="s">
        <v>5</v>
      </c>
      <c r="F154" s="271" t="s">
        <v>546</v>
      </c>
      <c r="G154" s="272"/>
      <c r="H154" s="272"/>
      <c r="I154" s="272"/>
      <c r="J154" s="183"/>
      <c r="K154" s="185">
        <v>19.247</v>
      </c>
      <c r="L154" s="183"/>
      <c r="M154" s="183"/>
      <c r="N154" s="183"/>
      <c r="O154" s="183"/>
      <c r="P154" s="183"/>
      <c r="Q154" s="183"/>
      <c r="R154" s="186"/>
      <c r="T154" s="187"/>
      <c r="U154" s="183"/>
      <c r="V154" s="183"/>
      <c r="W154" s="183"/>
      <c r="X154" s="183"/>
      <c r="Y154" s="183"/>
      <c r="Z154" s="183"/>
      <c r="AA154" s="188"/>
      <c r="AT154" s="189" t="s">
        <v>143</v>
      </c>
      <c r="AU154" s="189" t="s">
        <v>101</v>
      </c>
      <c r="AV154" s="13" t="s">
        <v>434</v>
      </c>
      <c r="AW154" s="13" t="s">
        <v>31</v>
      </c>
      <c r="AX154" s="13" t="s">
        <v>73</v>
      </c>
      <c r="AY154" s="189" t="s">
        <v>135</v>
      </c>
    </row>
    <row r="155" spans="2:51" s="10" customFormat="1" ht="22.5" customHeight="1">
      <c r="B155" s="151"/>
      <c r="C155" s="152"/>
      <c r="D155" s="152"/>
      <c r="E155" s="153" t="s">
        <v>5</v>
      </c>
      <c r="F155" s="253" t="s">
        <v>5</v>
      </c>
      <c r="G155" s="254"/>
      <c r="H155" s="254"/>
      <c r="I155" s="254"/>
      <c r="J155" s="152"/>
      <c r="K155" s="154">
        <v>0</v>
      </c>
      <c r="L155" s="152"/>
      <c r="M155" s="152"/>
      <c r="N155" s="152"/>
      <c r="O155" s="152"/>
      <c r="P155" s="152"/>
      <c r="Q155" s="152"/>
      <c r="R155" s="155"/>
      <c r="T155" s="156"/>
      <c r="U155" s="152"/>
      <c r="V155" s="152"/>
      <c r="W155" s="152"/>
      <c r="X155" s="152"/>
      <c r="Y155" s="152"/>
      <c r="Z155" s="152"/>
      <c r="AA155" s="157"/>
      <c r="AT155" s="158" t="s">
        <v>143</v>
      </c>
      <c r="AU155" s="158" t="s">
        <v>101</v>
      </c>
      <c r="AV155" s="10" t="s">
        <v>101</v>
      </c>
      <c r="AW155" s="10" t="s">
        <v>31</v>
      </c>
      <c r="AX155" s="10" t="s">
        <v>73</v>
      </c>
      <c r="AY155" s="158" t="s">
        <v>135</v>
      </c>
    </row>
    <row r="156" spans="2:51" s="12" customFormat="1" ht="22.5" customHeight="1">
      <c r="B156" s="167"/>
      <c r="C156" s="168"/>
      <c r="D156" s="168"/>
      <c r="E156" s="169" t="s">
        <v>5</v>
      </c>
      <c r="F156" s="259" t="s">
        <v>589</v>
      </c>
      <c r="G156" s="260"/>
      <c r="H156" s="260"/>
      <c r="I156" s="260"/>
      <c r="J156" s="168"/>
      <c r="K156" s="170" t="s">
        <v>5</v>
      </c>
      <c r="L156" s="168"/>
      <c r="M156" s="168"/>
      <c r="N156" s="168"/>
      <c r="O156" s="168"/>
      <c r="P156" s="168"/>
      <c r="Q156" s="168"/>
      <c r="R156" s="171"/>
      <c r="T156" s="172"/>
      <c r="U156" s="168"/>
      <c r="V156" s="168"/>
      <c r="W156" s="168"/>
      <c r="X156" s="168"/>
      <c r="Y156" s="168"/>
      <c r="Z156" s="168"/>
      <c r="AA156" s="173"/>
      <c r="AT156" s="174" t="s">
        <v>143</v>
      </c>
      <c r="AU156" s="174" t="s">
        <v>101</v>
      </c>
      <c r="AV156" s="12" t="s">
        <v>81</v>
      </c>
      <c r="AW156" s="12" t="s">
        <v>31</v>
      </c>
      <c r="AX156" s="12" t="s">
        <v>73</v>
      </c>
      <c r="AY156" s="174" t="s">
        <v>135</v>
      </c>
    </row>
    <row r="157" spans="2:51" s="10" customFormat="1" ht="22.5" customHeight="1">
      <c r="B157" s="151"/>
      <c r="C157" s="152"/>
      <c r="D157" s="152"/>
      <c r="E157" s="153" t="s">
        <v>5</v>
      </c>
      <c r="F157" s="253" t="s">
        <v>590</v>
      </c>
      <c r="G157" s="254"/>
      <c r="H157" s="254"/>
      <c r="I157" s="254"/>
      <c r="J157" s="152"/>
      <c r="K157" s="154">
        <v>6.035</v>
      </c>
      <c r="L157" s="152"/>
      <c r="M157" s="152"/>
      <c r="N157" s="152"/>
      <c r="O157" s="152"/>
      <c r="P157" s="152"/>
      <c r="Q157" s="152"/>
      <c r="R157" s="155"/>
      <c r="T157" s="156"/>
      <c r="U157" s="152"/>
      <c r="V157" s="152"/>
      <c r="W157" s="152"/>
      <c r="X157" s="152"/>
      <c r="Y157" s="152"/>
      <c r="Z157" s="152"/>
      <c r="AA157" s="157"/>
      <c r="AT157" s="158" t="s">
        <v>143</v>
      </c>
      <c r="AU157" s="158" t="s">
        <v>101</v>
      </c>
      <c r="AV157" s="10" t="s">
        <v>101</v>
      </c>
      <c r="AW157" s="10" t="s">
        <v>31</v>
      </c>
      <c r="AX157" s="10" t="s">
        <v>73</v>
      </c>
      <c r="AY157" s="158" t="s">
        <v>135</v>
      </c>
    </row>
    <row r="158" spans="2:51" s="10" customFormat="1" ht="22.5" customHeight="1">
      <c r="B158" s="151"/>
      <c r="C158" s="152"/>
      <c r="D158" s="152"/>
      <c r="E158" s="153" t="s">
        <v>5</v>
      </c>
      <c r="F158" s="253" t="s">
        <v>591</v>
      </c>
      <c r="G158" s="254"/>
      <c r="H158" s="254"/>
      <c r="I158" s="254"/>
      <c r="J158" s="152"/>
      <c r="K158" s="154">
        <v>3</v>
      </c>
      <c r="L158" s="152"/>
      <c r="M158" s="152"/>
      <c r="N158" s="152"/>
      <c r="O158" s="152"/>
      <c r="P158" s="152"/>
      <c r="Q158" s="152"/>
      <c r="R158" s="155"/>
      <c r="T158" s="156"/>
      <c r="U158" s="152"/>
      <c r="V158" s="152"/>
      <c r="W158" s="152"/>
      <c r="X158" s="152"/>
      <c r="Y158" s="152"/>
      <c r="Z158" s="152"/>
      <c r="AA158" s="157"/>
      <c r="AT158" s="158" t="s">
        <v>143</v>
      </c>
      <c r="AU158" s="158" t="s">
        <v>101</v>
      </c>
      <c r="AV158" s="10" t="s">
        <v>101</v>
      </c>
      <c r="AW158" s="10" t="s">
        <v>31</v>
      </c>
      <c r="AX158" s="10" t="s">
        <v>73</v>
      </c>
      <c r="AY158" s="158" t="s">
        <v>135</v>
      </c>
    </row>
    <row r="159" spans="2:51" s="10" customFormat="1" ht="22.5" customHeight="1">
      <c r="B159" s="151"/>
      <c r="C159" s="152"/>
      <c r="D159" s="152"/>
      <c r="E159" s="153" t="s">
        <v>5</v>
      </c>
      <c r="F159" s="253" t="s">
        <v>592</v>
      </c>
      <c r="G159" s="254"/>
      <c r="H159" s="254"/>
      <c r="I159" s="254"/>
      <c r="J159" s="152"/>
      <c r="K159" s="154">
        <v>1.335</v>
      </c>
      <c r="L159" s="152"/>
      <c r="M159" s="152"/>
      <c r="N159" s="152"/>
      <c r="O159" s="152"/>
      <c r="P159" s="152"/>
      <c r="Q159" s="152"/>
      <c r="R159" s="155"/>
      <c r="T159" s="156"/>
      <c r="U159" s="152"/>
      <c r="V159" s="152"/>
      <c r="W159" s="152"/>
      <c r="X159" s="152"/>
      <c r="Y159" s="152"/>
      <c r="Z159" s="152"/>
      <c r="AA159" s="157"/>
      <c r="AT159" s="158" t="s">
        <v>143</v>
      </c>
      <c r="AU159" s="158" t="s">
        <v>101</v>
      </c>
      <c r="AV159" s="10" t="s">
        <v>101</v>
      </c>
      <c r="AW159" s="10" t="s">
        <v>31</v>
      </c>
      <c r="AX159" s="10" t="s">
        <v>73</v>
      </c>
      <c r="AY159" s="158" t="s">
        <v>135</v>
      </c>
    </row>
    <row r="160" spans="2:51" s="10" customFormat="1" ht="22.5" customHeight="1">
      <c r="B160" s="151"/>
      <c r="C160" s="152"/>
      <c r="D160" s="152"/>
      <c r="E160" s="153" t="s">
        <v>5</v>
      </c>
      <c r="F160" s="253" t="s">
        <v>593</v>
      </c>
      <c r="G160" s="254"/>
      <c r="H160" s="254"/>
      <c r="I160" s="254"/>
      <c r="J160" s="152"/>
      <c r="K160" s="154">
        <v>1.41</v>
      </c>
      <c r="L160" s="152"/>
      <c r="M160" s="152"/>
      <c r="N160" s="152"/>
      <c r="O160" s="152"/>
      <c r="P160" s="152"/>
      <c r="Q160" s="152"/>
      <c r="R160" s="155"/>
      <c r="T160" s="156"/>
      <c r="U160" s="152"/>
      <c r="V160" s="152"/>
      <c r="W160" s="152"/>
      <c r="X160" s="152"/>
      <c r="Y160" s="152"/>
      <c r="Z160" s="152"/>
      <c r="AA160" s="157"/>
      <c r="AT160" s="158" t="s">
        <v>143</v>
      </c>
      <c r="AU160" s="158" t="s">
        <v>101</v>
      </c>
      <c r="AV160" s="10" t="s">
        <v>101</v>
      </c>
      <c r="AW160" s="10" t="s">
        <v>31</v>
      </c>
      <c r="AX160" s="10" t="s">
        <v>73</v>
      </c>
      <c r="AY160" s="158" t="s">
        <v>135</v>
      </c>
    </row>
    <row r="161" spans="2:51" s="10" customFormat="1" ht="22.5" customHeight="1">
      <c r="B161" s="151"/>
      <c r="C161" s="152"/>
      <c r="D161" s="152"/>
      <c r="E161" s="153" t="s">
        <v>5</v>
      </c>
      <c r="F161" s="253" t="s">
        <v>594</v>
      </c>
      <c r="G161" s="254"/>
      <c r="H161" s="254"/>
      <c r="I161" s="254"/>
      <c r="J161" s="152"/>
      <c r="K161" s="154">
        <v>6.745</v>
      </c>
      <c r="L161" s="152"/>
      <c r="M161" s="152"/>
      <c r="N161" s="152"/>
      <c r="O161" s="152"/>
      <c r="P161" s="152"/>
      <c r="Q161" s="152"/>
      <c r="R161" s="155"/>
      <c r="T161" s="156"/>
      <c r="U161" s="152"/>
      <c r="V161" s="152"/>
      <c r="W161" s="152"/>
      <c r="X161" s="152"/>
      <c r="Y161" s="152"/>
      <c r="Z161" s="152"/>
      <c r="AA161" s="157"/>
      <c r="AT161" s="158" t="s">
        <v>143</v>
      </c>
      <c r="AU161" s="158" t="s">
        <v>101</v>
      </c>
      <c r="AV161" s="10" t="s">
        <v>101</v>
      </c>
      <c r="AW161" s="10" t="s">
        <v>31</v>
      </c>
      <c r="AX161" s="10" t="s">
        <v>73</v>
      </c>
      <c r="AY161" s="158" t="s">
        <v>135</v>
      </c>
    </row>
    <row r="162" spans="2:51" s="13" customFormat="1" ht="22.5" customHeight="1">
      <c r="B162" s="182"/>
      <c r="C162" s="183"/>
      <c r="D162" s="183"/>
      <c r="E162" s="184" t="s">
        <v>5</v>
      </c>
      <c r="F162" s="271" t="s">
        <v>546</v>
      </c>
      <c r="G162" s="272"/>
      <c r="H162" s="272"/>
      <c r="I162" s="272"/>
      <c r="J162" s="183"/>
      <c r="K162" s="185">
        <v>18.525</v>
      </c>
      <c r="L162" s="183"/>
      <c r="M162" s="183"/>
      <c r="N162" s="183"/>
      <c r="O162" s="183"/>
      <c r="P162" s="183"/>
      <c r="Q162" s="183"/>
      <c r="R162" s="186"/>
      <c r="T162" s="187"/>
      <c r="U162" s="183"/>
      <c r="V162" s="183"/>
      <c r="W162" s="183"/>
      <c r="X162" s="183"/>
      <c r="Y162" s="183"/>
      <c r="Z162" s="183"/>
      <c r="AA162" s="188"/>
      <c r="AT162" s="189" t="s">
        <v>143</v>
      </c>
      <c r="AU162" s="189" t="s">
        <v>101</v>
      </c>
      <c r="AV162" s="13" t="s">
        <v>434</v>
      </c>
      <c r="AW162" s="13" t="s">
        <v>31</v>
      </c>
      <c r="AX162" s="13" t="s">
        <v>73</v>
      </c>
      <c r="AY162" s="189" t="s">
        <v>135</v>
      </c>
    </row>
    <row r="163" spans="2:51" s="11" customFormat="1" ht="22.5" customHeight="1">
      <c r="B163" s="159"/>
      <c r="C163" s="160"/>
      <c r="D163" s="160"/>
      <c r="E163" s="161" t="s">
        <v>5</v>
      </c>
      <c r="F163" s="255" t="s">
        <v>145</v>
      </c>
      <c r="G163" s="256"/>
      <c r="H163" s="256"/>
      <c r="I163" s="256"/>
      <c r="J163" s="160"/>
      <c r="K163" s="162">
        <v>37.772</v>
      </c>
      <c r="L163" s="160"/>
      <c r="M163" s="160"/>
      <c r="N163" s="160"/>
      <c r="O163" s="160"/>
      <c r="P163" s="160"/>
      <c r="Q163" s="160"/>
      <c r="R163" s="163"/>
      <c r="T163" s="164"/>
      <c r="U163" s="160"/>
      <c r="V163" s="160"/>
      <c r="W163" s="160"/>
      <c r="X163" s="160"/>
      <c r="Y163" s="160"/>
      <c r="Z163" s="160"/>
      <c r="AA163" s="165"/>
      <c r="AT163" s="166" t="s">
        <v>143</v>
      </c>
      <c r="AU163" s="166" t="s">
        <v>101</v>
      </c>
      <c r="AV163" s="11" t="s">
        <v>140</v>
      </c>
      <c r="AW163" s="11" t="s">
        <v>31</v>
      </c>
      <c r="AX163" s="11" t="s">
        <v>81</v>
      </c>
      <c r="AY163" s="166" t="s">
        <v>135</v>
      </c>
    </row>
    <row r="164" spans="2:63" s="9" customFormat="1" ht="29.85" customHeight="1">
      <c r="B164" s="130"/>
      <c r="C164" s="131"/>
      <c r="D164" s="140" t="s">
        <v>114</v>
      </c>
      <c r="E164" s="140"/>
      <c r="F164" s="140"/>
      <c r="G164" s="140"/>
      <c r="H164" s="140"/>
      <c r="I164" s="140"/>
      <c r="J164" s="140"/>
      <c r="K164" s="140"/>
      <c r="L164" s="140"/>
      <c r="M164" s="140"/>
      <c r="N164" s="267">
        <f>BK164</f>
        <v>0</v>
      </c>
      <c r="O164" s="268"/>
      <c r="P164" s="268"/>
      <c r="Q164" s="268"/>
      <c r="R164" s="133"/>
      <c r="T164" s="134"/>
      <c r="U164" s="131"/>
      <c r="V164" s="131"/>
      <c r="W164" s="135">
        <f>SUM(W165:W216)</f>
        <v>238.842013</v>
      </c>
      <c r="X164" s="131"/>
      <c r="Y164" s="135">
        <f>SUM(Y165:Y216)</f>
        <v>2.05238476</v>
      </c>
      <c r="Z164" s="131"/>
      <c r="AA164" s="136">
        <f>SUM(AA165:AA216)</f>
        <v>0</v>
      </c>
      <c r="AR164" s="137" t="s">
        <v>81</v>
      </c>
      <c r="AT164" s="138" t="s">
        <v>72</v>
      </c>
      <c r="AU164" s="138" t="s">
        <v>81</v>
      </c>
      <c r="AY164" s="137" t="s">
        <v>135</v>
      </c>
      <c r="BK164" s="139">
        <f>SUM(BK165:BK216)</f>
        <v>0</v>
      </c>
    </row>
    <row r="165" spans="2:65" s="1" customFormat="1" ht="44.25" customHeight="1">
      <c r="B165" s="141"/>
      <c r="C165" s="142" t="s">
        <v>207</v>
      </c>
      <c r="D165" s="142" t="s">
        <v>136</v>
      </c>
      <c r="E165" s="143" t="s">
        <v>595</v>
      </c>
      <c r="F165" s="249" t="s">
        <v>596</v>
      </c>
      <c r="G165" s="249"/>
      <c r="H165" s="249"/>
      <c r="I165" s="249"/>
      <c r="J165" s="144" t="s">
        <v>187</v>
      </c>
      <c r="K165" s="145">
        <v>5.955</v>
      </c>
      <c r="L165" s="250"/>
      <c r="M165" s="250"/>
      <c r="N165" s="250">
        <f>ROUND(L165*K165,2)</f>
        <v>0</v>
      </c>
      <c r="O165" s="250"/>
      <c r="P165" s="250"/>
      <c r="Q165" s="250"/>
      <c r="R165" s="146"/>
      <c r="T165" s="147" t="s">
        <v>5</v>
      </c>
      <c r="U165" s="44" t="s">
        <v>38</v>
      </c>
      <c r="V165" s="148">
        <v>0.297</v>
      </c>
      <c r="W165" s="148">
        <f>V165*K165</f>
        <v>1.768635</v>
      </c>
      <c r="X165" s="148">
        <v>0.0156</v>
      </c>
      <c r="Y165" s="148">
        <f>X165*K165</f>
        <v>0.092898</v>
      </c>
      <c r="Z165" s="148">
        <v>0</v>
      </c>
      <c r="AA165" s="149">
        <f>Z165*K165</f>
        <v>0</v>
      </c>
      <c r="AR165" s="21" t="s">
        <v>140</v>
      </c>
      <c r="AT165" s="21" t="s">
        <v>136</v>
      </c>
      <c r="AU165" s="21" t="s">
        <v>101</v>
      </c>
      <c r="AY165" s="21" t="s">
        <v>135</v>
      </c>
      <c r="BE165" s="150">
        <f>IF(U165="základní",N165,0)</f>
        <v>0</v>
      </c>
      <c r="BF165" s="150">
        <f>IF(U165="snížená",N165,0)</f>
        <v>0</v>
      </c>
      <c r="BG165" s="150">
        <f>IF(U165="zákl. přenesená",N165,0)</f>
        <v>0</v>
      </c>
      <c r="BH165" s="150">
        <f>IF(U165="sníž. přenesená",N165,0)</f>
        <v>0</v>
      </c>
      <c r="BI165" s="150">
        <f>IF(U165="nulová",N165,0)</f>
        <v>0</v>
      </c>
      <c r="BJ165" s="21" t="s">
        <v>81</v>
      </c>
      <c r="BK165" s="150">
        <f>ROUND(L165*K165,2)</f>
        <v>0</v>
      </c>
      <c r="BL165" s="21" t="s">
        <v>140</v>
      </c>
      <c r="BM165" s="21" t="s">
        <v>597</v>
      </c>
    </row>
    <row r="166" spans="2:51" s="12" customFormat="1" ht="22.5" customHeight="1">
      <c r="B166" s="167"/>
      <c r="C166" s="168"/>
      <c r="D166" s="168"/>
      <c r="E166" s="169" t="s">
        <v>5</v>
      </c>
      <c r="F166" s="257" t="s">
        <v>598</v>
      </c>
      <c r="G166" s="258"/>
      <c r="H166" s="258"/>
      <c r="I166" s="258"/>
      <c r="J166" s="168"/>
      <c r="K166" s="170" t="s">
        <v>5</v>
      </c>
      <c r="L166" s="168"/>
      <c r="M166" s="168"/>
      <c r="N166" s="168"/>
      <c r="O166" s="168"/>
      <c r="P166" s="168"/>
      <c r="Q166" s="168"/>
      <c r="R166" s="171"/>
      <c r="T166" s="172"/>
      <c r="U166" s="168"/>
      <c r="V166" s="168"/>
      <c r="W166" s="168"/>
      <c r="X166" s="168"/>
      <c r="Y166" s="168"/>
      <c r="Z166" s="168"/>
      <c r="AA166" s="173"/>
      <c r="AT166" s="174" t="s">
        <v>143</v>
      </c>
      <c r="AU166" s="174" t="s">
        <v>101</v>
      </c>
      <c r="AV166" s="12" t="s">
        <v>81</v>
      </c>
      <c r="AW166" s="12" t="s">
        <v>31</v>
      </c>
      <c r="AX166" s="12" t="s">
        <v>73</v>
      </c>
      <c r="AY166" s="174" t="s">
        <v>135</v>
      </c>
    </row>
    <row r="167" spans="2:51" s="10" customFormat="1" ht="22.5" customHeight="1">
      <c r="B167" s="151"/>
      <c r="C167" s="152"/>
      <c r="D167" s="152"/>
      <c r="E167" s="153" t="s">
        <v>5</v>
      </c>
      <c r="F167" s="253" t="s">
        <v>599</v>
      </c>
      <c r="G167" s="254"/>
      <c r="H167" s="254"/>
      <c r="I167" s="254"/>
      <c r="J167" s="152"/>
      <c r="K167" s="154">
        <v>1.27</v>
      </c>
      <c r="L167" s="152"/>
      <c r="M167" s="152"/>
      <c r="N167" s="152"/>
      <c r="O167" s="152"/>
      <c r="P167" s="152"/>
      <c r="Q167" s="152"/>
      <c r="R167" s="155"/>
      <c r="T167" s="156"/>
      <c r="U167" s="152"/>
      <c r="V167" s="152"/>
      <c r="W167" s="152"/>
      <c r="X167" s="152"/>
      <c r="Y167" s="152"/>
      <c r="Z167" s="152"/>
      <c r="AA167" s="157"/>
      <c r="AT167" s="158" t="s">
        <v>143</v>
      </c>
      <c r="AU167" s="158" t="s">
        <v>101</v>
      </c>
      <c r="AV167" s="10" t="s">
        <v>101</v>
      </c>
      <c r="AW167" s="10" t="s">
        <v>31</v>
      </c>
      <c r="AX167" s="10" t="s">
        <v>73</v>
      </c>
      <c r="AY167" s="158" t="s">
        <v>135</v>
      </c>
    </row>
    <row r="168" spans="2:51" s="10" customFormat="1" ht="22.5" customHeight="1">
      <c r="B168" s="151"/>
      <c r="C168" s="152"/>
      <c r="D168" s="152"/>
      <c r="E168" s="153" t="s">
        <v>5</v>
      </c>
      <c r="F168" s="253" t="s">
        <v>600</v>
      </c>
      <c r="G168" s="254"/>
      <c r="H168" s="254"/>
      <c r="I168" s="254"/>
      <c r="J168" s="152"/>
      <c r="K168" s="154">
        <v>0.79</v>
      </c>
      <c r="L168" s="152"/>
      <c r="M168" s="152"/>
      <c r="N168" s="152"/>
      <c r="O168" s="152"/>
      <c r="P168" s="152"/>
      <c r="Q168" s="152"/>
      <c r="R168" s="155"/>
      <c r="T168" s="156"/>
      <c r="U168" s="152"/>
      <c r="V168" s="152"/>
      <c r="W168" s="152"/>
      <c r="X168" s="152"/>
      <c r="Y168" s="152"/>
      <c r="Z168" s="152"/>
      <c r="AA168" s="157"/>
      <c r="AT168" s="158" t="s">
        <v>143</v>
      </c>
      <c r="AU168" s="158" t="s">
        <v>101</v>
      </c>
      <c r="AV168" s="10" t="s">
        <v>101</v>
      </c>
      <c r="AW168" s="10" t="s">
        <v>31</v>
      </c>
      <c r="AX168" s="10" t="s">
        <v>73</v>
      </c>
      <c r="AY168" s="158" t="s">
        <v>135</v>
      </c>
    </row>
    <row r="169" spans="2:51" s="10" customFormat="1" ht="22.5" customHeight="1">
      <c r="B169" s="151"/>
      <c r="C169" s="152"/>
      <c r="D169" s="152"/>
      <c r="E169" s="153" t="s">
        <v>5</v>
      </c>
      <c r="F169" s="253" t="s">
        <v>601</v>
      </c>
      <c r="G169" s="254"/>
      <c r="H169" s="254"/>
      <c r="I169" s="254"/>
      <c r="J169" s="152"/>
      <c r="K169" s="154">
        <v>0.427</v>
      </c>
      <c r="L169" s="152"/>
      <c r="M169" s="152"/>
      <c r="N169" s="152"/>
      <c r="O169" s="152"/>
      <c r="P169" s="152"/>
      <c r="Q169" s="152"/>
      <c r="R169" s="155"/>
      <c r="T169" s="156"/>
      <c r="U169" s="152"/>
      <c r="V169" s="152"/>
      <c r="W169" s="152"/>
      <c r="X169" s="152"/>
      <c r="Y169" s="152"/>
      <c r="Z169" s="152"/>
      <c r="AA169" s="157"/>
      <c r="AT169" s="158" t="s">
        <v>143</v>
      </c>
      <c r="AU169" s="158" t="s">
        <v>101</v>
      </c>
      <c r="AV169" s="10" t="s">
        <v>101</v>
      </c>
      <c r="AW169" s="10" t="s">
        <v>31</v>
      </c>
      <c r="AX169" s="10" t="s">
        <v>73</v>
      </c>
      <c r="AY169" s="158" t="s">
        <v>135</v>
      </c>
    </row>
    <row r="170" spans="2:51" s="10" customFormat="1" ht="22.5" customHeight="1">
      <c r="B170" s="151"/>
      <c r="C170" s="152"/>
      <c r="D170" s="152"/>
      <c r="E170" s="153" t="s">
        <v>5</v>
      </c>
      <c r="F170" s="253" t="s">
        <v>602</v>
      </c>
      <c r="G170" s="254"/>
      <c r="H170" s="254"/>
      <c r="I170" s="254"/>
      <c r="J170" s="152"/>
      <c r="K170" s="154">
        <v>0.417</v>
      </c>
      <c r="L170" s="152"/>
      <c r="M170" s="152"/>
      <c r="N170" s="152"/>
      <c r="O170" s="152"/>
      <c r="P170" s="152"/>
      <c r="Q170" s="152"/>
      <c r="R170" s="155"/>
      <c r="T170" s="156"/>
      <c r="U170" s="152"/>
      <c r="V170" s="152"/>
      <c r="W170" s="152"/>
      <c r="X170" s="152"/>
      <c r="Y170" s="152"/>
      <c r="Z170" s="152"/>
      <c r="AA170" s="157"/>
      <c r="AT170" s="158" t="s">
        <v>143</v>
      </c>
      <c r="AU170" s="158" t="s">
        <v>101</v>
      </c>
      <c r="AV170" s="10" t="s">
        <v>101</v>
      </c>
      <c r="AW170" s="10" t="s">
        <v>31</v>
      </c>
      <c r="AX170" s="10" t="s">
        <v>73</v>
      </c>
      <c r="AY170" s="158" t="s">
        <v>135</v>
      </c>
    </row>
    <row r="171" spans="2:51" s="10" customFormat="1" ht="22.5" customHeight="1">
      <c r="B171" s="151"/>
      <c r="C171" s="152"/>
      <c r="D171" s="152"/>
      <c r="E171" s="153" t="s">
        <v>5</v>
      </c>
      <c r="F171" s="253" t="s">
        <v>603</v>
      </c>
      <c r="G171" s="254"/>
      <c r="H171" s="254"/>
      <c r="I171" s="254"/>
      <c r="J171" s="152"/>
      <c r="K171" s="154">
        <v>0.727</v>
      </c>
      <c r="L171" s="152"/>
      <c r="M171" s="152"/>
      <c r="N171" s="152"/>
      <c r="O171" s="152"/>
      <c r="P171" s="152"/>
      <c r="Q171" s="152"/>
      <c r="R171" s="155"/>
      <c r="T171" s="156"/>
      <c r="U171" s="152"/>
      <c r="V171" s="152"/>
      <c r="W171" s="152"/>
      <c r="X171" s="152"/>
      <c r="Y171" s="152"/>
      <c r="Z171" s="152"/>
      <c r="AA171" s="157"/>
      <c r="AT171" s="158" t="s">
        <v>143</v>
      </c>
      <c r="AU171" s="158" t="s">
        <v>101</v>
      </c>
      <c r="AV171" s="10" t="s">
        <v>101</v>
      </c>
      <c r="AW171" s="10" t="s">
        <v>31</v>
      </c>
      <c r="AX171" s="10" t="s">
        <v>73</v>
      </c>
      <c r="AY171" s="158" t="s">
        <v>135</v>
      </c>
    </row>
    <row r="172" spans="2:51" s="13" customFormat="1" ht="22.5" customHeight="1">
      <c r="B172" s="182"/>
      <c r="C172" s="183"/>
      <c r="D172" s="183"/>
      <c r="E172" s="184" t="s">
        <v>5</v>
      </c>
      <c r="F172" s="271" t="s">
        <v>546</v>
      </c>
      <c r="G172" s="272"/>
      <c r="H172" s="272"/>
      <c r="I172" s="272"/>
      <c r="J172" s="183"/>
      <c r="K172" s="185">
        <v>3.631</v>
      </c>
      <c r="L172" s="183"/>
      <c r="M172" s="183"/>
      <c r="N172" s="183"/>
      <c r="O172" s="183"/>
      <c r="P172" s="183"/>
      <c r="Q172" s="183"/>
      <c r="R172" s="186"/>
      <c r="T172" s="187"/>
      <c r="U172" s="183"/>
      <c r="V172" s="183"/>
      <c r="W172" s="183"/>
      <c r="X172" s="183"/>
      <c r="Y172" s="183"/>
      <c r="Z172" s="183"/>
      <c r="AA172" s="188"/>
      <c r="AT172" s="189" t="s">
        <v>143</v>
      </c>
      <c r="AU172" s="189" t="s">
        <v>101</v>
      </c>
      <c r="AV172" s="13" t="s">
        <v>434</v>
      </c>
      <c r="AW172" s="13" t="s">
        <v>31</v>
      </c>
      <c r="AX172" s="13" t="s">
        <v>73</v>
      </c>
      <c r="AY172" s="189" t="s">
        <v>135</v>
      </c>
    </row>
    <row r="173" spans="2:51" s="10" customFormat="1" ht="22.5" customHeight="1">
      <c r="B173" s="151"/>
      <c r="C173" s="152"/>
      <c r="D173" s="152"/>
      <c r="E173" s="153" t="s">
        <v>5</v>
      </c>
      <c r="F173" s="253" t="s">
        <v>5</v>
      </c>
      <c r="G173" s="254"/>
      <c r="H173" s="254"/>
      <c r="I173" s="254"/>
      <c r="J173" s="152"/>
      <c r="K173" s="154">
        <v>0</v>
      </c>
      <c r="L173" s="152"/>
      <c r="M173" s="152"/>
      <c r="N173" s="152"/>
      <c r="O173" s="152"/>
      <c r="P173" s="152"/>
      <c r="Q173" s="152"/>
      <c r="R173" s="155"/>
      <c r="T173" s="156"/>
      <c r="U173" s="152"/>
      <c r="V173" s="152"/>
      <c r="W173" s="152"/>
      <c r="X173" s="152"/>
      <c r="Y173" s="152"/>
      <c r="Z173" s="152"/>
      <c r="AA173" s="157"/>
      <c r="AT173" s="158" t="s">
        <v>143</v>
      </c>
      <c r="AU173" s="158" t="s">
        <v>101</v>
      </c>
      <c r="AV173" s="10" t="s">
        <v>101</v>
      </c>
      <c r="AW173" s="10" t="s">
        <v>31</v>
      </c>
      <c r="AX173" s="10" t="s">
        <v>73</v>
      </c>
      <c r="AY173" s="158" t="s">
        <v>135</v>
      </c>
    </row>
    <row r="174" spans="2:51" s="12" customFormat="1" ht="22.5" customHeight="1">
      <c r="B174" s="167"/>
      <c r="C174" s="168"/>
      <c r="D174" s="168"/>
      <c r="E174" s="169" t="s">
        <v>5</v>
      </c>
      <c r="F174" s="259" t="s">
        <v>589</v>
      </c>
      <c r="G174" s="260"/>
      <c r="H174" s="260"/>
      <c r="I174" s="260"/>
      <c r="J174" s="168"/>
      <c r="K174" s="170" t="s">
        <v>5</v>
      </c>
      <c r="L174" s="168"/>
      <c r="M174" s="168"/>
      <c r="N174" s="168"/>
      <c r="O174" s="168"/>
      <c r="P174" s="168"/>
      <c r="Q174" s="168"/>
      <c r="R174" s="171"/>
      <c r="T174" s="172"/>
      <c r="U174" s="168"/>
      <c r="V174" s="168"/>
      <c r="W174" s="168"/>
      <c r="X174" s="168"/>
      <c r="Y174" s="168"/>
      <c r="Z174" s="168"/>
      <c r="AA174" s="173"/>
      <c r="AT174" s="174" t="s">
        <v>143</v>
      </c>
      <c r="AU174" s="174" t="s">
        <v>101</v>
      </c>
      <c r="AV174" s="12" t="s">
        <v>81</v>
      </c>
      <c r="AW174" s="12" t="s">
        <v>31</v>
      </c>
      <c r="AX174" s="12" t="s">
        <v>73</v>
      </c>
      <c r="AY174" s="174" t="s">
        <v>135</v>
      </c>
    </row>
    <row r="175" spans="2:51" s="10" customFormat="1" ht="22.5" customHeight="1">
      <c r="B175" s="151"/>
      <c r="C175" s="152"/>
      <c r="D175" s="152"/>
      <c r="E175" s="153" t="s">
        <v>5</v>
      </c>
      <c r="F175" s="253" t="s">
        <v>604</v>
      </c>
      <c r="G175" s="254"/>
      <c r="H175" s="254"/>
      <c r="I175" s="254"/>
      <c r="J175" s="152"/>
      <c r="K175" s="154">
        <v>1.597</v>
      </c>
      <c r="L175" s="152"/>
      <c r="M175" s="152"/>
      <c r="N175" s="152"/>
      <c r="O175" s="152"/>
      <c r="P175" s="152"/>
      <c r="Q175" s="152"/>
      <c r="R175" s="155"/>
      <c r="T175" s="156"/>
      <c r="U175" s="152"/>
      <c r="V175" s="152"/>
      <c r="W175" s="152"/>
      <c r="X175" s="152"/>
      <c r="Y175" s="152"/>
      <c r="Z175" s="152"/>
      <c r="AA175" s="157"/>
      <c r="AT175" s="158" t="s">
        <v>143</v>
      </c>
      <c r="AU175" s="158" t="s">
        <v>101</v>
      </c>
      <c r="AV175" s="10" t="s">
        <v>101</v>
      </c>
      <c r="AW175" s="10" t="s">
        <v>31</v>
      </c>
      <c r="AX175" s="10" t="s">
        <v>73</v>
      </c>
      <c r="AY175" s="158" t="s">
        <v>135</v>
      </c>
    </row>
    <row r="176" spans="2:51" s="10" customFormat="1" ht="22.5" customHeight="1">
      <c r="B176" s="151"/>
      <c r="C176" s="152"/>
      <c r="D176" s="152"/>
      <c r="E176" s="153" t="s">
        <v>5</v>
      </c>
      <c r="F176" s="253" t="s">
        <v>603</v>
      </c>
      <c r="G176" s="254"/>
      <c r="H176" s="254"/>
      <c r="I176" s="254"/>
      <c r="J176" s="152"/>
      <c r="K176" s="154">
        <v>0.727</v>
      </c>
      <c r="L176" s="152"/>
      <c r="M176" s="152"/>
      <c r="N176" s="152"/>
      <c r="O176" s="152"/>
      <c r="P176" s="152"/>
      <c r="Q176" s="152"/>
      <c r="R176" s="155"/>
      <c r="T176" s="156"/>
      <c r="U176" s="152"/>
      <c r="V176" s="152"/>
      <c r="W176" s="152"/>
      <c r="X176" s="152"/>
      <c r="Y176" s="152"/>
      <c r="Z176" s="152"/>
      <c r="AA176" s="157"/>
      <c r="AT176" s="158" t="s">
        <v>143</v>
      </c>
      <c r="AU176" s="158" t="s">
        <v>101</v>
      </c>
      <c r="AV176" s="10" t="s">
        <v>101</v>
      </c>
      <c r="AW176" s="10" t="s">
        <v>31</v>
      </c>
      <c r="AX176" s="10" t="s">
        <v>73</v>
      </c>
      <c r="AY176" s="158" t="s">
        <v>135</v>
      </c>
    </row>
    <row r="177" spans="2:51" s="13" customFormat="1" ht="22.5" customHeight="1">
      <c r="B177" s="182"/>
      <c r="C177" s="183"/>
      <c r="D177" s="183"/>
      <c r="E177" s="184" t="s">
        <v>5</v>
      </c>
      <c r="F177" s="271" t="s">
        <v>546</v>
      </c>
      <c r="G177" s="272"/>
      <c r="H177" s="272"/>
      <c r="I177" s="272"/>
      <c r="J177" s="183"/>
      <c r="K177" s="185">
        <v>2.324</v>
      </c>
      <c r="L177" s="183"/>
      <c r="M177" s="183"/>
      <c r="N177" s="183"/>
      <c r="O177" s="183"/>
      <c r="P177" s="183"/>
      <c r="Q177" s="183"/>
      <c r="R177" s="186"/>
      <c r="T177" s="187"/>
      <c r="U177" s="183"/>
      <c r="V177" s="183"/>
      <c r="W177" s="183"/>
      <c r="X177" s="183"/>
      <c r="Y177" s="183"/>
      <c r="Z177" s="183"/>
      <c r="AA177" s="188"/>
      <c r="AT177" s="189" t="s">
        <v>143</v>
      </c>
      <c r="AU177" s="189" t="s">
        <v>101</v>
      </c>
      <c r="AV177" s="13" t="s">
        <v>434</v>
      </c>
      <c r="AW177" s="13" t="s">
        <v>31</v>
      </c>
      <c r="AX177" s="13" t="s">
        <v>73</v>
      </c>
      <c r="AY177" s="189" t="s">
        <v>135</v>
      </c>
    </row>
    <row r="178" spans="2:51" s="11" customFormat="1" ht="22.5" customHeight="1">
      <c r="B178" s="159"/>
      <c r="C178" s="160"/>
      <c r="D178" s="160"/>
      <c r="E178" s="161" t="s">
        <v>5</v>
      </c>
      <c r="F178" s="255" t="s">
        <v>145</v>
      </c>
      <c r="G178" s="256"/>
      <c r="H178" s="256"/>
      <c r="I178" s="256"/>
      <c r="J178" s="160"/>
      <c r="K178" s="162">
        <v>5.955</v>
      </c>
      <c r="L178" s="160"/>
      <c r="M178" s="160"/>
      <c r="N178" s="160"/>
      <c r="O178" s="160"/>
      <c r="P178" s="160"/>
      <c r="Q178" s="160"/>
      <c r="R178" s="163"/>
      <c r="T178" s="164"/>
      <c r="U178" s="160"/>
      <c r="V178" s="160"/>
      <c r="W178" s="160"/>
      <c r="X178" s="160"/>
      <c r="Y178" s="160"/>
      <c r="Z178" s="160"/>
      <c r="AA178" s="165"/>
      <c r="AT178" s="166" t="s">
        <v>143</v>
      </c>
      <c r="AU178" s="166" t="s">
        <v>101</v>
      </c>
      <c r="AV178" s="11" t="s">
        <v>140</v>
      </c>
      <c r="AW178" s="11" t="s">
        <v>31</v>
      </c>
      <c r="AX178" s="11" t="s">
        <v>81</v>
      </c>
      <c r="AY178" s="166" t="s">
        <v>135</v>
      </c>
    </row>
    <row r="179" spans="2:65" s="1" customFormat="1" ht="31.5" customHeight="1">
      <c r="B179" s="141"/>
      <c r="C179" s="142" t="s">
        <v>605</v>
      </c>
      <c r="D179" s="142" t="s">
        <v>136</v>
      </c>
      <c r="E179" s="143" t="s">
        <v>606</v>
      </c>
      <c r="F179" s="249" t="s">
        <v>607</v>
      </c>
      <c r="G179" s="249"/>
      <c r="H179" s="249"/>
      <c r="I179" s="249"/>
      <c r="J179" s="144" t="s">
        <v>187</v>
      </c>
      <c r="K179" s="145">
        <v>182.543</v>
      </c>
      <c r="L179" s="250"/>
      <c r="M179" s="250"/>
      <c r="N179" s="250">
        <f>ROUND(L179*K179,2)</f>
        <v>0</v>
      </c>
      <c r="O179" s="250"/>
      <c r="P179" s="250"/>
      <c r="Q179" s="250"/>
      <c r="R179" s="146"/>
      <c r="T179" s="147" t="s">
        <v>5</v>
      </c>
      <c r="U179" s="44" t="s">
        <v>38</v>
      </c>
      <c r="V179" s="148">
        <v>0.84</v>
      </c>
      <c r="W179" s="148">
        <f>V179*K179</f>
        <v>153.33612</v>
      </c>
      <c r="X179" s="148">
        <v>0.0094</v>
      </c>
      <c r="Y179" s="148">
        <f>X179*K179</f>
        <v>1.7159042000000002</v>
      </c>
      <c r="Z179" s="148">
        <v>0</v>
      </c>
      <c r="AA179" s="149">
        <f>Z179*K179</f>
        <v>0</v>
      </c>
      <c r="AR179" s="21" t="s">
        <v>140</v>
      </c>
      <c r="AT179" s="21" t="s">
        <v>136</v>
      </c>
      <c r="AU179" s="21" t="s">
        <v>101</v>
      </c>
      <c r="AY179" s="21" t="s">
        <v>135</v>
      </c>
      <c r="BE179" s="150">
        <f>IF(U179="základní",N179,0)</f>
        <v>0</v>
      </c>
      <c r="BF179" s="150">
        <f>IF(U179="snížená",N179,0)</f>
        <v>0</v>
      </c>
      <c r="BG179" s="150">
        <f>IF(U179="zákl. přenesená",N179,0)</f>
        <v>0</v>
      </c>
      <c r="BH179" s="150">
        <f>IF(U179="sníž. přenesená",N179,0)</f>
        <v>0</v>
      </c>
      <c r="BI179" s="150">
        <f>IF(U179="nulová",N179,0)</f>
        <v>0</v>
      </c>
      <c r="BJ179" s="21" t="s">
        <v>81</v>
      </c>
      <c r="BK179" s="150">
        <f>ROUND(L179*K179,2)</f>
        <v>0</v>
      </c>
      <c r="BL179" s="21" t="s">
        <v>140</v>
      </c>
      <c r="BM179" s="21" t="s">
        <v>608</v>
      </c>
    </row>
    <row r="180" spans="2:51" s="10" customFormat="1" ht="22.5" customHeight="1">
      <c r="B180" s="151"/>
      <c r="C180" s="152"/>
      <c r="D180" s="152"/>
      <c r="E180" s="153" t="s">
        <v>5</v>
      </c>
      <c r="F180" s="251" t="s">
        <v>609</v>
      </c>
      <c r="G180" s="252"/>
      <c r="H180" s="252"/>
      <c r="I180" s="252"/>
      <c r="J180" s="152"/>
      <c r="K180" s="154">
        <v>109.8</v>
      </c>
      <c r="L180" s="152"/>
      <c r="M180" s="152"/>
      <c r="N180" s="152"/>
      <c r="O180" s="152"/>
      <c r="P180" s="152"/>
      <c r="Q180" s="152"/>
      <c r="R180" s="155"/>
      <c r="T180" s="156"/>
      <c r="U180" s="152"/>
      <c r="V180" s="152"/>
      <c r="W180" s="152"/>
      <c r="X180" s="152"/>
      <c r="Y180" s="152"/>
      <c r="Z180" s="152"/>
      <c r="AA180" s="157"/>
      <c r="AT180" s="158" t="s">
        <v>143</v>
      </c>
      <c r="AU180" s="158" t="s">
        <v>101</v>
      </c>
      <c r="AV180" s="10" t="s">
        <v>101</v>
      </c>
      <c r="AW180" s="10" t="s">
        <v>31</v>
      </c>
      <c r="AX180" s="10" t="s">
        <v>73</v>
      </c>
      <c r="AY180" s="158" t="s">
        <v>135</v>
      </c>
    </row>
    <row r="181" spans="2:51" s="10" customFormat="1" ht="22.5" customHeight="1">
      <c r="B181" s="151"/>
      <c r="C181" s="152"/>
      <c r="D181" s="152"/>
      <c r="E181" s="153" t="s">
        <v>5</v>
      </c>
      <c r="F181" s="253" t="s">
        <v>610</v>
      </c>
      <c r="G181" s="254"/>
      <c r="H181" s="254"/>
      <c r="I181" s="254"/>
      <c r="J181" s="152"/>
      <c r="K181" s="154">
        <v>72.743</v>
      </c>
      <c r="L181" s="152"/>
      <c r="M181" s="152"/>
      <c r="N181" s="152"/>
      <c r="O181" s="152"/>
      <c r="P181" s="152"/>
      <c r="Q181" s="152"/>
      <c r="R181" s="155"/>
      <c r="T181" s="156"/>
      <c r="U181" s="152"/>
      <c r="V181" s="152"/>
      <c r="W181" s="152"/>
      <c r="X181" s="152"/>
      <c r="Y181" s="152"/>
      <c r="Z181" s="152"/>
      <c r="AA181" s="157"/>
      <c r="AT181" s="158" t="s">
        <v>143</v>
      </c>
      <c r="AU181" s="158" t="s">
        <v>101</v>
      </c>
      <c r="AV181" s="10" t="s">
        <v>101</v>
      </c>
      <c r="AW181" s="10" t="s">
        <v>31</v>
      </c>
      <c r="AX181" s="10" t="s">
        <v>73</v>
      </c>
      <c r="AY181" s="158" t="s">
        <v>135</v>
      </c>
    </row>
    <row r="182" spans="2:51" s="11" customFormat="1" ht="22.5" customHeight="1">
      <c r="B182" s="159"/>
      <c r="C182" s="160"/>
      <c r="D182" s="160"/>
      <c r="E182" s="161" t="s">
        <v>5</v>
      </c>
      <c r="F182" s="255" t="s">
        <v>145</v>
      </c>
      <c r="G182" s="256"/>
      <c r="H182" s="256"/>
      <c r="I182" s="256"/>
      <c r="J182" s="160"/>
      <c r="K182" s="162">
        <v>182.543</v>
      </c>
      <c r="L182" s="160"/>
      <c r="M182" s="160"/>
      <c r="N182" s="160"/>
      <c r="O182" s="160"/>
      <c r="P182" s="160"/>
      <c r="Q182" s="160"/>
      <c r="R182" s="163"/>
      <c r="T182" s="164"/>
      <c r="U182" s="160"/>
      <c r="V182" s="160"/>
      <c r="W182" s="160"/>
      <c r="X182" s="160"/>
      <c r="Y182" s="160"/>
      <c r="Z182" s="160"/>
      <c r="AA182" s="165"/>
      <c r="AT182" s="166" t="s">
        <v>143</v>
      </c>
      <c r="AU182" s="166" t="s">
        <v>101</v>
      </c>
      <c r="AV182" s="11" t="s">
        <v>140</v>
      </c>
      <c r="AW182" s="11" t="s">
        <v>31</v>
      </c>
      <c r="AX182" s="11" t="s">
        <v>81</v>
      </c>
      <c r="AY182" s="166" t="s">
        <v>135</v>
      </c>
    </row>
    <row r="183" spans="2:65" s="1" customFormat="1" ht="31.5" customHeight="1">
      <c r="B183" s="141"/>
      <c r="C183" s="142" t="s">
        <v>477</v>
      </c>
      <c r="D183" s="142" t="s">
        <v>136</v>
      </c>
      <c r="E183" s="143" t="s">
        <v>611</v>
      </c>
      <c r="F183" s="249" t="s">
        <v>612</v>
      </c>
      <c r="G183" s="249"/>
      <c r="H183" s="249"/>
      <c r="I183" s="249"/>
      <c r="J183" s="144" t="s">
        <v>187</v>
      </c>
      <c r="K183" s="145">
        <v>182.543</v>
      </c>
      <c r="L183" s="250"/>
      <c r="M183" s="250"/>
      <c r="N183" s="250">
        <f>ROUND(L183*K183,2)</f>
        <v>0</v>
      </c>
      <c r="O183" s="250"/>
      <c r="P183" s="250"/>
      <c r="Q183" s="250"/>
      <c r="R183" s="146"/>
      <c r="T183" s="147" t="s">
        <v>5</v>
      </c>
      <c r="U183" s="44" t="s">
        <v>38</v>
      </c>
      <c r="V183" s="148">
        <v>0.34</v>
      </c>
      <c r="W183" s="148">
        <f>V183*K183</f>
        <v>62.064620000000005</v>
      </c>
      <c r="X183" s="148">
        <v>0</v>
      </c>
      <c r="Y183" s="148">
        <f>X183*K183</f>
        <v>0</v>
      </c>
      <c r="Z183" s="148">
        <v>0</v>
      </c>
      <c r="AA183" s="149">
        <f>Z183*K183</f>
        <v>0</v>
      </c>
      <c r="AR183" s="21" t="s">
        <v>140</v>
      </c>
      <c r="AT183" s="21" t="s">
        <v>136</v>
      </c>
      <c r="AU183" s="21" t="s">
        <v>101</v>
      </c>
      <c r="AY183" s="21" t="s">
        <v>135</v>
      </c>
      <c r="BE183" s="150">
        <f>IF(U183="základní",N183,0)</f>
        <v>0</v>
      </c>
      <c r="BF183" s="150">
        <f>IF(U183="snížená",N183,0)</f>
        <v>0</v>
      </c>
      <c r="BG183" s="150">
        <f>IF(U183="zákl. přenesená",N183,0)</f>
        <v>0</v>
      </c>
      <c r="BH183" s="150">
        <f>IF(U183="sníž. přenesená",N183,0)</f>
        <v>0</v>
      </c>
      <c r="BI183" s="150">
        <f>IF(U183="nulová",N183,0)</f>
        <v>0</v>
      </c>
      <c r="BJ183" s="21" t="s">
        <v>81</v>
      </c>
      <c r="BK183" s="150">
        <f>ROUND(L183*K183,2)</f>
        <v>0</v>
      </c>
      <c r="BL183" s="21" t="s">
        <v>140</v>
      </c>
      <c r="BM183" s="21" t="s">
        <v>613</v>
      </c>
    </row>
    <row r="184" spans="2:65" s="1" customFormat="1" ht="22.5" customHeight="1">
      <c r="B184" s="141"/>
      <c r="C184" s="142" t="s">
        <v>190</v>
      </c>
      <c r="D184" s="142" t="s">
        <v>136</v>
      </c>
      <c r="E184" s="143" t="s">
        <v>614</v>
      </c>
      <c r="F184" s="249" t="s">
        <v>615</v>
      </c>
      <c r="G184" s="249"/>
      <c r="H184" s="249"/>
      <c r="I184" s="249"/>
      <c r="J184" s="144" t="s">
        <v>187</v>
      </c>
      <c r="K184" s="145">
        <v>43.438</v>
      </c>
      <c r="L184" s="250"/>
      <c r="M184" s="250"/>
      <c r="N184" s="250">
        <f>ROUND(L184*K184,2)</f>
        <v>0</v>
      </c>
      <c r="O184" s="250"/>
      <c r="P184" s="250"/>
      <c r="Q184" s="250"/>
      <c r="R184" s="146"/>
      <c r="T184" s="147" t="s">
        <v>5</v>
      </c>
      <c r="U184" s="44" t="s">
        <v>38</v>
      </c>
      <c r="V184" s="148">
        <v>0.025</v>
      </c>
      <c r="W184" s="148">
        <f>V184*K184</f>
        <v>1.0859500000000002</v>
      </c>
      <c r="X184" s="148">
        <v>0.00012</v>
      </c>
      <c r="Y184" s="148">
        <f>X184*K184</f>
        <v>0.005212560000000001</v>
      </c>
      <c r="Z184" s="148">
        <v>0</v>
      </c>
      <c r="AA184" s="149">
        <f>Z184*K184</f>
        <v>0</v>
      </c>
      <c r="AR184" s="21" t="s">
        <v>140</v>
      </c>
      <c r="AT184" s="21" t="s">
        <v>136</v>
      </c>
      <c r="AU184" s="21" t="s">
        <v>101</v>
      </c>
      <c r="AY184" s="21" t="s">
        <v>135</v>
      </c>
      <c r="BE184" s="150">
        <f>IF(U184="základní",N184,0)</f>
        <v>0</v>
      </c>
      <c r="BF184" s="150">
        <f>IF(U184="snížená",N184,0)</f>
        <v>0</v>
      </c>
      <c r="BG184" s="150">
        <f>IF(U184="zákl. přenesená",N184,0)</f>
        <v>0</v>
      </c>
      <c r="BH184" s="150">
        <f>IF(U184="sníž. přenesená",N184,0)</f>
        <v>0</v>
      </c>
      <c r="BI184" s="150">
        <f>IF(U184="nulová",N184,0)</f>
        <v>0</v>
      </c>
      <c r="BJ184" s="21" t="s">
        <v>81</v>
      </c>
      <c r="BK184" s="150">
        <f>ROUND(L184*K184,2)</f>
        <v>0</v>
      </c>
      <c r="BL184" s="21" t="s">
        <v>140</v>
      </c>
      <c r="BM184" s="21" t="s">
        <v>616</v>
      </c>
    </row>
    <row r="185" spans="2:51" s="10" customFormat="1" ht="22.5" customHeight="1">
      <c r="B185" s="151"/>
      <c r="C185" s="152"/>
      <c r="D185" s="152"/>
      <c r="E185" s="153" t="s">
        <v>5</v>
      </c>
      <c r="F185" s="251" t="s">
        <v>617</v>
      </c>
      <c r="G185" s="252"/>
      <c r="H185" s="252"/>
      <c r="I185" s="252"/>
      <c r="J185" s="152"/>
      <c r="K185" s="154">
        <v>43.438</v>
      </c>
      <c r="L185" s="152"/>
      <c r="M185" s="152"/>
      <c r="N185" s="152"/>
      <c r="O185" s="152"/>
      <c r="P185" s="152"/>
      <c r="Q185" s="152"/>
      <c r="R185" s="155"/>
      <c r="T185" s="156"/>
      <c r="U185" s="152"/>
      <c r="V185" s="152"/>
      <c r="W185" s="152"/>
      <c r="X185" s="152"/>
      <c r="Y185" s="152"/>
      <c r="Z185" s="152"/>
      <c r="AA185" s="157"/>
      <c r="AT185" s="158" t="s">
        <v>143</v>
      </c>
      <c r="AU185" s="158" t="s">
        <v>101</v>
      </c>
      <c r="AV185" s="10" t="s">
        <v>101</v>
      </c>
      <c r="AW185" s="10" t="s">
        <v>31</v>
      </c>
      <c r="AX185" s="10" t="s">
        <v>81</v>
      </c>
      <c r="AY185" s="158" t="s">
        <v>135</v>
      </c>
    </row>
    <row r="186" spans="2:65" s="1" customFormat="1" ht="31.5" customHeight="1">
      <c r="B186" s="141"/>
      <c r="C186" s="142" t="s">
        <v>253</v>
      </c>
      <c r="D186" s="142" t="s">
        <v>136</v>
      </c>
      <c r="E186" s="143" t="s">
        <v>618</v>
      </c>
      <c r="F186" s="249" t="s">
        <v>619</v>
      </c>
      <c r="G186" s="249"/>
      <c r="H186" s="249"/>
      <c r="I186" s="249"/>
      <c r="J186" s="144" t="s">
        <v>187</v>
      </c>
      <c r="K186" s="145">
        <v>89.344</v>
      </c>
      <c r="L186" s="250"/>
      <c r="M186" s="250"/>
      <c r="N186" s="250">
        <f>ROUND(L186*K186,2)</f>
        <v>0</v>
      </c>
      <c r="O186" s="250"/>
      <c r="P186" s="250"/>
      <c r="Q186" s="250"/>
      <c r="R186" s="146"/>
      <c r="T186" s="147" t="s">
        <v>5</v>
      </c>
      <c r="U186" s="44" t="s">
        <v>38</v>
      </c>
      <c r="V186" s="148">
        <v>0.127</v>
      </c>
      <c r="W186" s="148">
        <f>V186*K186</f>
        <v>11.346687999999999</v>
      </c>
      <c r="X186" s="148">
        <v>0</v>
      </c>
      <c r="Y186" s="148">
        <f>X186*K186</f>
        <v>0</v>
      </c>
      <c r="Z186" s="148">
        <v>0</v>
      </c>
      <c r="AA186" s="149">
        <f>Z186*K186</f>
        <v>0</v>
      </c>
      <c r="AR186" s="21" t="s">
        <v>140</v>
      </c>
      <c r="AT186" s="21" t="s">
        <v>136</v>
      </c>
      <c r="AU186" s="21" t="s">
        <v>101</v>
      </c>
      <c r="AY186" s="21" t="s">
        <v>135</v>
      </c>
      <c r="BE186" s="150">
        <f>IF(U186="základní",N186,0)</f>
        <v>0</v>
      </c>
      <c r="BF186" s="150">
        <f>IF(U186="snížená",N186,0)</f>
        <v>0</v>
      </c>
      <c r="BG186" s="150">
        <f>IF(U186="zákl. přenesená",N186,0)</f>
        <v>0</v>
      </c>
      <c r="BH186" s="150">
        <f>IF(U186="sníž. přenesená",N186,0)</f>
        <v>0</v>
      </c>
      <c r="BI186" s="150">
        <f>IF(U186="nulová",N186,0)</f>
        <v>0</v>
      </c>
      <c r="BJ186" s="21" t="s">
        <v>81</v>
      </c>
      <c r="BK186" s="150">
        <f>ROUND(L186*K186,2)</f>
        <v>0</v>
      </c>
      <c r="BL186" s="21" t="s">
        <v>140</v>
      </c>
      <c r="BM186" s="21" t="s">
        <v>620</v>
      </c>
    </row>
    <row r="187" spans="2:51" s="12" customFormat="1" ht="22.5" customHeight="1">
      <c r="B187" s="167"/>
      <c r="C187" s="168"/>
      <c r="D187" s="168"/>
      <c r="E187" s="169" t="s">
        <v>5</v>
      </c>
      <c r="F187" s="257" t="s">
        <v>598</v>
      </c>
      <c r="G187" s="258"/>
      <c r="H187" s="258"/>
      <c r="I187" s="258"/>
      <c r="J187" s="168"/>
      <c r="K187" s="170" t="s">
        <v>5</v>
      </c>
      <c r="L187" s="168"/>
      <c r="M187" s="168"/>
      <c r="N187" s="168"/>
      <c r="O187" s="168"/>
      <c r="P187" s="168"/>
      <c r="Q187" s="168"/>
      <c r="R187" s="171"/>
      <c r="T187" s="172"/>
      <c r="U187" s="168"/>
      <c r="V187" s="168"/>
      <c r="W187" s="168"/>
      <c r="X187" s="168"/>
      <c r="Y187" s="168"/>
      <c r="Z187" s="168"/>
      <c r="AA187" s="173"/>
      <c r="AT187" s="174" t="s">
        <v>143</v>
      </c>
      <c r="AU187" s="174" t="s">
        <v>101</v>
      </c>
      <c r="AV187" s="12" t="s">
        <v>81</v>
      </c>
      <c r="AW187" s="12" t="s">
        <v>31</v>
      </c>
      <c r="AX187" s="12" t="s">
        <v>73</v>
      </c>
      <c r="AY187" s="174" t="s">
        <v>135</v>
      </c>
    </row>
    <row r="188" spans="2:51" s="10" customFormat="1" ht="22.5" customHeight="1">
      <c r="B188" s="151"/>
      <c r="C188" s="152"/>
      <c r="D188" s="152"/>
      <c r="E188" s="153" t="s">
        <v>5</v>
      </c>
      <c r="F188" s="253" t="s">
        <v>621</v>
      </c>
      <c r="G188" s="254"/>
      <c r="H188" s="254"/>
      <c r="I188" s="254"/>
      <c r="J188" s="152"/>
      <c r="K188" s="154">
        <v>18.75</v>
      </c>
      <c r="L188" s="152"/>
      <c r="M188" s="152"/>
      <c r="N188" s="152"/>
      <c r="O188" s="152"/>
      <c r="P188" s="152"/>
      <c r="Q188" s="152"/>
      <c r="R188" s="155"/>
      <c r="T188" s="156"/>
      <c r="U188" s="152"/>
      <c r="V188" s="152"/>
      <c r="W188" s="152"/>
      <c r="X188" s="152"/>
      <c r="Y188" s="152"/>
      <c r="Z188" s="152"/>
      <c r="AA188" s="157"/>
      <c r="AT188" s="158" t="s">
        <v>143</v>
      </c>
      <c r="AU188" s="158" t="s">
        <v>101</v>
      </c>
      <c r="AV188" s="10" t="s">
        <v>101</v>
      </c>
      <c r="AW188" s="10" t="s">
        <v>31</v>
      </c>
      <c r="AX188" s="10" t="s">
        <v>73</v>
      </c>
      <c r="AY188" s="158" t="s">
        <v>135</v>
      </c>
    </row>
    <row r="189" spans="2:51" s="10" customFormat="1" ht="22.5" customHeight="1">
      <c r="B189" s="151"/>
      <c r="C189" s="152"/>
      <c r="D189" s="152"/>
      <c r="E189" s="153" t="s">
        <v>5</v>
      </c>
      <c r="F189" s="253" t="s">
        <v>622</v>
      </c>
      <c r="G189" s="254"/>
      <c r="H189" s="254"/>
      <c r="I189" s="254"/>
      <c r="J189" s="152"/>
      <c r="K189" s="154">
        <v>15.593</v>
      </c>
      <c r="L189" s="152"/>
      <c r="M189" s="152"/>
      <c r="N189" s="152"/>
      <c r="O189" s="152"/>
      <c r="P189" s="152"/>
      <c r="Q189" s="152"/>
      <c r="R189" s="155"/>
      <c r="T189" s="156"/>
      <c r="U189" s="152"/>
      <c r="V189" s="152"/>
      <c r="W189" s="152"/>
      <c r="X189" s="152"/>
      <c r="Y189" s="152"/>
      <c r="Z189" s="152"/>
      <c r="AA189" s="157"/>
      <c r="AT189" s="158" t="s">
        <v>143</v>
      </c>
      <c r="AU189" s="158" t="s">
        <v>101</v>
      </c>
      <c r="AV189" s="10" t="s">
        <v>101</v>
      </c>
      <c r="AW189" s="10" t="s">
        <v>31</v>
      </c>
      <c r="AX189" s="10" t="s">
        <v>73</v>
      </c>
      <c r="AY189" s="158" t="s">
        <v>135</v>
      </c>
    </row>
    <row r="190" spans="2:51" s="10" customFormat="1" ht="22.5" customHeight="1">
      <c r="B190" s="151"/>
      <c r="C190" s="152"/>
      <c r="D190" s="152"/>
      <c r="E190" s="153" t="s">
        <v>5</v>
      </c>
      <c r="F190" s="253" t="s">
        <v>623</v>
      </c>
      <c r="G190" s="254"/>
      <c r="H190" s="254"/>
      <c r="I190" s="254"/>
      <c r="J190" s="152"/>
      <c r="K190" s="154">
        <v>4.557</v>
      </c>
      <c r="L190" s="152"/>
      <c r="M190" s="152"/>
      <c r="N190" s="152"/>
      <c r="O190" s="152"/>
      <c r="P190" s="152"/>
      <c r="Q190" s="152"/>
      <c r="R190" s="155"/>
      <c r="T190" s="156"/>
      <c r="U190" s="152"/>
      <c r="V190" s="152"/>
      <c r="W190" s="152"/>
      <c r="X190" s="152"/>
      <c r="Y190" s="152"/>
      <c r="Z190" s="152"/>
      <c r="AA190" s="157"/>
      <c r="AT190" s="158" t="s">
        <v>143</v>
      </c>
      <c r="AU190" s="158" t="s">
        <v>101</v>
      </c>
      <c r="AV190" s="10" t="s">
        <v>101</v>
      </c>
      <c r="AW190" s="10" t="s">
        <v>31</v>
      </c>
      <c r="AX190" s="10" t="s">
        <v>73</v>
      </c>
      <c r="AY190" s="158" t="s">
        <v>135</v>
      </c>
    </row>
    <row r="191" spans="2:51" s="10" customFormat="1" ht="22.5" customHeight="1">
      <c r="B191" s="151"/>
      <c r="C191" s="152"/>
      <c r="D191" s="152"/>
      <c r="E191" s="153" t="s">
        <v>5</v>
      </c>
      <c r="F191" s="253" t="s">
        <v>624</v>
      </c>
      <c r="G191" s="254"/>
      <c r="H191" s="254"/>
      <c r="I191" s="254"/>
      <c r="J191" s="152"/>
      <c r="K191" s="154">
        <v>4.34</v>
      </c>
      <c r="L191" s="152"/>
      <c r="M191" s="152"/>
      <c r="N191" s="152"/>
      <c r="O191" s="152"/>
      <c r="P191" s="152"/>
      <c r="Q191" s="152"/>
      <c r="R191" s="155"/>
      <c r="T191" s="156"/>
      <c r="U191" s="152"/>
      <c r="V191" s="152"/>
      <c r="W191" s="152"/>
      <c r="X191" s="152"/>
      <c r="Y191" s="152"/>
      <c r="Z191" s="152"/>
      <c r="AA191" s="157"/>
      <c r="AT191" s="158" t="s">
        <v>143</v>
      </c>
      <c r="AU191" s="158" t="s">
        <v>101</v>
      </c>
      <c r="AV191" s="10" t="s">
        <v>101</v>
      </c>
      <c r="AW191" s="10" t="s">
        <v>31</v>
      </c>
      <c r="AX191" s="10" t="s">
        <v>73</v>
      </c>
      <c r="AY191" s="158" t="s">
        <v>135</v>
      </c>
    </row>
    <row r="192" spans="2:51" s="13" customFormat="1" ht="22.5" customHeight="1">
      <c r="B192" s="182"/>
      <c r="C192" s="183"/>
      <c r="D192" s="183"/>
      <c r="E192" s="184" t="s">
        <v>5</v>
      </c>
      <c r="F192" s="271" t="s">
        <v>546</v>
      </c>
      <c r="G192" s="272"/>
      <c r="H192" s="272"/>
      <c r="I192" s="272"/>
      <c r="J192" s="183"/>
      <c r="K192" s="185">
        <v>43.24</v>
      </c>
      <c r="L192" s="183"/>
      <c r="M192" s="183"/>
      <c r="N192" s="183"/>
      <c r="O192" s="183"/>
      <c r="P192" s="183"/>
      <c r="Q192" s="183"/>
      <c r="R192" s="186"/>
      <c r="T192" s="187"/>
      <c r="U192" s="183"/>
      <c r="V192" s="183"/>
      <c r="W192" s="183"/>
      <c r="X192" s="183"/>
      <c r="Y192" s="183"/>
      <c r="Z192" s="183"/>
      <c r="AA192" s="188"/>
      <c r="AT192" s="189" t="s">
        <v>143</v>
      </c>
      <c r="AU192" s="189" t="s">
        <v>101</v>
      </c>
      <c r="AV192" s="13" t="s">
        <v>434</v>
      </c>
      <c r="AW192" s="13" t="s">
        <v>31</v>
      </c>
      <c r="AX192" s="13" t="s">
        <v>73</v>
      </c>
      <c r="AY192" s="189" t="s">
        <v>135</v>
      </c>
    </row>
    <row r="193" spans="2:51" s="10" customFormat="1" ht="22.5" customHeight="1">
      <c r="B193" s="151"/>
      <c r="C193" s="152"/>
      <c r="D193" s="152"/>
      <c r="E193" s="153" t="s">
        <v>5</v>
      </c>
      <c r="F193" s="253" t="s">
        <v>5</v>
      </c>
      <c r="G193" s="254"/>
      <c r="H193" s="254"/>
      <c r="I193" s="254"/>
      <c r="J193" s="152"/>
      <c r="K193" s="154">
        <v>0</v>
      </c>
      <c r="L193" s="152"/>
      <c r="M193" s="152"/>
      <c r="N193" s="152"/>
      <c r="O193" s="152"/>
      <c r="P193" s="152"/>
      <c r="Q193" s="152"/>
      <c r="R193" s="155"/>
      <c r="T193" s="156"/>
      <c r="U193" s="152"/>
      <c r="V193" s="152"/>
      <c r="W193" s="152"/>
      <c r="X193" s="152"/>
      <c r="Y193" s="152"/>
      <c r="Z193" s="152"/>
      <c r="AA193" s="157"/>
      <c r="AT193" s="158" t="s">
        <v>143</v>
      </c>
      <c r="AU193" s="158" t="s">
        <v>101</v>
      </c>
      <c r="AV193" s="10" t="s">
        <v>101</v>
      </c>
      <c r="AW193" s="10" t="s">
        <v>31</v>
      </c>
      <c r="AX193" s="10" t="s">
        <v>73</v>
      </c>
      <c r="AY193" s="158" t="s">
        <v>135</v>
      </c>
    </row>
    <row r="194" spans="2:51" s="12" customFormat="1" ht="22.5" customHeight="1">
      <c r="B194" s="167"/>
      <c r="C194" s="168"/>
      <c r="D194" s="168"/>
      <c r="E194" s="169" t="s">
        <v>5</v>
      </c>
      <c r="F194" s="259" t="s">
        <v>589</v>
      </c>
      <c r="G194" s="260"/>
      <c r="H194" s="260"/>
      <c r="I194" s="260"/>
      <c r="J194" s="168"/>
      <c r="K194" s="170" t="s">
        <v>5</v>
      </c>
      <c r="L194" s="168"/>
      <c r="M194" s="168"/>
      <c r="N194" s="168"/>
      <c r="O194" s="168"/>
      <c r="P194" s="168"/>
      <c r="Q194" s="168"/>
      <c r="R194" s="171"/>
      <c r="T194" s="172"/>
      <c r="U194" s="168"/>
      <c r="V194" s="168"/>
      <c r="W194" s="168"/>
      <c r="X194" s="168"/>
      <c r="Y194" s="168"/>
      <c r="Z194" s="168"/>
      <c r="AA194" s="173"/>
      <c r="AT194" s="174" t="s">
        <v>143</v>
      </c>
      <c r="AU194" s="174" t="s">
        <v>101</v>
      </c>
      <c r="AV194" s="12" t="s">
        <v>81</v>
      </c>
      <c r="AW194" s="12" t="s">
        <v>31</v>
      </c>
      <c r="AX194" s="12" t="s">
        <v>73</v>
      </c>
      <c r="AY194" s="174" t="s">
        <v>135</v>
      </c>
    </row>
    <row r="195" spans="2:51" s="10" customFormat="1" ht="22.5" customHeight="1">
      <c r="B195" s="151"/>
      <c r="C195" s="152"/>
      <c r="D195" s="152"/>
      <c r="E195" s="153" t="s">
        <v>5</v>
      </c>
      <c r="F195" s="253" t="s">
        <v>625</v>
      </c>
      <c r="G195" s="254"/>
      <c r="H195" s="254"/>
      <c r="I195" s="254"/>
      <c r="J195" s="152"/>
      <c r="K195" s="154">
        <v>27.94</v>
      </c>
      <c r="L195" s="152"/>
      <c r="M195" s="152"/>
      <c r="N195" s="152"/>
      <c r="O195" s="152"/>
      <c r="P195" s="152"/>
      <c r="Q195" s="152"/>
      <c r="R195" s="155"/>
      <c r="T195" s="156"/>
      <c r="U195" s="152"/>
      <c r="V195" s="152"/>
      <c r="W195" s="152"/>
      <c r="X195" s="152"/>
      <c r="Y195" s="152"/>
      <c r="Z195" s="152"/>
      <c r="AA195" s="157"/>
      <c r="AT195" s="158" t="s">
        <v>143</v>
      </c>
      <c r="AU195" s="158" t="s">
        <v>101</v>
      </c>
      <c r="AV195" s="10" t="s">
        <v>101</v>
      </c>
      <c r="AW195" s="10" t="s">
        <v>31</v>
      </c>
      <c r="AX195" s="10" t="s">
        <v>73</v>
      </c>
      <c r="AY195" s="158" t="s">
        <v>135</v>
      </c>
    </row>
    <row r="196" spans="2:51" s="10" customFormat="1" ht="22.5" customHeight="1">
      <c r="B196" s="151"/>
      <c r="C196" s="152"/>
      <c r="D196" s="152"/>
      <c r="E196" s="153" t="s">
        <v>5</v>
      </c>
      <c r="F196" s="253" t="s">
        <v>626</v>
      </c>
      <c r="G196" s="254"/>
      <c r="H196" s="254"/>
      <c r="I196" s="254"/>
      <c r="J196" s="152"/>
      <c r="K196" s="154">
        <v>13.206</v>
      </c>
      <c r="L196" s="152"/>
      <c r="M196" s="152"/>
      <c r="N196" s="152"/>
      <c r="O196" s="152"/>
      <c r="P196" s="152"/>
      <c r="Q196" s="152"/>
      <c r="R196" s="155"/>
      <c r="T196" s="156"/>
      <c r="U196" s="152"/>
      <c r="V196" s="152"/>
      <c r="W196" s="152"/>
      <c r="X196" s="152"/>
      <c r="Y196" s="152"/>
      <c r="Z196" s="152"/>
      <c r="AA196" s="157"/>
      <c r="AT196" s="158" t="s">
        <v>143</v>
      </c>
      <c r="AU196" s="158" t="s">
        <v>101</v>
      </c>
      <c r="AV196" s="10" t="s">
        <v>101</v>
      </c>
      <c r="AW196" s="10" t="s">
        <v>31</v>
      </c>
      <c r="AX196" s="10" t="s">
        <v>73</v>
      </c>
      <c r="AY196" s="158" t="s">
        <v>135</v>
      </c>
    </row>
    <row r="197" spans="2:51" s="13" customFormat="1" ht="22.5" customHeight="1">
      <c r="B197" s="182"/>
      <c r="C197" s="183"/>
      <c r="D197" s="183"/>
      <c r="E197" s="184" t="s">
        <v>5</v>
      </c>
      <c r="F197" s="271" t="s">
        <v>546</v>
      </c>
      <c r="G197" s="272"/>
      <c r="H197" s="272"/>
      <c r="I197" s="272"/>
      <c r="J197" s="183"/>
      <c r="K197" s="185">
        <v>41.146</v>
      </c>
      <c r="L197" s="183"/>
      <c r="M197" s="183"/>
      <c r="N197" s="183"/>
      <c r="O197" s="183"/>
      <c r="P197" s="183"/>
      <c r="Q197" s="183"/>
      <c r="R197" s="186"/>
      <c r="T197" s="187"/>
      <c r="U197" s="183"/>
      <c r="V197" s="183"/>
      <c r="W197" s="183"/>
      <c r="X197" s="183"/>
      <c r="Y197" s="183"/>
      <c r="Z197" s="183"/>
      <c r="AA197" s="188"/>
      <c r="AT197" s="189" t="s">
        <v>143</v>
      </c>
      <c r="AU197" s="189" t="s">
        <v>101</v>
      </c>
      <c r="AV197" s="13" t="s">
        <v>434</v>
      </c>
      <c r="AW197" s="13" t="s">
        <v>31</v>
      </c>
      <c r="AX197" s="13" t="s">
        <v>73</v>
      </c>
      <c r="AY197" s="189" t="s">
        <v>135</v>
      </c>
    </row>
    <row r="198" spans="2:51" s="10" customFormat="1" ht="22.5" customHeight="1">
      <c r="B198" s="151"/>
      <c r="C198" s="152"/>
      <c r="D198" s="152"/>
      <c r="E198" s="153" t="s">
        <v>5</v>
      </c>
      <c r="F198" s="253" t="s">
        <v>5</v>
      </c>
      <c r="G198" s="254"/>
      <c r="H198" s="254"/>
      <c r="I198" s="254"/>
      <c r="J198" s="152"/>
      <c r="K198" s="154">
        <v>0</v>
      </c>
      <c r="L198" s="152"/>
      <c r="M198" s="152"/>
      <c r="N198" s="152"/>
      <c r="O198" s="152"/>
      <c r="P198" s="152"/>
      <c r="Q198" s="152"/>
      <c r="R198" s="155"/>
      <c r="T198" s="156"/>
      <c r="U198" s="152"/>
      <c r="V198" s="152"/>
      <c r="W198" s="152"/>
      <c r="X198" s="152"/>
      <c r="Y198" s="152"/>
      <c r="Z198" s="152"/>
      <c r="AA198" s="157"/>
      <c r="AT198" s="158" t="s">
        <v>143</v>
      </c>
      <c r="AU198" s="158" t="s">
        <v>101</v>
      </c>
      <c r="AV198" s="10" t="s">
        <v>101</v>
      </c>
      <c r="AW198" s="10" t="s">
        <v>31</v>
      </c>
      <c r="AX198" s="10" t="s">
        <v>73</v>
      </c>
      <c r="AY198" s="158" t="s">
        <v>135</v>
      </c>
    </row>
    <row r="199" spans="2:51" s="11" customFormat="1" ht="22.5" customHeight="1">
      <c r="B199" s="159"/>
      <c r="C199" s="160"/>
      <c r="D199" s="160"/>
      <c r="E199" s="161" t="s">
        <v>5</v>
      </c>
      <c r="F199" s="255" t="s">
        <v>145</v>
      </c>
      <c r="G199" s="256"/>
      <c r="H199" s="256"/>
      <c r="I199" s="256"/>
      <c r="J199" s="160"/>
      <c r="K199" s="162">
        <v>84.386</v>
      </c>
      <c r="L199" s="160"/>
      <c r="M199" s="160"/>
      <c r="N199" s="160"/>
      <c r="O199" s="160"/>
      <c r="P199" s="160"/>
      <c r="Q199" s="160"/>
      <c r="R199" s="163"/>
      <c r="T199" s="164"/>
      <c r="U199" s="160"/>
      <c r="V199" s="160"/>
      <c r="W199" s="160"/>
      <c r="X199" s="160"/>
      <c r="Y199" s="160"/>
      <c r="Z199" s="160"/>
      <c r="AA199" s="165"/>
      <c r="AT199" s="166" t="s">
        <v>143</v>
      </c>
      <c r="AU199" s="166" t="s">
        <v>101</v>
      </c>
      <c r="AV199" s="11" t="s">
        <v>140</v>
      </c>
      <c r="AW199" s="11" t="s">
        <v>31</v>
      </c>
      <c r="AX199" s="11" t="s">
        <v>73</v>
      </c>
      <c r="AY199" s="166" t="s">
        <v>135</v>
      </c>
    </row>
    <row r="200" spans="2:51" s="10" customFormat="1" ht="22.5" customHeight="1">
      <c r="B200" s="151"/>
      <c r="C200" s="152"/>
      <c r="D200" s="152"/>
      <c r="E200" s="153" t="s">
        <v>5</v>
      </c>
      <c r="F200" s="253" t="s">
        <v>5</v>
      </c>
      <c r="G200" s="254"/>
      <c r="H200" s="254"/>
      <c r="I200" s="254"/>
      <c r="J200" s="152"/>
      <c r="K200" s="154">
        <v>0</v>
      </c>
      <c r="L200" s="152"/>
      <c r="M200" s="152"/>
      <c r="N200" s="152"/>
      <c r="O200" s="152"/>
      <c r="P200" s="152"/>
      <c r="Q200" s="152"/>
      <c r="R200" s="155"/>
      <c r="T200" s="156"/>
      <c r="U200" s="152"/>
      <c r="V200" s="152"/>
      <c r="W200" s="152"/>
      <c r="X200" s="152"/>
      <c r="Y200" s="152"/>
      <c r="Z200" s="152"/>
      <c r="AA200" s="157"/>
      <c r="AT200" s="158" t="s">
        <v>143</v>
      </c>
      <c r="AU200" s="158" t="s">
        <v>101</v>
      </c>
      <c r="AV200" s="10" t="s">
        <v>101</v>
      </c>
      <c r="AW200" s="10" t="s">
        <v>31</v>
      </c>
      <c r="AX200" s="10" t="s">
        <v>73</v>
      </c>
      <c r="AY200" s="158" t="s">
        <v>135</v>
      </c>
    </row>
    <row r="201" spans="2:51" s="12" customFormat="1" ht="22.5" customHeight="1">
      <c r="B201" s="167"/>
      <c r="C201" s="168"/>
      <c r="D201" s="168"/>
      <c r="E201" s="169" t="s">
        <v>5</v>
      </c>
      <c r="F201" s="259" t="s">
        <v>627</v>
      </c>
      <c r="G201" s="260"/>
      <c r="H201" s="260"/>
      <c r="I201" s="260"/>
      <c r="J201" s="168"/>
      <c r="K201" s="170" t="s">
        <v>5</v>
      </c>
      <c r="L201" s="168"/>
      <c r="M201" s="168"/>
      <c r="N201" s="168"/>
      <c r="O201" s="168"/>
      <c r="P201" s="168"/>
      <c r="Q201" s="168"/>
      <c r="R201" s="171"/>
      <c r="T201" s="172"/>
      <c r="U201" s="168"/>
      <c r="V201" s="168"/>
      <c r="W201" s="168"/>
      <c r="X201" s="168"/>
      <c r="Y201" s="168"/>
      <c r="Z201" s="168"/>
      <c r="AA201" s="173"/>
      <c r="AT201" s="174" t="s">
        <v>143</v>
      </c>
      <c r="AU201" s="174" t="s">
        <v>101</v>
      </c>
      <c r="AV201" s="12" t="s">
        <v>81</v>
      </c>
      <c r="AW201" s="12" t="s">
        <v>31</v>
      </c>
      <c r="AX201" s="12" t="s">
        <v>73</v>
      </c>
      <c r="AY201" s="174" t="s">
        <v>135</v>
      </c>
    </row>
    <row r="202" spans="2:51" s="10" customFormat="1" ht="22.5" customHeight="1">
      <c r="B202" s="151"/>
      <c r="C202" s="152"/>
      <c r="D202" s="152"/>
      <c r="E202" s="153" t="s">
        <v>5</v>
      </c>
      <c r="F202" s="253" t="s">
        <v>628</v>
      </c>
      <c r="G202" s="254"/>
      <c r="H202" s="254"/>
      <c r="I202" s="254"/>
      <c r="J202" s="152"/>
      <c r="K202" s="154">
        <v>1</v>
      </c>
      <c r="L202" s="152"/>
      <c r="M202" s="152"/>
      <c r="N202" s="152"/>
      <c r="O202" s="152"/>
      <c r="P202" s="152"/>
      <c r="Q202" s="152"/>
      <c r="R202" s="155"/>
      <c r="T202" s="156"/>
      <c r="U202" s="152"/>
      <c r="V202" s="152"/>
      <c r="W202" s="152"/>
      <c r="X202" s="152"/>
      <c r="Y202" s="152"/>
      <c r="Z202" s="152"/>
      <c r="AA202" s="157"/>
      <c r="AT202" s="158" t="s">
        <v>143</v>
      </c>
      <c r="AU202" s="158" t="s">
        <v>101</v>
      </c>
      <c r="AV202" s="10" t="s">
        <v>101</v>
      </c>
      <c r="AW202" s="10" t="s">
        <v>31</v>
      </c>
      <c r="AX202" s="10" t="s">
        <v>73</v>
      </c>
      <c r="AY202" s="158" t="s">
        <v>135</v>
      </c>
    </row>
    <row r="203" spans="2:51" s="10" customFormat="1" ht="22.5" customHeight="1">
      <c r="B203" s="151"/>
      <c r="C203" s="152"/>
      <c r="D203" s="152"/>
      <c r="E203" s="153" t="s">
        <v>5</v>
      </c>
      <c r="F203" s="253" t="s">
        <v>629</v>
      </c>
      <c r="G203" s="254"/>
      <c r="H203" s="254"/>
      <c r="I203" s="254"/>
      <c r="J203" s="152"/>
      <c r="K203" s="154">
        <v>0.79</v>
      </c>
      <c r="L203" s="152"/>
      <c r="M203" s="152"/>
      <c r="N203" s="152"/>
      <c r="O203" s="152"/>
      <c r="P203" s="152"/>
      <c r="Q203" s="152"/>
      <c r="R203" s="155"/>
      <c r="T203" s="156"/>
      <c r="U203" s="152"/>
      <c r="V203" s="152"/>
      <c r="W203" s="152"/>
      <c r="X203" s="152"/>
      <c r="Y203" s="152"/>
      <c r="Z203" s="152"/>
      <c r="AA203" s="157"/>
      <c r="AT203" s="158" t="s">
        <v>143</v>
      </c>
      <c r="AU203" s="158" t="s">
        <v>101</v>
      </c>
      <c r="AV203" s="10" t="s">
        <v>101</v>
      </c>
      <c r="AW203" s="10" t="s">
        <v>31</v>
      </c>
      <c r="AX203" s="10" t="s">
        <v>73</v>
      </c>
      <c r="AY203" s="158" t="s">
        <v>135</v>
      </c>
    </row>
    <row r="204" spans="2:51" s="10" customFormat="1" ht="22.5" customHeight="1">
      <c r="B204" s="151"/>
      <c r="C204" s="152"/>
      <c r="D204" s="152"/>
      <c r="E204" s="153" t="s">
        <v>5</v>
      </c>
      <c r="F204" s="253" t="s">
        <v>630</v>
      </c>
      <c r="G204" s="254"/>
      <c r="H204" s="254"/>
      <c r="I204" s="254"/>
      <c r="J204" s="152"/>
      <c r="K204" s="154">
        <v>0.427</v>
      </c>
      <c r="L204" s="152"/>
      <c r="M204" s="152"/>
      <c r="N204" s="152"/>
      <c r="O204" s="152"/>
      <c r="P204" s="152"/>
      <c r="Q204" s="152"/>
      <c r="R204" s="155"/>
      <c r="T204" s="156"/>
      <c r="U204" s="152"/>
      <c r="V204" s="152"/>
      <c r="W204" s="152"/>
      <c r="X204" s="152"/>
      <c r="Y204" s="152"/>
      <c r="Z204" s="152"/>
      <c r="AA204" s="157"/>
      <c r="AT204" s="158" t="s">
        <v>143</v>
      </c>
      <c r="AU204" s="158" t="s">
        <v>101</v>
      </c>
      <c r="AV204" s="10" t="s">
        <v>101</v>
      </c>
      <c r="AW204" s="10" t="s">
        <v>31</v>
      </c>
      <c r="AX204" s="10" t="s">
        <v>73</v>
      </c>
      <c r="AY204" s="158" t="s">
        <v>135</v>
      </c>
    </row>
    <row r="205" spans="2:51" s="10" customFormat="1" ht="22.5" customHeight="1">
      <c r="B205" s="151"/>
      <c r="C205" s="152"/>
      <c r="D205" s="152"/>
      <c r="E205" s="153" t="s">
        <v>5</v>
      </c>
      <c r="F205" s="253" t="s">
        <v>631</v>
      </c>
      <c r="G205" s="254"/>
      <c r="H205" s="254"/>
      <c r="I205" s="254"/>
      <c r="J205" s="152"/>
      <c r="K205" s="154">
        <v>0.417</v>
      </c>
      <c r="L205" s="152"/>
      <c r="M205" s="152"/>
      <c r="N205" s="152"/>
      <c r="O205" s="152"/>
      <c r="P205" s="152"/>
      <c r="Q205" s="152"/>
      <c r="R205" s="155"/>
      <c r="T205" s="156"/>
      <c r="U205" s="152"/>
      <c r="V205" s="152"/>
      <c r="W205" s="152"/>
      <c r="X205" s="152"/>
      <c r="Y205" s="152"/>
      <c r="Z205" s="152"/>
      <c r="AA205" s="157"/>
      <c r="AT205" s="158" t="s">
        <v>143</v>
      </c>
      <c r="AU205" s="158" t="s">
        <v>101</v>
      </c>
      <c r="AV205" s="10" t="s">
        <v>101</v>
      </c>
      <c r="AW205" s="10" t="s">
        <v>31</v>
      </c>
      <c r="AX205" s="10" t="s">
        <v>73</v>
      </c>
      <c r="AY205" s="158" t="s">
        <v>135</v>
      </c>
    </row>
    <row r="206" spans="2:51" s="13" customFormat="1" ht="22.5" customHeight="1">
      <c r="B206" s="182"/>
      <c r="C206" s="183"/>
      <c r="D206" s="183"/>
      <c r="E206" s="184" t="s">
        <v>5</v>
      </c>
      <c r="F206" s="271" t="s">
        <v>546</v>
      </c>
      <c r="G206" s="272"/>
      <c r="H206" s="272"/>
      <c r="I206" s="272"/>
      <c r="J206" s="183"/>
      <c r="K206" s="185">
        <v>2.634</v>
      </c>
      <c r="L206" s="183"/>
      <c r="M206" s="183"/>
      <c r="N206" s="183"/>
      <c r="O206" s="183"/>
      <c r="P206" s="183"/>
      <c r="Q206" s="183"/>
      <c r="R206" s="186"/>
      <c r="T206" s="187"/>
      <c r="U206" s="183"/>
      <c r="V206" s="183"/>
      <c r="W206" s="183"/>
      <c r="X206" s="183"/>
      <c r="Y206" s="183"/>
      <c r="Z206" s="183"/>
      <c r="AA206" s="188"/>
      <c r="AT206" s="189" t="s">
        <v>143</v>
      </c>
      <c r="AU206" s="189" t="s">
        <v>101</v>
      </c>
      <c r="AV206" s="13" t="s">
        <v>434</v>
      </c>
      <c r="AW206" s="13" t="s">
        <v>31</v>
      </c>
      <c r="AX206" s="13" t="s">
        <v>73</v>
      </c>
      <c r="AY206" s="189" t="s">
        <v>135</v>
      </c>
    </row>
    <row r="207" spans="2:51" s="10" customFormat="1" ht="22.5" customHeight="1">
      <c r="B207" s="151"/>
      <c r="C207" s="152"/>
      <c r="D207" s="152"/>
      <c r="E207" s="153" t="s">
        <v>5</v>
      </c>
      <c r="F207" s="253" t="s">
        <v>5</v>
      </c>
      <c r="G207" s="254"/>
      <c r="H207" s="254"/>
      <c r="I207" s="254"/>
      <c r="J207" s="152"/>
      <c r="K207" s="154">
        <v>0</v>
      </c>
      <c r="L207" s="152"/>
      <c r="M207" s="152"/>
      <c r="N207" s="152"/>
      <c r="O207" s="152"/>
      <c r="P207" s="152"/>
      <c r="Q207" s="152"/>
      <c r="R207" s="155"/>
      <c r="T207" s="156"/>
      <c r="U207" s="152"/>
      <c r="V207" s="152"/>
      <c r="W207" s="152"/>
      <c r="X207" s="152"/>
      <c r="Y207" s="152"/>
      <c r="Z207" s="152"/>
      <c r="AA207" s="157"/>
      <c r="AT207" s="158" t="s">
        <v>143</v>
      </c>
      <c r="AU207" s="158" t="s">
        <v>101</v>
      </c>
      <c r="AV207" s="10" t="s">
        <v>101</v>
      </c>
      <c r="AW207" s="10" t="s">
        <v>31</v>
      </c>
      <c r="AX207" s="10" t="s">
        <v>73</v>
      </c>
      <c r="AY207" s="158" t="s">
        <v>135</v>
      </c>
    </row>
    <row r="208" spans="2:51" s="12" customFormat="1" ht="22.5" customHeight="1">
      <c r="B208" s="167"/>
      <c r="C208" s="168"/>
      <c r="D208" s="168"/>
      <c r="E208" s="169" t="s">
        <v>5</v>
      </c>
      <c r="F208" s="259" t="s">
        <v>632</v>
      </c>
      <c r="G208" s="260"/>
      <c r="H208" s="260"/>
      <c r="I208" s="260"/>
      <c r="J208" s="168"/>
      <c r="K208" s="170" t="s">
        <v>5</v>
      </c>
      <c r="L208" s="168"/>
      <c r="M208" s="168"/>
      <c r="N208" s="168"/>
      <c r="O208" s="168"/>
      <c r="P208" s="168"/>
      <c r="Q208" s="168"/>
      <c r="R208" s="171"/>
      <c r="T208" s="172"/>
      <c r="U208" s="168"/>
      <c r="V208" s="168"/>
      <c r="W208" s="168"/>
      <c r="X208" s="168"/>
      <c r="Y208" s="168"/>
      <c r="Z208" s="168"/>
      <c r="AA208" s="173"/>
      <c r="AT208" s="174" t="s">
        <v>143</v>
      </c>
      <c r="AU208" s="174" t="s">
        <v>101</v>
      </c>
      <c r="AV208" s="12" t="s">
        <v>81</v>
      </c>
      <c r="AW208" s="12" t="s">
        <v>31</v>
      </c>
      <c r="AX208" s="12" t="s">
        <v>73</v>
      </c>
      <c r="AY208" s="174" t="s">
        <v>135</v>
      </c>
    </row>
    <row r="209" spans="2:51" s="10" customFormat="1" ht="22.5" customHeight="1">
      <c r="B209" s="151"/>
      <c r="C209" s="152"/>
      <c r="D209" s="152"/>
      <c r="E209" s="153" t="s">
        <v>5</v>
      </c>
      <c r="F209" s="253" t="s">
        <v>633</v>
      </c>
      <c r="G209" s="254"/>
      <c r="H209" s="254"/>
      <c r="I209" s="254"/>
      <c r="J209" s="152"/>
      <c r="K209" s="154">
        <v>1.597</v>
      </c>
      <c r="L209" s="152"/>
      <c r="M209" s="152"/>
      <c r="N209" s="152"/>
      <c r="O209" s="152"/>
      <c r="P209" s="152"/>
      <c r="Q209" s="152"/>
      <c r="R209" s="155"/>
      <c r="T209" s="156"/>
      <c r="U209" s="152"/>
      <c r="V209" s="152"/>
      <c r="W209" s="152"/>
      <c r="X209" s="152"/>
      <c r="Y209" s="152"/>
      <c r="Z209" s="152"/>
      <c r="AA209" s="157"/>
      <c r="AT209" s="158" t="s">
        <v>143</v>
      </c>
      <c r="AU209" s="158" t="s">
        <v>101</v>
      </c>
      <c r="AV209" s="10" t="s">
        <v>101</v>
      </c>
      <c r="AW209" s="10" t="s">
        <v>31</v>
      </c>
      <c r="AX209" s="10" t="s">
        <v>73</v>
      </c>
      <c r="AY209" s="158" t="s">
        <v>135</v>
      </c>
    </row>
    <row r="210" spans="2:51" s="10" customFormat="1" ht="22.5" customHeight="1">
      <c r="B210" s="151"/>
      <c r="C210" s="152"/>
      <c r="D210" s="152"/>
      <c r="E210" s="153" t="s">
        <v>5</v>
      </c>
      <c r="F210" s="253" t="s">
        <v>634</v>
      </c>
      <c r="G210" s="254"/>
      <c r="H210" s="254"/>
      <c r="I210" s="254"/>
      <c r="J210" s="152"/>
      <c r="K210" s="154">
        <v>0.727</v>
      </c>
      <c r="L210" s="152"/>
      <c r="M210" s="152"/>
      <c r="N210" s="152"/>
      <c r="O210" s="152"/>
      <c r="P210" s="152"/>
      <c r="Q210" s="152"/>
      <c r="R210" s="155"/>
      <c r="T210" s="156"/>
      <c r="U210" s="152"/>
      <c r="V210" s="152"/>
      <c r="W210" s="152"/>
      <c r="X210" s="152"/>
      <c r="Y210" s="152"/>
      <c r="Z210" s="152"/>
      <c r="AA210" s="157"/>
      <c r="AT210" s="158" t="s">
        <v>143</v>
      </c>
      <c r="AU210" s="158" t="s">
        <v>101</v>
      </c>
      <c r="AV210" s="10" t="s">
        <v>101</v>
      </c>
      <c r="AW210" s="10" t="s">
        <v>31</v>
      </c>
      <c r="AX210" s="10" t="s">
        <v>73</v>
      </c>
      <c r="AY210" s="158" t="s">
        <v>135</v>
      </c>
    </row>
    <row r="211" spans="2:51" s="13" customFormat="1" ht="22.5" customHeight="1">
      <c r="B211" s="182"/>
      <c r="C211" s="183"/>
      <c r="D211" s="183"/>
      <c r="E211" s="184" t="s">
        <v>5</v>
      </c>
      <c r="F211" s="271" t="s">
        <v>546</v>
      </c>
      <c r="G211" s="272"/>
      <c r="H211" s="272"/>
      <c r="I211" s="272"/>
      <c r="J211" s="183"/>
      <c r="K211" s="185">
        <v>2.324</v>
      </c>
      <c r="L211" s="183"/>
      <c r="M211" s="183"/>
      <c r="N211" s="183"/>
      <c r="O211" s="183"/>
      <c r="P211" s="183"/>
      <c r="Q211" s="183"/>
      <c r="R211" s="186"/>
      <c r="T211" s="187"/>
      <c r="U211" s="183"/>
      <c r="V211" s="183"/>
      <c r="W211" s="183"/>
      <c r="X211" s="183"/>
      <c r="Y211" s="183"/>
      <c r="Z211" s="183"/>
      <c r="AA211" s="188"/>
      <c r="AT211" s="189" t="s">
        <v>143</v>
      </c>
      <c r="AU211" s="189" t="s">
        <v>101</v>
      </c>
      <c r="AV211" s="13" t="s">
        <v>434</v>
      </c>
      <c r="AW211" s="13" t="s">
        <v>31</v>
      </c>
      <c r="AX211" s="13" t="s">
        <v>73</v>
      </c>
      <c r="AY211" s="189" t="s">
        <v>135</v>
      </c>
    </row>
    <row r="212" spans="2:51" s="11" customFormat="1" ht="22.5" customHeight="1">
      <c r="B212" s="159"/>
      <c r="C212" s="160"/>
      <c r="D212" s="160"/>
      <c r="E212" s="161" t="s">
        <v>5</v>
      </c>
      <c r="F212" s="255" t="s">
        <v>145</v>
      </c>
      <c r="G212" s="256"/>
      <c r="H212" s="256"/>
      <c r="I212" s="256"/>
      <c r="J212" s="160"/>
      <c r="K212" s="162">
        <v>4.958</v>
      </c>
      <c r="L212" s="160"/>
      <c r="M212" s="160"/>
      <c r="N212" s="160"/>
      <c r="O212" s="160"/>
      <c r="P212" s="160"/>
      <c r="Q212" s="160"/>
      <c r="R212" s="163"/>
      <c r="T212" s="164"/>
      <c r="U212" s="160"/>
      <c r="V212" s="160"/>
      <c r="W212" s="160"/>
      <c r="X212" s="160"/>
      <c r="Y212" s="160"/>
      <c r="Z212" s="160"/>
      <c r="AA212" s="165"/>
      <c r="AT212" s="166" t="s">
        <v>143</v>
      </c>
      <c r="AU212" s="166" t="s">
        <v>101</v>
      </c>
      <c r="AV212" s="11" t="s">
        <v>140</v>
      </c>
      <c r="AW212" s="11" t="s">
        <v>31</v>
      </c>
      <c r="AX212" s="11" t="s">
        <v>73</v>
      </c>
      <c r="AY212" s="166" t="s">
        <v>135</v>
      </c>
    </row>
    <row r="213" spans="2:51" s="11" customFormat="1" ht="22.5" customHeight="1">
      <c r="B213" s="159"/>
      <c r="C213" s="160"/>
      <c r="D213" s="160"/>
      <c r="E213" s="161" t="s">
        <v>5</v>
      </c>
      <c r="F213" s="255" t="s">
        <v>5</v>
      </c>
      <c r="G213" s="256"/>
      <c r="H213" s="256"/>
      <c r="I213" s="256"/>
      <c r="J213" s="160"/>
      <c r="K213" s="162">
        <v>0</v>
      </c>
      <c r="L213" s="160"/>
      <c r="M213" s="160"/>
      <c r="N213" s="160"/>
      <c r="O213" s="160"/>
      <c r="P213" s="160"/>
      <c r="Q213" s="160"/>
      <c r="R213" s="163"/>
      <c r="T213" s="164"/>
      <c r="U213" s="160"/>
      <c r="V213" s="160"/>
      <c r="W213" s="160"/>
      <c r="X213" s="160"/>
      <c r="Y213" s="160"/>
      <c r="Z213" s="160"/>
      <c r="AA213" s="165"/>
      <c r="AT213" s="166" t="s">
        <v>143</v>
      </c>
      <c r="AU213" s="166" t="s">
        <v>101</v>
      </c>
      <c r="AV213" s="11" t="s">
        <v>140</v>
      </c>
      <c r="AW213" s="11" t="s">
        <v>31</v>
      </c>
      <c r="AX213" s="11" t="s">
        <v>73</v>
      </c>
      <c r="AY213" s="166" t="s">
        <v>135</v>
      </c>
    </row>
    <row r="214" spans="2:51" s="10" customFormat="1" ht="22.5" customHeight="1">
      <c r="B214" s="151"/>
      <c r="C214" s="152"/>
      <c r="D214" s="152"/>
      <c r="E214" s="153" t="s">
        <v>5</v>
      </c>
      <c r="F214" s="253" t="s">
        <v>635</v>
      </c>
      <c r="G214" s="254"/>
      <c r="H214" s="254"/>
      <c r="I214" s="254"/>
      <c r="J214" s="152"/>
      <c r="K214" s="154">
        <v>89.344</v>
      </c>
      <c r="L214" s="152"/>
      <c r="M214" s="152"/>
      <c r="N214" s="152"/>
      <c r="O214" s="152"/>
      <c r="P214" s="152"/>
      <c r="Q214" s="152"/>
      <c r="R214" s="155"/>
      <c r="T214" s="156"/>
      <c r="U214" s="152"/>
      <c r="V214" s="152"/>
      <c r="W214" s="152"/>
      <c r="X214" s="152"/>
      <c r="Y214" s="152"/>
      <c r="Z214" s="152"/>
      <c r="AA214" s="157"/>
      <c r="AT214" s="158" t="s">
        <v>143</v>
      </c>
      <c r="AU214" s="158" t="s">
        <v>101</v>
      </c>
      <c r="AV214" s="10" t="s">
        <v>101</v>
      </c>
      <c r="AW214" s="10" t="s">
        <v>31</v>
      </c>
      <c r="AX214" s="10" t="s">
        <v>81</v>
      </c>
      <c r="AY214" s="158" t="s">
        <v>135</v>
      </c>
    </row>
    <row r="215" spans="2:65" s="1" customFormat="1" ht="31.5" customHeight="1">
      <c r="B215" s="141"/>
      <c r="C215" s="142" t="s">
        <v>636</v>
      </c>
      <c r="D215" s="142" t="s">
        <v>136</v>
      </c>
      <c r="E215" s="143" t="s">
        <v>637</v>
      </c>
      <c r="F215" s="249" t="s">
        <v>638</v>
      </c>
      <c r="G215" s="249"/>
      <c r="H215" s="249"/>
      <c r="I215" s="249"/>
      <c r="J215" s="144" t="s">
        <v>219</v>
      </c>
      <c r="K215" s="145">
        <v>11</v>
      </c>
      <c r="L215" s="250"/>
      <c r="M215" s="250"/>
      <c r="N215" s="250">
        <f>ROUND(L215*K215,2)</f>
        <v>0</v>
      </c>
      <c r="O215" s="250"/>
      <c r="P215" s="250"/>
      <c r="Q215" s="250"/>
      <c r="R215" s="146"/>
      <c r="T215" s="147" t="s">
        <v>5</v>
      </c>
      <c r="U215" s="44" t="s">
        <v>38</v>
      </c>
      <c r="V215" s="148">
        <v>0.84</v>
      </c>
      <c r="W215" s="148">
        <f>V215*K215</f>
        <v>9.24</v>
      </c>
      <c r="X215" s="148">
        <v>0.00048</v>
      </c>
      <c r="Y215" s="148">
        <f>X215*K215</f>
        <v>0.00528</v>
      </c>
      <c r="Z215" s="148">
        <v>0</v>
      </c>
      <c r="AA215" s="149">
        <f>Z215*K215</f>
        <v>0</v>
      </c>
      <c r="AR215" s="21" t="s">
        <v>140</v>
      </c>
      <c r="AT215" s="21" t="s">
        <v>136</v>
      </c>
      <c r="AU215" s="21" t="s">
        <v>101</v>
      </c>
      <c r="AY215" s="21" t="s">
        <v>135</v>
      </c>
      <c r="BE215" s="150">
        <f>IF(U215="základní",N215,0)</f>
        <v>0</v>
      </c>
      <c r="BF215" s="150">
        <f>IF(U215="snížená",N215,0)</f>
        <v>0</v>
      </c>
      <c r="BG215" s="150">
        <f>IF(U215="zákl. přenesená",N215,0)</f>
        <v>0</v>
      </c>
      <c r="BH215" s="150">
        <f>IF(U215="sníž. přenesená",N215,0)</f>
        <v>0</v>
      </c>
      <c r="BI215" s="150">
        <f>IF(U215="nulová",N215,0)</f>
        <v>0</v>
      </c>
      <c r="BJ215" s="21" t="s">
        <v>81</v>
      </c>
      <c r="BK215" s="150">
        <f>ROUND(L215*K215,2)</f>
        <v>0</v>
      </c>
      <c r="BL215" s="21" t="s">
        <v>140</v>
      </c>
      <c r="BM215" s="21" t="s">
        <v>639</v>
      </c>
    </row>
    <row r="216" spans="2:65" s="1" customFormat="1" ht="22.5" customHeight="1">
      <c r="B216" s="141"/>
      <c r="C216" s="175" t="s">
        <v>290</v>
      </c>
      <c r="D216" s="175" t="s">
        <v>393</v>
      </c>
      <c r="E216" s="176" t="s">
        <v>640</v>
      </c>
      <c r="F216" s="262" t="s">
        <v>641</v>
      </c>
      <c r="G216" s="262"/>
      <c r="H216" s="262"/>
      <c r="I216" s="262"/>
      <c r="J216" s="177" t="s">
        <v>219</v>
      </c>
      <c r="K216" s="178">
        <v>11</v>
      </c>
      <c r="L216" s="263"/>
      <c r="M216" s="263"/>
      <c r="N216" s="263">
        <f>ROUND(L216*K216,2)</f>
        <v>0</v>
      </c>
      <c r="O216" s="250"/>
      <c r="P216" s="250"/>
      <c r="Q216" s="250"/>
      <c r="R216" s="146"/>
      <c r="T216" s="147" t="s">
        <v>5</v>
      </c>
      <c r="U216" s="44" t="s">
        <v>38</v>
      </c>
      <c r="V216" s="148">
        <v>0</v>
      </c>
      <c r="W216" s="148">
        <f>V216*K216</f>
        <v>0</v>
      </c>
      <c r="X216" s="148">
        <v>0.02119</v>
      </c>
      <c r="Y216" s="148">
        <f>X216*K216</f>
        <v>0.23309000000000002</v>
      </c>
      <c r="Z216" s="148">
        <v>0</v>
      </c>
      <c r="AA216" s="149">
        <f>Z216*K216</f>
        <v>0</v>
      </c>
      <c r="AR216" s="21" t="s">
        <v>216</v>
      </c>
      <c r="AT216" s="21" t="s">
        <v>393</v>
      </c>
      <c r="AU216" s="21" t="s">
        <v>101</v>
      </c>
      <c r="AY216" s="21" t="s">
        <v>135</v>
      </c>
      <c r="BE216" s="150">
        <f>IF(U216="základní",N216,0)</f>
        <v>0</v>
      </c>
      <c r="BF216" s="150">
        <f>IF(U216="snížená",N216,0)</f>
        <v>0</v>
      </c>
      <c r="BG216" s="150">
        <f>IF(U216="zákl. přenesená",N216,0)</f>
        <v>0</v>
      </c>
      <c r="BH216" s="150">
        <f>IF(U216="sníž. přenesená",N216,0)</f>
        <v>0</v>
      </c>
      <c r="BI216" s="150">
        <f>IF(U216="nulová",N216,0)</f>
        <v>0</v>
      </c>
      <c r="BJ216" s="21" t="s">
        <v>81</v>
      </c>
      <c r="BK216" s="150">
        <f>ROUND(L216*K216,2)</f>
        <v>0</v>
      </c>
      <c r="BL216" s="21" t="s">
        <v>140</v>
      </c>
      <c r="BM216" s="21" t="s">
        <v>642</v>
      </c>
    </row>
    <row r="217" spans="2:63" s="9" customFormat="1" ht="29.85" customHeight="1">
      <c r="B217" s="130"/>
      <c r="C217" s="131"/>
      <c r="D217" s="140" t="s">
        <v>556</v>
      </c>
      <c r="E217" s="140"/>
      <c r="F217" s="140"/>
      <c r="G217" s="140"/>
      <c r="H217" s="140"/>
      <c r="I217" s="140"/>
      <c r="J217" s="140"/>
      <c r="K217" s="140"/>
      <c r="L217" s="140"/>
      <c r="M217" s="140"/>
      <c r="N217" s="269">
        <f>BK217</f>
        <v>0</v>
      </c>
      <c r="O217" s="270"/>
      <c r="P217" s="270"/>
      <c r="Q217" s="270"/>
      <c r="R217" s="133"/>
      <c r="T217" s="134"/>
      <c r="U217" s="131"/>
      <c r="V217" s="131"/>
      <c r="W217" s="135">
        <f>W218</f>
        <v>2.1999999999999997</v>
      </c>
      <c r="X217" s="131"/>
      <c r="Y217" s="135">
        <f>Y218</f>
        <v>0</v>
      </c>
      <c r="Z217" s="131"/>
      <c r="AA217" s="136">
        <f>AA218</f>
        <v>0</v>
      </c>
      <c r="AR217" s="137" t="s">
        <v>81</v>
      </c>
      <c r="AT217" s="138" t="s">
        <v>72</v>
      </c>
      <c r="AU217" s="138" t="s">
        <v>81</v>
      </c>
      <c r="AY217" s="137" t="s">
        <v>135</v>
      </c>
      <c r="BK217" s="139">
        <f>BK218</f>
        <v>0</v>
      </c>
    </row>
    <row r="218" spans="2:65" s="1" customFormat="1" ht="22.5" customHeight="1">
      <c r="B218" s="141"/>
      <c r="C218" s="142" t="s">
        <v>643</v>
      </c>
      <c r="D218" s="142" t="s">
        <v>136</v>
      </c>
      <c r="E218" s="143" t="s">
        <v>644</v>
      </c>
      <c r="F218" s="249" t="s">
        <v>645</v>
      </c>
      <c r="G218" s="249"/>
      <c r="H218" s="249"/>
      <c r="I218" s="249"/>
      <c r="J218" s="144" t="s">
        <v>158</v>
      </c>
      <c r="K218" s="145">
        <v>50</v>
      </c>
      <c r="L218" s="250"/>
      <c r="M218" s="250"/>
      <c r="N218" s="250">
        <f>ROUND(L218*K218,2)</f>
        <v>0</v>
      </c>
      <c r="O218" s="250"/>
      <c r="P218" s="250"/>
      <c r="Q218" s="250"/>
      <c r="R218" s="146"/>
      <c r="T218" s="147" t="s">
        <v>5</v>
      </c>
      <c r="U218" s="44" t="s">
        <v>38</v>
      </c>
      <c r="V218" s="148">
        <v>0.044</v>
      </c>
      <c r="W218" s="148">
        <f>V218*K218</f>
        <v>2.1999999999999997</v>
      </c>
      <c r="X218" s="148">
        <v>0</v>
      </c>
      <c r="Y218" s="148">
        <f>X218*K218</f>
        <v>0</v>
      </c>
      <c r="Z218" s="148">
        <v>0</v>
      </c>
      <c r="AA218" s="149">
        <f>Z218*K218</f>
        <v>0</v>
      </c>
      <c r="AR218" s="21" t="s">
        <v>140</v>
      </c>
      <c r="AT218" s="21" t="s">
        <v>136</v>
      </c>
      <c r="AU218" s="21" t="s">
        <v>101</v>
      </c>
      <c r="AY218" s="21" t="s">
        <v>135</v>
      </c>
      <c r="BE218" s="150">
        <f>IF(U218="základní",N218,0)</f>
        <v>0</v>
      </c>
      <c r="BF218" s="150">
        <f>IF(U218="snížená",N218,0)</f>
        <v>0</v>
      </c>
      <c r="BG218" s="150">
        <f>IF(U218="zákl. přenesená",N218,0)</f>
        <v>0</v>
      </c>
      <c r="BH218" s="150">
        <f>IF(U218="sníž. přenesená",N218,0)</f>
        <v>0</v>
      </c>
      <c r="BI218" s="150">
        <f>IF(U218="nulová",N218,0)</f>
        <v>0</v>
      </c>
      <c r="BJ218" s="21" t="s">
        <v>81</v>
      </c>
      <c r="BK218" s="150">
        <f>ROUND(L218*K218,2)</f>
        <v>0</v>
      </c>
      <c r="BL218" s="21" t="s">
        <v>140</v>
      </c>
      <c r="BM218" s="21" t="s">
        <v>646</v>
      </c>
    </row>
    <row r="219" spans="2:63" s="9" customFormat="1" ht="29.85" customHeight="1">
      <c r="B219" s="130"/>
      <c r="C219" s="131"/>
      <c r="D219" s="140" t="s">
        <v>115</v>
      </c>
      <c r="E219" s="140"/>
      <c r="F219" s="140"/>
      <c r="G219" s="140"/>
      <c r="H219" s="140"/>
      <c r="I219" s="140"/>
      <c r="J219" s="140"/>
      <c r="K219" s="140"/>
      <c r="L219" s="140"/>
      <c r="M219" s="140"/>
      <c r="N219" s="269">
        <f>BK219</f>
        <v>0</v>
      </c>
      <c r="O219" s="270"/>
      <c r="P219" s="270"/>
      <c r="Q219" s="270"/>
      <c r="R219" s="133"/>
      <c r="T219" s="134"/>
      <c r="U219" s="131"/>
      <c r="V219" s="131"/>
      <c r="W219" s="135">
        <f>SUM(W220:W313)</f>
        <v>271.534771</v>
      </c>
      <c r="X219" s="131"/>
      <c r="Y219" s="135">
        <f>SUM(Y220:Y313)</f>
        <v>2.13601762</v>
      </c>
      <c r="Z219" s="131"/>
      <c r="AA219" s="136">
        <f>SUM(AA220:AA313)</f>
        <v>68.82538600000001</v>
      </c>
      <c r="AR219" s="137" t="s">
        <v>81</v>
      </c>
      <c r="AT219" s="138" t="s">
        <v>72</v>
      </c>
      <c r="AU219" s="138" t="s">
        <v>81</v>
      </c>
      <c r="AY219" s="137" t="s">
        <v>135</v>
      </c>
      <c r="BK219" s="139">
        <f>SUM(BK220:BK313)</f>
        <v>0</v>
      </c>
    </row>
    <row r="220" spans="2:65" s="1" customFormat="1" ht="31.5" customHeight="1">
      <c r="B220" s="141"/>
      <c r="C220" s="142" t="s">
        <v>647</v>
      </c>
      <c r="D220" s="142" t="s">
        <v>136</v>
      </c>
      <c r="E220" s="143" t="s">
        <v>648</v>
      </c>
      <c r="F220" s="249" t="s">
        <v>649</v>
      </c>
      <c r="G220" s="249"/>
      <c r="H220" s="249"/>
      <c r="I220" s="249"/>
      <c r="J220" s="144" t="s">
        <v>187</v>
      </c>
      <c r="K220" s="145">
        <v>169.851</v>
      </c>
      <c r="L220" s="250"/>
      <c r="M220" s="250"/>
      <c r="N220" s="250">
        <f>ROUND(L220*K220,2)</f>
        <v>0</v>
      </c>
      <c r="O220" s="250"/>
      <c r="P220" s="250"/>
      <c r="Q220" s="250"/>
      <c r="R220" s="146"/>
      <c r="T220" s="147" t="s">
        <v>5</v>
      </c>
      <c r="U220" s="44" t="s">
        <v>38</v>
      </c>
      <c r="V220" s="148">
        <v>0.284</v>
      </c>
      <c r="W220" s="148">
        <f>V220*K220</f>
        <v>48.237683999999994</v>
      </c>
      <c r="X220" s="148">
        <v>0</v>
      </c>
      <c r="Y220" s="148">
        <f>X220*K220</f>
        <v>0</v>
      </c>
      <c r="Z220" s="148">
        <v>0.261</v>
      </c>
      <c r="AA220" s="149">
        <f>Z220*K220</f>
        <v>44.331111</v>
      </c>
      <c r="AR220" s="21" t="s">
        <v>140</v>
      </c>
      <c r="AT220" s="21" t="s">
        <v>136</v>
      </c>
      <c r="AU220" s="21" t="s">
        <v>101</v>
      </c>
      <c r="AY220" s="21" t="s">
        <v>135</v>
      </c>
      <c r="BE220" s="150">
        <f>IF(U220="základní",N220,0)</f>
        <v>0</v>
      </c>
      <c r="BF220" s="150">
        <f>IF(U220="snížená",N220,0)</f>
        <v>0</v>
      </c>
      <c r="BG220" s="150">
        <f>IF(U220="zákl. přenesená",N220,0)</f>
        <v>0</v>
      </c>
      <c r="BH220" s="150">
        <f>IF(U220="sníž. přenesená",N220,0)</f>
        <v>0</v>
      </c>
      <c r="BI220" s="150">
        <f>IF(U220="nulová",N220,0)</f>
        <v>0</v>
      </c>
      <c r="BJ220" s="21" t="s">
        <v>81</v>
      </c>
      <c r="BK220" s="150">
        <f>ROUND(L220*K220,2)</f>
        <v>0</v>
      </c>
      <c r="BL220" s="21" t="s">
        <v>140</v>
      </c>
      <c r="BM220" s="21" t="s">
        <v>650</v>
      </c>
    </row>
    <row r="221" spans="2:51" s="12" customFormat="1" ht="22.5" customHeight="1">
      <c r="B221" s="167"/>
      <c r="C221" s="168"/>
      <c r="D221" s="168"/>
      <c r="E221" s="169" t="s">
        <v>5</v>
      </c>
      <c r="F221" s="257" t="s">
        <v>598</v>
      </c>
      <c r="G221" s="258"/>
      <c r="H221" s="258"/>
      <c r="I221" s="258"/>
      <c r="J221" s="168"/>
      <c r="K221" s="170" t="s">
        <v>5</v>
      </c>
      <c r="L221" s="168"/>
      <c r="M221" s="168"/>
      <c r="N221" s="168"/>
      <c r="O221" s="168"/>
      <c r="P221" s="168"/>
      <c r="Q221" s="168"/>
      <c r="R221" s="171"/>
      <c r="T221" s="172"/>
      <c r="U221" s="168"/>
      <c r="V221" s="168"/>
      <c r="W221" s="168"/>
      <c r="X221" s="168"/>
      <c r="Y221" s="168"/>
      <c r="Z221" s="168"/>
      <c r="AA221" s="173"/>
      <c r="AT221" s="174" t="s">
        <v>143</v>
      </c>
      <c r="AU221" s="174" t="s">
        <v>101</v>
      </c>
      <c r="AV221" s="12" t="s">
        <v>81</v>
      </c>
      <c r="AW221" s="12" t="s">
        <v>31</v>
      </c>
      <c r="AX221" s="12" t="s">
        <v>73</v>
      </c>
      <c r="AY221" s="174" t="s">
        <v>135</v>
      </c>
    </row>
    <row r="222" spans="2:51" s="12" customFormat="1" ht="22.5" customHeight="1">
      <c r="B222" s="167"/>
      <c r="C222" s="168"/>
      <c r="D222" s="168"/>
      <c r="E222" s="169" t="s">
        <v>5</v>
      </c>
      <c r="F222" s="259" t="s">
        <v>651</v>
      </c>
      <c r="G222" s="260"/>
      <c r="H222" s="260"/>
      <c r="I222" s="260"/>
      <c r="J222" s="168"/>
      <c r="K222" s="170" t="s">
        <v>5</v>
      </c>
      <c r="L222" s="168"/>
      <c r="M222" s="168"/>
      <c r="N222" s="168"/>
      <c r="O222" s="168"/>
      <c r="P222" s="168"/>
      <c r="Q222" s="168"/>
      <c r="R222" s="171"/>
      <c r="T222" s="172"/>
      <c r="U222" s="168"/>
      <c r="V222" s="168"/>
      <c r="W222" s="168"/>
      <c r="X222" s="168"/>
      <c r="Y222" s="168"/>
      <c r="Z222" s="168"/>
      <c r="AA222" s="173"/>
      <c r="AT222" s="174" t="s">
        <v>143</v>
      </c>
      <c r="AU222" s="174" t="s">
        <v>101</v>
      </c>
      <c r="AV222" s="12" t="s">
        <v>81</v>
      </c>
      <c r="AW222" s="12" t="s">
        <v>31</v>
      </c>
      <c r="AX222" s="12" t="s">
        <v>73</v>
      </c>
      <c r="AY222" s="174" t="s">
        <v>135</v>
      </c>
    </row>
    <row r="223" spans="2:51" s="10" customFormat="1" ht="22.5" customHeight="1">
      <c r="B223" s="151"/>
      <c r="C223" s="152"/>
      <c r="D223" s="152"/>
      <c r="E223" s="153" t="s">
        <v>5</v>
      </c>
      <c r="F223" s="253" t="s">
        <v>652</v>
      </c>
      <c r="G223" s="254"/>
      <c r="H223" s="254"/>
      <c r="I223" s="254"/>
      <c r="J223" s="152"/>
      <c r="K223" s="154">
        <v>18.975</v>
      </c>
      <c r="L223" s="152"/>
      <c r="M223" s="152"/>
      <c r="N223" s="152"/>
      <c r="O223" s="152"/>
      <c r="P223" s="152"/>
      <c r="Q223" s="152"/>
      <c r="R223" s="155"/>
      <c r="T223" s="156"/>
      <c r="U223" s="152"/>
      <c r="V223" s="152"/>
      <c r="W223" s="152"/>
      <c r="X223" s="152"/>
      <c r="Y223" s="152"/>
      <c r="Z223" s="152"/>
      <c r="AA223" s="157"/>
      <c r="AT223" s="158" t="s">
        <v>143</v>
      </c>
      <c r="AU223" s="158" t="s">
        <v>101</v>
      </c>
      <c r="AV223" s="10" t="s">
        <v>101</v>
      </c>
      <c r="AW223" s="10" t="s">
        <v>31</v>
      </c>
      <c r="AX223" s="10" t="s">
        <v>73</v>
      </c>
      <c r="AY223" s="158" t="s">
        <v>135</v>
      </c>
    </row>
    <row r="224" spans="2:51" s="10" customFormat="1" ht="22.5" customHeight="1">
      <c r="B224" s="151"/>
      <c r="C224" s="152"/>
      <c r="D224" s="152"/>
      <c r="E224" s="153" t="s">
        <v>5</v>
      </c>
      <c r="F224" s="253" t="s">
        <v>653</v>
      </c>
      <c r="G224" s="254"/>
      <c r="H224" s="254"/>
      <c r="I224" s="254"/>
      <c r="J224" s="152"/>
      <c r="K224" s="154">
        <v>11.88</v>
      </c>
      <c r="L224" s="152"/>
      <c r="M224" s="152"/>
      <c r="N224" s="152"/>
      <c r="O224" s="152"/>
      <c r="P224" s="152"/>
      <c r="Q224" s="152"/>
      <c r="R224" s="155"/>
      <c r="T224" s="156"/>
      <c r="U224" s="152"/>
      <c r="V224" s="152"/>
      <c r="W224" s="152"/>
      <c r="X224" s="152"/>
      <c r="Y224" s="152"/>
      <c r="Z224" s="152"/>
      <c r="AA224" s="157"/>
      <c r="AT224" s="158" t="s">
        <v>143</v>
      </c>
      <c r="AU224" s="158" t="s">
        <v>101</v>
      </c>
      <c r="AV224" s="10" t="s">
        <v>101</v>
      </c>
      <c r="AW224" s="10" t="s">
        <v>31</v>
      </c>
      <c r="AX224" s="10" t="s">
        <v>73</v>
      </c>
      <c r="AY224" s="158" t="s">
        <v>135</v>
      </c>
    </row>
    <row r="225" spans="2:51" s="10" customFormat="1" ht="22.5" customHeight="1">
      <c r="B225" s="151"/>
      <c r="C225" s="152"/>
      <c r="D225" s="152"/>
      <c r="E225" s="153" t="s">
        <v>5</v>
      </c>
      <c r="F225" s="253" t="s">
        <v>654</v>
      </c>
      <c r="G225" s="254"/>
      <c r="H225" s="254"/>
      <c r="I225" s="254"/>
      <c r="J225" s="152"/>
      <c r="K225" s="154">
        <v>23.595</v>
      </c>
      <c r="L225" s="152"/>
      <c r="M225" s="152"/>
      <c r="N225" s="152"/>
      <c r="O225" s="152"/>
      <c r="P225" s="152"/>
      <c r="Q225" s="152"/>
      <c r="R225" s="155"/>
      <c r="T225" s="156"/>
      <c r="U225" s="152"/>
      <c r="V225" s="152"/>
      <c r="W225" s="152"/>
      <c r="X225" s="152"/>
      <c r="Y225" s="152"/>
      <c r="Z225" s="152"/>
      <c r="AA225" s="157"/>
      <c r="AT225" s="158" t="s">
        <v>143</v>
      </c>
      <c r="AU225" s="158" t="s">
        <v>101</v>
      </c>
      <c r="AV225" s="10" t="s">
        <v>101</v>
      </c>
      <c r="AW225" s="10" t="s">
        <v>31</v>
      </c>
      <c r="AX225" s="10" t="s">
        <v>73</v>
      </c>
      <c r="AY225" s="158" t="s">
        <v>135</v>
      </c>
    </row>
    <row r="226" spans="2:51" s="10" customFormat="1" ht="22.5" customHeight="1">
      <c r="B226" s="151"/>
      <c r="C226" s="152"/>
      <c r="D226" s="152"/>
      <c r="E226" s="153" t="s">
        <v>5</v>
      </c>
      <c r="F226" s="253" t="s">
        <v>655</v>
      </c>
      <c r="G226" s="254"/>
      <c r="H226" s="254"/>
      <c r="I226" s="254"/>
      <c r="J226" s="152"/>
      <c r="K226" s="154">
        <v>4.95</v>
      </c>
      <c r="L226" s="152"/>
      <c r="M226" s="152"/>
      <c r="N226" s="152"/>
      <c r="O226" s="152"/>
      <c r="P226" s="152"/>
      <c r="Q226" s="152"/>
      <c r="R226" s="155"/>
      <c r="T226" s="156"/>
      <c r="U226" s="152"/>
      <c r="V226" s="152"/>
      <c r="W226" s="152"/>
      <c r="X226" s="152"/>
      <c r="Y226" s="152"/>
      <c r="Z226" s="152"/>
      <c r="AA226" s="157"/>
      <c r="AT226" s="158" t="s">
        <v>143</v>
      </c>
      <c r="AU226" s="158" t="s">
        <v>101</v>
      </c>
      <c r="AV226" s="10" t="s">
        <v>101</v>
      </c>
      <c r="AW226" s="10" t="s">
        <v>31</v>
      </c>
      <c r="AX226" s="10" t="s">
        <v>73</v>
      </c>
      <c r="AY226" s="158" t="s">
        <v>135</v>
      </c>
    </row>
    <row r="227" spans="2:51" s="13" customFormat="1" ht="22.5" customHeight="1">
      <c r="B227" s="182"/>
      <c r="C227" s="183"/>
      <c r="D227" s="183"/>
      <c r="E227" s="184" t="s">
        <v>5</v>
      </c>
      <c r="F227" s="271" t="s">
        <v>546</v>
      </c>
      <c r="G227" s="272"/>
      <c r="H227" s="272"/>
      <c r="I227" s="272"/>
      <c r="J227" s="183"/>
      <c r="K227" s="185">
        <v>59.4</v>
      </c>
      <c r="L227" s="183"/>
      <c r="M227" s="183"/>
      <c r="N227" s="183"/>
      <c r="O227" s="183"/>
      <c r="P227" s="183"/>
      <c r="Q227" s="183"/>
      <c r="R227" s="186"/>
      <c r="T227" s="187"/>
      <c r="U227" s="183"/>
      <c r="V227" s="183"/>
      <c r="W227" s="183"/>
      <c r="X227" s="183"/>
      <c r="Y227" s="183"/>
      <c r="Z227" s="183"/>
      <c r="AA227" s="188"/>
      <c r="AT227" s="189" t="s">
        <v>143</v>
      </c>
      <c r="AU227" s="189" t="s">
        <v>101</v>
      </c>
      <c r="AV227" s="13" t="s">
        <v>434</v>
      </c>
      <c r="AW227" s="13" t="s">
        <v>31</v>
      </c>
      <c r="AX227" s="13" t="s">
        <v>73</v>
      </c>
      <c r="AY227" s="189" t="s">
        <v>135</v>
      </c>
    </row>
    <row r="228" spans="2:51" s="10" customFormat="1" ht="22.5" customHeight="1">
      <c r="B228" s="151"/>
      <c r="C228" s="152"/>
      <c r="D228" s="152"/>
      <c r="E228" s="153" t="s">
        <v>5</v>
      </c>
      <c r="F228" s="253" t="s">
        <v>5</v>
      </c>
      <c r="G228" s="254"/>
      <c r="H228" s="254"/>
      <c r="I228" s="254"/>
      <c r="J228" s="152"/>
      <c r="K228" s="154">
        <v>0</v>
      </c>
      <c r="L228" s="152"/>
      <c r="M228" s="152"/>
      <c r="N228" s="152"/>
      <c r="O228" s="152"/>
      <c r="P228" s="152"/>
      <c r="Q228" s="152"/>
      <c r="R228" s="155"/>
      <c r="T228" s="156"/>
      <c r="U228" s="152"/>
      <c r="V228" s="152"/>
      <c r="W228" s="152"/>
      <c r="X228" s="152"/>
      <c r="Y228" s="152"/>
      <c r="Z228" s="152"/>
      <c r="AA228" s="157"/>
      <c r="AT228" s="158" t="s">
        <v>143</v>
      </c>
      <c r="AU228" s="158" t="s">
        <v>101</v>
      </c>
      <c r="AV228" s="10" t="s">
        <v>101</v>
      </c>
      <c r="AW228" s="10" t="s">
        <v>31</v>
      </c>
      <c r="AX228" s="10" t="s">
        <v>73</v>
      </c>
      <c r="AY228" s="158" t="s">
        <v>135</v>
      </c>
    </row>
    <row r="229" spans="2:51" s="12" customFormat="1" ht="22.5" customHeight="1">
      <c r="B229" s="167"/>
      <c r="C229" s="168"/>
      <c r="D229" s="168"/>
      <c r="E229" s="169" t="s">
        <v>5</v>
      </c>
      <c r="F229" s="259" t="s">
        <v>656</v>
      </c>
      <c r="G229" s="260"/>
      <c r="H229" s="260"/>
      <c r="I229" s="260"/>
      <c r="J229" s="168"/>
      <c r="K229" s="170" t="s">
        <v>5</v>
      </c>
      <c r="L229" s="168"/>
      <c r="M229" s="168"/>
      <c r="N229" s="168"/>
      <c r="O229" s="168"/>
      <c r="P229" s="168"/>
      <c r="Q229" s="168"/>
      <c r="R229" s="171"/>
      <c r="T229" s="172"/>
      <c r="U229" s="168"/>
      <c r="V229" s="168"/>
      <c r="W229" s="168"/>
      <c r="X229" s="168"/>
      <c r="Y229" s="168"/>
      <c r="Z229" s="168"/>
      <c r="AA229" s="173"/>
      <c r="AT229" s="174" t="s">
        <v>143</v>
      </c>
      <c r="AU229" s="174" t="s">
        <v>101</v>
      </c>
      <c r="AV229" s="12" t="s">
        <v>81</v>
      </c>
      <c r="AW229" s="12" t="s">
        <v>31</v>
      </c>
      <c r="AX229" s="12" t="s">
        <v>73</v>
      </c>
      <c r="AY229" s="174" t="s">
        <v>135</v>
      </c>
    </row>
    <row r="230" spans="2:51" s="10" customFormat="1" ht="22.5" customHeight="1">
      <c r="B230" s="151"/>
      <c r="C230" s="152"/>
      <c r="D230" s="152"/>
      <c r="E230" s="153" t="s">
        <v>5</v>
      </c>
      <c r="F230" s="253" t="s">
        <v>657</v>
      </c>
      <c r="G230" s="254"/>
      <c r="H230" s="254"/>
      <c r="I230" s="254"/>
      <c r="J230" s="152"/>
      <c r="K230" s="154">
        <v>10.89</v>
      </c>
      <c r="L230" s="152"/>
      <c r="M230" s="152"/>
      <c r="N230" s="152"/>
      <c r="O230" s="152"/>
      <c r="P230" s="152"/>
      <c r="Q230" s="152"/>
      <c r="R230" s="155"/>
      <c r="T230" s="156"/>
      <c r="U230" s="152"/>
      <c r="V230" s="152"/>
      <c r="W230" s="152"/>
      <c r="X230" s="152"/>
      <c r="Y230" s="152"/>
      <c r="Z230" s="152"/>
      <c r="AA230" s="157"/>
      <c r="AT230" s="158" t="s">
        <v>143</v>
      </c>
      <c r="AU230" s="158" t="s">
        <v>101</v>
      </c>
      <c r="AV230" s="10" t="s">
        <v>101</v>
      </c>
      <c r="AW230" s="10" t="s">
        <v>31</v>
      </c>
      <c r="AX230" s="10" t="s">
        <v>73</v>
      </c>
      <c r="AY230" s="158" t="s">
        <v>135</v>
      </c>
    </row>
    <row r="231" spans="2:51" s="13" customFormat="1" ht="22.5" customHeight="1">
      <c r="B231" s="182"/>
      <c r="C231" s="183"/>
      <c r="D231" s="183"/>
      <c r="E231" s="184" t="s">
        <v>5</v>
      </c>
      <c r="F231" s="271" t="s">
        <v>546</v>
      </c>
      <c r="G231" s="272"/>
      <c r="H231" s="272"/>
      <c r="I231" s="272"/>
      <c r="J231" s="183"/>
      <c r="K231" s="185">
        <v>10.89</v>
      </c>
      <c r="L231" s="183"/>
      <c r="M231" s="183"/>
      <c r="N231" s="183"/>
      <c r="O231" s="183"/>
      <c r="P231" s="183"/>
      <c r="Q231" s="183"/>
      <c r="R231" s="186"/>
      <c r="T231" s="187"/>
      <c r="U231" s="183"/>
      <c r="V231" s="183"/>
      <c r="W231" s="183"/>
      <c r="X231" s="183"/>
      <c r="Y231" s="183"/>
      <c r="Z231" s="183"/>
      <c r="AA231" s="188"/>
      <c r="AT231" s="189" t="s">
        <v>143</v>
      </c>
      <c r="AU231" s="189" t="s">
        <v>101</v>
      </c>
      <c r="AV231" s="13" t="s">
        <v>434</v>
      </c>
      <c r="AW231" s="13" t="s">
        <v>31</v>
      </c>
      <c r="AX231" s="13" t="s">
        <v>73</v>
      </c>
      <c r="AY231" s="189" t="s">
        <v>135</v>
      </c>
    </row>
    <row r="232" spans="2:51" s="10" customFormat="1" ht="22.5" customHeight="1">
      <c r="B232" s="151"/>
      <c r="C232" s="152"/>
      <c r="D232" s="152"/>
      <c r="E232" s="153" t="s">
        <v>5</v>
      </c>
      <c r="F232" s="253" t="s">
        <v>5</v>
      </c>
      <c r="G232" s="254"/>
      <c r="H232" s="254"/>
      <c r="I232" s="254"/>
      <c r="J232" s="152"/>
      <c r="K232" s="154">
        <v>0</v>
      </c>
      <c r="L232" s="152"/>
      <c r="M232" s="152"/>
      <c r="N232" s="152"/>
      <c r="O232" s="152"/>
      <c r="P232" s="152"/>
      <c r="Q232" s="152"/>
      <c r="R232" s="155"/>
      <c r="T232" s="156"/>
      <c r="U232" s="152"/>
      <c r="V232" s="152"/>
      <c r="W232" s="152"/>
      <c r="X232" s="152"/>
      <c r="Y232" s="152"/>
      <c r="Z232" s="152"/>
      <c r="AA232" s="157"/>
      <c r="AT232" s="158" t="s">
        <v>143</v>
      </c>
      <c r="AU232" s="158" t="s">
        <v>101</v>
      </c>
      <c r="AV232" s="10" t="s">
        <v>101</v>
      </c>
      <c r="AW232" s="10" t="s">
        <v>31</v>
      </c>
      <c r="AX232" s="10" t="s">
        <v>73</v>
      </c>
      <c r="AY232" s="158" t="s">
        <v>135</v>
      </c>
    </row>
    <row r="233" spans="2:51" s="12" customFormat="1" ht="22.5" customHeight="1">
      <c r="B233" s="167"/>
      <c r="C233" s="168"/>
      <c r="D233" s="168"/>
      <c r="E233" s="169" t="s">
        <v>5</v>
      </c>
      <c r="F233" s="259" t="s">
        <v>658</v>
      </c>
      <c r="G233" s="260"/>
      <c r="H233" s="260"/>
      <c r="I233" s="260"/>
      <c r="J233" s="168"/>
      <c r="K233" s="170" t="s">
        <v>5</v>
      </c>
      <c r="L233" s="168"/>
      <c r="M233" s="168"/>
      <c r="N233" s="168"/>
      <c r="O233" s="168"/>
      <c r="P233" s="168"/>
      <c r="Q233" s="168"/>
      <c r="R233" s="171"/>
      <c r="T233" s="172"/>
      <c r="U233" s="168"/>
      <c r="V233" s="168"/>
      <c r="W233" s="168"/>
      <c r="X233" s="168"/>
      <c r="Y233" s="168"/>
      <c r="Z233" s="168"/>
      <c r="AA233" s="173"/>
      <c r="AT233" s="174" t="s">
        <v>143</v>
      </c>
      <c r="AU233" s="174" t="s">
        <v>101</v>
      </c>
      <c r="AV233" s="12" t="s">
        <v>81</v>
      </c>
      <c r="AW233" s="12" t="s">
        <v>31</v>
      </c>
      <c r="AX233" s="12" t="s">
        <v>73</v>
      </c>
      <c r="AY233" s="174" t="s">
        <v>135</v>
      </c>
    </row>
    <row r="234" spans="2:51" s="10" customFormat="1" ht="22.5" customHeight="1">
      <c r="B234" s="151"/>
      <c r="C234" s="152"/>
      <c r="D234" s="152"/>
      <c r="E234" s="153" t="s">
        <v>5</v>
      </c>
      <c r="F234" s="253" t="s">
        <v>659</v>
      </c>
      <c r="G234" s="254"/>
      <c r="H234" s="254"/>
      <c r="I234" s="254"/>
      <c r="J234" s="152"/>
      <c r="K234" s="154">
        <v>13.365</v>
      </c>
      <c r="L234" s="152"/>
      <c r="M234" s="152"/>
      <c r="N234" s="152"/>
      <c r="O234" s="152"/>
      <c r="P234" s="152"/>
      <c r="Q234" s="152"/>
      <c r="R234" s="155"/>
      <c r="T234" s="156"/>
      <c r="U234" s="152"/>
      <c r="V234" s="152"/>
      <c r="W234" s="152"/>
      <c r="X234" s="152"/>
      <c r="Y234" s="152"/>
      <c r="Z234" s="152"/>
      <c r="AA234" s="157"/>
      <c r="AT234" s="158" t="s">
        <v>143</v>
      </c>
      <c r="AU234" s="158" t="s">
        <v>101</v>
      </c>
      <c r="AV234" s="10" t="s">
        <v>101</v>
      </c>
      <c r="AW234" s="10" t="s">
        <v>31</v>
      </c>
      <c r="AX234" s="10" t="s">
        <v>73</v>
      </c>
      <c r="AY234" s="158" t="s">
        <v>135</v>
      </c>
    </row>
    <row r="235" spans="2:51" s="10" customFormat="1" ht="22.5" customHeight="1">
      <c r="B235" s="151"/>
      <c r="C235" s="152"/>
      <c r="D235" s="152"/>
      <c r="E235" s="153" t="s">
        <v>5</v>
      </c>
      <c r="F235" s="253" t="s">
        <v>660</v>
      </c>
      <c r="G235" s="254"/>
      <c r="H235" s="254"/>
      <c r="I235" s="254"/>
      <c r="J235" s="152"/>
      <c r="K235" s="154">
        <v>7.161</v>
      </c>
      <c r="L235" s="152"/>
      <c r="M235" s="152"/>
      <c r="N235" s="152"/>
      <c r="O235" s="152"/>
      <c r="P235" s="152"/>
      <c r="Q235" s="152"/>
      <c r="R235" s="155"/>
      <c r="T235" s="156"/>
      <c r="U235" s="152"/>
      <c r="V235" s="152"/>
      <c r="W235" s="152"/>
      <c r="X235" s="152"/>
      <c r="Y235" s="152"/>
      <c r="Z235" s="152"/>
      <c r="AA235" s="157"/>
      <c r="AT235" s="158" t="s">
        <v>143</v>
      </c>
      <c r="AU235" s="158" t="s">
        <v>101</v>
      </c>
      <c r="AV235" s="10" t="s">
        <v>101</v>
      </c>
      <c r="AW235" s="10" t="s">
        <v>31</v>
      </c>
      <c r="AX235" s="10" t="s">
        <v>73</v>
      </c>
      <c r="AY235" s="158" t="s">
        <v>135</v>
      </c>
    </row>
    <row r="236" spans="2:51" s="13" customFormat="1" ht="22.5" customHeight="1">
      <c r="B236" s="182"/>
      <c r="C236" s="183"/>
      <c r="D236" s="183"/>
      <c r="E236" s="184" t="s">
        <v>5</v>
      </c>
      <c r="F236" s="271" t="s">
        <v>546</v>
      </c>
      <c r="G236" s="272"/>
      <c r="H236" s="272"/>
      <c r="I236" s="272"/>
      <c r="J236" s="183"/>
      <c r="K236" s="185">
        <v>20.526</v>
      </c>
      <c r="L236" s="183"/>
      <c r="M236" s="183"/>
      <c r="N236" s="183"/>
      <c r="O236" s="183"/>
      <c r="P236" s="183"/>
      <c r="Q236" s="183"/>
      <c r="R236" s="186"/>
      <c r="T236" s="187"/>
      <c r="U236" s="183"/>
      <c r="V236" s="183"/>
      <c r="W236" s="183"/>
      <c r="X236" s="183"/>
      <c r="Y236" s="183"/>
      <c r="Z236" s="183"/>
      <c r="AA236" s="188"/>
      <c r="AT236" s="189" t="s">
        <v>143</v>
      </c>
      <c r="AU236" s="189" t="s">
        <v>101</v>
      </c>
      <c r="AV236" s="13" t="s">
        <v>434</v>
      </c>
      <c r="AW236" s="13" t="s">
        <v>31</v>
      </c>
      <c r="AX236" s="13" t="s">
        <v>73</v>
      </c>
      <c r="AY236" s="189" t="s">
        <v>135</v>
      </c>
    </row>
    <row r="237" spans="2:51" s="10" customFormat="1" ht="22.5" customHeight="1">
      <c r="B237" s="151"/>
      <c r="C237" s="152"/>
      <c r="D237" s="152"/>
      <c r="E237" s="153" t="s">
        <v>5</v>
      </c>
      <c r="F237" s="253" t="s">
        <v>5</v>
      </c>
      <c r="G237" s="254"/>
      <c r="H237" s="254"/>
      <c r="I237" s="254"/>
      <c r="J237" s="152"/>
      <c r="K237" s="154">
        <v>0</v>
      </c>
      <c r="L237" s="152"/>
      <c r="M237" s="152"/>
      <c r="N237" s="152"/>
      <c r="O237" s="152"/>
      <c r="P237" s="152"/>
      <c r="Q237" s="152"/>
      <c r="R237" s="155"/>
      <c r="T237" s="156"/>
      <c r="U237" s="152"/>
      <c r="V237" s="152"/>
      <c r="W237" s="152"/>
      <c r="X237" s="152"/>
      <c r="Y237" s="152"/>
      <c r="Z237" s="152"/>
      <c r="AA237" s="157"/>
      <c r="AT237" s="158" t="s">
        <v>143</v>
      </c>
      <c r="AU237" s="158" t="s">
        <v>101</v>
      </c>
      <c r="AV237" s="10" t="s">
        <v>101</v>
      </c>
      <c r="AW237" s="10" t="s">
        <v>31</v>
      </c>
      <c r="AX237" s="10" t="s">
        <v>73</v>
      </c>
      <c r="AY237" s="158" t="s">
        <v>135</v>
      </c>
    </row>
    <row r="238" spans="2:51" s="10" customFormat="1" ht="22.5" customHeight="1">
      <c r="B238" s="151"/>
      <c r="C238" s="152"/>
      <c r="D238" s="152"/>
      <c r="E238" s="153" t="s">
        <v>5</v>
      </c>
      <c r="F238" s="253" t="s">
        <v>5</v>
      </c>
      <c r="G238" s="254"/>
      <c r="H238" s="254"/>
      <c r="I238" s="254"/>
      <c r="J238" s="152"/>
      <c r="K238" s="154">
        <v>0</v>
      </c>
      <c r="L238" s="152"/>
      <c r="M238" s="152"/>
      <c r="N238" s="152"/>
      <c r="O238" s="152"/>
      <c r="P238" s="152"/>
      <c r="Q238" s="152"/>
      <c r="R238" s="155"/>
      <c r="T238" s="156"/>
      <c r="U238" s="152"/>
      <c r="V238" s="152"/>
      <c r="W238" s="152"/>
      <c r="X238" s="152"/>
      <c r="Y238" s="152"/>
      <c r="Z238" s="152"/>
      <c r="AA238" s="157"/>
      <c r="AT238" s="158" t="s">
        <v>143</v>
      </c>
      <c r="AU238" s="158" t="s">
        <v>101</v>
      </c>
      <c r="AV238" s="10" t="s">
        <v>101</v>
      </c>
      <c r="AW238" s="10" t="s">
        <v>31</v>
      </c>
      <c r="AX238" s="10" t="s">
        <v>73</v>
      </c>
      <c r="AY238" s="158" t="s">
        <v>135</v>
      </c>
    </row>
    <row r="239" spans="2:51" s="12" customFormat="1" ht="22.5" customHeight="1">
      <c r="B239" s="167"/>
      <c r="C239" s="168"/>
      <c r="D239" s="168"/>
      <c r="E239" s="169" t="s">
        <v>5</v>
      </c>
      <c r="F239" s="259" t="s">
        <v>589</v>
      </c>
      <c r="G239" s="260"/>
      <c r="H239" s="260"/>
      <c r="I239" s="260"/>
      <c r="J239" s="168"/>
      <c r="K239" s="170" t="s">
        <v>5</v>
      </c>
      <c r="L239" s="168"/>
      <c r="M239" s="168"/>
      <c r="N239" s="168"/>
      <c r="O239" s="168"/>
      <c r="P239" s="168"/>
      <c r="Q239" s="168"/>
      <c r="R239" s="171"/>
      <c r="T239" s="172"/>
      <c r="U239" s="168"/>
      <c r="V239" s="168"/>
      <c r="W239" s="168"/>
      <c r="X239" s="168"/>
      <c r="Y239" s="168"/>
      <c r="Z239" s="168"/>
      <c r="AA239" s="173"/>
      <c r="AT239" s="174" t="s">
        <v>143</v>
      </c>
      <c r="AU239" s="174" t="s">
        <v>101</v>
      </c>
      <c r="AV239" s="12" t="s">
        <v>81</v>
      </c>
      <c r="AW239" s="12" t="s">
        <v>31</v>
      </c>
      <c r="AX239" s="12" t="s">
        <v>73</v>
      </c>
      <c r="AY239" s="174" t="s">
        <v>135</v>
      </c>
    </row>
    <row r="240" spans="2:51" s="12" customFormat="1" ht="22.5" customHeight="1">
      <c r="B240" s="167"/>
      <c r="C240" s="168"/>
      <c r="D240" s="168"/>
      <c r="E240" s="169" t="s">
        <v>5</v>
      </c>
      <c r="F240" s="259" t="s">
        <v>661</v>
      </c>
      <c r="G240" s="260"/>
      <c r="H240" s="260"/>
      <c r="I240" s="260"/>
      <c r="J240" s="168"/>
      <c r="K240" s="170" t="s">
        <v>5</v>
      </c>
      <c r="L240" s="168"/>
      <c r="M240" s="168"/>
      <c r="N240" s="168"/>
      <c r="O240" s="168"/>
      <c r="P240" s="168"/>
      <c r="Q240" s="168"/>
      <c r="R240" s="171"/>
      <c r="T240" s="172"/>
      <c r="U240" s="168"/>
      <c r="V240" s="168"/>
      <c r="W240" s="168"/>
      <c r="X240" s="168"/>
      <c r="Y240" s="168"/>
      <c r="Z240" s="168"/>
      <c r="AA240" s="173"/>
      <c r="AT240" s="174" t="s">
        <v>143</v>
      </c>
      <c r="AU240" s="174" t="s">
        <v>101</v>
      </c>
      <c r="AV240" s="12" t="s">
        <v>81</v>
      </c>
      <c r="AW240" s="12" t="s">
        <v>31</v>
      </c>
      <c r="AX240" s="12" t="s">
        <v>73</v>
      </c>
      <c r="AY240" s="174" t="s">
        <v>135</v>
      </c>
    </row>
    <row r="241" spans="2:51" s="10" customFormat="1" ht="22.5" customHeight="1">
      <c r="B241" s="151"/>
      <c r="C241" s="152"/>
      <c r="D241" s="152"/>
      <c r="E241" s="153" t="s">
        <v>5</v>
      </c>
      <c r="F241" s="253" t="s">
        <v>662</v>
      </c>
      <c r="G241" s="254"/>
      <c r="H241" s="254"/>
      <c r="I241" s="254"/>
      <c r="J241" s="152"/>
      <c r="K241" s="154">
        <v>24.75</v>
      </c>
      <c r="L241" s="152"/>
      <c r="M241" s="152"/>
      <c r="N241" s="152"/>
      <c r="O241" s="152"/>
      <c r="P241" s="152"/>
      <c r="Q241" s="152"/>
      <c r="R241" s="155"/>
      <c r="T241" s="156"/>
      <c r="U241" s="152"/>
      <c r="V241" s="152"/>
      <c r="W241" s="152"/>
      <c r="X241" s="152"/>
      <c r="Y241" s="152"/>
      <c r="Z241" s="152"/>
      <c r="AA241" s="157"/>
      <c r="AT241" s="158" t="s">
        <v>143</v>
      </c>
      <c r="AU241" s="158" t="s">
        <v>101</v>
      </c>
      <c r="AV241" s="10" t="s">
        <v>101</v>
      </c>
      <c r="AW241" s="10" t="s">
        <v>31</v>
      </c>
      <c r="AX241" s="10" t="s">
        <v>73</v>
      </c>
      <c r="AY241" s="158" t="s">
        <v>135</v>
      </c>
    </row>
    <row r="242" spans="2:51" s="10" customFormat="1" ht="22.5" customHeight="1">
      <c r="B242" s="151"/>
      <c r="C242" s="152"/>
      <c r="D242" s="152"/>
      <c r="E242" s="153" t="s">
        <v>5</v>
      </c>
      <c r="F242" s="253" t="s">
        <v>663</v>
      </c>
      <c r="G242" s="254"/>
      <c r="H242" s="254"/>
      <c r="I242" s="254"/>
      <c r="J242" s="152"/>
      <c r="K242" s="154">
        <v>41.085</v>
      </c>
      <c r="L242" s="152"/>
      <c r="M242" s="152"/>
      <c r="N242" s="152"/>
      <c r="O242" s="152"/>
      <c r="P242" s="152"/>
      <c r="Q242" s="152"/>
      <c r="R242" s="155"/>
      <c r="T242" s="156"/>
      <c r="U242" s="152"/>
      <c r="V242" s="152"/>
      <c r="W242" s="152"/>
      <c r="X242" s="152"/>
      <c r="Y242" s="152"/>
      <c r="Z242" s="152"/>
      <c r="AA242" s="157"/>
      <c r="AT242" s="158" t="s">
        <v>143</v>
      </c>
      <c r="AU242" s="158" t="s">
        <v>101</v>
      </c>
      <c r="AV242" s="10" t="s">
        <v>101</v>
      </c>
      <c r="AW242" s="10" t="s">
        <v>31</v>
      </c>
      <c r="AX242" s="10" t="s">
        <v>73</v>
      </c>
      <c r="AY242" s="158" t="s">
        <v>135</v>
      </c>
    </row>
    <row r="243" spans="2:51" s="10" customFormat="1" ht="22.5" customHeight="1">
      <c r="B243" s="151"/>
      <c r="C243" s="152"/>
      <c r="D243" s="152"/>
      <c r="E243" s="153" t="s">
        <v>5</v>
      </c>
      <c r="F243" s="253" t="s">
        <v>664</v>
      </c>
      <c r="G243" s="254"/>
      <c r="H243" s="254"/>
      <c r="I243" s="254"/>
      <c r="J243" s="152"/>
      <c r="K243" s="154">
        <v>13.2</v>
      </c>
      <c r="L243" s="152"/>
      <c r="M243" s="152"/>
      <c r="N243" s="152"/>
      <c r="O243" s="152"/>
      <c r="P243" s="152"/>
      <c r="Q243" s="152"/>
      <c r="R243" s="155"/>
      <c r="T243" s="156"/>
      <c r="U243" s="152"/>
      <c r="V243" s="152"/>
      <c r="W243" s="152"/>
      <c r="X243" s="152"/>
      <c r="Y243" s="152"/>
      <c r="Z243" s="152"/>
      <c r="AA243" s="157"/>
      <c r="AT243" s="158" t="s">
        <v>143</v>
      </c>
      <c r="AU243" s="158" t="s">
        <v>101</v>
      </c>
      <c r="AV243" s="10" t="s">
        <v>101</v>
      </c>
      <c r="AW243" s="10" t="s">
        <v>31</v>
      </c>
      <c r="AX243" s="10" t="s">
        <v>73</v>
      </c>
      <c r="AY243" s="158" t="s">
        <v>135</v>
      </c>
    </row>
    <row r="244" spans="2:51" s="13" customFormat="1" ht="22.5" customHeight="1">
      <c r="B244" s="182"/>
      <c r="C244" s="183"/>
      <c r="D244" s="183"/>
      <c r="E244" s="184" t="s">
        <v>5</v>
      </c>
      <c r="F244" s="271" t="s">
        <v>546</v>
      </c>
      <c r="G244" s="272"/>
      <c r="H244" s="272"/>
      <c r="I244" s="272"/>
      <c r="J244" s="183"/>
      <c r="K244" s="185">
        <v>79.035</v>
      </c>
      <c r="L244" s="183"/>
      <c r="M244" s="183"/>
      <c r="N244" s="183"/>
      <c r="O244" s="183"/>
      <c r="P244" s="183"/>
      <c r="Q244" s="183"/>
      <c r="R244" s="186"/>
      <c r="T244" s="187"/>
      <c r="U244" s="183"/>
      <c r="V244" s="183"/>
      <c r="W244" s="183"/>
      <c r="X244" s="183"/>
      <c r="Y244" s="183"/>
      <c r="Z244" s="183"/>
      <c r="AA244" s="188"/>
      <c r="AT244" s="189" t="s">
        <v>143</v>
      </c>
      <c r="AU244" s="189" t="s">
        <v>101</v>
      </c>
      <c r="AV244" s="13" t="s">
        <v>434</v>
      </c>
      <c r="AW244" s="13" t="s">
        <v>31</v>
      </c>
      <c r="AX244" s="13" t="s">
        <v>73</v>
      </c>
      <c r="AY244" s="189" t="s">
        <v>135</v>
      </c>
    </row>
    <row r="245" spans="2:51" s="10" customFormat="1" ht="22.5" customHeight="1">
      <c r="B245" s="151"/>
      <c r="C245" s="152"/>
      <c r="D245" s="152"/>
      <c r="E245" s="153" t="s">
        <v>5</v>
      </c>
      <c r="F245" s="253" t="s">
        <v>5</v>
      </c>
      <c r="G245" s="254"/>
      <c r="H245" s="254"/>
      <c r="I245" s="254"/>
      <c r="J245" s="152"/>
      <c r="K245" s="154">
        <v>0</v>
      </c>
      <c r="L245" s="152"/>
      <c r="M245" s="152"/>
      <c r="N245" s="152"/>
      <c r="O245" s="152"/>
      <c r="P245" s="152"/>
      <c r="Q245" s="152"/>
      <c r="R245" s="155"/>
      <c r="T245" s="156"/>
      <c r="U245" s="152"/>
      <c r="V245" s="152"/>
      <c r="W245" s="152"/>
      <c r="X245" s="152"/>
      <c r="Y245" s="152"/>
      <c r="Z245" s="152"/>
      <c r="AA245" s="157"/>
      <c r="AT245" s="158" t="s">
        <v>143</v>
      </c>
      <c r="AU245" s="158" t="s">
        <v>101</v>
      </c>
      <c r="AV245" s="10" t="s">
        <v>101</v>
      </c>
      <c r="AW245" s="10" t="s">
        <v>31</v>
      </c>
      <c r="AX245" s="10" t="s">
        <v>73</v>
      </c>
      <c r="AY245" s="158" t="s">
        <v>135</v>
      </c>
    </row>
    <row r="246" spans="2:51" s="11" customFormat="1" ht="22.5" customHeight="1">
      <c r="B246" s="159"/>
      <c r="C246" s="160"/>
      <c r="D246" s="160"/>
      <c r="E246" s="161" t="s">
        <v>5</v>
      </c>
      <c r="F246" s="255" t="s">
        <v>145</v>
      </c>
      <c r="G246" s="256"/>
      <c r="H246" s="256"/>
      <c r="I246" s="256"/>
      <c r="J246" s="160"/>
      <c r="K246" s="162">
        <v>169.851</v>
      </c>
      <c r="L246" s="160"/>
      <c r="M246" s="160"/>
      <c r="N246" s="160"/>
      <c r="O246" s="160"/>
      <c r="P246" s="160"/>
      <c r="Q246" s="160"/>
      <c r="R246" s="163"/>
      <c r="T246" s="164"/>
      <c r="U246" s="160"/>
      <c r="V246" s="160"/>
      <c r="W246" s="160"/>
      <c r="X246" s="160"/>
      <c r="Y246" s="160"/>
      <c r="Z246" s="160"/>
      <c r="AA246" s="165"/>
      <c r="AT246" s="166" t="s">
        <v>143</v>
      </c>
      <c r="AU246" s="166" t="s">
        <v>101</v>
      </c>
      <c r="AV246" s="11" t="s">
        <v>140</v>
      </c>
      <c r="AW246" s="11" t="s">
        <v>31</v>
      </c>
      <c r="AX246" s="11" t="s">
        <v>81</v>
      </c>
      <c r="AY246" s="166" t="s">
        <v>135</v>
      </c>
    </row>
    <row r="247" spans="2:65" s="1" customFormat="1" ht="31.5" customHeight="1">
      <c r="B247" s="141"/>
      <c r="C247" s="142" t="s">
        <v>665</v>
      </c>
      <c r="D247" s="142" t="s">
        <v>136</v>
      </c>
      <c r="E247" s="143" t="s">
        <v>666</v>
      </c>
      <c r="F247" s="249" t="s">
        <v>667</v>
      </c>
      <c r="G247" s="249"/>
      <c r="H247" s="249"/>
      <c r="I247" s="249"/>
      <c r="J247" s="144" t="s">
        <v>139</v>
      </c>
      <c r="K247" s="145">
        <v>3.779</v>
      </c>
      <c r="L247" s="250"/>
      <c r="M247" s="250"/>
      <c r="N247" s="250">
        <f>ROUND(L247*K247,2)</f>
        <v>0</v>
      </c>
      <c r="O247" s="250"/>
      <c r="P247" s="250"/>
      <c r="Q247" s="250"/>
      <c r="R247" s="146"/>
      <c r="T247" s="147" t="s">
        <v>5</v>
      </c>
      <c r="U247" s="44" t="s">
        <v>38</v>
      </c>
      <c r="V247" s="148">
        <v>7.51</v>
      </c>
      <c r="W247" s="148">
        <f>V247*K247</f>
        <v>28.38029</v>
      </c>
      <c r="X247" s="148">
        <v>0</v>
      </c>
      <c r="Y247" s="148">
        <f>X247*K247</f>
        <v>0</v>
      </c>
      <c r="Z247" s="148">
        <v>2.2</v>
      </c>
      <c r="AA247" s="149">
        <f>Z247*K247</f>
        <v>8.3138</v>
      </c>
      <c r="AR247" s="21" t="s">
        <v>140</v>
      </c>
      <c r="AT247" s="21" t="s">
        <v>136</v>
      </c>
      <c r="AU247" s="21" t="s">
        <v>101</v>
      </c>
      <c r="AY247" s="21" t="s">
        <v>135</v>
      </c>
      <c r="BE247" s="150">
        <f>IF(U247="základní",N247,0)</f>
        <v>0</v>
      </c>
      <c r="BF247" s="150">
        <f>IF(U247="snížená",N247,0)</f>
        <v>0</v>
      </c>
      <c r="BG247" s="150">
        <f>IF(U247="zákl. přenesená",N247,0)</f>
        <v>0</v>
      </c>
      <c r="BH247" s="150">
        <f>IF(U247="sníž. přenesená",N247,0)</f>
        <v>0</v>
      </c>
      <c r="BI247" s="150">
        <f>IF(U247="nulová",N247,0)</f>
        <v>0</v>
      </c>
      <c r="BJ247" s="21" t="s">
        <v>81</v>
      </c>
      <c r="BK247" s="150">
        <f>ROUND(L247*K247,2)</f>
        <v>0</v>
      </c>
      <c r="BL247" s="21" t="s">
        <v>140</v>
      </c>
      <c r="BM247" s="21" t="s">
        <v>668</v>
      </c>
    </row>
    <row r="248" spans="2:51" s="12" customFormat="1" ht="22.5" customHeight="1">
      <c r="B248" s="167"/>
      <c r="C248" s="168"/>
      <c r="D248" s="168"/>
      <c r="E248" s="169" t="s">
        <v>5</v>
      </c>
      <c r="F248" s="257" t="s">
        <v>598</v>
      </c>
      <c r="G248" s="258"/>
      <c r="H248" s="258"/>
      <c r="I248" s="258"/>
      <c r="J248" s="168"/>
      <c r="K248" s="170" t="s">
        <v>5</v>
      </c>
      <c r="L248" s="168"/>
      <c r="M248" s="168"/>
      <c r="N248" s="168"/>
      <c r="O248" s="168"/>
      <c r="P248" s="168"/>
      <c r="Q248" s="168"/>
      <c r="R248" s="171"/>
      <c r="T248" s="172"/>
      <c r="U248" s="168"/>
      <c r="V248" s="168"/>
      <c r="W248" s="168"/>
      <c r="X248" s="168"/>
      <c r="Y248" s="168"/>
      <c r="Z248" s="168"/>
      <c r="AA248" s="173"/>
      <c r="AT248" s="174" t="s">
        <v>143</v>
      </c>
      <c r="AU248" s="174" t="s">
        <v>101</v>
      </c>
      <c r="AV248" s="12" t="s">
        <v>81</v>
      </c>
      <c r="AW248" s="12" t="s">
        <v>31</v>
      </c>
      <c r="AX248" s="12" t="s">
        <v>73</v>
      </c>
      <c r="AY248" s="174" t="s">
        <v>135</v>
      </c>
    </row>
    <row r="249" spans="2:51" s="10" customFormat="1" ht="22.5" customHeight="1">
      <c r="B249" s="151"/>
      <c r="C249" s="152"/>
      <c r="D249" s="152"/>
      <c r="E249" s="153" t="s">
        <v>5</v>
      </c>
      <c r="F249" s="253" t="s">
        <v>669</v>
      </c>
      <c r="G249" s="254"/>
      <c r="H249" s="254"/>
      <c r="I249" s="254"/>
      <c r="J249" s="152"/>
      <c r="K249" s="154">
        <v>0.604</v>
      </c>
      <c r="L249" s="152"/>
      <c r="M249" s="152"/>
      <c r="N249" s="152"/>
      <c r="O249" s="152"/>
      <c r="P249" s="152"/>
      <c r="Q249" s="152"/>
      <c r="R249" s="155"/>
      <c r="T249" s="156"/>
      <c r="U249" s="152"/>
      <c r="V249" s="152"/>
      <c r="W249" s="152"/>
      <c r="X249" s="152"/>
      <c r="Y249" s="152"/>
      <c r="Z249" s="152"/>
      <c r="AA249" s="157"/>
      <c r="AT249" s="158" t="s">
        <v>143</v>
      </c>
      <c r="AU249" s="158" t="s">
        <v>101</v>
      </c>
      <c r="AV249" s="10" t="s">
        <v>101</v>
      </c>
      <c r="AW249" s="10" t="s">
        <v>31</v>
      </c>
      <c r="AX249" s="10" t="s">
        <v>73</v>
      </c>
      <c r="AY249" s="158" t="s">
        <v>135</v>
      </c>
    </row>
    <row r="250" spans="2:51" s="10" customFormat="1" ht="22.5" customHeight="1">
      <c r="B250" s="151"/>
      <c r="C250" s="152"/>
      <c r="D250" s="152"/>
      <c r="E250" s="153" t="s">
        <v>5</v>
      </c>
      <c r="F250" s="253" t="s">
        <v>670</v>
      </c>
      <c r="G250" s="254"/>
      <c r="H250" s="254"/>
      <c r="I250" s="254"/>
      <c r="J250" s="152"/>
      <c r="K250" s="154">
        <v>0.18</v>
      </c>
      <c r="L250" s="152"/>
      <c r="M250" s="152"/>
      <c r="N250" s="152"/>
      <c r="O250" s="152"/>
      <c r="P250" s="152"/>
      <c r="Q250" s="152"/>
      <c r="R250" s="155"/>
      <c r="T250" s="156"/>
      <c r="U250" s="152"/>
      <c r="V250" s="152"/>
      <c r="W250" s="152"/>
      <c r="X250" s="152"/>
      <c r="Y250" s="152"/>
      <c r="Z250" s="152"/>
      <c r="AA250" s="157"/>
      <c r="AT250" s="158" t="s">
        <v>143</v>
      </c>
      <c r="AU250" s="158" t="s">
        <v>101</v>
      </c>
      <c r="AV250" s="10" t="s">
        <v>101</v>
      </c>
      <c r="AW250" s="10" t="s">
        <v>31</v>
      </c>
      <c r="AX250" s="10" t="s">
        <v>73</v>
      </c>
      <c r="AY250" s="158" t="s">
        <v>135</v>
      </c>
    </row>
    <row r="251" spans="2:51" s="10" customFormat="1" ht="22.5" customHeight="1">
      <c r="B251" s="151"/>
      <c r="C251" s="152"/>
      <c r="D251" s="152"/>
      <c r="E251" s="153" t="s">
        <v>5</v>
      </c>
      <c r="F251" s="253" t="s">
        <v>671</v>
      </c>
      <c r="G251" s="254"/>
      <c r="H251" s="254"/>
      <c r="I251" s="254"/>
      <c r="J251" s="152"/>
      <c r="K251" s="154">
        <v>0.225</v>
      </c>
      <c r="L251" s="152"/>
      <c r="M251" s="152"/>
      <c r="N251" s="152"/>
      <c r="O251" s="152"/>
      <c r="P251" s="152"/>
      <c r="Q251" s="152"/>
      <c r="R251" s="155"/>
      <c r="T251" s="156"/>
      <c r="U251" s="152"/>
      <c r="V251" s="152"/>
      <c r="W251" s="152"/>
      <c r="X251" s="152"/>
      <c r="Y251" s="152"/>
      <c r="Z251" s="152"/>
      <c r="AA251" s="157"/>
      <c r="AT251" s="158" t="s">
        <v>143</v>
      </c>
      <c r="AU251" s="158" t="s">
        <v>101</v>
      </c>
      <c r="AV251" s="10" t="s">
        <v>101</v>
      </c>
      <c r="AW251" s="10" t="s">
        <v>31</v>
      </c>
      <c r="AX251" s="10" t="s">
        <v>73</v>
      </c>
      <c r="AY251" s="158" t="s">
        <v>135</v>
      </c>
    </row>
    <row r="252" spans="2:51" s="10" customFormat="1" ht="22.5" customHeight="1">
      <c r="B252" s="151"/>
      <c r="C252" s="152"/>
      <c r="D252" s="152"/>
      <c r="E252" s="153" t="s">
        <v>5</v>
      </c>
      <c r="F252" s="253" t="s">
        <v>672</v>
      </c>
      <c r="G252" s="254"/>
      <c r="H252" s="254"/>
      <c r="I252" s="254"/>
      <c r="J252" s="152"/>
      <c r="K252" s="154">
        <v>0.225</v>
      </c>
      <c r="L252" s="152"/>
      <c r="M252" s="152"/>
      <c r="N252" s="152"/>
      <c r="O252" s="152"/>
      <c r="P252" s="152"/>
      <c r="Q252" s="152"/>
      <c r="R252" s="155"/>
      <c r="T252" s="156"/>
      <c r="U252" s="152"/>
      <c r="V252" s="152"/>
      <c r="W252" s="152"/>
      <c r="X252" s="152"/>
      <c r="Y252" s="152"/>
      <c r="Z252" s="152"/>
      <c r="AA252" s="157"/>
      <c r="AT252" s="158" t="s">
        <v>143</v>
      </c>
      <c r="AU252" s="158" t="s">
        <v>101</v>
      </c>
      <c r="AV252" s="10" t="s">
        <v>101</v>
      </c>
      <c r="AW252" s="10" t="s">
        <v>31</v>
      </c>
      <c r="AX252" s="10" t="s">
        <v>73</v>
      </c>
      <c r="AY252" s="158" t="s">
        <v>135</v>
      </c>
    </row>
    <row r="253" spans="2:51" s="10" customFormat="1" ht="22.5" customHeight="1">
      <c r="B253" s="151"/>
      <c r="C253" s="152"/>
      <c r="D253" s="152"/>
      <c r="E253" s="153" t="s">
        <v>5</v>
      </c>
      <c r="F253" s="253" t="s">
        <v>673</v>
      </c>
      <c r="G253" s="254"/>
      <c r="H253" s="254"/>
      <c r="I253" s="254"/>
      <c r="J253" s="152"/>
      <c r="K253" s="154">
        <v>0.691</v>
      </c>
      <c r="L253" s="152"/>
      <c r="M253" s="152"/>
      <c r="N253" s="152"/>
      <c r="O253" s="152"/>
      <c r="P253" s="152"/>
      <c r="Q253" s="152"/>
      <c r="R253" s="155"/>
      <c r="T253" s="156"/>
      <c r="U253" s="152"/>
      <c r="V253" s="152"/>
      <c r="W253" s="152"/>
      <c r="X253" s="152"/>
      <c r="Y253" s="152"/>
      <c r="Z253" s="152"/>
      <c r="AA253" s="157"/>
      <c r="AT253" s="158" t="s">
        <v>143</v>
      </c>
      <c r="AU253" s="158" t="s">
        <v>101</v>
      </c>
      <c r="AV253" s="10" t="s">
        <v>101</v>
      </c>
      <c r="AW253" s="10" t="s">
        <v>31</v>
      </c>
      <c r="AX253" s="10" t="s">
        <v>73</v>
      </c>
      <c r="AY253" s="158" t="s">
        <v>135</v>
      </c>
    </row>
    <row r="254" spans="2:51" s="13" customFormat="1" ht="22.5" customHeight="1">
      <c r="B254" s="182"/>
      <c r="C254" s="183"/>
      <c r="D254" s="183"/>
      <c r="E254" s="184" t="s">
        <v>5</v>
      </c>
      <c r="F254" s="271" t="s">
        <v>546</v>
      </c>
      <c r="G254" s="272"/>
      <c r="H254" s="272"/>
      <c r="I254" s="272"/>
      <c r="J254" s="183"/>
      <c r="K254" s="185">
        <v>1.925</v>
      </c>
      <c r="L254" s="183"/>
      <c r="M254" s="183"/>
      <c r="N254" s="183"/>
      <c r="O254" s="183"/>
      <c r="P254" s="183"/>
      <c r="Q254" s="183"/>
      <c r="R254" s="186"/>
      <c r="T254" s="187"/>
      <c r="U254" s="183"/>
      <c r="V254" s="183"/>
      <c r="W254" s="183"/>
      <c r="X254" s="183"/>
      <c r="Y254" s="183"/>
      <c r="Z254" s="183"/>
      <c r="AA254" s="188"/>
      <c r="AT254" s="189" t="s">
        <v>143</v>
      </c>
      <c r="AU254" s="189" t="s">
        <v>101</v>
      </c>
      <c r="AV254" s="13" t="s">
        <v>434</v>
      </c>
      <c r="AW254" s="13" t="s">
        <v>31</v>
      </c>
      <c r="AX254" s="13" t="s">
        <v>73</v>
      </c>
      <c r="AY254" s="189" t="s">
        <v>135</v>
      </c>
    </row>
    <row r="255" spans="2:51" s="10" customFormat="1" ht="22.5" customHeight="1">
      <c r="B255" s="151"/>
      <c r="C255" s="152"/>
      <c r="D255" s="152"/>
      <c r="E255" s="153" t="s">
        <v>5</v>
      </c>
      <c r="F255" s="253" t="s">
        <v>5</v>
      </c>
      <c r="G255" s="254"/>
      <c r="H255" s="254"/>
      <c r="I255" s="254"/>
      <c r="J255" s="152"/>
      <c r="K255" s="154">
        <v>0</v>
      </c>
      <c r="L255" s="152"/>
      <c r="M255" s="152"/>
      <c r="N255" s="152"/>
      <c r="O255" s="152"/>
      <c r="P255" s="152"/>
      <c r="Q255" s="152"/>
      <c r="R255" s="155"/>
      <c r="T255" s="156"/>
      <c r="U255" s="152"/>
      <c r="V255" s="152"/>
      <c r="W255" s="152"/>
      <c r="X255" s="152"/>
      <c r="Y255" s="152"/>
      <c r="Z255" s="152"/>
      <c r="AA255" s="157"/>
      <c r="AT255" s="158" t="s">
        <v>143</v>
      </c>
      <c r="AU255" s="158" t="s">
        <v>101</v>
      </c>
      <c r="AV255" s="10" t="s">
        <v>101</v>
      </c>
      <c r="AW255" s="10" t="s">
        <v>31</v>
      </c>
      <c r="AX255" s="10" t="s">
        <v>73</v>
      </c>
      <c r="AY255" s="158" t="s">
        <v>135</v>
      </c>
    </row>
    <row r="256" spans="2:51" s="12" customFormat="1" ht="22.5" customHeight="1">
      <c r="B256" s="167"/>
      <c r="C256" s="168"/>
      <c r="D256" s="168"/>
      <c r="E256" s="169" t="s">
        <v>5</v>
      </c>
      <c r="F256" s="259" t="s">
        <v>674</v>
      </c>
      <c r="G256" s="260"/>
      <c r="H256" s="260"/>
      <c r="I256" s="260"/>
      <c r="J256" s="168"/>
      <c r="K256" s="170" t="s">
        <v>5</v>
      </c>
      <c r="L256" s="168"/>
      <c r="M256" s="168"/>
      <c r="N256" s="168"/>
      <c r="O256" s="168"/>
      <c r="P256" s="168"/>
      <c r="Q256" s="168"/>
      <c r="R256" s="171"/>
      <c r="T256" s="172"/>
      <c r="U256" s="168"/>
      <c r="V256" s="168"/>
      <c r="W256" s="168"/>
      <c r="X256" s="168"/>
      <c r="Y256" s="168"/>
      <c r="Z256" s="168"/>
      <c r="AA256" s="173"/>
      <c r="AT256" s="174" t="s">
        <v>143</v>
      </c>
      <c r="AU256" s="174" t="s">
        <v>101</v>
      </c>
      <c r="AV256" s="12" t="s">
        <v>81</v>
      </c>
      <c r="AW256" s="12" t="s">
        <v>31</v>
      </c>
      <c r="AX256" s="12" t="s">
        <v>73</v>
      </c>
      <c r="AY256" s="174" t="s">
        <v>135</v>
      </c>
    </row>
    <row r="257" spans="2:51" s="10" customFormat="1" ht="22.5" customHeight="1">
      <c r="B257" s="151"/>
      <c r="C257" s="152"/>
      <c r="D257" s="152"/>
      <c r="E257" s="153" t="s">
        <v>5</v>
      </c>
      <c r="F257" s="253" t="s">
        <v>675</v>
      </c>
      <c r="G257" s="254"/>
      <c r="H257" s="254"/>
      <c r="I257" s="254"/>
      <c r="J257" s="152"/>
      <c r="K257" s="154">
        <v>0.604</v>
      </c>
      <c r="L257" s="152"/>
      <c r="M257" s="152"/>
      <c r="N257" s="152"/>
      <c r="O257" s="152"/>
      <c r="P257" s="152"/>
      <c r="Q257" s="152"/>
      <c r="R257" s="155"/>
      <c r="T257" s="156"/>
      <c r="U257" s="152"/>
      <c r="V257" s="152"/>
      <c r="W257" s="152"/>
      <c r="X257" s="152"/>
      <c r="Y257" s="152"/>
      <c r="Z257" s="152"/>
      <c r="AA257" s="157"/>
      <c r="AT257" s="158" t="s">
        <v>143</v>
      </c>
      <c r="AU257" s="158" t="s">
        <v>101</v>
      </c>
      <c r="AV257" s="10" t="s">
        <v>101</v>
      </c>
      <c r="AW257" s="10" t="s">
        <v>31</v>
      </c>
      <c r="AX257" s="10" t="s">
        <v>73</v>
      </c>
      <c r="AY257" s="158" t="s">
        <v>135</v>
      </c>
    </row>
    <row r="258" spans="2:51" s="10" customFormat="1" ht="22.5" customHeight="1">
      <c r="B258" s="151"/>
      <c r="C258" s="152"/>
      <c r="D258" s="152"/>
      <c r="E258" s="153" t="s">
        <v>5</v>
      </c>
      <c r="F258" s="253" t="s">
        <v>676</v>
      </c>
      <c r="G258" s="254"/>
      <c r="H258" s="254"/>
      <c r="I258" s="254"/>
      <c r="J258" s="152"/>
      <c r="K258" s="154">
        <v>0.3</v>
      </c>
      <c r="L258" s="152"/>
      <c r="M258" s="152"/>
      <c r="N258" s="152"/>
      <c r="O258" s="152"/>
      <c r="P258" s="152"/>
      <c r="Q258" s="152"/>
      <c r="R258" s="155"/>
      <c r="T258" s="156"/>
      <c r="U258" s="152"/>
      <c r="V258" s="152"/>
      <c r="W258" s="152"/>
      <c r="X258" s="152"/>
      <c r="Y258" s="152"/>
      <c r="Z258" s="152"/>
      <c r="AA258" s="157"/>
      <c r="AT258" s="158" t="s">
        <v>143</v>
      </c>
      <c r="AU258" s="158" t="s">
        <v>101</v>
      </c>
      <c r="AV258" s="10" t="s">
        <v>101</v>
      </c>
      <c r="AW258" s="10" t="s">
        <v>31</v>
      </c>
      <c r="AX258" s="10" t="s">
        <v>73</v>
      </c>
      <c r="AY258" s="158" t="s">
        <v>135</v>
      </c>
    </row>
    <row r="259" spans="2:51" s="10" customFormat="1" ht="22.5" customHeight="1">
      <c r="B259" s="151"/>
      <c r="C259" s="152"/>
      <c r="D259" s="152"/>
      <c r="E259" s="153" t="s">
        <v>5</v>
      </c>
      <c r="F259" s="253" t="s">
        <v>677</v>
      </c>
      <c r="G259" s="254"/>
      <c r="H259" s="254"/>
      <c r="I259" s="254"/>
      <c r="J259" s="152"/>
      <c r="K259" s="154">
        <v>0.134</v>
      </c>
      <c r="L259" s="152"/>
      <c r="M259" s="152"/>
      <c r="N259" s="152"/>
      <c r="O259" s="152"/>
      <c r="P259" s="152"/>
      <c r="Q259" s="152"/>
      <c r="R259" s="155"/>
      <c r="T259" s="156"/>
      <c r="U259" s="152"/>
      <c r="V259" s="152"/>
      <c r="W259" s="152"/>
      <c r="X259" s="152"/>
      <c r="Y259" s="152"/>
      <c r="Z259" s="152"/>
      <c r="AA259" s="157"/>
      <c r="AT259" s="158" t="s">
        <v>143</v>
      </c>
      <c r="AU259" s="158" t="s">
        <v>101</v>
      </c>
      <c r="AV259" s="10" t="s">
        <v>101</v>
      </c>
      <c r="AW259" s="10" t="s">
        <v>31</v>
      </c>
      <c r="AX259" s="10" t="s">
        <v>73</v>
      </c>
      <c r="AY259" s="158" t="s">
        <v>135</v>
      </c>
    </row>
    <row r="260" spans="2:51" s="10" customFormat="1" ht="22.5" customHeight="1">
      <c r="B260" s="151"/>
      <c r="C260" s="152"/>
      <c r="D260" s="152"/>
      <c r="E260" s="153" t="s">
        <v>5</v>
      </c>
      <c r="F260" s="253" t="s">
        <v>678</v>
      </c>
      <c r="G260" s="254"/>
      <c r="H260" s="254"/>
      <c r="I260" s="254"/>
      <c r="J260" s="152"/>
      <c r="K260" s="154">
        <v>0.141</v>
      </c>
      <c r="L260" s="152"/>
      <c r="M260" s="152"/>
      <c r="N260" s="152"/>
      <c r="O260" s="152"/>
      <c r="P260" s="152"/>
      <c r="Q260" s="152"/>
      <c r="R260" s="155"/>
      <c r="T260" s="156"/>
      <c r="U260" s="152"/>
      <c r="V260" s="152"/>
      <c r="W260" s="152"/>
      <c r="X260" s="152"/>
      <c r="Y260" s="152"/>
      <c r="Z260" s="152"/>
      <c r="AA260" s="157"/>
      <c r="AT260" s="158" t="s">
        <v>143</v>
      </c>
      <c r="AU260" s="158" t="s">
        <v>101</v>
      </c>
      <c r="AV260" s="10" t="s">
        <v>101</v>
      </c>
      <c r="AW260" s="10" t="s">
        <v>31</v>
      </c>
      <c r="AX260" s="10" t="s">
        <v>73</v>
      </c>
      <c r="AY260" s="158" t="s">
        <v>135</v>
      </c>
    </row>
    <row r="261" spans="2:51" s="10" customFormat="1" ht="22.5" customHeight="1">
      <c r="B261" s="151"/>
      <c r="C261" s="152"/>
      <c r="D261" s="152"/>
      <c r="E261" s="153" t="s">
        <v>5</v>
      </c>
      <c r="F261" s="253" t="s">
        <v>679</v>
      </c>
      <c r="G261" s="254"/>
      <c r="H261" s="254"/>
      <c r="I261" s="254"/>
      <c r="J261" s="152"/>
      <c r="K261" s="154">
        <v>0.675</v>
      </c>
      <c r="L261" s="152"/>
      <c r="M261" s="152"/>
      <c r="N261" s="152"/>
      <c r="O261" s="152"/>
      <c r="P261" s="152"/>
      <c r="Q261" s="152"/>
      <c r="R261" s="155"/>
      <c r="T261" s="156"/>
      <c r="U261" s="152"/>
      <c r="V261" s="152"/>
      <c r="W261" s="152"/>
      <c r="X261" s="152"/>
      <c r="Y261" s="152"/>
      <c r="Z261" s="152"/>
      <c r="AA261" s="157"/>
      <c r="AT261" s="158" t="s">
        <v>143</v>
      </c>
      <c r="AU261" s="158" t="s">
        <v>101</v>
      </c>
      <c r="AV261" s="10" t="s">
        <v>101</v>
      </c>
      <c r="AW261" s="10" t="s">
        <v>31</v>
      </c>
      <c r="AX261" s="10" t="s">
        <v>73</v>
      </c>
      <c r="AY261" s="158" t="s">
        <v>135</v>
      </c>
    </row>
    <row r="262" spans="2:51" s="13" customFormat="1" ht="22.5" customHeight="1">
      <c r="B262" s="182"/>
      <c r="C262" s="183"/>
      <c r="D262" s="183"/>
      <c r="E262" s="184" t="s">
        <v>5</v>
      </c>
      <c r="F262" s="271" t="s">
        <v>546</v>
      </c>
      <c r="G262" s="272"/>
      <c r="H262" s="272"/>
      <c r="I262" s="272"/>
      <c r="J262" s="183"/>
      <c r="K262" s="185">
        <v>1.854</v>
      </c>
      <c r="L262" s="183"/>
      <c r="M262" s="183"/>
      <c r="N262" s="183"/>
      <c r="O262" s="183"/>
      <c r="P262" s="183"/>
      <c r="Q262" s="183"/>
      <c r="R262" s="186"/>
      <c r="T262" s="187"/>
      <c r="U262" s="183"/>
      <c r="V262" s="183"/>
      <c r="W262" s="183"/>
      <c r="X262" s="183"/>
      <c r="Y262" s="183"/>
      <c r="Z262" s="183"/>
      <c r="AA262" s="188"/>
      <c r="AT262" s="189" t="s">
        <v>143</v>
      </c>
      <c r="AU262" s="189" t="s">
        <v>101</v>
      </c>
      <c r="AV262" s="13" t="s">
        <v>434</v>
      </c>
      <c r="AW262" s="13" t="s">
        <v>31</v>
      </c>
      <c r="AX262" s="13" t="s">
        <v>73</v>
      </c>
      <c r="AY262" s="189" t="s">
        <v>135</v>
      </c>
    </row>
    <row r="263" spans="2:51" s="11" customFormat="1" ht="22.5" customHeight="1">
      <c r="B263" s="159"/>
      <c r="C263" s="160"/>
      <c r="D263" s="160"/>
      <c r="E263" s="161" t="s">
        <v>5</v>
      </c>
      <c r="F263" s="255" t="s">
        <v>145</v>
      </c>
      <c r="G263" s="256"/>
      <c r="H263" s="256"/>
      <c r="I263" s="256"/>
      <c r="J263" s="160"/>
      <c r="K263" s="162">
        <v>3.779</v>
      </c>
      <c r="L263" s="160"/>
      <c r="M263" s="160"/>
      <c r="N263" s="160"/>
      <c r="O263" s="160"/>
      <c r="P263" s="160"/>
      <c r="Q263" s="160"/>
      <c r="R263" s="163"/>
      <c r="T263" s="164"/>
      <c r="U263" s="160"/>
      <c r="V263" s="160"/>
      <c r="W263" s="160"/>
      <c r="X263" s="160"/>
      <c r="Y263" s="160"/>
      <c r="Z263" s="160"/>
      <c r="AA263" s="165"/>
      <c r="AT263" s="166" t="s">
        <v>143</v>
      </c>
      <c r="AU263" s="166" t="s">
        <v>101</v>
      </c>
      <c r="AV263" s="11" t="s">
        <v>140</v>
      </c>
      <c r="AW263" s="11" t="s">
        <v>31</v>
      </c>
      <c r="AX263" s="11" t="s">
        <v>81</v>
      </c>
      <c r="AY263" s="166" t="s">
        <v>135</v>
      </c>
    </row>
    <row r="264" spans="2:65" s="1" customFormat="1" ht="31.5" customHeight="1">
      <c r="B264" s="141"/>
      <c r="C264" s="142" t="s">
        <v>233</v>
      </c>
      <c r="D264" s="142" t="s">
        <v>136</v>
      </c>
      <c r="E264" s="143" t="s">
        <v>680</v>
      </c>
      <c r="F264" s="249" t="s">
        <v>681</v>
      </c>
      <c r="G264" s="249"/>
      <c r="H264" s="249"/>
      <c r="I264" s="249"/>
      <c r="J264" s="144" t="s">
        <v>187</v>
      </c>
      <c r="K264" s="145">
        <v>37.772</v>
      </c>
      <c r="L264" s="250"/>
      <c r="M264" s="250"/>
      <c r="N264" s="250">
        <f>ROUND(L264*K264,2)</f>
        <v>0</v>
      </c>
      <c r="O264" s="250"/>
      <c r="P264" s="250"/>
      <c r="Q264" s="250"/>
      <c r="R264" s="146"/>
      <c r="T264" s="147" t="s">
        <v>5</v>
      </c>
      <c r="U264" s="44" t="s">
        <v>38</v>
      </c>
      <c r="V264" s="148">
        <v>0.233</v>
      </c>
      <c r="W264" s="148">
        <f>V264*K264</f>
        <v>8.800876</v>
      </c>
      <c r="X264" s="148">
        <v>0</v>
      </c>
      <c r="Y264" s="148">
        <f>X264*K264</f>
        <v>0</v>
      </c>
      <c r="Z264" s="148">
        <v>0.057</v>
      </c>
      <c r="AA264" s="149">
        <f>Z264*K264</f>
        <v>2.153004</v>
      </c>
      <c r="AR264" s="21" t="s">
        <v>140</v>
      </c>
      <c r="AT264" s="21" t="s">
        <v>136</v>
      </c>
      <c r="AU264" s="21" t="s">
        <v>101</v>
      </c>
      <c r="AY264" s="21" t="s">
        <v>135</v>
      </c>
      <c r="BE264" s="150">
        <f>IF(U264="základní",N264,0)</f>
        <v>0</v>
      </c>
      <c r="BF264" s="150">
        <f>IF(U264="snížená",N264,0)</f>
        <v>0</v>
      </c>
      <c r="BG264" s="150">
        <f>IF(U264="zákl. přenesená",N264,0)</f>
        <v>0</v>
      </c>
      <c r="BH264" s="150">
        <f>IF(U264="sníž. přenesená",N264,0)</f>
        <v>0</v>
      </c>
      <c r="BI264" s="150">
        <f>IF(U264="nulová",N264,0)</f>
        <v>0</v>
      </c>
      <c r="BJ264" s="21" t="s">
        <v>81</v>
      </c>
      <c r="BK264" s="150">
        <f>ROUND(L264*K264,2)</f>
        <v>0</v>
      </c>
      <c r="BL264" s="21" t="s">
        <v>140</v>
      </c>
      <c r="BM264" s="21" t="s">
        <v>682</v>
      </c>
    </row>
    <row r="265" spans="2:51" s="12" customFormat="1" ht="22.5" customHeight="1">
      <c r="B265" s="167"/>
      <c r="C265" s="168"/>
      <c r="D265" s="168"/>
      <c r="E265" s="169" t="s">
        <v>5</v>
      </c>
      <c r="F265" s="257" t="s">
        <v>598</v>
      </c>
      <c r="G265" s="258"/>
      <c r="H265" s="258"/>
      <c r="I265" s="258"/>
      <c r="J265" s="168"/>
      <c r="K265" s="170" t="s">
        <v>5</v>
      </c>
      <c r="L265" s="168"/>
      <c r="M265" s="168"/>
      <c r="N265" s="168"/>
      <c r="O265" s="168"/>
      <c r="P265" s="168"/>
      <c r="Q265" s="168"/>
      <c r="R265" s="171"/>
      <c r="T265" s="172"/>
      <c r="U265" s="168"/>
      <c r="V265" s="168"/>
      <c r="W265" s="168"/>
      <c r="X265" s="168"/>
      <c r="Y265" s="168"/>
      <c r="Z265" s="168"/>
      <c r="AA265" s="173"/>
      <c r="AT265" s="174" t="s">
        <v>143</v>
      </c>
      <c r="AU265" s="174" t="s">
        <v>101</v>
      </c>
      <c r="AV265" s="12" t="s">
        <v>81</v>
      </c>
      <c r="AW265" s="12" t="s">
        <v>31</v>
      </c>
      <c r="AX265" s="12" t="s">
        <v>73</v>
      </c>
      <c r="AY265" s="174" t="s">
        <v>135</v>
      </c>
    </row>
    <row r="266" spans="2:51" s="10" customFormat="1" ht="22.5" customHeight="1">
      <c r="B266" s="151"/>
      <c r="C266" s="152"/>
      <c r="D266" s="152"/>
      <c r="E266" s="153" t="s">
        <v>5</v>
      </c>
      <c r="F266" s="253" t="s">
        <v>683</v>
      </c>
      <c r="G266" s="254"/>
      <c r="H266" s="254"/>
      <c r="I266" s="254"/>
      <c r="J266" s="152"/>
      <c r="K266" s="154">
        <v>6.035</v>
      </c>
      <c r="L266" s="152"/>
      <c r="M266" s="152"/>
      <c r="N266" s="152"/>
      <c r="O266" s="152"/>
      <c r="P266" s="152"/>
      <c r="Q266" s="152"/>
      <c r="R266" s="155"/>
      <c r="T266" s="156"/>
      <c r="U266" s="152"/>
      <c r="V266" s="152"/>
      <c r="W266" s="152"/>
      <c r="X266" s="152"/>
      <c r="Y266" s="152"/>
      <c r="Z266" s="152"/>
      <c r="AA266" s="157"/>
      <c r="AT266" s="158" t="s">
        <v>143</v>
      </c>
      <c r="AU266" s="158" t="s">
        <v>101</v>
      </c>
      <c r="AV266" s="10" t="s">
        <v>101</v>
      </c>
      <c r="AW266" s="10" t="s">
        <v>31</v>
      </c>
      <c r="AX266" s="10" t="s">
        <v>73</v>
      </c>
      <c r="AY266" s="158" t="s">
        <v>135</v>
      </c>
    </row>
    <row r="267" spans="2:51" s="10" customFormat="1" ht="22.5" customHeight="1">
      <c r="B267" s="151"/>
      <c r="C267" s="152"/>
      <c r="D267" s="152"/>
      <c r="E267" s="153" t="s">
        <v>5</v>
      </c>
      <c r="F267" s="253" t="s">
        <v>684</v>
      </c>
      <c r="G267" s="254"/>
      <c r="H267" s="254"/>
      <c r="I267" s="254"/>
      <c r="J267" s="152"/>
      <c r="K267" s="154">
        <v>1.8</v>
      </c>
      <c r="L267" s="152"/>
      <c r="M267" s="152"/>
      <c r="N267" s="152"/>
      <c r="O267" s="152"/>
      <c r="P267" s="152"/>
      <c r="Q267" s="152"/>
      <c r="R267" s="155"/>
      <c r="T267" s="156"/>
      <c r="U267" s="152"/>
      <c r="V267" s="152"/>
      <c r="W267" s="152"/>
      <c r="X267" s="152"/>
      <c r="Y267" s="152"/>
      <c r="Z267" s="152"/>
      <c r="AA267" s="157"/>
      <c r="AT267" s="158" t="s">
        <v>143</v>
      </c>
      <c r="AU267" s="158" t="s">
        <v>101</v>
      </c>
      <c r="AV267" s="10" t="s">
        <v>101</v>
      </c>
      <c r="AW267" s="10" t="s">
        <v>31</v>
      </c>
      <c r="AX267" s="10" t="s">
        <v>73</v>
      </c>
      <c r="AY267" s="158" t="s">
        <v>135</v>
      </c>
    </row>
    <row r="268" spans="2:51" s="10" customFormat="1" ht="22.5" customHeight="1">
      <c r="B268" s="151"/>
      <c r="C268" s="152"/>
      <c r="D268" s="152"/>
      <c r="E268" s="153" t="s">
        <v>5</v>
      </c>
      <c r="F268" s="253" t="s">
        <v>685</v>
      </c>
      <c r="G268" s="254"/>
      <c r="H268" s="254"/>
      <c r="I268" s="254"/>
      <c r="J268" s="152"/>
      <c r="K268" s="154">
        <v>2.25</v>
      </c>
      <c r="L268" s="152"/>
      <c r="M268" s="152"/>
      <c r="N268" s="152"/>
      <c r="O268" s="152"/>
      <c r="P268" s="152"/>
      <c r="Q268" s="152"/>
      <c r="R268" s="155"/>
      <c r="T268" s="156"/>
      <c r="U268" s="152"/>
      <c r="V268" s="152"/>
      <c r="W268" s="152"/>
      <c r="X268" s="152"/>
      <c r="Y268" s="152"/>
      <c r="Z268" s="152"/>
      <c r="AA268" s="157"/>
      <c r="AT268" s="158" t="s">
        <v>143</v>
      </c>
      <c r="AU268" s="158" t="s">
        <v>101</v>
      </c>
      <c r="AV268" s="10" t="s">
        <v>101</v>
      </c>
      <c r="AW268" s="10" t="s">
        <v>31</v>
      </c>
      <c r="AX268" s="10" t="s">
        <v>73</v>
      </c>
      <c r="AY268" s="158" t="s">
        <v>135</v>
      </c>
    </row>
    <row r="269" spans="2:51" s="10" customFormat="1" ht="22.5" customHeight="1">
      <c r="B269" s="151"/>
      <c r="C269" s="152"/>
      <c r="D269" s="152"/>
      <c r="E269" s="153" t="s">
        <v>5</v>
      </c>
      <c r="F269" s="253" t="s">
        <v>587</v>
      </c>
      <c r="G269" s="254"/>
      <c r="H269" s="254"/>
      <c r="I269" s="254"/>
      <c r="J269" s="152"/>
      <c r="K269" s="154">
        <v>2.25</v>
      </c>
      <c r="L269" s="152"/>
      <c r="M269" s="152"/>
      <c r="N269" s="152"/>
      <c r="O269" s="152"/>
      <c r="P269" s="152"/>
      <c r="Q269" s="152"/>
      <c r="R269" s="155"/>
      <c r="T269" s="156"/>
      <c r="U269" s="152"/>
      <c r="V269" s="152"/>
      <c r="W269" s="152"/>
      <c r="X269" s="152"/>
      <c r="Y269" s="152"/>
      <c r="Z269" s="152"/>
      <c r="AA269" s="157"/>
      <c r="AT269" s="158" t="s">
        <v>143</v>
      </c>
      <c r="AU269" s="158" t="s">
        <v>101</v>
      </c>
      <c r="AV269" s="10" t="s">
        <v>101</v>
      </c>
      <c r="AW269" s="10" t="s">
        <v>31</v>
      </c>
      <c r="AX269" s="10" t="s">
        <v>73</v>
      </c>
      <c r="AY269" s="158" t="s">
        <v>135</v>
      </c>
    </row>
    <row r="270" spans="2:51" s="10" customFormat="1" ht="22.5" customHeight="1">
      <c r="B270" s="151"/>
      <c r="C270" s="152"/>
      <c r="D270" s="152"/>
      <c r="E270" s="153" t="s">
        <v>5</v>
      </c>
      <c r="F270" s="253" t="s">
        <v>588</v>
      </c>
      <c r="G270" s="254"/>
      <c r="H270" s="254"/>
      <c r="I270" s="254"/>
      <c r="J270" s="152"/>
      <c r="K270" s="154">
        <v>6.912</v>
      </c>
      <c r="L270" s="152"/>
      <c r="M270" s="152"/>
      <c r="N270" s="152"/>
      <c r="O270" s="152"/>
      <c r="P270" s="152"/>
      <c r="Q270" s="152"/>
      <c r="R270" s="155"/>
      <c r="T270" s="156"/>
      <c r="U270" s="152"/>
      <c r="V270" s="152"/>
      <c r="W270" s="152"/>
      <c r="X270" s="152"/>
      <c r="Y270" s="152"/>
      <c r="Z270" s="152"/>
      <c r="AA270" s="157"/>
      <c r="AT270" s="158" t="s">
        <v>143</v>
      </c>
      <c r="AU270" s="158" t="s">
        <v>101</v>
      </c>
      <c r="AV270" s="10" t="s">
        <v>101</v>
      </c>
      <c r="AW270" s="10" t="s">
        <v>31</v>
      </c>
      <c r="AX270" s="10" t="s">
        <v>73</v>
      </c>
      <c r="AY270" s="158" t="s">
        <v>135</v>
      </c>
    </row>
    <row r="271" spans="2:51" s="13" customFormat="1" ht="22.5" customHeight="1">
      <c r="B271" s="182"/>
      <c r="C271" s="183"/>
      <c r="D271" s="183"/>
      <c r="E271" s="184" t="s">
        <v>5</v>
      </c>
      <c r="F271" s="271" t="s">
        <v>546</v>
      </c>
      <c r="G271" s="272"/>
      <c r="H271" s="272"/>
      <c r="I271" s="272"/>
      <c r="J271" s="183"/>
      <c r="K271" s="185">
        <v>19.247</v>
      </c>
      <c r="L271" s="183"/>
      <c r="M271" s="183"/>
      <c r="N271" s="183"/>
      <c r="O271" s="183"/>
      <c r="P271" s="183"/>
      <c r="Q271" s="183"/>
      <c r="R271" s="186"/>
      <c r="T271" s="187"/>
      <c r="U271" s="183"/>
      <c r="V271" s="183"/>
      <c r="W271" s="183"/>
      <c r="X271" s="183"/>
      <c r="Y271" s="183"/>
      <c r="Z271" s="183"/>
      <c r="AA271" s="188"/>
      <c r="AT271" s="189" t="s">
        <v>143</v>
      </c>
      <c r="AU271" s="189" t="s">
        <v>101</v>
      </c>
      <c r="AV271" s="13" t="s">
        <v>434</v>
      </c>
      <c r="AW271" s="13" t="s">
        <v>31</v>
      </c>
      <c r="AX271" s="13" t="s">
        <v>73</v>
      </c>
      <c r="AY271" s="189" t="s">
        <v>135</v>
      </c>
    </row>
    <row r="272" spans="2:51" s="10" customFormat="1" ht="22.5" customHeight="1">
      <c r="B272" s="151"/>
      <c r="C272" s="152"/>
      <c r="D272" s="152"/>
      <c r="E272" s="153" t="s">
        <v>5</v>
      </c>
      <c r="F272" s="253" t="s">
        <v>5</v>
      </c>
      <c r="G272" s="254"/>
      <c r="H272" s="254"/>
      <c r="I272" s="254"/>
      <c r="J272" s="152"/>
      <c r="K272" s="154">
        <v>0</v>
      </c>
      <c r="L272" s="152"/>
      <c r="M272" s="152"/>
      <c r="N272" s="152"/>
      <c r="O272" s="152"/>
      <c r="P272" s="152"/>
      <c r="Q272" s="152"/>
      <c r="R272" s="155"/>
      <c r="T272" s="156"/>
      <c r="U272" s="152"/>
      <c r="V272" s="152"/>
      <c r="W272" s="152"/>
      <c r="X272" s="152"/>
      <c r="Y272" s="152"/>
      <c r="Z272" s="152"/>
      <c r="AA272" s="157"/>
      <c r="AT272" s="158" t="s">
        <v>143</v>
      </c>
      <c r="AU272" s="158" t="s">
        <v>101</v>
      </c>
      <c r="AV272" s="10" t="s">
        <v>101</v>
      </c>
      <c r="AW272" s="10" t="s">
        <v>31</v>
      </c>
      <c r="AX272" s="10" t="s">
        <v>73</v>
      </c>
      <c r="AY272" s="158" t="s">
        <v>135</v>
      </c>
    </row>
    <row r="273" spans="2:51" s="12" customFormat="1" ht="22.5" customHeight="1">
      <c r="B273" s="167"/>
      <c r="C273" s="168"/>
      <c r="D273" s="168"/>
      <c r="E273" s="169" t="s">
        <v>5</v>
      </c>
      <c r="F273" s="259" t="s">
        <v>589</v>
      </c>
      <c r="G273" s="260"/>
      <c r="H273" s="260"/>
      <c r="I273" s="260"/>
      <c r="J273" s="168"/>
      <c r="K273" s="170" t="s">
        <v>5</v>
      </c>
      <c r="L273" s="168"/>
      <c r="M273" s="168"/>
      <c r="N273" s="168"/>
      <c r="O273" s="168"/>
      <c r="P273" s="168"/>
      <c r="Q273" s="168"/>
      <c r="R273" s="171"/>
      <c r="T273" s="172"/>
      <c r="U273" s="168"/>
      <c r="V273" s="168"/>
      <c r="W273" s="168"/>
      <c r="X273" s="168"/>
      <c r="Y273" s="168"/>
      <c r="Z273" s="168"/>
      <c r="AA273" s="173"/>
      <c r="AT273" s="174" t="s">
        <v>143</v>
      </c>
      <c r="AU273" s="174" t="s">
        <v>101</v>
      </c>
      <c r="AV273" s="12" t="s">
        <v>81</v>
      </c>
      <c r="AW273" s="12" t="s">
        <v>31</v>
      </c>
      <c r="AX273" s="12" t="s">
        <v>73</v>
      </c>
      <c r="AY273" s="174" t="s">
        <v>135</v>
      </c>
    </row>
    <row r="274" spans="2:51" s="10" customFormat="1" ht="22.5" customHeight="1">
      <c r="B274" s="151"/>
      <c r="C274" s="152"/>
      <c r="D274" s="152"/>
      <c r="E274" s="153" t="s">
        <v>5</v>
      </c>
      <c r="F274" s="253" t="s">
        <v>686</v>
      </c>
      <c r="G274" s="254"/>
      <c r="H274" s="254"/>
      <c r="I274" s="254"/>
      <c r="J274" s="152"/>
      <c r="K274" s="154">
        <v>6.035</v>
      </c>
      <c r="L274" s="152"/>
      <c r="M274" s="152"/>
      <c r="N274" s="152"/>
      <c r="O274" s="152"/>
      <c r="P274" s="152"/>
      <c r="Q274" s="152"/>
      <c r="R274" s="155"/>
      <c r="T274" s="156"/>
      <c r="U274" s="152"/>
      <c r="V274" s="152"/>
      <c r="W274" s="152"/>
      <c r="X274" s="152"/>
      <c r="Y274" s="152"/>
      <c r="Z274" s="152"/>
      <c r="AA274" s="157"/>
      <c r="AT274" s="158" t="s">
        <v>143</v>
      </c>
      <c r="AU274" s="158" t="s">
        <v>101</v>
      </c>
      <c r="AV274" s="10" t="s">
        <v>101</v>
      </c>
      <c r="AW274" s="10" t="s">
        <v>31</v>
      </c>
      <c r="AX274" s="10" t="s">
        <v>73</v>
      </c>
      <c r="AY274" s="158" t="s">
        <v>135</v>
      </c>
    </row>
    <row r="275" spans="2:51" s="10" customFormat="1" ht="22.5" customHeight="1">
      <c r="B275" s="151"/>
      <c r="C275" s="152"/>
      <c r="D275" s="152"/>
      <c r="E275" s="153" t="s">
        <v>5</v>
      </c>
      <c r="F275" s="253" t="s">
        <v>687</v>
      </c>
      <c r="G275" s="254"/>
      <c r="H275" s="254"/>
      <c r="I275" s="254"/>
      <c r="J275" s="152"/>
      <c r="K275" s="154">
        <v>3</v>
      </c>
      <c r="L275" s="152"/>
      <c r="M275" s="152"/>
      <c r="N275" s="152"/>
      <c r="O275" s="152"/>
      <c r="P275" s="152"/>
      <c r="Q275" s="152"/>
      <c r="R275" s="155"/>
      <c r="T275" s="156"/>
      <c r="U275" s="152"/>
      <c r="V275" s="152"/>
      <c r="W275" s="152"/>
      <c r="X275" s="152"/>
      <c r="Y275" s="152"/>
      <c r="Z275" s="152"/>
      <c r="AA275" s="157"/>
      <c r="AT275" s="158" t="s">
        <v>143</v>
      </c>
      <c r="AU275" s="158" t="s">
        <v>101</v>
      </c>
      <c r="AV275" s="10" t="s">
        <v>101</v>
      </c>
      <c r="AW275" s="10" t="s">
        <v>31</v>
      </c>
      <c r="AX275" s="10" t="s">
        <v>73</v>
      </c>
      <c r="AY275" s="158" t="s">
        <v>135</v>
      </c>
    </row>
    <row r="276" spans="2:51" s="10" customFormat="1" ht="22.5" customHeight="1">
      <c r="B276" s="151"/>
      <c r="C276" s="152"/>
      <c r="D276" s="152"/>
      <c r="E276" s="153" t="s">
        <v>5</v>
      </c>
      <c r="F276" s="253" t="s">
        <v>688</v>
      </c>
      <c r="G276" s="254"/>
      <c r="H276" s="254"/>
      <c r="I276" s="254"/>
      <c r="J276" s="152"/>
      <c r="K276" s="154">
        <v>1.335</v>
      </c>
      <c r="L276" s="152"/>
      <c r="M276" s="152"/>
      <c r="N276" s="152"/>
      <c r="O276" s="152"/>
      <c r="P276" s="152"/>
      <c r="Q276" s="152"/>
      <c r="R276" s="155"/>
      <c r="T276" s="156"/>
      <c r="U276" s="152"/>
      <c r="V276" s="152"/>
      <c r="W276" s="152"/>
      <c r="X276" s="152"/>
      <c r="Y276" s="152"/>
      <c r="Z276" s="152"/>
      <c r="AA276" s="157"/>
      <c r="AT276" s="158" t="s">
        <v>143</v>
      </c>
      <c r="AU276" s="158" t="s">
        <v>101</v>
      </c>
      <c r="AV276" s="10" t="s">
        <v>101</v>
      </c>
      <c r="AW276" s="10" t="s">
        <v>31</v>
      </c>
      <c r="AX276" s="10" t="s">
        <v>73</v>
      </c>
      <c r="AY276" s="158" t="s">
        <v>135</v>
      </c>
    </row>
    <row r="277" spans="2:51" s="10" customFormat="1" ht="22.5" customHeight="1">
      <c r="B277" s="151"/>
      <c r="C277" s="152"/>
      <c r="D277" s="152"/>
      <c r="E277" s="153" t="s">
        <v>5</v>
      </c>
      <c r="F277" s="253" t="s">
        <v>593</v>
      </c>
      <c r="G277" s="254"/>
      <c r="H277" s="254"/>
      <c r="I277" s="254"/>
      <c r="J277" s="152"/>
      <c r="K277" s="154">
        <v>1.41</v>
      </c>
      <c r="L277" s="152"/>
      <c r="M277" s="152"/>
      <c r="N277" s="152"/>
      <c r="O277" s="152"/>
      <c r="P277" s="152"/>
      <c r="Q277" s="152"/>
      <c r="R277" s="155"/>
      <c r="T277" s="156"/>
      <c r="U277" s="152"/>
      <c r="V277" s="152"/>
      <c r="W277" s="152"/>
      <c r="X277" s="152"/>
      <c r="Y277" s="152"/>
      <c r="Z277" s="152"/>
      <c r="AA277" s="157"/>
      <c r="AT277" s="158" t="s">
        <v>143</v>
      </c>
      <c r="AU277" s="158" t="s">
        <v>101</v>
      </c>
      <c r="AV277" s="10" t="s">
        <v>101</v>
      </c>
      <c r="AW277" s="10" t="s">
        <v>31</v>
      </c>
      <c r="AX277" s="10" t="s">
        <v>73</v>
      </c>
      <c r="AY277" s="158" t="s">
        <v>135</v>
      </c>
    </row>
    <row r="278" spans="2:51" s="10" customFormat="1" ht="22.5" customHeight="1">
      <c r="B278" s="151"/>
      <c r="C278" s="152"/>
      <c r="D278" s="152"/>
      <c r="E278" s="153" t="s">
        <v>5</v>
      </c>
      <c r="F278" s="253" t="s">
        <v>689</v>
      </c>
      <c r="G278" s="254"/>
      <c r="H278" s="254"/>
      <c r="I278" s="254"/>
      <c r="J278" s="152"/>
      <c r="K278" s="154">
        <v>6.745</v>
      </c>
      <c r="L278" s="152"/>
      <c r="M278" s="152"/>
      <c r="N278" s="152"/>
      <c r="O278" s="152"/>
      <c r="P278" s="152"/>
      <c r="Q278" s="152"/>
      <c r="R278" s="155"/>
      <c r="T278" s="156"/>
      <c r="U278" s="152"/>
      <c r="V278" s="152"/>
      <c r="W278" s="152"/>
      <c r="X278" s="152"/>
      <c r="Y278" s="152"/>
      <c r="Z278" s="152"/>
      <c r="AA278" s="157"/>
      <c r="AT278" s="158" t="s">
        <v>143</v>
      </c>
      <c r="AU278" s="158" t="s">
        <v>101</v>
      </c>
      <c r="AV278" s="10" t="s">
        <v>101</v>
      </c>
      <c r="AW278" s="10" t="s">
        <v>31</v>
      </c>
      <c r="AX278" s="10" t="s">
        <v>73</v>
      </c>
      <c r="AY278" s="158" t="s">
        <v>135</v>
      </c>
    </row>
    <row r="279" spans="2:51" s="13" customFormat="1" ht="22.5" customHeight="1">
      <c r="B279" s="182"/>
      <c r="C279" s="183"/>
      <c r="D279" s="183"/>
      <c r="E279" s="184" t="s">
        <v>5</v>
      </c>
      <c r="F279" s="271" t="s">
        <v>546</v>
      </c>
      <c r="G279" s="272"/>
      <c r="H279" s="272"/>
      <c r="I279" s="272"/>
      <c r="J279" s="183"/>
      <c r="K279" s="185">
        <v>18.525</v>
      </c>
      <c r="L279" s="183"/>
      <c r="M279" s="183"/>
      <c r="N279" s="183"/>
      <c r="O279" s="183"/>
      <c r="P279" s="183"/>
      <c r="Q279" s="183"/>
      <c r="R279" s="186"/>
      <c r="T279" s="187"/>
      <c r="U279" s="183"/>
      <c r="V279" s="183"/>
      <c r="W279" s="183"/>
      <c r="X279" s="183"/>
      <c r="Y279" s="183"/>
      <c r="Z279" s="183"/>
      <c r="AA279" s="188"/>
      <c r="AT279" s="189" t="s">
        <v>143</v>
      </c>
      <c r="AU279" s="189" t="s">
        <v>101</v>
      </c>
      <c r="AV279" s="13" t="s">
        <v>434</v>
      </c>
      <c r="AW279" s="13" t="s">
        <v>31</v>
      </c>
      <c r="AX279" s="13" t="s">
        <v>73</v>
      </c>
      <c r="AY279" s="189" t="s">
        <v>135</v>
      </c>
    </row>
    <row r="280" spans="2:51" s="11" customFormat="1" ht="22.5" customHeight="1">
      <c r="B280" s="159"/>
      <c r="C280" s="160"/>
      <c r="D280" s="160"/>
      <c r="E280" s="161" t="s">
        <v>5</v>
      </c>
      <c r="F280" s="255" t="s">
        <v>145</v>
      </c>
      <c r="G280" s="256"/>
      <c r="H280" s="256"/>
      <c r="I280" s="256"/>
      <c r="J280" s="160"/>
      <c r="K280" s="162">
        <v>37.772</v>
      </c>
      <c r="L280" s="160"/>
      <c r="M280" s="160"/>
      <c r="N280" s="160"/>
      <c r="O280" s="160"/>
      <c r="P280" s="160"/>
      <c r="Q280" s="160"/>
      <c r="R280" s="163"/>
      <c r="T280" s="164"/>
      <c r="U280" s="160"/>
      <c r="V280" s="160"/>
      <c r="W280" s="160"/>
      <c r="X280" s="160"/>
      <c r="Y280" s="160"/>
      <c r="Z280" s="160"/>
      <c r="AA280" s="165"/>
      <c r="AT280" s="166" t="s">
        <v>143</v>
      </c>
      <c r="AU280" s="166" t="s">
        <v>101</v>
      </c>
      <c r="AV280" s="11" t="s">
        <v>140</v>
      </c>
      <c r="AW280" s="11" t="s">
        <v>31</v>
      </c>
      <c r="AX280" s="11" t="s">
        <v>81</v>
      </c>
      <c r="AY280" s="166" t="s">
        <v>135</v>
      </c>
    </row>
    <row r="281" spans="2:65" s="1" customFormat="1" ht="31.5" customHeight="1">
      <c r="B281" s="141"/>
      <c r="C281" s="142" t="s">
        <v>690</v>
      </c>
      <c r="D281" s="142" t="s">
        <v>136</v>
      </c>
      <c r="E281" s="143" t="s">
        <v>691</v>
      </c>
      <c r="F281" s="249" t="s">
        <v>681</v>
      </c>
      <c r="G281" s="249"/>
      <c r="H281" s="249"/>
      <c r="I281" s="249"/>
      <c r="J281" s="144" t="s">
        <v>187</v>
      </c>
      <c r="K281" s="145">
        <v>109.934</v>
      </c>
      <c r="L281" s="250"/>
      <c r="M281" s="250"/>
      <c r="N281" s="250">
        <f>ROUND(L281*K281,2)</f>
        <v>0</v>
      </c>
      <c r="O281" s="250"/>
      <c r="P281" s="250"/>
      <c r="Q281" s="250"/>
      <c r="R281" s="146"/>
      <c r="T281" s="147" t="s">
        <v>5</v>
      </c>
      <c r="U281" s="44" t="s">
        <v>38</v>
      </c>
      <c r="V281" s="148">
        <v>0.233</v>
      </c>
      <c r="W281" s="148">
        <f>V281*K281</f>
        <v>25.614622</v>
      </c>
      <c r="X281" s="148">
        <v>0</v>
      </c>
      <c r="Y281" s="148">
        <f>X281*K281</f>
        <v>0</v>
      </c>
      <c r="Z281" s="148">
        <v>0.057</v>
      </c>
      <c r="AA281" s="149">
        <f>Z281*K281</f>
        <v>6.266238</v>
      </c>
      <c r="AR281" s="21" t="s">
        <v>140</v>
      </c>
      <c r="AT281" s="21" t="s">
        <v>136</v>
      </c>
      <c r="AU281" s="21" t="s">
        <v>101</v>
      </c>
      <c r="AY281" s="21" t="s">
        <v>135</v>
      </c>
      <c r="BE281" s="150">
        <f>IF(U281="základní",N281,0)</f>
        <v>0</v>
      </c>
      <c r="BF281" s="150">
        <f>IF(U281="snížená",N281,0)</f>
        <v>0</v>
      </c>
      <c r="BG281" s="150">
        <f>IF(U281="zákl. přenesená",N281,0)</f>
        <v>0</v>
      </c>
      <c r="BH281" s="150">
        <f>IF(U281="sníž. přenesená",N281,0)</f>
        <v>0</v>
      </c>
      <c r="BI281" s="150">
        <f>IF(U281="nulová",N281,0)</f>
        <v>0</v>
      </c>
      <c r="BJ281" s="21" t="s">
        <v>81</v>
      </c>
      <c r="BK281" s="150">
        <f>ROUND(L281*K281,2)</f>
        <v>0</v>
      </c>
      <c r="BL281" s="21" t="s">
        <v>140</v>
      </c>
      <c r="BM281" s="21" t="s">
        <v>692</v>
      </c>
    </row>
    <row r="282" spans="2:51" s="12" customFormat="1" ht="22.5" customHeight="1">
      <c r="B282" s="167"/>
      <c r="C282" s="168"/>
      <c r="D282" s="168"/>
      <c r="E282" s="169" t="s">
        <v>5</v>
      </c>
      <c r="F282" s="257" t="s">
        <v>693</v>
      </c>
      <c r="G282" s="258"/>
      <c r="H282" s="258"/>
      <c r="I282" s="258"/>
      <c r="J282" s="168"/>
      <c r="K282" s="170" t="s">
        <v>5</v>
      </c>
      <c r="L282" s="168"/>
      <c r="M282" s="168"/>
      <c r="N282" s="168"/>
      <c r="O282" s="168"/>
      <c r="P282" s="168"/>
      <c r="Q282" s="168"/>
      <c r="R282" s="171"/>
      <c r="T282" s="172"/>
      <c r="U282" s="168"/>
      <c r="V282" s="168"/>
      <c r="W282" s="168"/>
      <c r="X282" s="168"/>
      <c r="Y282" s="168"/>
      <c r="Z282" s="168"/>
      <c r="AA282" s="173"/>
      <c r="AT282" s="174" t="s">
        <v>143</v>
      </c>
      <c r="AU282" s="174" t="s">
        <v>101</v>
      </c>
      <c r="AV282" s="12" t="s">
        <v>81</v>
      </c>
      <c r="AW282" s="12" t="s">
        <v>31</v>
      </c>
      <c r="AX282" s="12" t="s">
        <v>73</v>
      </c>
      <c r="AY282" s="174" t="s">
        <v>135</v>
      </c>
    </row>
    <row r="283" spans="2:51" s="12" customFormat="1" ht="22.5" customHeight="1">
      <c r="B283" s="167"/>
      <c r="C283" s="168"/>
      <c r="D283" s="168"/>
      <c r="E283" s="169" t="s">
        <v>5</v>
      </c>
      <c r="F283" s="259" t="s">
        <v>694</v>
      </c>
      <c r="G283" s="260"/>
      <c r="H283" s="260"/>
      <c r="I283" s="260"/>
      <c r="J283" s="168"/>
      <c r="K283" s="170" t="s">
        <v>5</v>
      </c>
      <c r="L283" s="168"/>
      <c r="M283" s="168"/>
      <c r="N283" s="168"/>
      <c r="O283" s="168"/>
      <c r="P283" s="168"/>
      <c r="Q283" s="168"/>
      <c r="R283" s="171"/>
      <c r="T283" s="172"/>
      <c r="U283" s="168"/>
      <c r="V283" s="168"/>
      <c r="W283" s="168"/>
      <c r="X283" s="168"/>
      <c r="Y283" s="168"/>
      <c r="Z283" s="168"/>
      <c r="AA283" s="173"/>
      <c r="AT283" s="174" t="s">
        <v>143</v>
      </c>
      <c r="AU283" s="174" t="s">
        <v>101</v>
      </c>
      <c r="AV283" s="12" t="s">
        <v>81</v>
      </c>
      <c r="AW283" s="12" t="s">
        <v>31</v>
      </c>
      <c r="AX283" s="12" t="s">
        <v>73</v>
      </c>
      <c r="AY283" s="174" t="s">
        <v>135</v>
      </c>
    </row>
    <row r="284" spans="2:51" s="10" customFormat="1" ht="22.5" customHeight="1">
      <c r="B284" s="151"/>
      <c r="C284" s="152"/>
      <c r="D284" s="152"/>
      <c r="E284" s="153" t="s">
        <v>5</v>
      </c>
      <c r="F284" s="253" t="s">
        <v>5</v>
      </c>
      <c r="G284" s="254"/>
      <c r="H284" s="254"/>
      <c r="I284" s="254"/>
      <c r="J284" s="152"/>
      <c r="K284" s="154">
        <v>0</v>
      </c>
      <c r="L284" s="152"/>
      <c r="M284" s="152"/>
      <c r="N284" s="152"/>
      <c r="O284" s="152"/>
      <c r="P284" s="152"/>
      <c r="Q284" s="152"/>
      <c r="R284" s="155"/>
      <c r="T284" s="156"/>
      <c r="U284" s="152"/>
      <c r="V284" s="152"/>
      <c r="W284" s="152"/>
      <c r="X284" s="152"/>
      <c r="Y284" s="152"/>
      <c r="Z284" s="152"/>
      <c r="AA284" s="157"/>
      <c r="AT284" s="158" t="s">
        <v>143</v>
      </c>
      <c r="AU284" s="158" t="s">
        <v>101</v>
      </c>
      <c r="AV284" s="10" t="s">
        <v>101</v>
      </c>
      <c r="AW284" s="10" t="s">
        <v>31</v>
      </c>
      <c r="AX284" s="10" t="s">
        <v>73</v>
      </c>
      <c r="AY284" s="158" t="s">
        <v>135</v>
      </c>
    </row>
    <row r="285" spans="2:51" s="10" customFormat="1" ht="22.5" customHeight="1">
      <c r="B285" s="151"/>
      <c r="C285" s="152"/>
      <c r="D285" s="152"/>
      <c r="E285" s="153" t="s">
        <v>5</v>
      </c>
      <c r="F285" s="253" t="s">
        <v>695</v>
      </c>
      <c r="G285" s="254"/>
      <c r="H285" s="254"/>
      <c r="I285" s="254"/>
      <c r="J285" s="152"/>
      <c r="K285" s="154">
        <v>82.914</v>
      </c>
      <c r="L285" s="152"/>
      <c r="M285" s="152"/>
      <c r="N285" s="152"/>
      <c r="O285" s="152"/>
      <c r="P285" s="152"/>
      <c r="Q285" s="152"/>
      <c r="R285" s="155"/>
      <c r="T285" s="156"/>
      <c r="U285" s="152"/>
      <c r="V285" s="152"/>
      <c r="W285" s="152"/>
      <c r="X285" s="152"/>
      <c r="Y285" s="152"/>
      <c r="Z285" s="152"/>
      <c r="AA285" s="157"/>
      <c r="AT285" s="158" t="s">
        <v>143</v>
      </c>
      <c r="AU285" s="158" t="s">
        <v>101</v>
      </c>
      <c r="AV285" s="10" t="s">
        <v>101</v>
      </c>
      <c r="AW285" s="10" t="s">
        <v>31</v>
      </c>
      <c r="AX285" s="10" t="s">
        <v>73</v>
      </c>
      <c r="AY285" s="158" t="s">
        <v>135</v>
      </c>
    </row>
    <row r="286" spans="2:51" s="10" customFormat="1" ht="22.5" customHeight="1">
      <c r="B286" s="151"/>
      <c r="C286" s="152"/>
      <c r="D286" s="152"/>
      <c r="E286" s="153" t="s">
        <v>5</v>
      </c>
      <c r="F286" s="253" t="s">
        <v>696</v>
      </c>
      <c r="G286" s="254"/>
      <c r="H286" s="254"/>
      <c r="I286" s="254"/>
      <c r="J286" s="152"/>
      <c r="K286" s="154">
        <v>27.02</v>
      </c>
      <c r="L286" s="152"/>
      <c r="M286" s="152"/>
      <c r="N286" s="152"/>
      <c r="O286" s="152"/>
      <c r="P286" s="152"/>
      <c r="Q286" s="152"/>
      <c r="R286" s="155"/>
      <c r="T286" s="156"/>
      <c r="U286" s="152"/>
      <c r="V286" s="152"/>
      <c r="W286" s="152"/>
      <c r="X286" s="152"/>
      <c r="Y286" s="152"/>
      <c r="Z286" s="152"/>
      <c r="AA286" s="157"/>
      <c r="AT286" s="158" t="s">
        <v>143</v>
      </c>
      <c r="AU286" s="158" t="s">
        <v>101</v>
      </c>
      <c r="AV286" s="10" t="s">
        <v>101</v>
      </c>
      <c r="AW286" s="10" t="s">
        <v>31</v>
      </c>
      <c r="AX286" s="10" t="s">
        <v>73</v>
      </c>
      <c r="AY286" s="158" t="s">
        <v>135</v>
      </c>
    </row>
    <row r="287" spans="2:51" s="11" customFormat="1" ht="22.5" customHeight="1">
      <c r="B287" s="159"/>
      <c r="C287" s="160"/>
      <c r="D287" s="160"/>
      <c r="E287" s="161" t="s">
        <v>5</v>
      </c>
      <c r="F287" s="255" t="s">
        <v>145</v>
      </c>
      <c r="G287" s="256"/>
      <c r="H287" s="256"/>
      <c r="I287" s="256"/>
      <c r="J287" s="160"/>
      <c r="K287" s="162">
        <v>109.934</v>
      </c>
      <c r="L287" s="160"/>
      <c r="M287" s="160"/>
      <c r="N287" s="160"/>
      <c r="O287" s="160"/>
      <c r="P287" s="160"/>
      <c r="Q287" s="160"/>
      <c r="R287" s="163"/>
      <c r="T287" s="164"/>
      <c r="U287" s="160"/>
      <c r="V287" s="160"/>
      <c r="W287" s="160"/>
      <c r="X287" s="160"/>
      <c r="Y287" s="160"/>
      <c r="Z287" s="160"/>
      <c r="AA287" s="165"/>
      <c r="AT287" s="166" t="s">
        <v>143</v>
      </c>
      <c r="AU287" s="166" t="s">
        <v>101</v>
      </c>
      <c r="AV287" s="11" t="s">
        <v>140</v>
      </c>
      <c r="AW287" s="11" t="s">
        <v>31</v>
      </c>
      <c r="AX287" s="11" t="s">
        <v>81</v>
      </c>
      <c r="AY287" s="166" t="s">
        <v>135</v>
      </c>
    </row>
    <row r="288" spans="2:65" s="1" customFormat="1" ht="22.5" customHeight="1">
      <c r="B288" s="141"/>
      <c r="C288" s="142" t="s">
        <v>101</v>
      </c>
      <c r="D288" s="142" t="s">
        <v>136</v>
      </c>
      <c r="E288" s="143" t="s">
        <v>697</v>
      </c>
      <c r="F288" s="249" t="s">
        <v>698</v>
      </c>
      <c r="G288" s="249"/>
      <c r="H288" s="249"/>
      <c r="I288" s="249"/>
      <c r="J288" s="144" t="s">
        <v>174</v>
      </c>
      <c r="K288" s="145">
        <v>11</v>
      </c>
      <c r="L288" s="250"/>
      <c r="M288" s="250"/>
      <c r="N288" s="250">
        <f>ROUND(L288*K288,2)</f>
        <v>0</v>
      </c>
      <c r="O288" s="250"/>
      <c r="P288" s="250"/>
      <c r="Q288" s="250"/>
      <c r="R288" s="146"/>
      <c r="T288" s="147" t="s">
        <v>5</v>
      </c>
      <c r="U288" s="44" t="s">
        <v>38</v>
      </c>
      <c r="V288" s="148">
        <v>0.939</v>
      </c>
      <c r="W288" s="148">
        <f>V288*K288</f>
        <v>10.328999999999999</v>
      </c>
      <c r="X288" s="148">
        <v>0</v>
      </c>
      <c r="Y288" s="148">
        <f>X288*K288</f>
        <v>0</v>
      </c>
      <c r="Z288" s="148">
        <v>0.076</v>
      </c>
      <c r="AA288" s="149">
        <f>Z288*K288</f>
        <v>0.836</v>
      </c>
      <c r="AR288" s="21" t="s">
        <v>140</v>
      </c>
      <c r="AT288" s="21" t="s">
        <v>136</v>
      </c>
      <c r="AU288" s="21" t="s">
        <v>101</v>
      </c>
      <c r="AY288" s="21" t="s">
        <v>135</v>
      </c>
      <c r="BE288" s="150">
        <f>IF(U288="základní",N288,0)</f>
        <v>0</v>
      </c>
      <c r="BF288" s="150">
        <f>IF(U288="snížená",N288,0)</f>
        <v>0</v>
      </c>
      <c r="BG288" s="150">
        <f>IF(U288="zákl. přenesená",N288,0)</f>
        <v>0</v>
      </c>
      <c r="BH288" s="150">
        <f>IF(U288="sníž. přenesená",N288,0)</f>
        <v>0</v>
      </c>
      <c r="BI288" s="150">
        <f>IF(U288="nulová",N288,0)</f>
        <v>0</v>
      </c>
      <c r="BJ288" s="21" t="s">
        <v>81</v>
      </c>
      <c r="BK288" s="150">
        <f>ROUND(L288*K288,2)</f>
        <v>0</v>
      </c>
      <c r="BL288" s="21" t="s">
        <v>140</v>
      </c>
      <c r="BM288" s="21" t="s">
        <v>699</v>
      </c>
    </row>
    <row r="289" spans="2:51" s="10" customFormat="1" ht="22.5" customHeight="1">
      <c r="B289" s="151"/>
      <c r="C289" s="152"/>
      <c r="D289" s="152"/>
      <c r="E289" s="153" t="s">
        <v>5</v>
      </c>
      <c r="F289" s="251" t="s">
        <v>700</v>
      </c>
      <c r="G289" s="252"/>
      <c r="H289" s="252"/>
      <c r="I289" s="252"/>
      <c r="J289" s="152"/>
      <c r="K289" s="154">
        <v>5</v>
      </c>
      <c r="L289" s="152"/>
      <c r="M289" s="152"/>
      <c r="N289" s="152"/>
      <c r="O289" s="152"/>
      <c r="P289" s="152"/>
      <c r="Q289" s="152"/>
      <c r="R289" s="155"/>
      <c r="T289" s="156"/>
      <c r="U289" s="152"/>
      <c r="V289" s="152"/>
      <c r="W289" s="152"/>
      <c r="X289" s="152"/>
      <c r="Y289" s="152"/>
      <c r="Z289" s="152"/>
      <c r="AA289" s="157"/>
      <c r="AT289" s="158" t="s">
        <v>143</v>
      </c>
      <c r="AU289" s="158" t="s">
        <v>101</v>
      </c>
      <c r="AV289" s="10" t="s">
        <v>101</v>
      </c>
      <c r="AW289" s="10" t="s">
        <v>31</v>
      </c>
      <c r="AX289" s="10" t="s">
        <v>73</v>
      </c>
      <c r="AY289" s="158" t="s">
        <v>135</v>
      </c>
    </row>
    <row r="290" spans="2:51" s="10" customFormat="1" ht="22.5" customHeight="1">
      <c r="B290" s="151"/>
      <c r="C290" s="152"/>
      <c r="D290" s="152"/>
      <c r="E290" s="153" t="s">
        <v>5</v>
      </c>
      <c r="F290" s="253" t="s">
        <v>701</v>
      </c>
      <c r="G290" s="254"/>
      <c r="H290" s="254"/>
      <c r="I290" s="254"/>
      <c r="J290" s="152"/>
      <c r="K290" s="154">
        <v>6</v>
      </c>
      <c r="L290" s="152"/>
      <c r="M290" s="152"/>
      <c r="N290" s="152"/>
      <c r="O290" s="152"/>
      <c r="P290" s="152"/>
      <c r="Q290" s="152"/>
      <c r="R290" s="155"/>
      <c r="T290" s="156"/>
      <c r="U290" s="152"/>
      <c r="V290" s="152"/>
      <c r="W290" s="152"/>
      <c r="X290" s="152"/>
      <c r="Y290" s="152"/>
      <c r="Z290" s="152"/>
      <c r="AA290" s="157"/>
      <c r="AT290" s="158" t="s">
        <v>143</v>
      </c>
      <c r="AU290" s="158" t="s">
        <v>101</v>
      </c>
      <c r="AV290" s="10" t="s">
        <v>101</v>
      </c>
      <c r="AW290" s="10" t="s">
        <v>31</v>
      </c>
      <c r="AX290" s="10" t="s">
        <v>73</v>
      </c>
      <c r="AY290" s="158" t="s">
        <v>135</v>
      </c>
    </row>
    <row r="291" spans="2:51" s="11" customFormat="1" ht="22.5" customHeight="1">
      <c r="B291" s="159"/>
      <c r="C291" s="160"/>
      <c r="D291" s="160"/>
      <c r="E291" s="161" t="s">
        <v>5</v>
      </c>
      <c r="F291" s="255" t="s">
        <v>145</v>
      </c>
      <c r="G291" s="256"/>
      <c r="H291" s="256"/>
      <c r="I291" s="256"/>
      <c r="J291" s="160"/>
      <c r="K291" s="162">
        <v>11</v>
      </c>
      <c r="L291" s="160"/>
      <c r="M291" s="160"/>
      <c r="N291" s="160"/>
      <c r="O291" s="160"/>
      <c r="P291" s="160"/>
      <c r="Q291" s="160"/>
      <c r="R291" s="163"/>
      <c r="T291" s="164"/>
      <c r="U291" s="160"/>
      <c r="V291" s="160"/>
      <c r="W291" s="160"/>
      <c r="X291" s="160"/>
      <c r="Y291" s="160"/>
      <c r="Z291" s="160"/>
      <c r="AA291" s="165"/>
      <c r="AT291" s="166" t="s">
        <v>143</v>
      </c>
      <c r="AU291" s="166" t="s">
        <v>101</v>
      </c>
      <c r="AV291" s="11" t="s">
        <v>140</v>
      </c>
      <c r="AW291" s="11" t="s">
        <v>31</v>
      </c>
      <c r="AX291" s="11" t="s">
        <v>81</v>
      </c>
      <c r="AY291" s="166" t="s">
        <v>135</v>
      </c>
    </row>
    <row r="292" spans="2:65" s="1" customFormat="1" ht="31.5" customHeight="1">
      <c r="B292" s="141"/>
      <c r="C292" s="142" t="s">
        <v>216</v>
      </c>
      <c r="D292" s="142" t="s">
        <v>136</v>
      </c>
      <c r="E292" s="143" t="s">
        <v>702</v>
      </c>
      <c r="F292" s="249" t="s">
        <v>703</v>
      </c>
      <c r="G292" s="249"/>
      <c r="H292" s="249"/>
      <c r="I292" s="249"/>
      <c r="J292" s="144" t="s">
        <v>187</v>
      </c>
      <c r="K292" s="145">
        <v>92.4</v>
      </c>
      <c r="L292" s="250"/>
      <c r="M292" s="250"/>
      <c r="N292" s="250">
        <f>ROUND(L292*K292,2)</f>
        <v>0</v>
      </c>
      <c r="O292" s="250"/>
      <c r="P292" s="250"/>
      <c r="Q292" s="250"/>
      <c r="R292" s="146"/>
      <c r="T292" s="147" t="s">
        <v>5</v>
      </c>
      <c r="U292" s="44" t="s">
        <v>38</v>
      </c>
      <c r="V292" s="148">
        <v>0.3</v>
      </c>
      <c r="W292" s="148">
        <f>V292*K292</f>
        <v>27.720000000000002</v>
      </c>
      <c r="X292" s="148">
        <v>0</v>
      </c>
      <c r="Y292" s="148">
        <f>X292*K292</f>
        <v>0</v>
      </c>
      <c r="Z292" s="148">
        <v>0.068</v>
      </c>
      <c r="AA292" s="149">
        <f>Z292*K292</f>
        <v>6.283200000000001</v>
      </c>
      <c r="AR292" s="21" t="s">
        <v>140</v>
      </c>
      <c r="AT292" s="21" t="s">
        <v>136</v>
      </c>
      <c r="AU292" s="21" t="s">
        <v>101</v>
      </c>
      <c r="AY292" s="21" t="s">
        <v>135</v>
      </c>
      <c r="BE292" s="150">
        <f>IF(U292="základní",N292,0)</f>
        <v>0</v>
      </c>
      <c r="BF292" s="150">
        <f>IF(U292="snížená",N292,0)</f>
        <v>0</v>
      </c>
      <c r="BG292" s="150">
        <f>IF(U292="zákl. přenesená",N292,0)</f>
        <v>0</v>
      </c>
      <c r="BH292" s="150">
        <f>IF(U292="sníž. přenesená",N292,0)</f>
        <v>0</v>
      </c>
      <c r="BI292" s="150">
        <f>IF(U292="nulová",N292,0)</f>
        <v>0</v>
      </c>
      <c r="BJ292" s="21" t="s">
        <v>81</v>
      </c>
      <c r="BK292" s="150">
        <f>ROUND(L292*K292,2)</f>
        <v>0</v>
      </c>
      <c r="BL292" s="21" t="s">
        <v>140</v>
      </c>
      <c r="BM292" s="21" t="s">
        <v>704</v>
      </c>
    </row>
    <row r="293" spans="2:51" s="12" customFormat="1" ht="22.5" customHeight="1">
      <c r="B293" s="167"/>
      <c r="C293" s="168"/>
      <c r="D293" s="168"/>
      <c r="E293" s="169" t="s">
        <v>5</v>
      </c>
      <c r="F293" s="257" t="s">
        <v>598</v>
      </c>
      <c r="G293" s="258"/>
      <c r="H293" s="258"/>
      <c r="I293" s="258"/>
      <c r="J293" s="168"/>
      <c r="K293" s="170" t="s">
        <v>5</v>
      </c>
      <c r="L293" s="168"/>
      <c r="M293" s="168"/>
      <c r="N293" s="168"/>
      <c r="O293" s="168"/>
      <c r="P293" s="168"/>
      <c r="Q293" s="168"/>
      <c r="R293" s="171"/>
      <c r="T293" s="172"/>
      <c r="U293" s="168"/>
      <c r="V293" s="168"/>
      <c r="W293" s="168"/>
      <c r="X293" s="168"/>
      <c r="Y293" s="168"/>
      <c r="Z293" s="168"/>
      <c r="AA293" s="173"/>
      <c r="AT293" s="174" t="s">
        <v>143</v>
      </c>
      <c r="AU293" s="174" t="s">
        <v>101</v>
      </c>
      <c r="AV293" s="12" t="s">
        <v>81</v>
      </c>
      <c r="AW293" s="12" t="s">
        <v>31</v>
      </c>
      <c r="AX293" s="12" t="s">
        <v>73</v>
      </c>
      <c r="AY293" s="174" t="s">
        <v>135</v>
      </c>
    </row>
    <row r="294" spans="2:51" s="10" customFormat="1" ht="22.5" customHeight="1">
      <c r="B294" s="151"/>
      <c r="C294" s="152"/>
      <c r="D294" s="152"/>
      <c r="E294" s="153" t="s">
        <v>5</v>
      </c>
      <c r="F294" s="253" t="s">
        <v>705</v>
      </c>
      <c r="G294" s="254"/>
      <c r="H294" s="254"/>
      <c r="I294" s="254"/>
      <c r="J294" s="152"/>
      <c r="K294" s="154">
        <v>8.91</v>
      </c>
      <c r="L294" s="152"/>
      <c r="M294" s="152"/>
      <c r="N294" s="152"/>
      <c r="O294" s="152"/>
      <c r="P294" s="152"/>
      <c r="Q294" s="152"/>
      <c r="R294" s="155"/>
      <c r="T294" s="156"/>
      <c r="U294" s="152"/>
      <c r="V294" s="152"/>
      <c r="W294" s="152"/>
      <c r="X294" s="152"/>
      <c r="Y294" s="152"/>
      <c r="Z294" s="152"/>
      <c r="AA294" s="157"/>
      <c r="AT294" s="158" t="s">
        <v>143</v>
      </c>
      <c r="AU294" s="158" t="s">
        <v>101</v>
      </c>
      <c r="AV294" s="10" t="s">
        <v>101</v>
      </c>
      <c r="AW294" s="10" t="s">
        <v>31</v>
      </c>
      <c r="AX294" s="10" t="s">
        <v>73</v>
      </c>
      <c r="AY294" s="158" t="s">
        <v>135</v>
      </c>
    </row>
    <row r="295" spans="2:51" s="10" customFormat="1" ht="22.5" customHeight="1">
      <c r="B295" s="151"/>
      <c r="C295" s="152"/>
      <c r="D295" s="152"/>
      <c r="E295" s="153" t="s">
        <v>5</v>
      </c>
      <c r="F295" s="253" t="s">
        <v>706</v>
      </c>
      <c r="G295" s="254"/>
      <c r="H295" s="254"/>
      <c r="I295" s="254"/>
      <c r="J295" s="152"/>
      <c r="K295" s="154">
        <v>9.9</v>
      </c>
      <c r="L295" s="152"/>
      <c r="M295" s="152"/>
      <c r="N295" s="152"/>
      <c r="O295" s="152"/>
      <c r="P295" s="152"/>
      <c r="Q295" s="152"/>
      <c r="R295" s="155"/>
      <c r="T295" s="156"/>
      <c r="U295" s="152"/>
      <c r="V295" s="152"/>
      <c r="W295" s="152"/>
      <c r="X295" s="152"/>
      <c r="Y295" s="152"/>
      <c r="Z295" s="152"/>
      <c r="AA295" s="157"/>
      <c r="AT295" s="158" t="s">
        <v>143</v>
      </c>
      <c r="AU295" s="158" t="s">
        <v>101</v>
      </c>
      <c r="AV295" s="10" t="s">
        <v>101</v>
      </c>
      <c r="AW295" s="10" t="s">
        <v>31</v>
      </c>
      <c r="AX295" s="10" t="s">
        <v>73</v>
      </c>
      <c r="AY295" s="158" t="s">
        <v>135</v>
      </c>
    </row>
    <row r="296" spans="2:51" s="10" customFormat="1" ht="22.5" customHeight="1">
      <c r="B296" s="151"/>
      <c r="C296" s="152"/>
      <c r="D296" s="152"/>
      <c r="E296" s="153" t="s">
        <v>5</v>
      </c>
      <c r="F296" s="253" t="s">
        <v>707</v>
      </c>
      <c r="G296" s="254"/>
      <c r="H296" s="254"/>
      <c r="I296" s="254"/>
      <c r="J296" s="152"/>
      <c r="K296" s="154">
        <v>9.9</v>
      </c>
      <c r="L296" s="152"/>
      <c r="M296" s="152"/>
      <c r="N296" s="152"/>
      <c r="O296" s="152"/>
      <c r="P296" s="152"/>
      <c r="Q296" s="152"/>
      <c r="R296" s="155"/>
      <c r="T296" s="156"/>
      <c r="U296" s="152"/>
      <c r="V296" s="152"/>
      <c r="W296" s="152"/>
      <c r="X296" s="152"/>
      <c r="Y296" s="152"/>
      <c r="Z296" s="152"/>
      <c r="AA296" s="157"/>
      <c r="AT296" s="158" t="s">
        <v>143</v>
      </c>
      <c r="AU296" s="158" t="s">
        <v>101</v>
      </c>
      <c r="AV296" s="10" t="s">
        <v>101</v>
      </c>
      <c r="AW296" s="10" t="s">
        <v>31</v>
      </c>
      <c r="AX296" s="10" t="s">
        <v>73</v>
      </c>
      <c r="AY296" s="158" t="s">
        <v>135</v>
      </c>
    </row>
    <row r="297" spans="2:51" s="10" customFormat="1" ht="22.5" customHeight="1">
      <c r="B297" s="151"/>
      <c r="C297" s="152"/>
      <c r="D297" s="152"/>
      <c r="E297" s="153" t="s">
        <v>5</v>
      </c>
      <c r="F297" s="253" t="s">
        <v>708</v>
      </c>
      <c r="G297" s="254"/>
      <c r="H297" s="254"/>
      <c r="I297" s="254"/>
      <c r="J297" s="152"/>
      <c r="K297" s="154">
        <v>18.216</v>
      </c>
      <c r="L297" s="152"/>
      <c r="M297" s="152"/>
      <c r="N297" s="152"/>
      <c r="O297" s="152"/>
      <c r="P297" s="152"/>
      <c r="Q297" s="152"/>
      <c r="R297" s="155"/>
      <c r="T297" s="156"/>
      <c r="U297" s="152"/>
      <c r="V297" s="152"/>
      <c r="W297" s="152"/>
      <c r="X297" s="152"/>
      <c r="Y297" s="152"/>
      <c r="Z297" s="152"/>
      <c r="AA297" s="157"/>
      <c r="AT297" s="158" t="s">
        <v>143</v>
      </c>
      <c r="AU297" s="158" t="s">
        <v>101</v>
      </c>
      <c r="AV297" s="10" t="s">
        <v>101</v>
      </c>
      <c r="AW297" s="10" t="s">
        <v>31</v>
      </c>
      <c r="AX297" s="10" t="s">
        <v>73</v>
      </c>
      <c r="AY297" s="158" t="s">
        <v>135</v>
      </c>
    </row>
    <row r="298" spans="2:51" s="13" customFormat="1" ht="22.5" customHeight="1">
      <c r="B298" s="182"/>
      <c r="C298" s="183"/>
      <c r="D298" s="183"/>
      <c r="E298" s="184" t="s">
        <v>5</v>
      </c>
      <c r="F298" s="271" t="s">
        <v>546</v>
      </c>
      <c r="G298" s="272"/>
      <c r="H298" s="272"/>
      <c r="I298" s="272"/>
      <c r="J298" s="183"/>
      <c r="K298" s="185">
        <v>46.926</v>
      </c>
      <c r="L298" s="183"/>
      <c r="M298" s="183"/>
      <c r="N298" s="183"/>
      <c r="O298" s="183"/>
      <c r="P298" s="183"/>
      <c r="Q298" s="183"/>
      <c r="R298" s="186"/>
      <c r="T298" s="187"/>
      <c r="U298" s="183"/>
      <c r="V298" s="183"/>
      <c r="W298" s="183"/>
      <c r="X298" s="183"/>
      <c r="Y298" s="183"/>
      <c r="Z298" s="183"/>
      <c r="AA298" s="188"/>
      <c r="AT298" s="189" t="s">
        <v>143</v>
      </c>
      <c r="AU298" s="189" t="s">
        <v>101</v>
      </c>
      <c r="AV298" s="13" t="s">
        <v>434</v>
      </c>
      <c r="AW298" s="13" t="s">
        <v>31</v>
      </c>
      <c r="AX298" s="13" t="s">
        <v>73</v>
      </c>
      <c r="AY298" s="189" t="s">
        <v>135</v>
      </c>
    </row>
    <row r="299" spans="2:51" s="10" customFormat="1" ht="22.5" customHeight="1">
      <c r="B299" s="151"/>
      <c r="C299" s="152"/>
      <c r="D299" s="152"/>
      <c r="E299" s="153" t="s">
        <v>5</v>
      </c>
      <c r="F299" s="253" t="s">
        <v>5</v>
      </c>
      <c r="G299" s="254"/>
      <c r="H299" s="254"/>
      <c r="I299" s="254"/>
      <c r="J299" s="152"/>
      <c r="K299" s="154">
        <v>0</v>
      </c>
      <c r="L299" s="152"/>
      <c r="M299" s="152"/>
      <c r="N299" s="152"/>
      <c r="O299" s="152"/>
      <c r="P299" s="152"/>
      <c r="Q299" s="152"/>
      <c r="R299" s="155"/>
      <c r="T299" s="156"/>
      <c r="U299" s="152"/>
      <c r="V299" s="152"/>
      <c r="W299" s="152"/>
      <c r="X299" s="152"/>
      <c r="Y299" s="152"/>
      <c r="Z299" s="152"/>
      <c r="AA299" s="157"/>
      <c r="AT299" s="158" t="s">
        <v>143</v>
      </c>
      <c r="AU299" s="158" t="s">
        <v>101</v>
      </c>
      <c r="AV299" s="10" t="s">
        <v>101</v>
      </c>
      <c r="AW299" s="10" t="s">
        <v>31</v>
      </c>
      <c r="AX299" s="10" t="s">
        <v>73</v>
      </c>
      <c r="AY299" s="158" t="s">
        <v>135</v>
      </c>
    </row>
    <row r="300" spans="2:51" s="12" customFormat="1" ht="22.5" customHeight="1">
      <c r="B300" s="167"/>
      <c r="C300" s="168"/>
      <c r="D300" s="168"/>
      <c r="E300" s="169" t="s">
        <v>5</v>
      </c>
      <c r="F300" s="259" t="s">
        <v>589</v>
      </c>
      <c r="G300" s="260"/>
      <c r="H300" s="260"/>
      <c r="I300" s="260"/>
      <c r="J300" s="168"/>
      <c r="K300" s="170" t="s">
        <v>5</v>
      </c>
      <c r="L300" s="168"/>
      <c r="M300" s="168"/>
      <c r="N300" s="168"/>
      <c r="O300" s="168"/>
      <c r="P300" s="168"/>
      <c r="Q300" s="168"/>
      <c r="R300" s="171"/>
      <c r="T300" s="172"/>
      <c r="U300" s="168"/>
      <c r="V300" s="168"/>
      <c r="W300" s="168"/>
      <c r="X300" s="168"/>
      <c r="Y300" s="168"/>
      <c r="Z300" s="168"/>
      <c r="AA300" s="173"/>
      <c r="AT300" s="174" t="s">
        <v>143</v>
      </c>
      <c r="AU300" s="174" t="s">
        <v>101</v>
      </c>
      <c r="AV300" s="12" t="s">
        <v>81</v>
      </c>
      <c r="AW300" s="12" t="s">
        <v>31</v>
      </c>
      <c r="AX300" s="12" t="s">
        <v>73</v>
      </c>
      <c r="AY300" s="174" t="s">
        <v>135</v>
      </c>
    </row>
    <row r="301" spans="2:51" s="10" customFormat="1" ht="22.5" customHeight="1">
      <c r="B301" s="151"/>
      <c r="C301" s="152"/>
      <c r="D301" s="152"/>
      <c r="E301" s="153" t="s">
        <v>5</v>
      </c>
      <c r="F301" s="253" t="s">
        <v>709</v>
      </c>
      <c r="G301" s="254"/>
      <c r="H301" s="254"/>
      <c r="I301" s="254"/>
      <c r="J301" s="152"/>
      <c r="K301" s="154">
        <v>11.55</v>
      </c>
      <c r="L301" s="152"/>
      <c r="M301" s="152"/>
      <c r="N301" s="152"/>
      <c r="O301" s="152"/>
      <c r="P301" s="152"/>
      <c r="Q301" s="152"/>
      <c r="R301" s="155"/>
      <c r="T301" s="156"/>
      <c r="U301" s="152"/>
      <c r="V301" s="152"/>
      <c r="W301" s="152"/>
      <c r="X301" s="152"/>
      <c r="Y301" s="152"/>
      <c r="Z301" s="152"/>
      <c r="AA301" s="157"/>
      <c r="AT301" s="158" t="s">
        <v>143</v>
      </c>
      <c r="AU301" s="158" t="s">
        <v>101</v>
      </c>
      <c r="AV301" s="10" t="s">
        <v>101</v>
      </c>
      <c r="AW301" s="10" t="s">
        <v>31</v>
      </c>
      <c r="AX301" s="10" t="s">
        <v>73</v>
      </c>
      <c r="AY301" s="158" t="s">
        <v>135</v>
      </c>
    </row>
    <row r="302" spans="2:51" s="10" customFormat="1" ht="22.5" customHeight="1">
      <c r="B302" s="151"/>
      <c r="C302" s="152"/>
      <c r="D302" s="152"/>
      <c r="E302" s="153" t="s">
        <v>5</v>
      </c>
      <c r="F302" s="253" t="s">
        <v>710</v>
      </c>
      <c r="G302" s="254"/>
      <c r="H302" s="254"/>
      <c r="I302" s="254"/>
      <c r="J302" s="152"/>
      <c r="K302" s="154">
        <v>7.887</v>
      </c>
      <c r="L302" s="152"/>
      <c r="M302" s="152"/>
      <c r="N302" s="152"/>
      <c r="O302" s="152"/>
      <c r="P302" s="152"/>
      <c r="Q302" s="152"/>
      <c r="R302" s="155"/>
      <c r="T302" s="156"/>
      <c r="U302" s="152"/>
      <c r="V302" s="152"/>
      <c r="W302" s="152"/>
      <c r="X302" s="152"/>
      <c r="Y302" s="152"/>
      <c r="Z302" s="152"/>
      <c r="AA302" s="157"/>
      <c r="AT302" s="158" t="s">
        <v>143</v>
      </c>
      <c r="AU302" s="158" t="s">
        <v>101</v>
      </c>
      <c r="AV302" s="10" t="s">
        <v>101</v>
      </c>
      <c r="AW302" s="10" t="s">
        <v>31</v>
      </c>
      <c r="AX302" s="10" t="s">
        <v>73</v>
      </c>
      <c r="AY302" s="158" t="s">
        <v>135</v>
      </c>
    </row>
    <row r="303" spans="2:51" s="10" customFormat="1" ht="22.5" customHeight="1">
      <c r="B303" s="151"/>
      <c r="C303" s="152"/>
      <c r="D303" s="152"/>
      <c r="E303" s="153" t="s">
        <v>5</v>
      </c>
      <c r="F303" s="253" t="s">
        <v>711</v>
      </c>
      <c r="G303" s="254"/>
      <c r="H303" s="254"/>
      <c r="I303" s="254"/>
      <c r="J303" s="152"/>
      <c r="K303" s="154">
        <v>8.052</v>
      </c>
      <c r="L303" s="152"/>
      <c r="M303" s="152"/>
      <c r="N303" s="152"/>
      <c r="O303" s="152"/>
      <c r="P303" s="152"/>
      <c r="Q303" s="152"/>
      <c r="R303" s="155"/>
      <c r="T303" s="156"/>
      <c r="U303" s="152"/>
      <c r="V303" s="152"/>
      <c r="W303" s="152"/>
      <c r="X303" s="152"/>
      <c r="Y303" s="152"/>
      <c r="Z303" s="152"/>
      <c r="AA303" s="157"/>
      <c r="AT303" s="158" t="s">
        <v>143</v>
      </c>
      <c r="AU303" s="158" t="s">
        <v>101</v>
      </c>
      <c r="AV303" s="10" t="s">
        <v>101</v>
      </c>
      <c r="AW303" s="10" t="s">
        <v>31</v>
      </c>
      <c r="AX303" s="10" t="s">
        <v>73</v>
      </c>
      <c r="AY303" s="158" t="s">
        <v>135</v>
      </c>
    </row>
    <row r="304" spans="2:51" s="10" customFormat="1" ht="22.5" customHeight="1">
      <c r="B304" s="151"/>
      <c r="C304" s="152"/>
      <c r="D304" s="152"/>
      <c r="E304" s="153" t="s">
        <v>5</v>
      </c>
      <c r="F304" s="253" t="s">
        <v>712</v>
      </c>
      <c r="G304" s="254"/>
      <c r="H304" s="254"/>
      <c r="I304" s="254"/>
      <c r="J304" s="152"/>
      <c r="K304" s="154">
        <v>17.985</v>
      </c>
      <c r="L304" s="152"/>
      <c r="M304" s="152"/>
      <c r="N304" s="152"/>
      <c r="O304" s="152"/>
      <c r="P304" s="152"/>
      <c r="Q304" s="152"/>
      <c r="R304" s="155"/>
      <c r="T304" s="156"/>
      <c r="U304" s="152"/>
      <c r="V304" s="152"/>
      <c r="W304" s="152"/>
      <c r="X304" s="152"/>
      <c r="Y304" s="152"/>
      <c r="Z304" s="152"/>
      <c r="AA304" s="157"/>
      <c r="AT304" s="158" t="s">
        <v>143</v>
      </c>
      <c r="AU304" s="158" t="s">
        <v>101</v>
      </c>
      <c r="AV304" s="10" t="s">
        <v>101</v>
      </c>
      <c r="AW304" s="10" t="s">
        <v>31</v>
      </c>
      <c r="AX304" s="10" t="s">
        <v>73</v>
      </c>
      <c r="AY304" s="158" t="s">
        <v>135</v>
      </c>
    </row>
    <row r="305" spans="2:51" s="13" customFormat="1" ht="22.5" customHeight="1">
      <c r="B305" s="182"/>
      <c r="C305" s="183"/>
      <c r="D305" s="183"/>
      <c r="E305" s="184" t="s">
        <v>5</v>
      </c>
      <c r="F305" s="271" t="s">
        <v>546</v>
      </c>
      <c r="G305" s="272"/>
      <c r="H305" s="272"/>
      <c r="I305" s="272"/>
      <c r="J305" s="183"/>
      <c r="K305" s="185">
        <v>45.474</v>
      </c>
      <c r="L305" s="183"/>
      <c r="M305" s="183"/>
      <c r="N305" s="183"/>
      <c r="O305" s="183"/>
      <c r="P305" s="183"/>
      <c r="Q305" s="183"/>
      <c r="R305" s="186"/>
      <c r="T305" s="187"/>
      <c r="U305" s="183"/>
      <c r="V305" s="183"/>
      <c r="W305" s="183"/>
      <c r="X305" s="183"/>
      <c r="Y305" s="183"/>
      <c r="Z305" s="183"/>
      <c r="AA305" s="188"/>
      <c r="AT305" s="189" t="s">
        <v>143</v>
      </c>
      <c r="AU305" s="189" t="s">
        <v>101</v>
      </c>
      <c r="AV305" s="13" t="s">
        <v>434</v>
      </c>
      <c r="AW305" s="13" t="s">
        <v>31</v>
      </c>
      <c r="AX305" s="13" t="s">
        <v>73</v>
      </c>
      <c r="AY305" s="189" t="s">
        <v>135</v>
      </c>
    </row>
    <row r="306" spans="2:51" s="11" customFormat="1" ht="22.5" customHeight="1">
      <c r="B306" s="159"/>
      <c r="C306" s="160"/>
      <c r="D306" s="160"/>
      <c r="E306" s="161" t="s">
        <v>5</v>
      </c>
      <c r="F306" s="255" t="s">
        <v>145</v>
      </c>
      <c r="G306" s="256"/>
      <c r="H306" s="256"/>
      <c r="I306" s="256"/>
      <c r="J306" s="160"/>
      <c r="K306" s="162">
        <v>92.4</v>
      </c>
      <c r="L306" s="160"/>
      <c r="M306" s="160"/>
      <c r="N306" s="160"/>
      <c r="O306" s="160"/>
      <c r="P306" s="160"/>
      <c r="Q306" s="160"/>
      <c r="R306" s="163"/>
      <c r="T306" s="164"/>
      <c r="U306" s="160"/>
      <c r="V306" s="160"/>
      <c r="W306" s="160"/>
      <c r="X306" s="160"/>
      <c r="Y306" s="160"/>
      <c r="Z306" s="160"/>
      <c r="AA306" s="165"/>
      <c r="AT306" s="166" t="s">
        <v>143</v>
      </c>
      <c r="AU306" s="166" t="s">
        <v>101</v>
      </c>
      <c r="AV306" s="11" t="s">
        <v>140</v>
      </c>
      <c r="AW306" s="11" t="s">
        <v>31</v>
      </c>
      <c r="AX306" s="11" t="s">
        <v>81</v>
      </c>
      <c r="AY306" s="166" t="s">
        <v>135</v>
      </c>
    </row>
    <row r="307" spans="2:65" s="1" customFormat="1" ht="22.5" customHeight="1">
      <c r="B307" s="141"/>
      <c r="C307" s="142" t="s">
        <v>713</v>
      </c>
      <c r="D307" s="142" t="s">
        <v>136</v>
      </c>
      <c r="E307" s="143" t="s">
        <v>478</v>
      </c>
      <c r="F307" s="249" t="s">
        <v>714</v>
      </c>
      <c r="G307" s="249"/>
      <c r="H307" s="249"/>
      <c r="I307" s="249"/>
      <c r="J307" s="144" t="s">
        <v>187</v>
      </c>
      <c r="K307" s="145">
        <v>10.191</v>
      </c>
      <c r="L307" s="250"/>
      <c r="M307" s="250"/>
      <c r="N307" s="250">
        <f>ROUND(L307*K307,2)</f>
        <v>0</v>
      </c>
      <c r="O307" s="250"/>
      <c r="P307" s="250"/>
      <c r="Q307" s="250"/>
      <c r="R307" s="146"/>
      <c r="T307" s="147" t="s">
        <v>5</v>
      </c>
      <c r="U307" s="44" t="s">
        <v>38</v>
      </c>
      <c r="V307" s="148">
        <v>0.689</v>
      </c>
      <c r="W307" s="148">
        <f>V307*K307</f>
        <v>7.021599</v>
      </c>
      <c r="X307" s="148">
        <v>0</v>
      </c>
      <c r="Y307" s="148">
        <f>X307*K307</f>
        <v>0</v>
      </c>
      <c r="Z307" s="148">
        <v>0.063</v>
      </c>
      <c r="AA307" s="149">
        <f>Z307*K307</f>
        <v>0.6420330000000001</v>
      </c>
      <c r="AR307" s="21" t="s">
        <v>140</v>
      </c>
      <c r="AT307" s="21" t="s">
        <v>136</v>
      </c>
      <c r="AU307" s="21" t="s">
        <v>101</v>
      </c>
      <c r="AY307" s="21" t="s">
        <v>135</v>
      </c>
      <c r="BE307" s="150">
        <f>IF(U307="základní",N307,0)</f>
        <v>0</v>
      </c>
      <c r="BF307" s="150">
        <f>IF(U307="snížená",N307,0)</f>
        <v>0</v>
      </c>
      <c r="BG307" s="150">
        <f>IF(U307="zákl. přenesená",N307,0)</f>
        <v>0</v>
      </c>
      <c r="BH307" s="150">
        <f>IF(U307="sníž. přenesená",N307,0)</f>
        <v>0</v>
      </c>
      <c r="BI307" s="150">
        <f>IF(U307="nulová",N307,0)</f>
        <v>0</v>
      </c>
      <c r="BJ307" s="21" t="s">
        <v>81</v>
      </c>
      <c r="BK307" s="150">
        <f>ROUND(L307*K307,2)</f>
        <v>0</v>
      </c>
      <c r="BL307" s="21" t="s">
        <v>140</v>
      </c>
      <c r="BM307" s="21" t="s">
        <v>715</v>
      </c>
    </row>
    <row r="308" spans="2:51" s="10" customFormat="1" ht="22.5" customHeight="1">
      <c r="B308" s="151"/>
      <c r="C308" s="152"/>
      <c r="D308" s="152"/>
      <c r="E308" s="153" t="s">
        <v>5</v>
      </c>
      <c r="F308" s="251" t="s">
        <v>716</v>
      </c>
      <c r="G308" s="252"/>
      <c r="H308" s="252"/>
      <c r="I308" s="252"/>
      <c r="J308" s="152"/>
      <c r="K308" s="154">
        <v>10.191</v>
      </c>
      <c r="L308" s="152"/>
      <c r="M308" s="152"/>
      <c r="N308" s="152"/>
      <c r="O308" s="152"/>
      <c r="P308" s="152"/>
      <c r="Q308" s="152"/>
      <c r="R308" s="155"/>
      <c r="T308" s="156"/>
      <c r="U308" s="152"/>
      <c r="V308" s="152"/>
      <c r="W308" s="152"/>
      <c r="X308" s="152"/>
      <c r="Y308" s="152"/>
      <c r="Z308" s="152"/>
      <c r="AA308" s="157"/>
      <c r="AT308" s="158" t="s">
        <v>143</v>
      </c>
      <c r="AU308" s="158" t="s">
        <v>101</v>
      </c>
      <c r="AV308" s="10" t="s">
        <v>101</v>
      </c>
      <c r="AW308" s="10" t="s">
        <v>31</v>
      </c>
      <c r="AX308" s="10" t="s">
        <v>81</v>
      </c>
      <c r="AY308" s="158" t="s">
        <v>135</v>
      </c>
    </row>
    <row r="309" spans="2:65" s="1" customFormat="1" ht="31.5" customHeight="1">
      <c r="B309" s="141"/>
      <c r="C309" s="142" t="s">
        <v>717</v>
      </c>
      <c r="D309" s="142" t="s">
        <v>136</v>
      </c>
      <c r="E309" s="143" t="s">
        <v>718</v>
      </c>
      <c r="F309" s="249" t="s">
        <v>719</v>
      </c>
      <c r="G309" s="249"/>
      <c r="H309" s="249"/>
      <c r="I309" s="249"/>
      <c r="J309" s="144" t="s">
        <v>187</v>
      </c>
      <c r="K309" s="145">
        <v>109.934</v>
      </c>
      <c r="L309" s="250"/>
      <c r="M309" s="250"/>
      <c r="N309" s="250">
        <f>ROUND(L309*K309,2)</f>
        <v>0</v>
      </c>
      <c r="O309" s="250"/>
      <c r="P309" s="250"/>
      <c r="Q309" s="250"/>
      <c r="R309" s="146"/>
      <c r="T309" s="147" t="s">
        <v>5</v>
      </c>
      <c r="U309" s="44" t="s">
        <v>38</v>
      </c>
      <c r="V309" s="148">
        <v>1.05</v>
      </c>
      <c r="W309" s="148">
        <f>V309*K309</f>
        <v>115.4307</v>
      </c>
      <c r="X309" s="148">
        <v>0.01943</v>
      </c>
      <c r="Y309" s="148">
        <f>X309*K309</f>
        <v>2.13601762</v>
      </c>
      <c r="Z309" s="148">
        <v>0</v>
      </c>
      <c r="AA309" s="149">
        <f>Z309*K309</f>
        <v>0</v>
      </c>
      <c r="AR309" s="21" t="s">
        <v>140</v>
      </c>
      <c r="AT309" s="21" t="s">
        <v>136</v>
      </c>
      <c r="AU309" s="21" t="s">
        <v>101</v>
      </c>
      <c r="AY309" s="21" t="s">
        <v>135</v>
      </c>
      <c r="BE309" s="150">
        <f>IF(U309="základní",N309,0)</f>
        <v>0</v>
      </c>
      <c r="BF309" s="150">
        <f>IF(U309="snížená",N309,0)</f>
        <v>0</v>
      </c>
      <c r="BG309" s="150">
        <f>IF(U309="zákl. přenesená",N309,0)</f>
        <v>0</v>
      </c>
      <c r="BH309" s="150">
        <f>IF(U309="sníž. přenesená",N309,0)</f>
        <v>0</v>
      </c>
      <c r="BI309" s="150">
        <f>IF(U309="nulová",N309,0)</f>
        <v>0</v>
      </c>
      <c r="BJ309" s="21" t="s">
        <v>81</v>
      </c>
      <c r="BK309" s="150">
        <f>ROUND(L309*K309,2)</f>
        <v>0</v>
      </c>
      <c r="BL309" s="21" t="s">
        <v>140</v>
      </c>
      <c r="BM309" s="21" t="s">
        <v>720</v>
      </c>
    </row>
    <row r="310" spans="2:51" s="12" customFormat="1" ht="22.5" customHeight="1">
      <c r="B310" s="167"/>
      <c r="C310" s="168"/>
      <c r="D310" s="168"/>
      <c r="E310" s="169" t="s">
        <v>5</v>
      </c>
      <c r="F310" s="257" t="s">
        <v>721</v>
      </c>
      <c r="G310" s="258"/>
      <c r="H310" s="258"/>
      <c r="I310" s="258"/>
      <c r="J310" s="168"/>
      <c r="K310" s="170" t="s">
        <v>5</v>
      </c>
      <c r="L310" s="168"/>
      <c r="M310" s="168"/>
      <c r="N310" s="168"/>
      <c r="O310" s="168"/>
      <c r="P310" s="168"/>
      <c r="Q310" s="168"/>
      <c r="R310" s="171"/>
      <c r="T310" s="172"/>
      <c r="U310" s="168"/>
      <c r="V310" s="168"/>
      <c r="W310" s="168"/>
      <c r="X310" s="168"/>
      <c r="Y310" s="168"/>
      <c r="Z310" s="168"/>
      <c r="AA310" s="173"/>
      <c r="AT310" s="174" t="s">
        <v>143</v>
      </c>
      <c r="AU310" s="174" t="s">
        <v>101</v>
      </c>
      <c r="AV310" s="12" t="s">
        <v>81</v>
      </c>
      <c r="AW310" s="12" t="s">
        <v>31</v>
      </c>
      <c r="AX310" s="12" t="s">
        <v>73</v>
      </c>
      <c r="AY310" s="174" t="s">
        <v>135</v>
      </c>
    </row>
    <row r="311" spans="2:51" s="10" customFormat="1" ht="22.5" customHeight="1">
      <c r="B311" s="151"/>
      <c r="C311" s="152"/>
      <c r="D311" s="152"/>
      <c r="E311" s="153" t="s">
        <v>5</v>
      </c>
      <c r="F311" s="253" t="s">
        <v>722</v>
      </c>
      <c r="G311" s="254"/>
      <c r="H311" s="254"/>
      <c r="I311" s="254"/>
      <c r="J311" s="152"/>
      <c r="K311" s="154">
        <v>82.914</v>
      </c>
      <c r="L311" s="152"/>
      <c r="M311" s="152"/>
      <c r="N311" s="152"/>
      <c r="O311" s="152"/>
      <c r="P311" s="152"/>
      <c r="Q311" s="152"/>
      <c r="R311" s="155"/>
      <c r="T311" s="156"/>
      <c r="U311" s="152"/>
      <c r="V311" s="152"/>
      <c r="W311" s="152"/>
      <c r="X311" s="152"/>
      <c r="Y311" s="152"/>
      <c r="Z311" s="152"/>
      <c r="AA311" s="157"/>
      <c r="AT311" s="158" t="s">
        <v>143</v>
      </c>
      <c r="AU311" s="158" t="s">
        <v>101</v>
      </c>
      <c r="AV311" s="10" t="s">
        <v>101</v>
      </c>
      <c r="AW311" s="10" t="s">
        <v>31</v>
      </c>
      <c r="AX311" s="10" t="s">
        <v>73</v>
      </c>
      <c r="AY311" s="158" t="s">
        <v>135</v>
      </c>
    </row>
    <row r="312" spans="2:51" s="10" customFormat="1" ht="22.5" customHeight="1">
      <c r="B312" s="151"/>
      <c r="C312" s="152"/>
      <c r="D312" s="152"/>
      <c r="E312" s="153" t="s">
        <v>5</v>
      </c>
      <c r="F312" s="253" t="s">
        <v>696</v>
      </c>
      <c r="G312" s="254"/>
      <c r="H312" s="254"/>
      <c r="I312" s="254"/>
      <c r="J312" s="152"/>
      <c r="K312" s="154">
        <v>27.02</v>
      </c>
      <c r="L312" s="152"/>
      <c r="M312" s="152"/>
      <c r="N312" s="152"/>
      <c r="O312" s="152"/>
      <c r="P312" s="152"/>
      <c r="Q312" s="152"/>
      <c r="R312" s="155"/>
      <c r="T312" s="156"/>
      <c r="U312" s="152"/>
      <c r="V312" s="152"/>
      <c r="W312" s="152"/>
      <c r="X312" s="152"/>
      <c r="Y312" s="152"/>
      <c r="Z312" s="152"/>
      <c r="AA312" s="157"/>
      <c r="AT312" s="158" t="s">
        <v>143</v>
      </c>
      <c r="AU312" s="158" t="s">
        <v>101</v>
      </c>
      <c r="AV312" s="10" t="s">
        <v>101</v>
      </c>
      <c r="AW312" s="10" t="s">
        <v>31</v>
      </c>
      <c r="AX312" s="10" t="s">
        <v>73</v>
      </c>
      <c r="AY312" s="158" t="s">
        <v>135</v>
      </c>
    </row>
    <row r="313" spans="2:51" s="11" customFormat="1" ht="22.5" customHeight="1">
      <c r="B313" s="159"/>
      <c r="C313" s="160"/>
      <c r="D313" s="160"/>
      <c r="E313" s="161" t="s">
        <v>5</v>
      </c>
      <c r="F313" s="255" t="s">
        <v>145</v>
      </c>
      <c r="G313" s="256"/>
      <c r="H313" s="256"/>
      <c r="I313" s="256"/>
      <c r="J313" s="160"/>
      <c r="K313" s="162">
        <v>109.934</v>
      </c>
      <c r="L313" s="160"/>
      <c r="M313" s="160"/>
      <c r="N313" s="160"/>
      <c r="O313" s="160"/>
      <c r="P313" s="160"/>
      <c r="Q313" s="160"/>
      <c r="R313" s="163"/>
      <c r="T313" s="164"/>
      <c r="U313" s="160"/>
      <c r="V313" s="160"/>
      <c r="W313" s="160"/>
      <c r="X313" s="160"/>
      <c r="Y313" s="160"/>
      <c r="Z313" s="160"/>
      <c r="AA313" s="165"/>
      <c r="AT313" s="166" t="s">
        <v>143</v>
      </c>
      <c r="AU313" s="166" t="s">
        <v>101</v>
      </c>
      <c r="AV313" s="11" t="s">
        <v>140</v>
      </c>
      <c r="AW313" s="11" t="s">
        <v>31</v>
      </c>
      <c r="AX313" s="11" t="s">
        <v>81</v>
      </c>
      <c r="AY313" s="166" t="s">
        <v>135</v>
      </c>
    </row>
    <row r="314" spans="2:63" s="9" customFormat="1" ht="29.85" customHeight="1">
      <c r="B314" s="130"/>
      <c r="C314" s="131"/>
      <c r="D314" s="140" t="s">
        <v>116</v>
      </c>
      <c r="E314" s="140"/>
      <c r="F314" s="140"/>
      <c r="G314" s="140"/>
      <c r="H314" s="140"/>
      <c r="I314" s="140"/>
      <c r="J314" s="140"/>
      <c r="K314" s="140"/>
      <c r="L314" s="140"/>
      <c r="M314" s="140"/>
      <c r="N314" s="267">
        <f>BK314</f>
        <v>0</v>
      </c>
      <c r="O314" s="268"/>
      <c r="P314" s="268"/>
      <c r="Q314" s="268"/>
      <c r="R314" s="133"/>
      <c r="T314" s="134"/>
      <c r="U314" s="131"/>
      <c r="V314" s="131"/>
      <c r="W314" s="135">
        <f>SUM(W315:W329)</f>
        <v>17.068776</v>
      </c>
      <c r="X314" s="131"/>
      <c r="Y314" s="135">
        <f>SUM(Y315:Y329)</f>
        <v>0</v>
      </c>
      <c r="Z314" s="131"/>
      <c r="AA314" s="136">
        <f>SUM(AA315:AA329)</f>
        <v>0</v>
      </c>
      <c r="AR314" s="137" t="s">
        <v>81</v>
      </c>
      <c r="AT314" s="138" t="s">
        <v>72</v>
      </c>
      <c r="AU314" s="138" t="s">
        <v>81</v>
      </c>
      <c r="AY314" s="137" t="s">
        <v>135</v>
      </c>
      <c r="BK314" s="139">
        <f>SUM(BK315:BK329)</f>
        <v>0</v>
      </c>
    </row>
    <row r="315" spans="2:65" s="1" customFormat="1" ht="31.5" customHeight="1">
      <c r="B315" s="141"/>
      <c r="C315" s="142" t="s">
        <v>11</v>
      </c>
      <c r="D315" s="142" t="s">
        <v>136</v>
      </c>
      <c r="E315" s="143" t="s">
        <v>337</v>
      </c>
      <c r="F315" s="249" t="s">
        <v>531</v>
      </c>
      <c r="G315" s="249"/>
      <c r="H315" s="249"/>
      <c r="I315" s="249"/>
      <c r="J315" s="144" t="s">
        <v>339</v>
      </c>
      <c r="K315" s="145">
        <v>63.928</v>
      </c>
      <c r="L315" s="250"/>
      <c r="M315" s="250"/>
      <c r="N315" s="250">
        <f>ROUND(L315*K315,2)</f>
        <v>0</v>
      </c>
      <c r="O315" s="250"/>
      <c r="P315" s="250"/>
      <c r="Q315" s="250"/>
      <c r="R315" s="146"/>
      <c r="T315" s="147" t="s">
        <v>5</v>
      </c>
      <c r="U315" s="44" t="s">
        <v>38</v>
      </c>
      <c r="V315" s="148">
        <v>0.125</v>
      </c>
      <c r="W315" s="148">
        <f>V315*K315</f>
        <v>7.991</v>
      </c>
      <c r="X315" s="148">
        <v>0</v>
      </c>
      <c r="Y315" s="148">
        <f>X315*K315</f>
        <v>0</v>
      </c>
      <c r="Z315" s="148">
        <v>0</v>
      </c>
      <c r="AA315" s="149">
        <f>Z315*K315</f>
        <v>0</v>
      </c>
      <c r="AR315" s="21" t="s">
        <v>140</v>
      </c>
      <c r="AT315" s="21" t="s">
        <v>136</v>
      </c>
      <c r="AU315" s="21" t="s">
        <v>101</v>
      </c>
      <c r="AY315" s="21" t="s">
        <v>135</v>
      </c>
      <c r="BE315" s="150">
        <f>IF(U315="základní",N315,0)</f>
        <v>0</v>
      </c>
      <c r="BF315" s="150">
        <f>IF(U315="snížená",N315,0)</f>
        <v>0</v>
      </c>
      <c r="BG315" s="150">
        <f>IF(U315="zákl. přenesená",N315,0)</f>
        <v>0</v>
      </c>
      <c r="BH315" s="150">
        <f>IF(U315="sníž. přenesená",N315,0)</f>
        <v>0</v>
      </c>
      <c r="BI315" s="150">
        <f>IF(U315="nulová",N315,0)</f>
        <v>0</v>
      </c>
      <c r="BJ315" s="21" t="s">
        <v>81</v>
      </c>
      <c r="BK315" s="150">
        <f>ROUND(L315*K315,2)</f>
        <v>0</v>
      </c>
      <c r="BL315" s="21" t="s">
        <v>140</v>
      </c>
      <c r="BM315" s="21" t="s">
        <v>723</v>
      </c>
    </row>
    <row r="316" spans="2:51" s="10" customFormat="1" ht="22.5" customHeight="1">
      <c r="B316" s="151"/>
      <c r="C316" s="152"/>
      <c r="D316" s="152"/>
      <c r="E316" s="153" t="s">
        <v>5</v>
      </c>
      <c r="F316" s="251" t="s">
        <v>724</v>
      </c>
      <c r="G316" s="252"/>
      <c r="H316" s="252"/>
      <c r="I316" s="252"/>
      <c r="J316" s="152"/>
      <c r="K316" s="154">
        <v>63.928</v>
      </c>
      <c r="L316" s="152"/>
      <c r="M316" s="152"/>
      <c r="N316" s="152"/>
      <c r="O316" s="152"/>
      <c r="P316" s="152"/>
      <c r="Q316" s="152"/>
      <c r="R316" s="155"/>
      <c r="T316" s="156"/>
      <c r="U316" s="152"/>
      <c r="V316" s="152"/>
      <c r="W316" s="152"/>
      <c r="X316" s="152"/>
      <c r="Y316" s="152"/>
      <c r="Z316" s="152"/>
      <c r="AA316" s="157"/>
      <c r="AT316" s="158" t="s">
        <v>143</v>
      </c>
      <c r="AU316" s="158" t="s">
        <v>101</v>
      </c>
      <c r="AV316" s="10" t="s">
        <v>101</v>
      </c>
      <c r="AW316" s="10" t="s">
        <v>31</v>
      </c>
      <c r="AX316" s="10" t="s">
        <v>81</v>
      </c>
      <c r="AY316" s="158" t="s">
        <v>135</v>
      </c>
    </row>
    <row r="317" spans="2:65" s="1" customFormat="1" ht="31.5" customHeight="1">
      <c r="B317" s="141"/>
      <c r="C317" s="142" t="s">
        <v>226</v>
      </c>
      <c r="D317" s="142" t="s">
        <v>136</v>
      </c>
      <c r="E317" s="143" t="s">
        <v>342</v>
      </c>
      <c r="F317" s="249" t="s">
        <v>343</v>
      </c>
      <c r="G317" s="249"/>
      <c r="H317" s="249"/>
      <c r="I317" s="249"/>
      <c r="J317" s="144" t="s">
        <v>339</v>
      </c>
      <c r="K317" s="145">
        <v>639.28</v>
      </c>
      <c r="L317" s="250"/>
      <c r="M317" s="250"/>
      <c r="N317" s="250">
        <f>ROUND(L317*K317,2)</f>
        <v>0</v>
      </c>
      <c r="O317" s="250"/>
      <c r="P317" s="250"/>
      <c r="Q317" s="250"/>
      <c r="R317" s="146"/>
      <c r="T317" s="147" t="s">
        <v>5</v>
      </c>
      <c r="U317" s="44" t="s">
        <v>38</v>
      </c>
      <c r="V317" s="148">
        <v>0.006</v>
      </c>
      <c r="W317" s="148">
        <f>V317*K317</f>
        <v>3.83568</v>
      </c>
      <c r="X317" s="148">
        <v>0</v>
      </c>
      <c r="Y317" s="148">
        <f>X317*K317</f>
        <v>0</v>
      </c>
      <c r="Z317" s="148">
        <v>0</v>
      </c>
      <c r="AA317" s="149">
        <f>Z317*K317</f>
        <v>0</v>
      </c>
      <c r="AR317" s="21" t="s">
        <v>140</v>
      </c>
      <c r="AT317" s="21" t="s">
        <v>136</v>
      </c>
      <c r="AU317" s="21" t="s">
        <v>101</v>
      </c>
      <c r="AY317" s="21" t="s">
        <v>135</v>
      </c>
      <c r="BE317" s="150">
        <f>IF(U317="základní",N317,0)</f>
        <v>0</v>
      </c>
      <c r="BF317" s="150">
        <f>IF(U317="snížená",N317,0)</f>
        <v>0</v>
      </c>
      <c r="BG317" s="150">
        <f>IF(U317="zákl. přenesená",N317,0)</f>
        <v>0</v>
      </c>
      <c r="BH317" s="150">
        <f>IF(U317="sníž. přenesená",N317,0)</f>
        <v>0</v>
      </c>
      <c r="BI317" s="150">
        <f>IF(U317="nulová",N317,0)</f>
        <v>0</v>
      </c>
      <c r="BJ317" s="21" t="s">
        <v>81</v>
      </c>
      <c r="BK317" s="150">
        <f>ROUND(L317*K317,2)</f>
        <v>0</v>
      </c>
      <c r="BL317" s="21" t="s">
        <v>140</v>
      </c>
      <c r="BM317" s="21" t="s">
        <v>725</v>
      </c>
    </row>
    <row r="318" spans="2:51" s="10" customFormat="1" ht="22.5" customHeight="1">
      <c r="B318" s="151"/>
      <c r="C318" s="152"/>
      <c r="D318" s="152"/>
      <c r="E318" s="153" t="s">
        <v>5</v>
      </c>
      <c r="F318" s="251" t="s">
        <v>726</v>
      </c>
      <c r="G318" s="252"/>
      <c r="H318" s="252"/>
      <c r="I318" s="252"/>
      <c r="J318" s="152"/>
      <c r="K318" s="154">
        <v>639.28</v>
      </c>
      <c r="L318" s="152"/>
      <c r="M318" s="152"/>
      <c r="N318" s="152"/>
      <c r="O318" s="152"/>
      <c r="P318" s="152"/>
      <c r="Q318" s="152"/>
      <c r="R318" s="155"/>
      <c r="T318" s="156"/>
      <c r="U318" s="152"/>
      <c r="V318" s="152"/>
      <c r="W318" s="152"/>
      <c r="X318" s="152"/>
      <c r="Y318" s="152"/>
      <c r="Z318" s="152"/>
      <c r="AA318" s="157"/>
      <c r="AT318" s="158" t="s">
        <v>143</v>
      </c>
      <c r="AU318" s="158" t="s">
        <v>101</v>
      </c>
      <c r="AV318" s="10" t="s">
        <v>101</v>
      </c>
      <c r="AW318" s="10" t="s">
        <v>31</v>
      </c>
      <c r="AX318" s="10" t="s">
        <v>81</v>
      </c>
      <c r="AY318" s="158" t="s">
        <v>135</v>
      </c>
    </row>
    <row r="319" spans="2:65" s="1" customFormat="1" ht="22.5" customHeight="1">
      <c r="B319" s="141"/>
      <c r="C319" s="142" t="s">
        <v>322</v>
      </c>
      <c r="D319" s="142" t="s">
        <v>136</v>
      </c>
      <c r="E319" s="143" t="s">
        <v>347</v>
      </c>
      <c r="F319" s="249" t="s">
        <v>348</v>
      </c>
      <c r="G319" s="249"/>
      <c r="H319" s="249"/>
      <c r="I319" s="249"/>
      <c r="J319" s="144" t="s">
        <v>339</v>
      </c>
      <c r="K319" s="145">
        <v>63.928</v>
      </c>
      <c r="L319" s="250"/>
      <c r="M319" s="250"/>
      <c r="N319" s="250">
        <f>ROUND(L319*K319,2)</f>
        <v>0</v>
      </c>
      <c r="O319" s="250"/>
      <c r="P319" s="250"/>
      <c r="Q319" s="250"/>
      <c r="R319" s="146"/>
      <c r="T319" s="147" t="s">
        <v>5</v>
      </c>
      <c r="U319" s="44" t="s">
        <v>38</v>
      </c>
      <c r="V319" s="148">
        <v>0</v>
      </c>
      <c r="W319" s="148">
        <f>V319*K319</f>
        <v>0</v>
      </c>
      <c r="X319" s="148">
        <v>0</v>
      </c>
      <c r="Y319" s="148">
        <f>X319*K319</f>
        <v>0</v>
      </c>
      <c r="Z319" s="148">
        <v>0</v>
      </c>
      <c r="AA319" s="149">
        <f>Z319*K319</f>
        <v>0</v>
      </c>
      <c r="AR319" s="21" t="s">
        <v>140</v>
      </c>
      <c r="AT319" s="21" t="s">
        <v>136</v>
      </c>
      <c r="AU319" s="21" t="s">
        <v>101</v>
      </c>
      <c r="AY319" s="21" t="s">
        <v>135</v>
      </c>
      <c r="BE319" s="150">
        <f>IF(U319="základní",N319,0)</f>
        <v>0</v>
      </c>
      <c r="BF319" s="150">
        <f>IF(U319="snížená",N319,0)</f>
        <v>0</v>
      </c>
      <c r="BG319" s="150">
        <f>IF(U319="zákl. přenesená",N319,0)</f>
        <v>0</v>
      </c>
      <c r="BH319" s="150">
        <f>IF(U319="sníž. přenesená",N319,0)</f>
        <v>0</v>
      </c>
      <c r="BI319" s="150">
        <f>IF(U319="nulová",N319,0)</f>
        <v>0</v>
      </c>
      <c r="BJ319" s="21" t="s">
        <v>81</v>
      </c>
      <c r="BK319" s="150">
        <f>ROUND(L319*K319,2)</f>
        <v>0</v>
      </c>
      <c r="BL319" s="21" t="s">
        <v>140</v>
      </c>
      <c r="BM319" s="21" t="s">
        <v>727</v>
      </c>
    </row>
    <row r="320" spans="2:65" s="1" customFormat="1" ht="31.5" customHeight="1">
      <c r="B320" s="141"/>
      <c r="C320" s="142" t="s">
        <v>728</v>
      </c>
      <c r="D320" s="142" t="s">
        <v>136</v>
      </c>
      <c r="E320" s="143" t="s">
        <v>351</v>
      </c>
      <c r="F320" s="249" t="s">
        <v>352</v>
      </c>
      <c r="G320" s="249"/>
      <c r="H320" s="249"/>
      <c r="I320" s="249"/>
      <c r="J320" s="144" t="s">
        <v>339</v>
      </c>
      <c r="K320" s="145">
        <v>63.928</v>
      </c>
      <c r="L320" s="250"/>
      <c r="M320" s="250"/>
      <c r="N320" s="250">
        <f>ROUND(L320*K320,2)</f>
        <v>0</v>
      </c>
      <c r="O320" s="250"/>
      <c r="P320" s="250"/>
      <c r="Q320" s="250"/>
      <c r="R320" s="146"/>
      <c r="T320" s="147" t="s">
        <v>5</v>
      </c>
      <c r="U320" s="44" t="s">
        <v>38</v>
      </c>
      <c r="V320" s="148">
        <v>0</v>
      </c>
      <c r="W320" s="148">
        <f>V320*K320</f>
        <v>0</v>
      </c>
      <c r="X320" s="148">
        <v>0</v>
      </c>
      <c r="Y320" s="148">
        <f>X320*K320</f>
        <v>0</v>
      </c>
      <c r="Z320" s="148">
        <v>0</v>
      </c>
      <c r="AA320" s="149">
        <f>Z320*K320</f>
        <v>0</v>
      </c>
      <c r="AR320" s="21" t="s">
        <v>140</v>
      </c>
      <c r="AT320" s="21" t="s">
        <v>136</v>
      </c>
      <c r="AU320" s="21" t="s">
        <v>101</v>
      </c>
      <c r="AY320" s="21" t="s">
        <v>135</v>
      </c>
      <c r="BE320" s="150">
        <f>IF(U320="základní",N320,0)</f>
        <v>0</v>
      </c>
      <c r="BF320" s="150">
        <f>IF(U320="snížená",N320,0)</f>
        <v>0</v>
      </c>
      <c r="BG320" s="150">
        <f>IF(U320="zákl. přenesená",N320,0)</f>
        <v>0</v>
      </c>
      <c r="BH320" s="150">
        <f>IF(U320="sníž. přenesená",N320,0)</f>
        <v>0</v>
      </c>
      <c r="BI320" s="150">
        <f>IF(U320="nulová",N320,0)</f>
        <v>0</v>
      </c>
      <c r="BJ320" s="21" t="s">
        <v>81</v>
      </c>
      <c r="BK320" s="150">
        <f>ROUND(L320*K320,2)</f>
        <v>0</v>
      </c>
      <c r="BL320" s="21" t="s">
        <v>140</v>
      </c>
      <c r="BM320" s="21" t="s">
        <v>729</v>
      </c>
    </row>
    <row r="321" spans="2:51" s="10" customFormat="1" ht="22.5" customHeight="1">
      <c r="B321" s="151"/>
      <c r="C321" s="152"/>
      <c r="D321" s="152"/>
      <c r="E321" s="153" t="s">
        <v>5</v>
      </c>
      <c r="F321" s="251" t="s">
        <v>724</v>
      </c>
      <c r="G321" s="252"/>
      <c r="H321" s="252"/>
      <c r="I321" s="252"/>
      <c r="J321" s="152"/>
      <c r="K321" s="154">
        <v>63.928</v>
      </c>
      <c r="L321" s="152"/>
      <c r="M321" s="152"/>
      <c r="N321" s="152"/>
      <c r="O321" s="152"/>
      <c r="P321" s="152"/>
      <c r="Q321" s="152"/>
      <c r="R321" s="155"/>
      <c r="T321" s="156"/>
      <c r="U321" s="152"/>
      <c r="V321" s="152"/>
      <c r="W321" s="152"/>
      <c r="X321" s="152"/>
      <c r="Y321" s="152"/>
      <c r="Z321" s="152"/>
      <c r="AA321" s="157"/>
      <c r="AT321" s="158" t="s">
        <v>143</v>
      </c>
      <c r="AU321" s="158" t="s">
        <v>101</v>
      </c>
      <c r="AV321" s="10" t="s">
        <v>101</v>
      </c>
      <c r="AW321" s="10" t="s">
        <v>31</v>
      </c>
      <c r="AX321" s="10" t="s">
        <v>81</v>
      </c>
      <c r="AY321" s="158" t="s">
        <v>135</v>
      </c>
    </row>
    <row r="322" spans="2:65" s="1" customFormat="1" ht="31.5" customHeight="1">
      <c r="B322" s="141"/>
      <c r="C322" s="142" t="s">
        <v>332</v>
      </c>
      <c r="D322" s="142" t="s">
        <v>136</v>
      </c>
      <c r="E322" s="143" t="s">
        <v>355</v>
      </c>
      <c r="F322" s="249" t="s">
        <v>356</v>
      </c>
      <c r="G322" s="249"/>
      <c r="H322" s="249"/>
      <c r="I322" s="249"/>
      <c r="J322" s="144" t="s">
        <v>139</v>
      </c>
      <c r="K322" s="145">
        <v>31.964</v>
      </c>
      <c r="L322" s="250"/>
      <c r="M322" s="250"/>
      <c r="N322" s="250">
        <f>ROUND(L322*K322,2)</f>
        <v>0</v>
      </c>
      <c r="O322" s="250"/>
      <c r="P322" s="250"/>
      <c r="Q322" s="250"/>
      <c r="R322" s="146"/>
      <c r="T322" s="147" t="s">
        <v>5</v>
      </c>
      <c r="U322" s="44" t="s">
        <v>38</v>
      </c>
      <c r="V322" s="148">
        <v>0.164</v>
      </c>
      <c r="W322" s="148">
        <f>V322*K322</f>
        <v>5.242096</v>
      </c>
      <c r="X322" s="148">
        <v>0</v>
      </c>
      <c r="Y322" s="148">
        <f>X322*K322</f>
        <v>0</v>
      </c>
      <c r="Z322" s="148">
        <v>0</v>
      </c>
      <c r="AA322" s="149">
        <f>Z322*K322</f>
        <v>0</v>
      </c>
      <c r="AR322" s="21" t="s">
        <v>140</v>
      </c>
      <c r="AT322" s="21" t="s">
        <v>136</v>
      </c>
      <c r="AU322" s="21" t="s">
        <v>101</v>
      </c>
      <c r="AY322" s="21" t="s">
        <v>135</v>
      </c>
      <c r="BE322" s="150">
        <f>IF(U322="základní",N322,0)</f>
        <v>0</v>
      </c>
      <c r="BF322" s="150">
        <f>IF(U322="snížená",N322,0)</f>
        <v>0</v>
      </c>
      <c r="BG322" s="150">
        <f>IF(U322="zákl. přenesená",N322,0)</f>
        <v>0</v>
      </c>
      <c r="BH322" s="150">
        <f>IF(U322="sníž. přenesená",N322,0)</f>
        <v>0</v>
      </c>
      <c r="BI322" s="150">
        <f>IF(U322="nulová",N322,0)</f>
        <v>0</v>
      </c>
      <c r="BJ322" s="21" t="s">
        <v>81</v>
      </c>
      <c r="BK322" s="150">
        <f>ROUND(L322*K322,2)</f>
        <v>0</v>
      </c>
      <c r="BL322" s="21" t="s">
        <v>140</v>
      </c>
      <c r="BM322" s="21" t="s">
        <v>730</v>
      </c>
    </row>
    <row r="323" spans="2:51" s="10" customFormat="1" ht="22.5" customHeight="1">
      <c r="B323" s="151"/>
      <c r="C323" s="152"/>
      <c r="D323" s="152"/>
      <c r="E323" s="153" t="s">
        <v>5</v>
      </c>
      <c r="F323" s="251" t="s">
        <v>573</v>
      </c>
      <c r="G323" s="252"/>
      <c r="H323" s="252"/>
      <c r="I323" s="252"/>
      <c r="J323" s="152"/>
      <c r="K323" s="154">
        <v>25.478</v>
      </c>
      <c r="L323" s="152"/>
      <c r="M323" s="152"/>
      <c r="N323" s="152"/>
      <c r="O323" s="152"/>
      <c r="P323" s="152"/>
      <c r="Q323" s="152"/>
      <c r="R323" s="155"/>
      <c r="T323" s="156"/>
      <c r="U323" s="152"/>
      <c r="V323" s="152"/>
      <c r="W323" s="152"/>
      <c r="X323" s="152"/>
      <c r="Y323" s="152"/>
      <c r="Z323" s="152"/>
      <c r="AA323" s="157"/>
      <c r="AT323" s="158" t="s">
        <v>143</v>
      </c>
      <c r="AU323" s="158" t="s">
        <v>101</v>
      </c>
      <c r="AV323" s="10" t="s">
        <v>101</v>
      </c>
      <c r="AW323" s="10" t="s">
        <v>31</v>
      </c>
      <c r="AX323" s="10" t="s">
        <v>73</v>
      </c>
      <c r="AY323" s="158" t="s">
        <v>135</v>
      </c>
    </row>
    <row r="324" spans="2:51" s="10" customFormat="1" ht="22.5" customHeight="1">
      <c r="B324" s="151"/>
      <c r="C324" s="152"/>
      <c r="D324" s="152"/>
      <c r="E324" s="153" t="s">
        <v>5</v>
      </c>
      <c r="F324" s="253" t="s">
        <v>574</v>
      </c>
      <c r="G324" s="254"/>
      <c r="H324" s="254"/>
      <c r="I324" s="254"/>
      <c r="J324" s="152"/>
      <c r="K324" s="154">
        <v>3.779</v>
      </c>
      <c r="L324" s="152"/>
      <c r="M324" s="152"/>
      <c r="N324" s="152"/>
      <c r="O324" s="152"/>
      <c r="P324" s="152"/>
      <c r="Q324" s="152"/>
      <c r="R324" s="155"/>
      <c r="T324" s="156"/>
      <c r="U324" s="152"/>
      <c r="V324" s="152"/>
      <c r="W324" s="152"/>
      <c r="X324" s="152"/>
      <c r="Y324" s="152"/>
      <c r="Z324" s="152"/>
      <c r="AA324" s="157"/>
      <c r="AT324" s="158" t="s">
        <v>143</v>
      </c>
      <c r="AU324" s="158" t="s">
        <v>101</v>
      </c>
      <c r="AV324" s="10" t="s">
        <v>101</v>
      </c>
      <c r="AW324" s="10" t="s">
        <v>31</v>
      </c>
      <c r="AX324" s="10" t="s">
        <v>73</v>
      </c>
      <c r="AY324" s="158" t="s">
        <v>135</v>
      </c>
    </row>
    <row r="325" spans="2:51" s="10" customFormat="1" ht="22.5" customHeight="1">
      <c r="B325" s="151"/>
      <c r="C325" s="152"/>
      <c r="D325" s="152"/>
      <c r="E325" s="153" t="s">
        <v>5</v>
      </c>
      <c r="F325" s="253" t="s">
        <v>575</v>
      </c>
      <c r="G325" s="254"/>
      <c r="H325" s="254"/>
      <c r="I325" s="254"/>
      <c r="J325" s="152"/>
      <c r="K325" s="154">
        <v>0.378</v>
      </c>
      <c r="L325" s="152"/>
      <c r="M325" s="152"/>
      <c r="N325" s="152"/>
      <c r="O325" s="152"/>
      <c r="P325" s="152"/>
      <c r="Q325" s="152"/>
      <c r="R325" s="155"/>
      <c r="T325" s="156"/>
      <c r="U325" s="152"/>
      <c r="V325" s="152"/>
      <c r="W325" s="152"/>
      <c r="X325" s="152"/>
      <c r="Y325" s="152"/>
      <c r="Z325" s="152"/>
      <c r="AA325" s="157"/>
      <c r="AT325" s="158" t="s">
        <v>143</v>
      </c>
      <c r="AU325" s="158" t="s">
        <v>101</v>
      </c>
      <c r="AV325" s="10" t="s">
        <v>101</v>
      </c>
      <c r="AW325" s="10" t="s">
        <v>31</v>
      </c>
      <c r="AX325" s="10" t="s">
        <v>73</v>
      </c>
      <c r="AY325" s="158" t="s">
        <v>135</v>
      </c>
    </row>
    <row r="326" spans="2:51" s="10" customFormat="1" ht="22.5" customHeight="1">
      <c r="B326" s="151"/>
      <c r="C326" s="152"/>
      <c r="D326" s="152"/>
      <c r="E326" s="153" t="s">
        <v>5</v>
      </c>
      <c r="F326" s="253" t="s">
        <v>576</v>
      </c>
      <c r="G326" s="254"/>
      <c r="H326" s="254"/>
      <c r="I326" s="254"/>
      <c r="J326" s="152"/>
      <c r="K326" s="154">
        <v>1.099</v>
      </c>
      <c r="L326" s="152"/>
      <c r="M326" s="152"/>
      <c r="N326" s="152"/>
      <c r="O326" s="152"/>
      <c r="P326" s="152"/>
      <c r="Q326" s="152"/>
      <c r="R326" s="155"/>
      <c r="T326" s="156"/>
      <c r="U326" s="152"/>
      <c r="V326" s="152"/>
      <c r="W326" s="152"/>
      <c r="X326" s="152"/>
      <c r="Y326" s="152"/>
      <c r="Z326" s="152"/>
      <c r="AA326" s="157"/>
      <c r="AT326" s="158" t="s">
        <v>143</v>
      </c>
      <c r="AU326" s="158" t="s">
        <v>101</v>
      </c>
      <c r="AV326" s="10" t="s">
        <v>101</v>
      </c>
      <c r="AW326" s="10" t="s">
        <v>31</v>
      </c>
      <c r="AX326" s="10" t="s">
        <v>73</v>
      </c>
      <c r="AY326" s="158" t="s">
        <v>135</v>
      </c>
    </row>
    <row r="327" spans="2:51" s="10" customFormat="1" ht="22.5" customHeight="1">
      <c r="B327" s="151"/>
      <c r="C327" s="152"/>
      <c r="D327" s="152"/>
      <c r="E327" s="153" t="s">
        <v>5</v>
      </c>
      <c r="F327" s="253" t="s">
        <v>731</v>
      </c>
      <c r="G327" s="254"/>
      <c r="H327" s="254"/>
      <c r="I327" s="254"/>
      <c r="J327" s="152"/>
      <c r="K327" s="154">
        <v>0.924</v>
      </c>
      <c r="L327" s="152"/>
      <c r="M327" s="152"/>
      <c r="N327" s="152"/>
      <c r="O327" s="152"/>
      <c r="P327" s="152"/>
      <c r="Q327" s="152"/>
      <c r="R327" s="155"/>
      <c r="T327" s="156"/>
      <c r="U327" s="152"/>
      <c r="V327" s="152"/>
      <c r="W327" s="152"/>
      <c r="X327" s="152"/>
      <c r="Y327" s="152"/>
      <c r="Z327" s="152"/>
      <c r="AA327" s="157"/>
      <c r="AT327" s="158" t="s">
        <v>143</v>
      </c>
      <c r="AU327" s="158" t="s">
        <v>101</v>
      </c>
      <c r="AV327" s="10" t="s">
        <v>101</v>
      </c>
      <c r="AW327" s="10" t="s">
        <v>31</v>
      </c>
      <c r="AX327" s="10" t="s">
        <v>73</v>
      </c>
      <c r="AY327" s="158" t="s">
        <v>135</v>
      </c>
    </row>
    <row r="328" spans="2:51" s="10" customFormat="1" ht="22.5" customHeight="1">
      <c r="B328" s="151"/>
      <c r="C328" s="152"/>
      <c r="D328" s="152"/>
      <c r="E328" s="153" t="s">
        <v>5</v>
      </c>
      <c r="F328" s="253" t="s">
        <v>578</v>
      </c>
      <c r="G328" s="254"/>
      <c r="H328" s="254"/>
      <c r="I328" s="254"/>
      <c r="J328" s="152"/>
      <c r="K328" s="154">
        <v>0.306</v>
      </c>
      <c r="L328" s="152"/>
      <c r="M328" s="152"/>
      <c r="N328" s="152"/>
      <c r="O328" s="152"/>
      <c r="P328" s="152"/>
      <c r="Q328" s="152"/>
      <c r="R328" s="155"/>
      <c r="T328" s="156"/>
      <c r="U328" s="152"/>
      <c r="V328" s="152"/>
      <c r="W328" s="152"/>
      <c r="X328" s="152"/>
      <c r="Y328" s="152"/>
      <c r="Z328" s="152"/>
      <c r="AA328" s="157"/>
      <c r="AT328" s="158" t="s">
        <v>143</v>
      </c>
      <c r="AU328" s="158" t="s">
        <v>101</v>
      </c>
      <c r="AV328" s="10" t="s">
        <v>101</v>
      </c>
      <c r="AW328" s="10" t="s">
        <v>31</v>
      </c>
      <c r="AX328" s="10" t="s">
        <v>73</v>
      </c>
      <c r="AY328" s="158" t="s">
        <v>135</v>
      </c>
    </row>
    <row r="329" spans="2:51" s="11" customFormat="1" ht="22.5" customHeight="1">
      <c r="B329" s="159"/>
      <c r="C329" s="160"/>
      <c r="D329" s="160"/>
      <c r="E329" s="161" t="s">
        <v>5</v>
      </c>
      <c r="F329" s="255" t="s">
        <v>145</v>
      </c>
      <c r="G329" s="256"/>
      <c r="H329" s="256"/>
      <c r="I329" s="256"/>
      <c r="J329" s="160"/>
      <c r="K329" s="162">
        <v>31.964</v>
      </c>
      <c r="L329" s="160"/>
      <c r="M329" s="160"/>
      <c r="N329" s="160"/>
      <c r="O329" s="160"/>
      <c r="P329" s="160"/>
      <c r="Q329" s="160"/>
      <c r="R329" s="163"/>
      <c r="T329" s="164"/>
      <c r="U329" s="160"/>
      <c r="V329" s="160"/>
      <c r="W329" s="160"/>
      <c r="X329" s="160"/>
      <c r="Y329" s="160"/>
      <c r="Z329" s="160"/>
      <c r="AA329" s="165"/>
      <c r="AT329" s="166" t="s">
        <v>143</v>
      </c>
      <c r="AU329" s="166" t="s">
        <v>101</v>
      </c>
      <c r="AV329" s="11" t="s">
        <v>140</v>
      </c>
      <c r="AW329" s="11" t="s">
        <v>31</v>
      </c>
      <c r="AX329" s="11" t="s">
        <v>81</v>
      </c>
      <c r="AY329" s="166" t="s">
        <v>135</v>
      </c>
    </row>
    <row r="330" spans="2:63" s="9" customFormat="1" ht="37.35" customHeight="1">
      <c r="B330" s="130"/>
      <c r="C330" s="131"/>
      <c r="D330" s="132" t="s">
        <v>117</v>
      </c>
      <c r="E330" s="132"/>
      <c r="F330" s="132"/>
      <c r="G330" s="132"/>
      <c r="H330" s="132"/>
      <c r="I330" s="132"/>
      <c r="J330" s="132"/>
      <c r="K330" s="132"/>
      <c r="L330" s="132"/>
      <c r="M330" s="132"/>
      <c r="N330" s="266">
        <f>BK330</f>
        <v>0</v>
      </c>
      <c r="O330" s="241"/>
      <c r="P330" s="241"/>
      <c r="Q330" s="241"/>
      <c r="R330" s="133"/>
      <c r="T330" s="134"/>
      <c r="U330" s="131"/>
      <c r="V330" s="131"/>
      <c r="W330" s="135">
        <f>W331+W334+W342+W378+W384+W399+W406+W409+W448+W457+W462+W486+W495+W515+W538</f>
        <v>2013.474647</v>
      </c>
      <c r="X330" s="131"/>
      <c r="Y330" s="135">
        <f>Y331+Y334+Y342+Y378+Y384+Y399+Y406+Y409+Y448+Y457+Y462+Y486+Y495+Y515+Y538</f>
        <v>63.05735265999999</v>
      </c>
      <c r="Z330" s="131"/>
      <c r="AA330" s="136">
        <f>AA331+AA334+AA342+AA378+AA384+AA399+AA406+AA409+AA448+AA457+AA462+AA486+AA495+AA515+AA538</f>
        <v>3.95127917</v>
      </c>
      <c r="AR330" s="137" t="s">
        <v>101</v>
      </c>
      <c r="AT330" s="138" t="s">
        <v>72</v>
      </c>
      <c r="AU330" s="138" t="s">
        <v>73</v>
      </c>
      <c r="AY330" s="137" t="s">
        <v>135</v>
      </c>
      <c r="BK330" s="139">
        <f>BK331+BK334+BK342+BK378+BK384+BK399+BK406+BK409+BK448+BK457+BK462+BK486+BK495+BK515+BK538</f>
        <v>0</v>
      </c>
    </row>
    <row r="331" spans="2:63" s="9" customFormat="1" ht="19.9" customHeight="1">
      <c r="B331" s="130"/>
      <c r="C331" s="131"/>
      <c r="D331" s="140" t="s">
        <v>557</v>
      </c>
      <c r="E331" s="140"/>
      <c r="F331" s="140"/>
      <c r="G331" s="140"/>
      <c r="H331" s="140"/>
      <c r="I331" s="140"/>
      <c r="J331" s="140"/>
      <c r="K331" s="140"/>
      <c r="L331" s="140"/>
      <c r="M331" s="140"/>
      <c r="N331" s="267">
        <f>BK331</f>
        <v>0</v>
      </c>
      <c r="O331" s="268"/>
      <c r="P331" s="268"/>
      <c r="Q331" s="268"/>
      <c r="R331" s="133"/>
      <c r="T331" s="134"/>
      <c r="U331" s="131"/>
      <c r="V331" s="131"/>
      <c r="W331" s="135">
        <f>SUM(W332:W333)</f>
        <v>10.8595</v>
      </c>
      <c r="X331" s="131"/>
      <c r="Y331" s="135">
        <f>SUM(Y332:Y333)</f>
        <v>0.260628</v>
      </c>
      <c r="Z331" s="131"/>
      <c r="AA331" s="136">
        <f>SUM(AA332:AA333)</f>
        <v>0</v>
      </c>
      <c r="AR331" s="137" t="s">
        <v>101</v>
      </c>
      <c r="AT331" s="138" t="s">
        <v>72</v>
      </c>
      <c r="AU331" s="138" t="s">
        <v>81</v>
      </c>
      <c r="AY331" s="137" t="s">
        <v>135</v>
      </c>
      <c r="BK331" s="139">
        <f>SUM(BK332:BK333)</f>
        <v>0</v>
      </c>
    </row>
    <row r="332" spans="2:65" s="1" customFormat="1" ht="31.5" customHeight="1">
      <c r="B332" s="141"/>
      <c r="C332" s="142" t="s">
        <v>195</v>
      </c>
      <c r="D332" s="142" t="s">
        <v>136</v>
      </c>
      <c r="E332" s="143" t="s">
        <v>732</v>
      </c>
      <c r="F332" s="249" t="s">
        <v>733</v>
      </c>
      <c r="G332" s="249"/>
      <c r="H332" s="249"/>
      <c r="I332" s="249"/>
      <c r="J332" s="144" t="s">
        <v>187</v>
      </c>
      <c r="K332" s="145">
        <v>43.438</v>
      </c>
      <c r="L332" s="250"/>
      <c r="M332" s="250"/>
      <c r="N332" s="250">
        <f>ROUND(L332*K332,2)</f>
        <v>0</v>
      </c>
      <c r="O332" s="250"/>
      <c r="P332" s="250"/>
      <c r="Q332" s="250"/>
      <c r="R332" s="146"/>
      <c r="T332" s="147" t="s">
        <v>5</v>
      </c>
      <c r="U332" s="44" t="s">
        <v>38</v>
      </c>
      <c r="V332" s="148">
        <v>0.25</v>
      </c>
      <c r="W332" s="148">
        <f>V332*K332</f>
        <v>10.8595</v>
      </c>
      <c r="X332" s="148">
        <v>0.006</v>
      </c>
      <c r="Y332" s="148">
        <f>X332*K332</f>
        <v>0.260628</v>
      </c>
      <c r="Z332" s="148">
        <v>0</v>
      </c>
      <c r="AA332" s="149">
        <f>Z332*K332</f>
        <v>0</v>
      </c>
      <c r="AR332" s="21" t="s">
        <v>226</v>
      </c>
      <c r="AT332" s="21" t="s">
        <v>136</v>
      </c>
      <c r="AU332" s="21" t="s">
        <v>101</v>
      </c>
      <c r="AY332" s="21" t="s">
        <v>135</v>
      </c>
      <c r="BE332" s="150">
        <f>IF(U332="základní",N332,0)</f>
        <v>0</v>
      </c>
      <c r="BF332" s="150">
        <f>IF(U332="snížená",N332,0)</f>
        <v>0</v>
      </c>
      <c r="BG332" s="150">
        <f>IF(U332="zákl. přenesená",N332,0)</f>
        <v>0</v>
      </c>
      <c r="BH332" s="150">
        <f>IF(U332="sníž. přenesená",N332,0)</f>
        <v>0</v>
      </c>
      <c r="BI332" s="150">
        <f>IF(U332="nulová",N332,0)</f>
        <v>0</v>
      </c>
      <c r="BJ332" s="21" t="s">
        <v>81</v>
      </c>
      <c r="BK332" s="150">
        <f>ROUND(L332*K332,2)</f>
        <v>0</v>
      </c>
      <c r="BL332" s="21" t="s">
        <v>226</v>
      </c>
      <c r="BM332" s="21" t="s">
        <v>734</v>
      </c>
    </row>
    <row r="333" spans="2:51" s="10" customFormat="1" ht="22.5" customHeight="1">
      <c r="B333" s="151"/>
      <c r="C333" s="152"/>
      <c r="D333" s="152"/>
      <c r="E333" s="153" t="s">
        <v>5</v>
      </c>
      <c r="F333" s="251" t="s">
        <v>617</v>
      </c>
      <c r="G333" s="252"/>
      <c r="H333" s="252"/>
      <c r="I333" s="252"/>
      <c r="J333" s="152"/>
      <c r="K333" s="154">
        <v>43.438</v>
      </c>
      <c r="L333" s="152"/>
      <c r="M333" s="152"/>
      <c r="N333" s="152"/>
      <c r="O333" s="152"/>
      <c r="P333" s="152"/>
      <c r="Q333" s="152"/>
      <c r="R333" s="155"/>
      <c r="T333" s="156"/>
      <c r="U333" s="152"/>
      <c r="V333" s="152"/>
      <c r="W333" s="152"/>
      <c r="X333" s="152"/>
      <c r="Y333" s="152"/>
      <c r="Z333" s="152"/>
      <c r="AA333" s="157"/>
      <c r="AT333" s="158" t="s">
        <v>143</v>
      </c>
      <c r="AU333" s="158" t="s">
        <v>101</v>
      </c>
      <c r="AV333" s="10" t="s">
        <v>101</v>
      </c>
      <c r="AW333" s="10" t="s">
        <v>31</v>
      </c>
      <c r="AX333" s="10" t="s">
        <v>81</v>
      </c>
      <c r="AY333" s="158" t="s">
        <v>135</v>
      </c>
    </row>
    <row r="334" spans="2:63" s="9" customFormat="1" ht="29.85" customHeight="1">
      <c r="B334" s="130"/>
      <c r="C334" s="131"/>
      <c r="D334" s="140" t="s">
        <v>558</v>
      </c>
      <c r="E334" s="140"/>
      <c r="F334" s="140"/>
      <c r="G334" s="140"/>
      <c r="H334" s="140"/>
      <c r="I334" s="140"/>
      <c r="J334" s="140"/>
      <c r="K334" s="140"/>
      <c r="L334" s="140"/>
      <c r="M334" s="140"/>
      <c r="N334" s="267">
        <f>BK334</f>
        <v>0</v>
      </c>
      <c r="O334" s="268"/>
      <c r="P334" s="268"/>
      <c r="Q334" s="268"/>
      <c r="R334" s="133"/>
      <c r="T334" s="134"/>
      <c r="U334" s="131"/>
      <c r="V334" s="131"/>
      <c r="W334" s="135">
        <f>SUM(W335:W341)</f>
        <v>4.617327</v>
      </c>
      <c r="X334" s="131"/>
      <c r="Y334" s="135">
        <f>SUM(Y335:Y341)</f>
        <v>0.0005</v>
      </c>
      <c r="Z334" s="131"/>
      <c r="AA334" s="136">
        <f>SUM(AA335:AA341)</f>
        <v>0</v>
      </c>
      <c r="AR334" s="137" t="s">
        <v>101</v>
      </c>
      <c r="AT334" s="138" t="s">
        <v>72</v>
      </c>
      <c r="AU334" s="138" t="s">
        <v>81</v>
      </c>
      <c r="AY334" s="137" t="s">
        <v>135</v>
      </c>
      <c r="BK334" s="139">
        <f>SUM(BK335:BK341)</f>
        <v>0</v>
      </c>
    </row>
    <row r="335" spans="2:65" s="1" customFormat="1" ht="22.5" customHeight="1">
      <c r="B335" s="141"/>
      <c r="C335" s="142" t="s">
        <v>434</v>
      </c>
      <c r="D335" s="142" t="s">
        <v>136</v>
      </c>
      <c r="E335" s="143" t="s">
        <v>735</v>
      </c>
      <c r="F335" s="249" t="s">
        <v>736</v>
      </c>
      <c r="G335" s="249"/>
      <c r="H335" s="249"/>
      <c r="I335" s="249"/>
      <c r="J335" s="144" t="s">
        <v>219</v>
      </c>
      <c r="K335" s="145">
        <v>12</v>
      </c>
      <c r="L335" s="250"/>
      <c r="M335" s="250"/>
      <c r="N335" s="250">
        <f>ROUND(L335*K335,2)</f>
        <v>0</v>
      </c>
      <c r="O335" s="250"/>
      <c r="P335" s="250"/>
      <c r="Q335" s="250"/>
      <c r="R335" s="146"/>
      <c r="T335" s="147" t="s">
        <v>5</v>
      </c>
      <c r="U335" s="44" t="s">
        <v>38</v>
      </c>
      <c r="V335" s="148">
        <v>0.043</v>
      </c>
      <c r="W335" s="148">
        <f>V335*K335</f>
        <v>0.516</v>
      </c>
      <c r="X335" s="148">
        <v>0</v>
      </c>
      <c r="Y335" s="148">
        <f>X335*K335</f>
        <v>0</v>
      </c>
      <c r="Z335" s="148">
        <v>0</v>
      </c>
      <c r="AA335" s="149">
        <f>Z335*K335</f>
        <v>0</v>
      </c>
      <c r="AR335" s="21" t="s">
        <v>226</v>
      </c>
      <c r="AT335" s="21" t="s">
        <v>136</v>
      </c>
      <c r="AU335" s="21" t="s">
        <v>101</v>
      </c>
      <c r="AY335" s="21" t="s">
        <v>135</v>
      </c>
      <c r="BE335" s="150">
        <f>IF(U335="základní",N335,0)</f>
        <v>0</v>
      </c>
      <c r="BF335" s="150">
        <f>IF(U335="snížená",N335,0)</f>
        <v>0</v>
      </c>
      <c r="BG335" s="150">
        <f>IF(U335="zákl. přenesená",N335,0)</f>
        <v>0</v>
      </c>
      <c r="BH335" s="150">
        <f>IF(U335="sníž. přenesená",N335,0)</f>
        <v>0</v>
      </c>
      <c r="BI335" s="150">
        <f>IF(U335="nulová",N335,0)</f>
        <v>0</v>
      </c>
      <c r="BJ335" s="21" t="s">
        <v>81</v>
      </c>
      <c r="BK335" s="150">
        <f>ROUND(L335*K335,2)</f>
        <v>0</v>
      </c>
      <c r="BL335" s="21" t="s">
        <v>226</v>
      </c>
      <c r="BM335" s="21" t="s">
        <v>737</v>
      </c>
    </row>
    <row r="336" spans="2:51" s="12" customFormat="1" ht="22.5" customHeight="1">
      <c r="B336" s="167"/>
      <c r="C336" s="168"/>
      <c r="D336" s="168"/>
      <c r="E336" s="169" t="s">
        <v>5</v>
      </c>
      <c r="F336" s="257" t="s">
        <v>738</v>
      </c>
      <c r="G336" s="258"/>
      <c r="H336" s="258"/>
      <c r="I336" s="258"/>
      <c r="J336" s="168"/>
      <c r="K336" s="170" t="s">
        <v>5</v>
      </c>
      <c r="L336" s="168"/>
      <c r="M336" s="168"/>
      <c r="N336" s="168"/>
      <c r="O336" s="168"/>
      <c r="P336" s="168"/>
      <c r="Q336" s="168"/>
      <c r="R336" s="171"/>
      <c r="T336" s="172"/>
      <c r="U336" s="168"/>
      <c r="V336" s="168"/>
      <c r="W336" s="168"/>
      <c r="X336" s="168"/>
      <c r="Y336" s="168"/>
      <c r="Z336" s="168"/>
      <c r="AA336" s="173"/>
      <c r="AT336" s="174" t="s">
        <v>143</v>
      </c>
      <c r="AU336" s="174" t="s">
        <v>101</v>
      </c>
      <c r="AV336" s="12" t="s">
        <v>81</v>
      </c>
      <c r="AW336" s="12" t="s">
        <v>31</v>
      </c>
      <c r="AX336" s="12" t="s">
        <v>73</v>
      </c>
      <c r="AY336" s="174" t="s">
        <v>135</v>
      </c>
    </row>
    <row r="337" spans="2:51" s="10" customFormat="1" ht="22.5" customHeight="1">
      <c r="B337" s="151"/>
      <c r="C337" s="152"/>
      <c r="D337" s="152"/>
      <c r="E337" s="153" t="s">
        <v>5</v>
      </c>
      <c r="F337" s="253" t="s">
        <v>739</v>
      </c>
      <c r="G337" s="254"/>
      <c r="H337" s="254"/>
      <c r="I337" s="254"/>
      <c r="J337" s="152"/>
      <c r="K337" s="154">
        <v>6</v>
      </c>
      <c r="L337" s="152"/>
      <c r="M337" s="152"/>
      <c r="N337" s="152"/>
      <c r="O337" s="152"/>
      <c r="P337" s="152"/>
      <c r="Q337" s="152"/>
      <c r="R337" s="155"/>
      <c r="T337" s="156"/>
      <c r="U337" s="152"/>
      <c r="V337" s="152"/>
      <c r="W337" s="152"/>
      <c r="X337" s="152"/>
      <c r="Y337" s="152"/>
      <c r="Z337" s="152"/>
      <c r="AA337" s="157"/>
      <c r="AT337" s="158" t="s">
        <v>143</v>
      </c>
      <c r="AU337" s="158" t="s">
        <v>101</v>
      </c>
      <c r="AV337" s="10" t="s">
        <v>101</v>
      </c>
      <c r="AW337" s="10" t="s">
        <v>31</v>
      </c>
      <c r="AX337" s="10" t="s">
        <v>73</v>
      </c>
      <c r="AY337" s="158" t="s">
        <v>135</v>
      </c>
    </row>
    <row r="338" spans="2:51" s="10" customFormat="1" ht="22.5" customHeight="1">
      <c r="B338" s="151"/>
      <c r="C338" s="152"/>
      <c r="D338" s="152"/>
      <c r="E338" s="153" t="s">
        <v>5</v>
      </c>
      <c r="F338" s="253" t="s">
        <v>740</v>
      </c>
      <c r="G338" s="254"/>
      <c r="H338" s="254"/>
      <c r="I338" s="254"/>
      <c r="J338" s="152"/>
      <c r="K338" s="154">
        <v>6</v>
      </c>
      <c r="L338" s="152"/>
      <c r="M338" s="152"/>
      <c r="N338" s="152"/>
      <c r="O338" s="152"/>
      <c r="P338" s="152"/>
      <c r="Q338" s="152"/>
      <c r="R338" s="155"/>
      <c r="T338" s="156"/>
      <c r="U338" s="152"/>
      <c r="V338" s="152"/>
      <c r="W338" s="152"/>
      <c r="X338" s="152"/>
      <c r="Y338" s="152"/>
      <c r="Z338" s="152"/>
      <c r="AA338" s="157"/>
      <c r="AT338" s="158" t="s">
        <v>143</v>
      </c>
      <c r="AU338" s="158" t="s">
        <v>101</v>
      </c>
      <c r="AV338" s="10" t="s">
        <v>101</v>
      </c>
      <c r="AW338" s="10" t="s">
        <v>31</v>
      </c>
      <c r="AX338" s="10" t="s">
        <v>73</v>
      </c>
      <c r="AY338" s="158" t="s">
        <v>135</v>
      </c>
    </row>
    <row r="339" spans="2:51" s="11" customFormat="1" ht="22.5" customHeight="1">
      <c r="B339" s="159"/>
      <c r="C339" s="160"/>
      <c r="D339" s="160"/>
      <c r="E339" s="161" t="s">
        <v>5</v>
      </c>
      <c r="F339" s="255" t="s">
        <v>145</v>
      </c>
      <c r="G339" s="256"/>
      <c r="H339" s="256"/>
      <c r="I339" s="256"/>
      <c r="J339" s="160"/>
      <c r="K339" s="162">
        <v>12</v>
      </c>
      <c r="L339" s="160"/>
      <c r="M339" s="160"/>
      <c r="N339" s="160"/>
      <c r="O339" s="160"/>
      <c r="P339" s="160"/>
      <c r="Q339" s="160"/>
      <c r="R339" s="163"/>
      <c r="T339" s="164"/>
      <c r="U339" s="160"/>
      <c r="V339" s="160"/>
      <c r="W339" s="160"/>
      <c r="X339" s="160"/>
      <c r="Y339" s="160"/>
      <c r="Z339" s="160"/>
      <c r="AA339" s="165"/>
      <c r="AT339" s="166" t="s">
        <v>143</v>
      </c>
      <c r="AU339" s="166" t="s">
        <v>101</v>
      </c>
      <c r="AV339" s="11" t="s">
        <v>140</v>
      </c>
      <c r="AW339" s="11" t="s">
        <v>31</v>
      </c>
      <c r="AX339" s="11" t="s">
        <v>81</v>
      </c>
      <c r="AY339" s="166" t="s">
        <v>135</v>
      </c>
    </row>
    <row r="340" spans="2:65" s="1" customFormat="1" ht="31.5" customHeight="1">
      <c r="B340" s="141"/>
      <c r="C340" s="142" t="s">
        <v>741</v>
      </c>
      <c r="D340" s="142" t="s">
        <v>136</v>
      </c>
      <c r="E340" s="143" t="s">
        <v>742</v>
      </c>
      <c r="F340" s="249" t="s">
        <v>743</v>
      </c>
      <c r="G340" s="249"/>
      <c r="H340" s="249"/>
      <c r="I340" s="249"/>
      <c r="J340" s="144" t="s">
        <v>158</v>
      </c>
      <c r="K340" s="145">
        <v>50</v>
      </c>
      <c r="L340" s="250"/>
      <c r="M340" s="250"/>
      <c r="N340" s="250">
        <f>ROUND(L340*K340,2)</f>
        <v>0</v>
      </c>
      <c r="O340" s="250"/>
      <c r="P340" s="250"/>
      <c r="Q340" s="250"/>
      <c r="R340" s="146"/>
      <c r="T340" s="147" t="s">
        <v>5</v>
      </c>
      <c r="U340" s="44" t="s">
        <v>38</v>
      </c>
      <c r="V340" s="148">
        <v>0.082</v>
      </c>
      <c r="W340" s="148">
        <f>V340*K340</f>
        <v>4.1000000000000005</v>
      </c>
      <c r="X340" s="148">
        <v>1E-05</v>
      </c>
      <c r="Y340" s="148">
        <f>X340*K340</f>
        <v>0.0005</v>
      </c>
      <c r="Z340" s="148">
        <v>0</v>
      </c>
      <c r="AA340" s="149">
        <f>Z340*K340</f>
        <v>0</v>
      </c>
      <c r="AR340" s="21" t="s">
        <v>226</v>
      </c>
      <c r="AT340" s="21" t="s">
        <v>136</v>
      </c>
      <c r="AU340" s="21" t="s">
        <v>101</v>
      </c>
      <c r="AY340" s="21" t="s">
        <v>135</v>
      </c>
      <c r="BE340" s="150">
        <f>IF(U340="základní",N340,0)</f>
        <v>0</v>
      </c>
      <c r="BF340" s="150">
        <f>IF(U340="snížená",N340,0)</f>
        <v>0</v>
      </c>
      <c r="BG340" s="150">
        <f>IF(U340="zákl. přenesená",N340,0)</f>
        <v>0</v>
      </c>
      <c r="BH340" s="150">
        <f>IF(U340="sníž. přenesená",N340,0)</f>
        <v>0</v>
      </c>
      <c r="BI340" s="150">
        <f>IF(U340="nulová",N340,0)</f>
        <v>0</v>
      </c>
      <c r="BJ340" s="21" t="s">
        <v>81</v>
      </c>
      <c r="BK340" s="150">
        <f>ROUND(L340*K340,2)</f>
        <v>0</v>
      </c>
      <c r="BL340" s="21" t="s">
        <v>226</v>
      </c>
      <c r="BM340" s="21" t="s">
        <v>744</v>
      </c>
    </row>
    <row r="341" spans="2:65" s="1" customFormat="1" ht="31.5" customHeight="1">
      <c r="B341" s="141"/>
      <c r="C341" s="142" t="s">
        <v>745</v>
      </c>
      <c r="D341" s="142" t="s">
        <v>136</v>
      </c>
      <c r="E341" s="143" t="s">
        <v>746</v>
      </c>
      <c r="F341" s="249" t="s">
        <v>747</v>
      </c>
      <c r="G341" s="249"/>
      <c r="H341" s="249"/>
      <c r="I341" s="249"/>
      <c r="J341" s="144" t="s">
        <v>339</v>
      </c>
      <c r="K341" s="145">
        <v>0.001</v>
      </c>
      <c r="L341" s="250"/>
      <c r="M341" s="250"/>
      <c r="N341" s="250">
        <f>ROUND(L341*K341,2)</f>
        <v>0</v>
      </c>
      <c r="O341" s="250"/>
      <c r="P341" s="250"/>
      <c r="Q341" s="250"/>
      <c r="R341" s="146"/>
      <c r="T341" s="147" t="s">
        <v>5</v>
      </c>
      <c r="U341" s="44" t="s">
        <v>38</v>
      </c>
      <c r="V341" s="148">
        <v>1.327</v>
      </c>
      <c r="W341" s="148">
        <f>V341*K341</f>
        <v>0.001327</v>
      </c>
      <c r="X341" s="148">
        <v>0</v>
      </c>
      <c r="Y341" s="148">
        <f>X341*K341</f>
        <v>0</v>
      </c>
      <c r="Z341" s="148">
        <v>0</v>
      </c>
      <c r="AA341" s="149">
        <f>Z341*K341</f>
        <v>0</v>
      </c>
      <c r="AR341" s="21" t="s">
        <v>226</v>
      </c>
      <c r="AT341" s="21" t="s">
        <v>136</v>
      </c>
      <c r="AU341" s="21" t="s">
        <v>101</v>
      </c>
      <c r="AY341" s="21" t="s">
        <v>135</v>
      </c>
      <c r="BE341" s="150">
        <f>IF(U341="základní",N341,0)</f>
        <v>0</v>
      </c>
      <c r="BF341" s="150">
        <f>IF(U341="snížená",N341,0)</f>
        <v>0</v>
      </c>
      <c r="BG341" s="150">
        <f>IF(U341="zákl. přenesená",N341,0)</f>
        <v>0</v>
      </c>
      <c r="BH341" s="150">
        <f>IF(U341="sníž. přenesená",N341,0)</f>
        <v>0</v>
      </c>
      <c r="BI341" s="150">
        <f>IF(U341="nulová",N341,0)</f>
        <v>0</v>
      </c>
      <c r="BJ341" s="21" t="s">
        <v>81</v>
      </c>
      <c r="BK341" s="150">
        <f>ROUND(L341*K341,2)</f>
        <v>0</v>
      </c>
      <c r="BL341" s="21" t="s">
        <v>226</v>
      </c>
      <c r="BM341" s="21" t="s">
        <v>748</v>
      </c>
    </row>
    <row r="342" spans="2:63" s="9" customFormat="1" ht="29.85" customHeight="1">
      <c r="B342" s="130"/>
      <c r="C342" s="131"/>
      <c r="D342" s="140" t="s">
        <v>559</v>
      </c>
      <c r="E342" s="140"/>
      <c r="F342" s="140"/>
      <c r="G342" s="140"/>
      <c r="H342" s="140"/>
      <c r="I342" s="140"/>
      <c r="J342" s="140"/>
      <c r="K342" s="140"/>
      <c r="L342" s="140"/>
      <c r="M342" s="140"/>
      <c r="N342" s="269">
        <f>BK342</f>
        <v>0</v>
      </c>
      <c r="O342" s="270"/>
      <c r="P342" s="270"/>
      <c r="Q342" s="270"/>
      <c r="R342" s="133"/>
      <c r="T342" s="134"/>
      <c r="U342" s="131"/>
      <c r="V342" s="131"/>
      <c r="W342" s="135">
        <f>SUM(W343:W377)</f>
        <v>28.32</v>
      </c>
      <c r="X342" s="131"/>
      <c r="Y342" s="135">
        <f>SUM(Y343:Y377)</f>
        <v>0.32612</v>
      </c>
      <c r="Z342" s="131"/>
      <c r="AA342" s="136">
        <f>SUM(AA343:AA377)</f>
        <v>0</v>
      </c>
      <c r="AR342" s="137" t="s">
        <v>101</v>
      </c>
      <c r="AT342" s="138" t="s">
        <v>72</v>
      </c>
      <c r="AU342" s="138" t="s">
        <v>81</v>
      </c>
      <c r="AY342" s="137" t="s">
        <v>135</v>
      </c>
      <c r="BK342" s="139">
        <f>SUM(BK343:BK377)</f>
        <v>0</v>
      </c>
    </row>
    <row r="343" spans="2:65" s="1" customFormat="1" ht="22.5" customHeight="1">
      <c r="B343" s="141"/>
      <c r="C343" s="142" t="s">
        <v>517</v>
      </c>
      <c r="D343" s="142" t="s">
        <v>136</v>
      </c>
      <c r="E343" s="143" t="s">
        <v>749</v>
      </c>
      <c r="F343" s="249" t="s">
        <v>750</v>
      </c>
      <c r="G343" s="249"/>
      <c r="H343" s="249"/>
      <c r="I343" s="249"/>
      <c r="J343" s="144" t="s">
        <v>751</v>
      </c>
      <c r="K343" s="145">
        <v>22</v>
      </c>
      <c r="L343" s="250"/>
      <c r="M343" s="250"/>
      <c r="N343" s="250">
        <f>ROUND(L343*K343,2)</f>
        <v>0</v>
      </c>
      <c r="O343" s="250"/>
      <c r="P343" s="250"/>
      <c r="Q343" s="250"/>
      <c r="R343" s="146"/>
      <c r="T343" s="147" t="s">
        <v>5</v>
      </c>
      <c r="U343" s="44" t="s">
        <v>38</v>
      </c>
      <c r="V343" s="148">
        <v>0</v>
      </c>
      <c r="W343" s="148">
        <f>V343*K343</f>
        <v>0</v>
      </c>
      <c r="X343" s="148">
        <v>0</v>
      </c>
      <c r="Y343" s="148">
        <f>X343*K343</f>
        <v>0</v>
      </c>
      <c r="Z343" s="148">
        <v>0</v>
      </c>
      <c r="AA343" s="149">
        <f>Z343*K343</f>
        <v>0</v>
      </c>
      <c r="AR343" s="21" t="s">
        <v>226</v>
      </c>
      <c r="AT343" s="21" t="s">
        <v>136</v>
      </c>
      <c r="AU343" s="21" t="s">
        <v>101</v>
      </c>
      <c r="AY343" s="21" t="s">
        <v>135</v>
      </c>
      <c r="BE343" s="150">
        <f>IF(U343="základní",N343,0)</f>
        <v>0</v>
      </c>
      <c r="BF343" s="150">
        <f>IF(U343="snížená",N343,0)</f>
        <v>0</v>
      </c>
      <c r="BG343" s="150">
        <f>IF(U343="zákl. přenesená",N343,0)</f>
        <v>0</v>
      </c>
      <c r="BH343" s="150">
        <f>IF(U343="sníž. přenesená",N343,0)</f>
        <v>0</v>
      </c>
      <c r="BI343" s="150">
        <f>IF(U343="nulová",N343,0)</f>
        <v>0</v>
      </c>
      <c r="BJ343" s="21" t="s">
        <v>81</v>
      </c>
      <c r="BK343" s="150">
        <f>ROUND(L343*K343,2)</f>
        <v>0</v>
      </c>
      <c r="BL343" s="21" t="s">
        <v>226</v>
      </c>
      <c r="BM343" s="21" t="s">
        <v>752</v>
      </c>
    </row>
    <row r="344" spans="2:65" s="1" customFormat="1" ht="31.5" customHeight="1">
      <c r="B344" s="141"/>
      <c r="C344" s="142" t="s">
        <v>527</v>
      </c>
      <c r="D344" s="142" t="s">
        <v>136</v>
      </c>
      <c r="E344" s="143" t="s">
        <v>753</v>
      </c>
      <c r="F344" s="249" t="s">
        <v>754</v>
      </c>
      <c r="G344" s="249"/>
      <c r="H344" s="249"/>
      <c r="I344" s="249"/>
      <c r="J344" s="144" t="s">
        <v>751</v>
      </c>
      <c r="K344" s="145">
        <v>6</v>
      </c>
      <c r="L344" s="250"/>
      <c r="M344" s="250"/>
      <c r="N344" s="250">
        <f>ROUND(L344*K344,2)</f>
        <v>0</v>
      </c>
      <c r="O344" s="250"/>
      <c r="P344" s="250"/>
      <c r="Q344" s="250"/>
      <c r="R344" s="146"/>
      <c r="T344" s="147" t="s">
        <v>5</v>
      </c>
      <c r="U344" s="44" t="s">
        <v>38</v>
      </c>
      <c r="V344" s="148">
        <v>1.4</v>
      </c>
      <c r="W344" s="148">
        <f>V344*K344</f>
        <v>8.399999999999999</v>
      </c>
      <c r="X344" s="148">
        <v>0.0232</v>
      </c>
      <c r="Y344" s="148">
        <f>X344*K344</f>
        <v>0.1392</v>
      </c>
      <c r="Z344" s="148">
        <v>0</v>
      </c>
      <c r="AA344" s="149">
        <f>Z344*K344</f>
        <v>0</v>
      </c>
      <c r="AR344" s="21" t="s">
        <v>226</v>
      </c>
      <c r="AT344" s="21" t="s">
        <v>136</v>
      </c>
      <c r="AU344" s="21" t="s">
        <v>101</v>
      </c>
      <c r="AY344" s="21" t="s">
        <v>135</v>
      </c>
      <c r="BE344" s="150">
        <f>IF(U344="základní",N344,0)</f>
        <v>0</v>
      </c>
      <c r="BF344" s="150">
        <f>IF(U344="snížená",N344,0)</f>
        <v>0</v>
      </c>
      <c r="BG344" s="150">
        <f>IF(U344="zákl. přenesená",N344,0)</f>
        <v>0</v>
      </c>
      <c r="BH344" s="150">
        <f>IF(U344="sníž. přenesená",N344,0)</f>
        <v>0</v>
      </c>
      <c r="BI344" s="150">
        <f>IF(U344="nulová",N344,0)</f>
        <v>0</v>
      </c>
      <c r="BJ344" s="21" t="s">
        <v>81</v>
      </c>
      <c r="BK344" s="150">
        <f>ROUND(L344*K344,2)</f>
        <v>0</v>
      </c>
      <c r="BL344" s="21" t="s">
        <v>226</v>
      </c>
      <c r="BM344" s="21" t="s">
        <v>755</v>
      </c>
    </row>
    <row r="345" spans="2:51" s="12" customFormat="1" ht="22.5" customHeight="1">
      <c r="B345" s="167"/>
      <c r="C345" s="168"/>
      <c r="D345" s="168"/>
      <c r="E345" s="169" t="s">
        <v>5</v>
      </c>
      <c r="F345" s="257" t="s">
        <v>738</v>
      </c>
      <c r="G345" s="258"/>
      <c r="H345" s="258"/>
      <c r="I345" s="258"/>
      <c r="J345" s="168"/>
      <c r="K345" s="170" t="s">
        <v>5</v>
      </c>
      <c r="L345" s="168"/>
      <c r="M345" s="168"/>
      <c r="N345" s="168"/>
      <c r="O345" s="168"/>
      <c r="P345" s="168"/>
      <c r="Q345" s="168"/>
      <c r="R345" s="171"/>
      <c r="T345" s="172"/>
      <c r="U345" s="168"/>
      <c r="V345" s="168"/>
      <c r="W345" s="168"/>
      <c r="X345" s="168"/>
      <c r="Y345" s="168"/>
      <c r="Z345" s="168"/>
      <c r="AA345" s="173"/>
      <c r="AT345" s="174" t="s">
        <v>143</v>
      </c>
      <c r="AU345" s="174" t="s">
        <v>101</v>
      </c>
      <c r="AV345" s="12" t="s">
        <v>81</v>
      </c>
      <c r="AW345" s="12" t="s">
        <v>31</v>
      </c>
      <c r="AX345" s="12" t="s">
        <v>73</v>
      </c>
      <c r="AY345" s="174" t="s">
        <v>135</v>
      </c>
    </row>
    <row r="346" spans="2:51" s="10" customFormat="1" ht="22.5" customHeight="1">
      <c r="B346" s="151"/>
      <c r="C346" s="152"/>
      <c r="D346" s="152"/>
      <c r="E346" s="153" t="s">
        <v>5</v>
      </c>
      <c r="F346" s="253" t="s">
        <v>434</v>
      </c>
      <c r="G346" s="254"/>
      <c r="H346" s="254"/>
      <c r="I346" s="254"/>
      <c r="J346" s="152"/>
      <c r="K346" s="154">
        <v>3</v>
      </c>
      <c r="L346" s="152"/>
      <c r="M346" s="152"/>
      <c r="N346" s="152"/>
      <c r="O346" s="152"/>
      <c r="P346" s="152"/>
      <c r="Q346" s="152"/>
      <c r="R346" s="155"/>
      <c r="T346" s="156"/>
      <c r="U346" s="152"/>
      <c r="V346" s="152"/>
      <c r="W346" s="152"/>
      <c r="X346" s="152"/>
      <c r="Y346" s="152"/>
      <c r="Z346" s="152"/>
      <c r="AA346" s="157"/>
      <c r="AT346" s="158" t="s">
        <v>143</v>
      </c>
      <c r="AU346" s="158" t="s">
        <v>101</v>
      </c>
      <c r="AV346" s="10" t="s">
        <v>101</v>
      </c>
      <c r="AW346" s="10" t="s">
        <v>31</v>
      </c>
      <c r="AX346" s="10" t="s">
        <v>73</v>
      </c>
      <c r="AY346" s="158" t="s">
        <v>135</v>
      </c>
    </row>
    <row r="347" spans="2:51" s="10" customFormat="1" ht="22.5" customHeight="1">
      <c r="B347" s="151"/>
      <c r="C347" s="152"/>
      <c r="D347" s="152"/>
      <c r="E347" s="153" t="s">
        <v>5</v>
      </c>
      <c r="F347" s="253" t="s">
        <v>5</v>
      </c>
      <c r="G347" s="254"/>
      <c r="H347" s="254"/>
      <c r="I347" s="254"/>
      <c r="J347" s="152"/>
      <c r="K347" s="154">
        <v>0</v>
      </c>
      <c r="L347" s="152"/>
      <c r="M347" s="152"/>
      <c r="N347" s="152"/>
      <c r="O347" s="152"/>
      <c r="P347" s="152"/>
      <c r="Q347" s="152"/>
      <c r="R347" s="155"/>
      <c r="T347" s="156"/>
      <c r="U347" s="152"/>
      <c r="V347" s="152"/>
      <c r="W347" s="152"/>
      <c r="X347" s="152"/>
      <c r="Y347" s="152"/>
      <c r="Z347" s="152"/>
      <c r="AA347" s="157"/>
      <c r="AT347" s="158" t="s">
        <v>143</v>
      </c>
      <c r="AU347" s="158" t="s">
        <v>101</v>
      </c>
      <c r="AV347" s="10" t="s">
        <v>101</v>
      </c>
      <c r="AW347" s="10" t="s">
        <v>31</v>
      </c>
      <c r="AX347" s="10" t="s">
        <v>73</v>
      </c>
      <c r="AY347" s="158" t="s">
        <v>135</v>
      </c>
    </row>
    <row r="348" spans="2:51" s="12" customFormat="1" ht="22.5" customHeight="1">
      <c r="B348" s="167"/>
      <c r="C348" s="168"/>
      <c r="D348" s="168"/>
      <c r="E348" s="169" t="s">
        <v>5</v>
      </c>
      <c r="F348" s="259" t="s">
        <v>756</v>
      </c>
      <c r="G348" s="260"/>
      <c r="H348" s="260"/>
      <c r="I348" s="260"/>
      <c r="J348" s="168"/>
      <c r="K348" s="170" t="s">
        <v>5</v>
      </c>
      <c r="L348" s="168"/>
      <c r="M348" s="168"/>
      <c r="N348" s="168"/>
      <c r="O348" s="168"/>
      <c r="P348" s="168"/>
      <c r="Q348" s="168"/>
      <c r="R348" s="171"/>
      <c r="T348" s="172"/>
      <c r="U348" s="168"/>
      <c r="V348" s="168"/>
      <c r="W348" s="168"/>
      <c r="X348" s="168"/>
      <c r="Y348" s="168"/>
      <c r="Z348" s="168"/>
      <c r="AA348" s="173"/>
      <c r="AT348" s="174" t="s">
        <v>143</v>
      </c>
      <c r="AU348" s="174" t="s">
        <v>101</v>
      </c>
      <c r="AV348" s="12" t="s">
        <v>81</v>
      </c>
      <c r="AW348" s="12" t="s">
        <v>31</v>
      </c>
      <c r="AX348" s="12" t="s">
        <v>73</v>
      </c>
      <c r="AY348" s="174" t="s">
        <v>135</v>
      </c>
    </row>
    <row r="349" spans="2:51" s="10" customFormat="1" ht="22.5" customHeight="1">
      <c r="B349" s="151"/>
      <c r="C349" s="152"/>
      <c r="D349" s="152"/>
      <c r="E349" s="153" t="s">
        <v>5</v>
      </c>
      <c r="F349" s="253" t="s">
        <v>434</v>
      </c>
      <c r="G349" s="254"/>
      <c r="H349" s="254"/>
      <c r="I349" s="254"/>
      <c r="J349" s="152"/>
      <c r="K349" s="154">
        <v>3</v>
      </c>
      <c r="L349" s="152"/>
      <c r="M349" s="152"/>
      <c r="N349" s="152"/>
      <c r="O349" s="152"/>
      <c r="P349" s="152"/>
      <c r="Q349" s="152"/>
      <c r="R349" s="155"/>
      <c r="T349" s="156"/>
      <c r="U349" s="152"/>
      <c r="V349" s="152"/>
      <c r="W349" s="152"/>
      <c r="X349" s="152"/>
      <c r="Y349" s="152"/>
      <c r="Z349" s="152"/>
      <c r="AA349" s="157"/>
      <c r="AT349" s="158" t="s">
        <v>143</v>
      </c>
      <c r="AU349" s="158" t="s">
        <v>101</v>
      </c>
      <c r="AV349" s="10" t="s">
        <v>101</v>
      </c>
      <c r="AW349" s="10" t="s">
        <v>31</v>
      </c>
      <c r="AX349" s="10" t="s">
        <v>73</v>
      </c>
      <c r="AY349" s="158" t="s">
        <v>135</v>
      </c>
    </row>
    <row r="350" spans="2:51" s="11" customFormat="1" ht="22.5" customHeight="1">
      <c r="B350" s="159"/>
      <c r="C350" s="160"/>
      <c r="D350" s="160"/>
      <c r="E350" s="161" t="s">
        <v>5</v>
      </c>
      <c r="F350" s="255" t="s">
        <v>145</v>
      </c>
      <c r="G350" s="256"/>
      <c r="H350" s="256"/>
      <c r="I350" s="256"/>
      <c r="J350" s="160"/>
      <c r="K350" s="162">
        <v>6</v>
      </c>
      <c r="L350" s="160"/>
      <c r="M350" s="160"/>
      <c r="N350" s="160"/>
      <c r="O350" s="160"/>
      <c r="P350" s="160"/>
      <c r="Q350" s="160"/>
      <c r="R350" s="163"/>
      <c r="T350" s="164"/>
      <c r="U350" s="160"/>
      <c r="V350" s="160"/>
      <c r="W350" s="160"/>
      <c r="X350" s="160"/>
      <c r="Y350" s="160"/>
      <c r="Z350" s="160"/>
      <c r="AA350" s="165"/>
      <c r="AT350" s="166" t="s">
        <v>143</v>
      </c>
      <c r="AU350" s="166" t="s">
        <v>101</v>
      </c>
      <c r="AV350" s="11" t="s">
        <v>140</v>
      </c>
      <c r="AW350" s="11" t="s">
        <v>31</v>
      </c>
      <c r="AX350" s="11" t="s">
        <v>81</v>
      </c>
      <c r="AY350" s="166" t="s">
        <v>135</v>
      </c>
    </row>
    <row r="351" spans="2:65" s="1" customFormat="1" ht="31.5" customHeight="1">
      <c r="B351" s="141"/>
      <c r="C351" s="142" t="s">
        <v>757</v>
      </c>
      <c r="D351" s="142" t="s">
        <v>136</v>
      </c>
      <c r="E351" s="143" t="s">
        <v>758</v>
      </c>
      <c r="F351" s="249" t="s">
        <v>759</v>
      </c>
      <c r="G351" s="249"/>
      <c r="H351" s="249"/>
      <c r="I351" s="249"/>
      <c r="J351" s="144" t="s">
        <v>751</v>
      </c>
      <c r="K351" s="145">
        <v>4</v>
      </c>
      <c r="L351" s="250"/>
      <c r="M351" s="250"/>
      <c r="N351" s="250">
        <f>ROUND(L351*K351,2)</f>
        <v>0</v>
      </c>
      <c r="O351" s="250"/>
      <c r="P351" s="250"/>
      <c r="Q351" s="250"/>
      <c r="R351" s="146"/>
      <c r="T351" s="147" t="s">
        <v>5</v>
      </c>
      <c r="U351" s="44" t="s">
        <v>38</v>
      </c>
      <c r="V351" s="148">
        <v>0.5</v>
      </c>
      <c r="W351" s="148">
        <f>V351*K351</f>
        <v>2</v>
      </c>
      <c r="X351" s="148">
        <v>0.01608</v>
      </c>
      <c r="Y351" s="148">
        <f>X351*K351</f>
        <v>0.06432</v>
      </c>
      <c r="Z351" s="148">
        <v>0</v>
      </c>
      <c r="AA351" s="149">
        <f>Z351*K351</f>
        <v>0</v>
      </c>
      <c r="AR351" s="21" t="s">
        <v>226</v>
      </c>
      <c r="AT351" s="21" t="s">
        <v>136</v>
      </c>
      <c r="AU351" s="21" t="s">
        <v>101</v>
      </c>
      <c r="AY351" s="21" t="s">
        <v>135</v>
      </c>
      <c r="BE351" s="150">
        <f>IF(U351="základní",N351,0)</f>
        <v>0</v>
      </c>
      <c r="BF351" s="150">
        <f>IF(U351="snížená",N351,0)</f>
        <v>0</v>
      </c>
      <c r="BG351" s="150">
        <f>IF(U351="zákl. přenesená",N351,0)</f>
        <v>0</v>
      </c>
      <c r="BH351" s="150">
        <f>IF(U351="sníž. přenesená",N351,0)</f>
        <v>0</v>
      </c>
      <c r="BI351" s="150">
        <f>IF(U351="nulová",N351,0)</f>
        <v>0</v>
      </c>
      <c r="BJ351" s="21" t="s">
        <v>81</v>
      </c>
      <c r="BK351" s="150">
        <f>ROUND(L351*K351,2)</f>
        <v>0</v>
      </c>
      <c r="BL351" s="21" t="s">
        <v>226</v>
      </c>
      <c r="BM351" s="21" t="s">
        <v>760</v>
      </c>
    </row>
    <row r="352" spans="2:51" s="12" customFormat="1" ht="22.5" customHeight="1">
      <c r="B352" s="167"/>
      <c r="C352" s="168"/>
      <c r="D352" s="168"/>
      <c r="E352" s="169" t="s">
        <v>5</v>
      </c>
      <c r="F352" s="257" t="s">
        <v>738</v>
      </c>
      <c r="G352" s="258"/>
      <c r="H352" s="258"/>
      <c r="I352" s="258"/>
      <c r="J352" s="168"/>
      <c r="K352" s="170" t="s">
        <v>5</v>
      </c>
      <c r="L352" s="168"/>
      <c r="M352" s="168"/>
      <c r="N352" s="168"/>
      <c r="O352" s="168"/>
      <c r="P352" s="168"/>
      <c r="Q352" s="168"/>
      <c r="R352" s="171"/>
      <c r="T352" s="172"/>
      <c r="U352" s="168"/>
      <c r="V352" s="168"/>
      <c r="W352" s="168"/>
      <c r="X352" s="168"/>
      <c r="Y352" s="168"/>
      <c r="Z352" s="168"/>
      <c r="AA352" s="173"/>
      <c r="AT352" s="174" t="s">
        <v>143</v>
      </c>
      <c r="AU352" s="174" t="s">
        <v>101</v>
      </c>
      <c r="AV352" s="12" t="s">
        <v>81</v>
      </c>
      <c r="AW352" s="12" t="s">
        <v>31</v>
      </c>
      <c r="AX352" s="12" t="s">
        <v>73</v>
      </c>
      <c r="AY352" s="174" t="s">
        <v>135</v>
      </c>
    </row>
    <row r="353" spans="2:51" s="10" customFormat="1" ht="22.5" customHeight="1">
      <c r="B353" s="151"/>
      <c r="C353" s="152"/>
      <c r="D353" s="152"/>
      <c r="E353" s="153" t="s">
        <v>5</v>
      </c>
      <c r="F353" s="253" t="s">
        <v>101</v>
      </c>
      <c r="G353" s="254"/>
      <c r="H353" s="254"/>
      <c r="I353" s="254"/>
      <c r="J353" s="152"/>
      <c r="K353" s="154">
        <v>2</v>
      </c>
      <c r="L353" s="152"/>
      <c r="M353" s="152"/>
      <c r="N353" s="152"/>
      <c r="O353" s="152"/>
      <c r="P353" s="152"/>
      <c r="Q353" s="152"/>
      <c r="R353" s="155"/>
      <c r="T353" s="156"/>
      <c r="U353" s="152"/>
      <c r="V353" s="152"/>
      <c r="W353" s="152"/>
      <c r="X353" s="152"/>
      <c r="Y353" s="152"/>
      <c r="Z353" s="152"/>
      <c r="AA353" s="157"/>
      <c r="AT353" s="158" t="s">
        <v>143</v>
      </c>
      <c r="AU353" s="158" t="s">
        <v>101</v>
      </c>
      <c r="AV353" s="10" t="s">
        <v>101</v>
      </c>
      <c r="AW353" s="10" t="s">
        <v>31</v>
      </c>
      <c r="AX353" s="10" t="s">
        <v>73</v>
      </c>
      <c r="AY353" s="158" t="s">
        <v>135</v>
      </c>
    </row>
    <row r="354" spans="2:51" s="10" customFormat="1" ht="22.5" customHeight="1">
      <c r="B354" s="151"/>
      <c r="C354" s="152"/>
      <c r="D354" s="152"/>
      <c r="E354" s="153" t="s">
        <v>5</v>
      </c>
      <c r="F354" s="253" t="s">
        <v>5</v>
      </c>
      <c r="G354" s="254"/>
      <c r="H354" s="254"/>
      <c r="I354" s="254"/>
      <c r="J354" s="152"/>
      <c r="K354" s="154">
        <v>0</v>
      </c>
      <c r="L354" s="152"/>
      <c r="M354" s="152"/>
      <c r="N354" s="152"/>
      <c r="O354" s="152"/>
      <c r="P354" s="152"/>
      <c r="Q354" s="152"/>
      <c r="R354" s="155"/>
      <c r="T354" s="156"/>
      <c r="U354" s="152"/>
      <c r="V354" s="152"/>
      <c r="W354" s="152"/>
      <c r="X354" s="152"/>
      <c r="Y354" s="152"/>
      <c r="Z354" s="152"/>
      <c r="AA354" s="157"/>
      <c r="AT354" s="158" t="s">
        <v>143</v>
      </c>
      <c r="AU354" s="158" t="s">
        <v>101</v>
      </c>
      <c r="AV354" s="10" t="s">
        <v>101</v>
      </c>
      <c r="AW354" s="10" t="s">
        <v>31</v>
      </c>
      <c r="AX354" s="10" t="s">
        <v>73</v>
      </c>
      <c r="AY354" s="158" t="s">
        <v>135</v>
      </c>
    </row>
    <row r="355" spans="2:51" s="12" customFormat="1" ht="22.5" customHeight="1">
      <c r="B355" s="167"/>
      <c r="C355" s="168"/>
      <c r="D355" s="168"/>
      <c r="E355" s="169" t="s">
        <v>5</v>
      </c>
      <c r="F355" s="259" t="s">
        <v>756</v>
      </c>
      <c r="G355" s="260"/>
      <c r="H355" s="260"/>
      <c r="I355" s="260"/>
      <c r="J355" s="168"/>
      <c r="K355" s="170" t="s">
        <v>5</v>
      </c>
      <c r="L355" s="168"/>
      <c r="M355" s="168"/>
      <c r="N355" s="168"/>
      <c r="O355" s="168"/>
      <c r="P355" s="168"/>
      <c r="Q355" s="168"/>
      <c r="R355" s="171"/>
      <c r="T355" s="172"/>
      <c r="U355" s="168"/>
      <c r="V355" s="168"/>
      <c r="W355" s="168"/>
      <c r="X355" s="168"/>
      <c r="Y355" s="168"/>
      <c r="Z355" s="168"/>
      <c r="AA355" s="173"/>
      <c r="AT355" s="174" t="s">
        <v>143</v>
      </c>
      <c r="AU355" s="174" t="s">
        <v>101</v>
      </c>
      <c r="AV355" s="12" t="s">
        <v>81</v>
      </c>
      <c r="AW355" s="12" t="s">
        <v>31</v>
      </c>
      <c r="AX355" s="12" t="s">
        <v>73</v>
      </c>
      <c r="AY355" s="174" t="s">
        <v>135</v>
      </c>
    </row>
    <row r="356" spans="2:51" s="10" customFormat="1" ht="22.5" customHeight="1">
      <c r="B356" s="151"/>
      <c r="C356" s="152"/>
      <c r="D356" s="152"/>
      <c r="E356" s="153" t="s">
        <v>5</v>
      </c>
      <c r="F356" s="253" t="s">
        <v>101</v>
      </c>
      <c r="G356" s="254"/>
      <c r="H356" s="254"/>
      <c r="I356" s="254"/>
      <c r="J356" s="152"/>
      <c r="K356" s="154">
        <v>2</v>
      </c>
      <c r="L356" s="152"/>
      <c r="M356" s="152"/>
      <c r="N356" s="152"/>
      <c r="O356" s="152"/>
      <c r="P356" s="152"/>
      <c r="Q356" s="152"/>
      <c r="R356" s="155"/>
      <c r="T356" s="156"/>
      <c r="U356" s="152"/>
      <c r="V356" s="152"/>
      <c r="W356" s="152"/>
      <c r="X356" s="152"/>
      <c r="Y356" s="152"/>
      <c r="Z356" s="152"/>
      <c r="AA356" s="157"/>
      <c r="AT356" s="158" t="s">
        <v>143</v>
      </c>
      <c r="AU356" s="158" t="s">
        <v>101</v>
      </c>
      <c r="AV356" s="10" t="s">
        <v>101</v>
      </c>
      <c r="AW356" s="10" t="s">
        <v>31</v>
      </c>
      <c r="AX356" s="10" t="s">
        <v>73</v>
      </c>
      <c r="AY356" s="158" t="s">
        <v>135</v>
      </c>
    </row>
    <row r="357" spans="2:51" s="11" customFormat="1" ht="22.5" customHeight="1">
      <c r="B357" s="159"/>
      <c r="C357" s="160"/>
      <c r="D357" s="160"/>
      <c r="E357" s="161" t="s">
        <v>5</v>
      </c>
      <c r="F357" s="255" t="s">
        <v>145</v>
      </c>
      <c r="G357" s="256"/>
      <c r="H357" s="256"/>
      <c r="I357" s="256"/>
      <c r="J357" s="160"/>
      <c r="K357" s="162">
        <v>4</v>
      </c>
      <c r="L357" s="160"/>
      <c r="M357" s="160"/>
      <c r="N357" s="160"/>
      <c r="O357" s="160"/>
      <c r="P357" s="160"/>
      <c r="Q357" s="160"/>
      <c r="R357" s="163"/>
      <c r="T357" s="164"/>
      <c r="U357" s="160"/>
      <c r="V357" s="160"/>
      <c r="W357" s="160"/>
      <c r="X357" s="160"/>
      <c r="Y357" s="160"/>
      <c r="Z357" s="160"/>
      <c r="AA357" s="165"/>
      <c r="AT357" s="166" t="s">
        <v>143</v>
      </c>
      <c r="AU357" s="166" t="s">
        <v>101</v>
      </c>
      <c r="AV357" s="11" t="s">
        <v>140</v>
      </c>
      <c r="AW357" s="11" t="s">
        <v>31</v>
      </c>
      <c r="AX357" s="11" t="s">
        <v>81</v>
      </c>
      <c r="AY357" s="166" t="s">
        <v>135</v>
      </c>
    </row>
    <row r="358" spans="2:65" s="1" customFormat="1" ht="31.5" customHeight="1">
      <c r="B358" s="141"/>
      <c r="C358" s="142" t="s">
        <v>421</v>
      </c>
      <c r="D358" s="142" t="s">
        <v>136</v>
      </c>
      <c r="E358" s="143" t="s">
        <v>761</v>
      </c>
      <c r="F358" s="249" t="s">
        <v>762</v>
      </c>
      <c r="G358" s="249"/>
      <c r="H358" s="249"/>
      <c r="I358" s="249"/>
      <c r="J358" s="144" t="s">
        <v>751</v>
      </c>
      <c r="K358" s="145">
        <v>6</v>
      </c>
      <c r="L358" s="250"/>
      <c r="M358" s="250"/>
      <c r="N358" s="250">
        <f>ROUND(L358*K358,2)</f>
        <v>0</v>
      </c>
      <c r="O358" s="250"/>
      <c r="P358" s="250"/>
      <c r="Q358" s="250"/>
      <c r="R358" s="146"/>
      <c r="T358" s="147" t="s">
        <v>5</v>
      </c>
      <c r="U358" s="44" t="s">
        <v>38</v>
      </c>
      <c r="V358" s="148">
        <v>1.1</v>
      </c>
      <c r="W358" s="148">
        <f>V358*K358</f>
        <v>6.6000000000000005</v>
      </c>
      <c r="X358" s="148">
        <v>0.01676</v>
      </c>
      <c r="Y358" s="148">
        <f>X358*K358</f>
        <v>0.10056000000000001</v>
      </c>
      <c r="Z358" s="148">
        <v>0</v>
      </c>
      <c r="AA358" s="149">
        <f>Z358*K358</f>
        <v>0</v>
      </c>
      <c r="AR358" s="21" t="s">
        <v>226</v>
      </c>
      <c r="AT358" s="21" t="s">
        <v>136</v>
      </c>
      <c r="AU358" s="21" t="s">
        <v>101</v>
      </c>
      <c r="AY358" s="21" t="s">
        <v>135</v>
      </c>
      <c r="BE358" s="150">
        <f>IF(U358="základní",N358,0)</f>
        <v>0</v>
      </c>
      <c r="BF358" s="150">
        <f>IF(U358="snížená",N358,0)</f>
        <v>0</v>
      </c>
      <c r="BG358" s="150">
        <f>IF(U358="zákl. přenesená",N358,0)</f>
        <v>0</v>
      </c>
      <c r="BH358" s="150">
        <f>IF(U358="sníž. přenesená",N358,0)</f>
        <v>0</v>
      </c>
      <c r="BI358" s="150">
        <f>IF(U358="nulová",N358,0)</f>
        <v>0</v>
      </c>
      <c r="BJ358" s="21" t="s">
        <v>81</v>
      </c>
      <c r="BK358" s="150">
        <f>ROUND(L358*K358,2)</f>
        <v>0</v>
      </c>
      <c r="BL358" s="21" t="s">
        <v>226</v>
      </c>
      <c r="BM358" s="21" t="s">
        <v>763</v>
      </c>
    </row>
    <row r="359" spans="2:51" s="12" customFormat="1" ht="22.5" customHeight="1">
      <c r="B359" s="167"/>
      <c r="C359" s="168"/>
      <c r="D359" s="168"/>
      <c r="E359" s="169" t="s">
        <v>5</v>
      </c>
      <c r="F359" s="257" t="s">
        <v>738</v>
      </c>
      <c r="G359" s="258"/>
      <c r="H359" s="258"/>
      <c r="I359" s="258"/>
      <c r="J359" s="168"/>
      <c r="K359" s="170" t="s">
        <v>5</v>
      </c>
      <c r="L359" s="168"/>
      <c r="M359" s="168"/>
      <c r="N359" s="168"/>
      <c r="O359" s="168"/>
      <c r="P359" s="168"/>
      <c r="Q359" s="168"/>
      <c r="R359" s="171"/>
      <c r="T359" s="172"/>
      <c r="U359" s="168"/>
      <c r="V359" s="168"/>
      <c r="W359" s="168"/>
      <c r="X359" s="168"/>
      <c r="Y359" s="168"/>
      <c r="Z359" s="168"/>
      <c r="AA359" s="173"/>
      <c r="AT359" s="174" t="s">
        <v>143</v>
      </c>
      <c r="AU359" s="174" t="s">
        <v>101</v>
      </c>
      <c r="AV359" s="12" t="s">
        <v>81</v>
      </c>
      <c r="AW359" s="12" t="s">
        <v>31</v>
      </c>
      <c r="AX359" s="12" t="s">
        <v>73</v>
      </c>
      <c r="AY359" s="174" t="s">
        <v>135</v>
      </c>
    </row>
    <row r="360" spans="2:51" s="10" customFormat="1" ht="22.5" customHeight="1">
      <c r="B360" s="151"/>
      <c r="C360" s="152"/>
      <c r="D360" s="152"/>
      <c r="E360" s="153" t="s">
        <v>5</v>
      </c>
      <c r="F360" s="253" t="s">
        <v>140</v>
      </c>
      <c r="G360" s="254"/>
      <c r="H360" s="254"/>
      <c r="I360" s="254"/>
      <c r="J360" s="152"/>
      <c r="K360" s="154">
        <v>4</v>
      </c>
      <c r="L360" s="152"/>
      <c r="M360" s="152"/>
      <c r="N360" s="152"/>
      <c r="O360" s="152"/>
      <c r="P360" s="152"/>
      <c r="Q360" s="152"/>
      <c r="R360" s="155"/>
      <c r="T360" s="156"/>
      <c r="U360" s="152"/>
      <c r="V360" s="152"/>
      <c r="W360" s="152"/>
      <c r="X360" s="152"/>
      <c r="Y360" s="152"/>
      <c r="Z360" s="152"/>
      <c r="AA360" s="157"/>
      <c r="AT360" s="158" t="s">
        <v>143</v>
      </c>
      <c r="AU360" s="158" t="s">
        <v>101</v>
      </c>
      <c r="AV360" s="10" t="s">
        <v>101</v>
      </c>
      <c r="AW360" s="10" t="s">
        <v>31</v>
      </c>
      <c r="AX360" s="10" t="s">
        <v>73</v>
      </c>
      <c r="AY360" s="158" t="s">
        <v>135</v>
      </c>
    </row>
    <row r="361" spans="2:51" s="10" customFormat="1" ht="22.5" customHeight="1">
      <c r="B361" s="151"/>
      <c r="C361" s="152"/>
      <c r="D361" s="152"/>
      <c r="E361" s="153" t="s">
        <v>5</v>
      </c>
      <c r="F361" s="253" t="s">
        <v>5</v>
      </c>
      <c r="G361" s="254"/>
      <c r="H361" s="254"/>
      <c r="I361" s="254"/>
      <c r="J361" s="152"/>
      <c r="K361" s="154">
        <v>0</v>
      </c>
      <c r="L361" s="152"/>
      <c r="M361" s="152"/>
      <c r="N361" s="152"/>
      <c r="O361" s="152"/>
      <c r="P361" s="152"/>
      <c r="Q361" s="152"/>
      <c r="R361" s="155"/>
      <c r="T361" s="156"/>
      <c r="U361" s="152"/>
      <c r="V361" s="152"/>
      <c r="W361" s="152"/>
      <c r="X361" s="152"/>
      <c r="Y361" s="152"/>
      <c r="Z361" s="152"/>
      <c r="AA361" s="157"/>
      <c r="AT361" s="158" t="s">
        <v>143</v>
      </c>
      <c r="AU361" s="158" t="s">
        <v>101</v>
      </c>
      <c r="AV361" s="10" t="s">
        <v>101</v>
      </c>
      <c r="AW361" s="10" t="s">
        <v>31</v>
      </c>
      <c r="AX361" s="10" t="s">
        <v>73</v>
      </c>
      <c r="AY361" s="158" t="s">
        <v>135</v>
      </c>
    </row>
    <row r="362" spans="2:51" s="12" customFormat="1" ht="22.5" customHeight="1">
      <c r="B362" s="167"/>
      <c r="C362" s="168"/>
      <c r="D362" s="168"/>
      <c r="E362" s="169" t="s">
        <v>5</v>
      </c>
      <c r="F362" s="259" t="s">
        <v>756</v>
      </c>
      <c r="G362" s="260"/>
      <c r="H362" s="260"/>
      <c r="I362" s="260"/>
      <c r="J362" s="168"/>
      <c r="K362" s="170" t="s">
        <v>5</v>
      </c>
      <c r="L362" s="168"/>
      <c r="M362" s="168"/>
      <c r="N362" s="168"/>
      <c r="O362" s="168"/>
      <c r="P362" s="168"/>
      <c r="Q362" s="168"/>
      <c r="R362" s="171"/>
      <c r="T362" s="172"/>
      <c r="U362" s="168"/>
      <c r="V362" s="168"/>
      <c r="W362" s="168"/>
      <c r="X362" s="168"/>
      <c r="Y362" s="168"/>
      <c r="Z362" s="168"/>
      <c r="AA362" s="173"/>
      <c r="AT362" s="174" t="s">
        <v>143</v>
      </c>
      <c r="AU362" s="174" t="s">
        <v>101</v>
      </c>
      <c r="AV362" s="12" t="s">
        <v>81</v>
      </c>
      <c r="AW362" s="12" t="s">
        <v>31</v>
      </c>
      <c r="AX362" s="12" t="s">
        <v>73</v>
      </c>
      <c r="AY362" s="174" t="s">
        <v>135</v>
      </c>
    </row>
    <row r="363" spans="2:51" s="10" customFormat="1" ht="22.5" customHeight="1">
      <c r="B363" s="151"/>
      <c r="C363" s="152"/>
      <c r="D363" s="152"/>
      <c r="E363" s="153" t="s">
        <v>5</v>
      </c>
      <c r="F363" s="253" t="s">
        <v>101</v>
      </c>
      <c r="G363" s="254"/>
      <c r="H363" s="254"/>
      <c r="I363" s="254"/>
      <c r="J363" s="152"/>
      <c r="K363" s="154">
        <v>2</v>
      </c>
      <c r="L363" s="152"/>
      <c r="M363" s="152"/>
      <c r="N363" s="152"/>
      <c r="O363" s="152"/>
      <c r="P363" s="152"/>
      <c r="Q363" s="152"/>
      <c r="R363" s="155"/>
      <c r="T363" s="156"/>
      <c r="U363" s="152"/>
      <c r="V363" s="152"/>
      <c r="W363" s="152"/>
      <c r="X363" s="152"/>
      <c r="Y363" s="152"/>
      <c r="Z363" s="152"/>
      <c r="AA363" s="157"/>
      <c r="AT363" s="158" t="s">
        <v>143</v>
      </c>
      <c r="AU363" s="158" t="s">
        <v>101</v>
      </c>
      <c r="AV363" s="10" t="s">
        <v>101</v>
      </c>
      <c r="AW363" s="10" t="s">
        <v>31</v>
      </c>
      <c r="AX363" s="10" t="s">
        <v>73</v>
      </c>
      <c r="AY363" s="158" t="s">
        <v>135</v>
      </c>
    </row>
    <row r="364" spans="2:51" s="11" customFormat="1" ht="22.5" customHeight="1">
      <c r="B364" s="159"/>
      <c r="C364" s="160"/>
      <c r="D364" s="160"/>
      <c r="E364" s="161" t="s">
        <v>5</v>
      </c>
      <c r="F364" s="255" t="s">
        <v>145</v>
      </c>
      <c r="G364" s="256"/>
      <c r="H364" s="256"/>
      <c r="I364" s="256"/>
      <c r="J364" s="160"/>
      <c r="K364" s="162">
        <v>6</v>
      </c>
      <c r="L364" s="160"/>
      <c r="M364" s="160"/>
      <c r="N364" s="160"/>
      <c r="O364" s="160"/>
      <c r="P364" s="160"/>
      <c r="Q364" s="160"/>
      <c r="R364" s="163"/>
      <c r="T364" s="164"/>
      <c r="U364" s="160"/>
      <c r="V364" s="160"/>
      <c r="W364" s="160"/>
      <c r="X364" s="160"/>
      <c r="Y364" s="160"/>
      <c r="Z364" s="160"/>
      <c r="AA364" s="165"/>
      <c r="AT364" s="166" t="s">
        <v>143</v>
      </c>
      <c r="AU364" s="166" t="s">
        <v>101</v>
      </c>
      <c r="AV364" s="11" t="s">
        <v>140</v>
      </c>
      <c r="AW364" s="11" t="s">
        <v>31</v>
      </c>
      <c r="AX364" s="11" t="s">
        <v>81</v>
      </c>
      <c r="AY364" s="166" t="s">
        <v>135</v>
      </c>
    </row>
    <row r="365" spans="2:65" s="1" customFormat="1" ht="22.5" customHeight="1">
      <c r="B365" s="141"/>
      <c r="C365" s="142" t="s">
        <v>764</v>
      </c>
      <c r="D365" s="142" t="s">
        <v>136</v>
      </c>
      <c r="E365" s="143" t="s">
        <v>765</v>
      </c>
      <c r="F365" s="249" t="s">
        <v>766</v>
      </c>
      <c r="G365" s="249"/>
      <c r="H365" s="249"/>
      <c r="I365" s="249"/>
      <c r="J365" s="144" t="s">
        <v>751</v>
      </c>
      <c r="K365" s="145">
        <v>6</v>
      </c>
      <c r="L365" s="250"/>
      <c r="M365" s="250"/>
      <c r="N365" s="250">
        <f>ROUND(L365*K365,2)</f>
        <v>0</v>
      </c>
      <c r="O365" s="250"/>
      <c r="P365" s="250"/>
      <c r="Q365" s="250"/>
      <c r="R365" s="146"/>
      <c r="T365" s="147" t="s">
        <v>5</v>
      </c>
      <c r="U365" s="44" t="s">
        <v>38</v>
      </c>
      <c r="V365" s="148">
        <v>0.2</v>
      </c>
      <c r="W365" s="148">
        <f>V365*K365</f>
        <v>1.2000000000000002</v>
      </c>
      <c r="X365" s="148">
        <v>0.00184</v>
      </c>
      <c r="Y365" s="148">
        <f>X365*K365</f>
        <v>0.011040000000000001</v>
      </c>
      <c r="Z365" s="148">
        <v>0</v>
      </c>
      <c r="AA365" s="149">
        <f>Z365*K365</f>
        <v>0</v>
      </c>
      <c r="AR365" s="21" t="s">
        <v>226</v>
      </c>
      <c r="AT365" s="21" t="s">
        <v>136</v>
      </c>
      <c r="AU365" s="21" t="s">
        <v>101</v>
      </c>
      <c r="AY365" s="21" t="s">
        <v>135</v>
      </c>
      <c r="BE365" s="150">
        <f>IF(U365="základní",N365,0)</f>
        <v>0</v>
      </c>
      <c r="BF365" s="150">
        <f>IF(U365="snížená",N365,0)</f>
        <v>0</v>
      </c>
      <c r="BG365" s="150">
        <f>IF(U365="zákl. přenesená",N365,0)</f>
        <v>0</v>
      </c>
      <c r="BH365" s="150">
        <f>IF(U365="sníž. přenesená",N365,0)</f>
        <v>0</v>
      </c>
      <c r="BI365" s="150">
        <f>IF(U365="nulová",N365,0)</f>
        <v>0</v>
      </c>
      <c r="BJ365" s="21" t="s">
        <v>81</v>
      </c>
      <c r="BK365" s="150">
        <f>ROUND(L365*K365,2)</f>
        <v>0</v>
      </c>
      <c r="BL365" s="21" t="s">
        <v>226</v>
      </c>
      <c r="BM365" s="21" t="s">
        <v>767</v>
      </c>
    </row>
    <row r="366" spans="2:51" s="12" customFormat="1" ht="22.5" customHeight="1">
      <c r="B366" s="167"/>
      <c r="C366" s="168"/>
      <c r="D366" s="168"/>
      <c r="E366" s="169" t="s">
        <v>5</v>
      </c>
      <c r="F366" s="257" t="s">
        <v>738</v>
      </c>
      <c r="G366" s="258"/>
      <c r="H366" s="258"/>
      <c r="I366" s="258"/>
      <c r="J366" s="168"/>
      <c r="K366" s="170" t="s">
        <v>5</v>
      </c>
      <c r="L366" s="168"/>
      <c r="M366" s="168"/>
      <c r="N366" s="168"/>
      <c r="O366" s="168"/>
      <c r="P366" s="168"/>
      <c r="Q366" s="168"/>
      <c r="R366" s="171"/>
      <c r="T366" s="172"/>
      <c r="U366" s="168"/>
      <c r="V366" s="168"/>
      <c r="W366" s="168"/>
      <c r="X366" s="168"/>
      <c r="Y366" s="168"/>
      <c r="Z366" s="168"/>
      <c r="AA366" s="173"/>
      <c r="AT366" s="174" t="s">
        <v>143</v>
      </c>
      <c r="AU366" s="174" t="s">
        <v>101</v>
      </c>
      <c r="AV366" s="12" t="s">
        <v>81</v>
      </c>
      <c r="AW366" s="12" t="s">
        <v>31</v>
      </c>
      <c r="AX366" s="12" t="s">
        <v>73</v>
      </c>
      <c r="AY366" s="174" t="s">
        <v>135</v>
      </c>
    </row>
    <row r="367" spans="2:51" s="10" customFormat="1" ht="22.5" customHeight="1">
      <c r="B367" s="151"/>
      <c r="C367" s="152"/>
      <c r="D367" s="152"/>
      <c r="E367" s="153" t="s">
        <v>5</v>
      </c>
      <c r="F367" s="253" t="s">
        <v>140</v>
      </c>
      <c r="G367" s="254"/>
      <c r="H367" s="254"/>
      <c r="I367" s="254"/>
      <c r="J367" s="152"/>
      <c r="K367" s="154">
        <v>4</v>
      </c>
      <c r="L367" s="152"/>
      <c r="M367" s="152"/>
      <c r="N367" s="152"/>
      <c r="O367" s="152"/>
      <c r="P367" s="152"/>
      <c r="Q367" s="152"/>
      <c r="R367" s="155"/>
      <c r="T367" s="156"/>
      <c r="U367" s="152"/>
      <c r="V367" s="152"/>
      <c r="W367" s="152"/>
      <c r="X367" s="152"/>
      <c r="Y367" s="152"/>
      <c r="Z367" s="152"/>
      <c r="AA367" s="157"/>
      <c r="AT367" s="158" t="s">
        <v>143</v>
      </c>
      <c r="AU367" s="158" t="s">
        <v>101</v>
      </c>
      <c r="AV367" s="10" t="s">
        <v>101</v>
      </c>
      <c r="AW367" s="10" t="s">
        <v>31</v>
      </c>
      <c r="AX367" s="10" t="s">
        <v>73</v>
      </c>
      <c r="AY367" s="158" t="s">
        <v>135</v>
      </c>
    </row>
    <row r="368" spans="2:51" s="10" customFormat="1" ht="22.5" customHeight="1">
      <c r="B368" s="151"/>
      <c r="C368" s="152"/>
      <c r="D368" s="152"/>
      <c r="E368" s="153" t="s">
        <v>5</v>
      </c>
      <c r="F368" s="253" t="s">
        <v>5</v>
      </c>
      <c r="G368" s="254"/>
      <c r="H368" s="254"/>
      <c r="I368" s="254"/>
      <c r="J368" s="152"/>
      <c r="K368" s="154">
        <v>0</v>
      </c>
      <c r="L368" s="152"/>
      <c r="M368" s="152"/>
      <c r="N368" s="152"/>
      <c r="O368" s="152"/>
      <c r="P368" s="152"/>
      <c r="Q368" s="152"/>
      <c r="R368" s="155"/>
      <c r="T368" s="156"/>
      <c r="U368" s="152"/>
      <c r="V368" s="152"/>
      <c r="W368" s="152"/>
      <c r="X368" s="152"/>
      <c r="Y368" s="152"/>
      <c r="Z368" s="152"/>
      <c r="AA368" s="157"/>
      <c r="AT368" s="158" t="s">
        <v>143</v>
      </c>
      <c r="AU368" s="158" t="s">
        <v>101</v>
      </c>
      <c r="AV368" s="10" t="s">
        <v>101</v>
      </c>
      <c r="AW368" s="10" t="s">
        <v>31</v>
      </c>
      <c r="AX368" s="10" t="s">
        <v>73</v>
      </c>
      <c r="AY368" s="158" t="s">
        <v>135</v>
      </c>
    </row>
    <row r="369" spans="2:51" s="12" customFormat="1" ht="22.5" customHeight="1">
      <c r="B369" s="167"/>
      <c r="C369" s="168"/>
      <c r="D369" s="168"/>
      <c r="E369" s="169" t="s">
        <v>5</v>
      </c>
      <c r="F369" s="259" t="s">
        <v>756</v>
      </c>
      <c r="G369" s="260"/>
      <c r="H369" s="260"/>
      <c r="I369" s="260"/>
      <c r="J369" s="168"/>
      <c r="K369" s="170" t="s">
        <v>5</v>
      </c>
      <c r="L369" s="168"/>
      <c r="M369" s="168"/>
      <c r="N369" s="168"/>
      <c r="O369" s="168"/>
      <c r="P369" s="168"/>
      <c r="Q369" s="168"/>
      <c r="R369" s="171"/>
      <c r="T369" s="172"/>
      <c r="U369" s="168"/>
      <c r="V369" s="168"/>
      <c r="W369" s="168"/>
      <c r="X369" s="168"/>
      <c r="Y369" s="168"/>
      <c r="Z369" s="168"/>
      <c r="AA369" s="173"/>
      <c r="AT369" s="174" t="s">
        <v>143</v>
      </c>
      <c r="AU369" s="174" t="s">
        <v>101</v>
      </c>
      <c r="AV369" s="12" t="s">
        <v>81</v>
      </c>
      <c r="AW369" s="12" t="s">
        <v>31</v>
      </c>
      <c r="AX369" s="12" t="s">
        <v>73</v>
      </c>
      <c r="AY369" s="174" t="s">
        <v>135</v>
      </c>
    </row>
    <row r="370" spans="2:51" s="10" customFormat="1" ht="22.5" customHeight="1">
      <c r="B370" s="151"/>
      <c r="C370" s="152"/>
      <c r="D370" s="152"/>
      <c r="E370" s="153" t="s">
        <v>5</v>
      </c>
      <c r="F370" s="253" t="s">
        <v>101</v>
      </c>
      <c r="G370" s="254"/>
      <c r="H370" s="254"/>
      <c r="I370" s="254"/>
      <c r="J370" s="152"/>
      <c r="K370" s="154">
        <v>2</v>
      </c>
      <c r="L370" s="152"/>
      <c r="M370" s="152"/>
      <c r="N370" s="152"/>
      <c r="O370" s="152"/>
      <c r="P370" s="152"/>
      <c r="Q370" s="152"/>
      <c r="R370" s="155"/>
      <c r="T370" s="156"/>
      <c r="U370" s="152"/>
      <c r="V370" s="152"/>
      <c r="W370" s="152"/>
      <c r="X370" s="152"/>
      <c r="Y370" s="152"/>
      <c r="Z370" s="152"/>
      <c r="AA370" s="157"/>
      <c r="AT370" s="158" t="s">
        <v>143</v>
      </c>
      <c r="AU370" s="158" t="s">
        <v>101</v>
      </c>
      <c r="AV370" s="10" t="s">
        <v>101</v>
      </c>
      <c r="AW370" s="10" t="s">
        <v>31</v>
      </c>
      <c r="AX370" s="10" t="s">
        <v>73</v>
      </c>
      <c r="AY370" s="158" t="s">
        <v>135</v>
      </c>
    </row>
    <row r="371" spans="2:51" s="11" customFormat="1" ht="22.5" customHeight="1">
      <c r="B371" s="159"/>
      <c r="C371" s="160"/>
      <c r="D371" s="160"/>
      <c r="E371" s="161" t="s">
        <v>5</v>
      </c>
      <c r="F371" s="255" t="s">
        <v>145</v>
      </c>
      <c r="G371" s="256"/>
      <c r="H371" s="256"/>
      <c r="I371" s="256"/>
      <c r="J371" s="160"/>
      <c r="K371" s="162">
        <v>6</v>
      </c>
      <c r="L371" s="160"/>
      <c r="M371" s="160"/>
      <c r="N371" s="160"/>
      <c r="O371" s="160"/>
      <c r="P371" s="160"/>
      <c r="Q371" s="160"/>
      <c r="R371" s="163"/>
      <c r="T371" s="164"/>
      <c r="U371" s="160"/>
      <c r="V371" s="160"/>
      <c r="W371" s="160"/>
      <c r="X371" s="160"/>
      <c r="Y371" s="160"/>
      <c r="Z371" s="160"/>
      <c r="AA371" s="165"/>
      <c r="AT371" s="166" t="s">
        <v>143</v>
      </c>
      <c r="AU371" s="166" t="s">
        <v>101</v>
      </c>
      <c r="AV371" s="11" t="s">
        <v>140</v>
      </c>
      <c r="AW371" s="11" t="s">
        <v>31</v>
      </c>
      <c r="AX371" s="11" t="s">
        <v>81</v>
      </c>
      <c r="AY371" s="166" t="s">
        <v>135</v>
      </c>
    </row>
    <row r="372" spans="2:65" s="1" customFormat="1" ht="22.5" customHeight="1">
      <c r="B372" s="141"/>
      <c r="C372" s="142" t="s">
        <v>768</v>
      </c>
      <c r="D372" s="142" t="s">
        <v>136</v>
      </c>
      <c r="E372" s="143" t="s">
        <v>769</v>
      </c>
      <c r="F372" s="249" t="s">
        <v>770</v>
      </c>
      <c r="G372" s="249"/>
      <c r="H372" s="249"/>
      <c r="I372" s="249"/>
      <c r="J372" s="144" t="s">
        <v>219</v>
      </c>
      <c r="K372" s="145">
        <v>22</v>
      </c>
      <c r="L372" s="250"/>
      <c r="M372" s="250"/>
      <c r="N372" s="250">
        <f>ROUND(L372*K372,2)</f>
        <v>0</v>
      </c>
      <c r="O372" s="250"/>
      <c r="P372" s="250"/>
      <c r="Q372" s="250"/>
      <c r="R372" s="146"/>
      <c r="T372" s="147" t="s">
        <v>5</v>
      </c>
      <c r="U372" s="44" t="s">
        <v>38</v>
      </c>
      <c r="V372" s="148">
        <v>0.23</v>
      </c>
      <c r="W372" s="148">
        <f>V372*K372</f>
        <v>5.0600000000000005</v>
      </c>
      <c r="X372" s="148">
        <v>0.00014</v>
      </c>
      <c r="Y372" s="148">
        <f>X372*K372</f>
        <v>0.00308</v>
      </c>
      <c r="Z372" s="148">
        <v>0</v>
      </c>
      <c r="AA372" s="149">
        <f>Z372*K372</f>
        <v>0</v>
      </c>
      <c r="AR372" s="21" t="s">
        <v>226</v>
      </c>
      <c r="AT372" s="21" t="s">
        <v>136</v>
      </c>
      <c r="AU372" s="21" t="s">
        <v>101</v>
      </c>
      <c r="AY372" s="21" t="s">
        <v>135</v>
      </c>
      <c r="BE372" s="150">
        <f>IF(U372="základní",N372,0)</f>
        <v>0</v>
      </c>
      <c r="BF372" s="150">
        <f>IF(U372="snížená",N372,0)</f>
        <v>0</v>
      </c>
      <c r="BG372" s="150">
        <f>IF(U372="zákl. přenesená",N372,0)</f>
        <v>0</v>
      </c>
      <c r="BH372" s="150">
        <f>IF(U372="sníž. přenesená",N372,0)</f>
        <v>0</v>
      </c>
      <c r="BI372" s="150">
        <f>IF(U372="nulová",N372,0)</f>
        <v>0</v>
      </c>
      <c r="BJ372" s="21" t="s">
        <v>81</v>
      </c>
      <c r="BK372" s="150">
        <f>ROUND(L372*K372,2)</f>
        <v>0</v>
      </c>
      <c r="BL372" s="21" t="s">
        <v>226</v>
      </c>
      <c r="BM372" s="21" t="s">
        <v>771</v>
      </c>
    </row>
    <row r="373" spans="2:51" s="10" customFormat="1" ht="22.5" customHeight="1">
      <c r="B373" s="151"/>
      <c r="C373" s="152"/>
      <c r="D373" s="152"/>
      <c r="E373" s="153" t="s">
        <v>5</v>
      </c>
      <c r="F373" s="251" t="s">
        <v>772</v>
      </c>
      <c r="G373" s="252"/>
      <c r="H373" s="252"/>
      <c r="I373" s="252"/>
      <c r="J373" s="152"/>
      <c r="K373" s="154">
        <v>22</v>
      </c>
      <c r="L373" s="152"/>
      <c r="M373" s="152"/>
      <c r="N373" s="152"/>
      <c r="O373" s="152"/>
      <c r="P373" s="152"/>
      <c r="Q373" s="152"/>
      <c r="R373" s="155"/>
      <c r="T373" s="156"/>
      <c r="U373" s="152"/>
      <c r="V373" s="152"/>
      <c r="W373" s="152"/>
      <c r="X373" s="152"/>
      <c r="Y373" s="152"/>
      <c r="Z373" s="152"/>
      <c r="AA373" s="157"/>
      <c r="AT373" s="158" t="s">
        <v>143</v>
      </c>
      <c r="AU373" s="158" t="s">
        <v>101</v>
      </c>
      <c r="AV373" s="10" t="s">
        <v>101</v>
      </c>
      <c r="AW373" s="10" t="s">
        <v>31</v>
      </c>
      <c r="AX373" s="10" t="s">
        <v>81</v>
      </c>
      <c r="AY373" s="158" t="s">
        <v>135</v>
      </c>
    </row>
    <row r="374" spans="2:65" s="1" customFormat="1" ht="31.5" customHeight="1">
      <c r="B374" s="141"/>
      <c r="C374" s="142" t="s">
        <v>508</v>
      </c>
      <c r="D374" s="142" t="s">
        <v>136</v>
      </c>
      <c r="E374" s="143" t="s">
        <v>773</v>
      </c>
      <c r="F374" s="249" t="s">
        <v>774</v>
      </c>
      <c r="G374" s="249"/>
      <c r="H374" s="249"/>
      <c r="I374" s="249"/>
      <c r="J374" s="144" t="s">
        <v>219</v>
      </c>
      <c r="K374" s="145">
        <v>22</v>
      </c>
      <c r="L374" s="250"/>
      <c r="M374" s="250"/>
      <c r="N374" s="250">
        <f>ROUND(L374*K374,2)</f>
        <v>0</v>
      </c>
      <c r="O374" s="250"/>
      <c r="P374" s="250"/>
      <c r="Q374" s="250"/>
      <c r="R374" s="146"/>
      <c r="T374" s="147" t="s">
        <v>5</v>
      </c>
      <c r="U374" s="44" t="s">
        <v>38</v>
      </c>
      <c r="V374" s="148">
        <v>0.23</v>
      </c>
      <c r="W374" s="148">
        <f>V374*K374</f>
        <v>5.0600000000000005</v>
      </c>
      <c r="X374" s="148">
        <v>6E-05</v>
      </c>
      <c r="Y374" s="148">
        <f>X374*K374</f>
        <v>0.00132</v>
      </c>
      <c r="Z374" s="148">
        <v>0</v>
      </c>
      <c r="AA374" s="149">
        <f>Z374*K374</f>
        <v>0</v>
      </c>
      <c r="AR374" s="21" t="s">
        <v>226</v>
      </c>
      <c r="AT374" s="21" t="s">
        <v>136</v>
      </c>
      <c r="AU374" s="21" t="s">
        <v>101</v>
      </c>
      <c r="AY374" s="21" t="s">
        <v>135</v>
      </c>
      <c r="BE374" s="150">
        <f>IF(U374="základní",N374,0)</f>
        <v>0</v>
      </c>
      <c r="BF374" s="150">
        <f>IF(U374="snížená",N374,0)</f>
        <v>0</v>
      </c>
      <c r="BG374" s="150">
        <f>IF(U374="zákl. přenesená",N374,0)</f>
        <v>0</v>
      </c>
      <c r="BH374" s="150">
        <f>IF(U374="sníž. přenesená",N374,0)</f>
        <v>0</v>
      </c>
      <c r="BI374" s="150">
        <f>IF(U374="nulová",N374,0)</f>
        <v>0</v>
      </c>
      <c r="BJ374" s="21" t="s">
        <v>81</v>
      </c>
      <c r="BK374" s="150">
        <f>ROUND(L374*K374,2)</f>
        <v>0</v>
      </c>
      <c r="BL374" s="21" t="s">
        <v>226</v>
      </c>
      <c r="BM374" s="21" t="s">
        <v>775</v>
      </c>
    </row>
    <row r="375" spans="2:65" s="1" customFormat="1" ht="31.5" customHeight="1">
      <c r="B375" s="141"/>
      <c r="C375" s="175" t="s">
        <v>513</v>
      </c>
      <c r="D375" s="175" t="s">
        <v>393</v>
      </c>
      <c r="E375" s="176" t="s">
        <v>776</v>
      </c>
      <c r="F375" s="262" t="s">
        <v>777</v>
      </c>
      <c r="G375" s="262"/>
      <c r="H375" s="262"/>
      <c r="I375" s="262"/>
      <c r="J375" s="177" t="s">
        <v>219</v>
      </c>
      <c r="K375" s="178">
        <v>22</v>
      </c>
      <c r="L375" s="263"/>
      <c r="M375" s="263"/>
      <c r="N375" s="263">
        <f>ROUND(L375*K375,2)</f>
        <v>0</v>
      </c>
      <c r="O375" s="250"/>
      <c r="P375" s="250"/>
      <c r="Q375" s="250"/>
      <c r="R375" s="146"/>
      <c r="T375" s="147" t="s">
        <v>5</v>
      </c>
      <c r="U375" s="44" t="s">
        <v>38</v>
      </c>
      <c r="V375" s="148">
        <v>0</v>
      </c>
      <c r="W375" s="148">
        <f>V375*K375</f>
        <v>0</v>
      </c>
      <c r="X375" s="148">
        <v>0.0003</v>
      </c>
      <c r="Y375" s="148">
        <f>X375*K375</f>
        <v>0.006599999999999999</v>
      </c>
      <c r="Z375" s="148">
        <v>0</v>
      </c>
      <c r="AA375" s="149">
        <f>Z375*K375</f>
        <v>0</v>
      </c>
      <c r="AR375" s="21" t="s">
        <v>149</v>
      </c>
      <c r="AT375" s="21" t="s">
        <v>393</v>
      </c>
      <c r="AU375" s="21" t="s">
        <v>101</v>
      </c>
      <c r="AY375" s="21" t="s">
        <v>135</v>
      </c>
      <c r="BE375" s="150">
        <f>IF(U375="základní",N375,0)</f>
        <v>0</v>
      </c>
      <c r="BF375" s="150">
        <f>IF(U375="snížená",N375,0)</f>
        <v>0</v>
      </c>
      <c r="BG375" s="150">
        <f>IF(U375="zákl. přenesená",N375,0)</f>
        <v>0</v>
      </c>
      <c r="BH375" s="150">
        <f>IF(U375="sníž. přenesená",N375,0)</f>
        <v>0</v>
      </c>
      <c r="BI375" s="150">
        <f>IF(U375="nulová",N375,0)</f>
        <v>0</v>
      </c>
      <c r="BJ375" s="21" t="s">
        <v>81</v>
      </c>
      <c r="BK375" s="150">
        <f>ROUND(L375*K375,2)</f>
        <v>0</v>
      </c>
      <c r="BL375" s="21" t="s">
        <v>226</v>
      </c>
      <c r="BM375" s="21" t="s">
        <v>778</v>
      </c>
    </row>
    <row r="376" spans="2:65" s="1" customFormat="1" ht="22.5" customHeight="1">
      <c r="B376" s="141"/>
      <c r="C376" s="142" t="s">
        <v>779</v>
      </c>
      <c r="D376" s="142" t="s">
        <v>136</v>
      </c>
      <c r="E376" s="143" t="s">
        <v>780</v>
      </c>
      <c r="F376" s="249" t="s">
        <v>781</v>
      </c>
      <c r="G376" s="249"/>
      <c r="H376" s="249"/>
      <c r="I376" s="249"/>
      <c r="J376" s="144" t="s">
        <v>158</v>
      </c>
      <c r="K376" s="145">
        <v>50</v>
      </c>
      <c r="L376" s="250"/>
      <c r="M376" s="250"/>
      <c r="N376" s="250">
        <f>ROUND(L376*K376,2)</f>
        <v>0</v>
      </c>
      <c r="O376" s="250"/>
      <c r="P376" s="250"/>
      <c r="Q376" s="250"/>
      <c r="R376" s="146"/>
      <c r="T376" s="147" t="s">
        <v>5</v>
      </c>
      <c r="U376" s="44" t="s">
        <v>38</v>
      </c>
      <c r="V376" s="148">
        <v>0</v>
      </c>
      <c r="W376" s="148">
        <f>V376*K376</f>
        <v>0</v>
      </c>
      <c r="X376" s="148">
        <v>0</v>
      </c>
      <c r="Y376" s="148">
        <f>X376*K376</f>
        <v>0</v>
      </c>
      <c r="Z376" s="148">
        <v>0</v>
      </c>
      <c r="AA376" s="149">
        <f>Z376*K376</f>
        <v>0</v>
      </c>
      <c r="AR376" s="21" t="s">
        <v>226</v>
      </c>
      <c r="AT376" s="21" t="s">
        <v>136</v>
      </c>
      <c r="AU376" s="21" t="s">
        <v>101</v>
      </c>
      <c r="AY376" s="21" t="s">
        <v>135</v>
      </c>
      <c r="BE376" s="150">
        <f>IF(U376="základní",N376,0)</f>
        <v>0</v>
      </c>
      <c r="BF376" s="150">
        <f>IF(U376="snížená",N376,0)</f>
        <v>0</v>
      </c>
      <c r="BG376" s="150">
        <f>IF(U376="zákl. přenesená",N376,0)</f>
        <v>0</v>
      </c>
      <c r="BH376" s="150">
        <f>IF(U376="sníž. přenesená",N376,0)</f>
        <v>0</v>
      </c>
      <c r="BI376" s="150">
        <f>IF(U376="nulová",N376,0)</f>
        <v>0</v>
      </c>
      <c r="BJ376" s="21" t="s">
        <v>81</v>
      </c>
      <c r="BK376" s="150">
        <f>ROUND(L376*K376,2)</f>
        <v>0</v>
      </c>
      <c r="BL376" s="21" t="s">
        <v>226</v>
      </c>
      <c r="BM376" s="21" t="s">
        <v>782</v>
      </c>
    </row>
    <row r="377" spans="2:51" s="10" customFormat="1" ht="22.5" customHeight="1">
      <c r="B377" s="151"/>
      <c r="C377" s="152"/>
      <c r="D377" s="152"/>
      <c r="E377" s="153" t="s">
        <v>5</v>
      </c>
      <c r="F377" s="251" t="s">
        <v>783</v>
      </c>
      <c r="G377" s="252"/>
      <c r="H377" s="252"/>
      <c r="I377" s="252"/>
      <c r="J377" s="152"/>
      <c r="K377" s="154">
        <v>50</v>
      </c>
      <c r="L377" s="152"/>
      <c r="M377" s="152"/>
      <c r="N377" s="152"/>
      <c r="O377" s="152"/>
      <c r="P377" s="152"/>
      <c r="Q377" s="152"/>
      <c r="R377" s="155"/>
      <c r="T377" s="156"/>
      <c r="U377" s="152"/>
      <c r="V377" s="152"/>
      <c r="W377" s="152"/>
      <c r="X377" s="152"/>
      <c r="Y377" s="152"/>
      <c r="Z377" s="152"/>
      <c r="AA377" s="157"/>
      <c r="AT377" s="158" t="s">
        <v>143</v>
      </c>
      <c r="AU377" s="158" t="s">
        <v>101</v>
      </c>
      <c r="AV377" s="10" t="s">
        <v>101</v>
      </c>
      <c r="AW377" s="10" t="s">
        <v>31</v>
      </c>
      <c r="AX377" s="10" t="s">
        <v>81</v>
      </c>
      <c r="AY377" s="158" t="s">
        <v>135</v>
      </c>
    </row>
    <row r="378" spans="2:63" s="9" customFormat="1" ht="29.85" customHeight="1">
      <c r="B378" s="130"/>
      <c r="C378" s="131"/>
      <c r="D378" s="140" t="s">
        <v>560</v>
      </c>
      <c r="E378" s="140"/>
      <c r="F378" s="140"/>
      <c r="G378" s="140"/>
      <c r="H378" s="140"/>
      <c r="I378" s="140"/>
      <c r="J378" s="140"/>
      <c r="K378" s="140"/>
      <c r="L378" s="140"/>
      <c r="M378" s="140"/>
      <c r="N378" s="267">
        <f>BK378</f>
        <v>0</v>
      </c>
      <c r="O378" s="268"/>
      <c r="P378" s="268"/>
      <c r="Q378" s="268"/>
      <c r="R378" s="133"/>
      <c r="T378" s="134"/>
      <c r="U378" s="131"/>
      <c r="V378" s="131"/>
      <c r="W378" s="135">
        <f>SUM(W379:W383)</f>
        <v>1.408</v>
      </c>
      <c r="X378" s="131"/>
      <c r="Y378" s="135">
        <f>SUM(Y379:Y383)</f>
        <v>0.252</v>
      </c>
      <c r="Z378" s="131"/>
      <c r="AA378" s="136">
        <f>SUM(AA379:AA383)</f>
        <v>0</v>
      </c>
      <c r="AR378" s="137" t="s">
        <v>101</v>
      </c>
      <c r="AT378" s="138" t="s">
        <v>72</v>
      </c>
      <c r="AU378" s="138" t="s">
        <v>81</v>
      </c>
      <c r="AY378" s="137" t="s">
        <v>135</v>
      </c>
      <c r="BK378" s="139">
        <f>SUM(BK379:BK383)</f>
        <v>0</v>
      </c>
    </row>
    <row r="379" spans="2:65" s="1" customFormat="1" ht="44.25" customHeight="1">
      <c r="B379" s="141"/>
      <c r="C379" s="142" t="s">
        <v>784</v>
      </c>
      <c r="D379" s="142" t="s">
        <v>136</v>
      </c>
      <c r="E379" s="143" t="s">
        <v>785</v>
      </c>
      <c r="F379" s="249" t="s">
        <v>786</v>
      </c>
      <c r="G379" s="249"/>
      <c r="H379" s="249"/>
      <c r="I379" s="249"/>
      <c r="J379" s="144" t="s">
        <v>751</v>
      </c>
      <c r="K379" s="145">
        <v>8</v>
      </c>
      <c r="L379" s="250"/>
      <c r="M379" s="250"/>
      <c r="N379" s="250">
        <f>ROUND(L379*K379,2)</f>
        <v>0</v>
      </c>
      <c r="O379" s="250"/>
      <c r="P379" s="250"/>
      <c r="Q379" s="250"/>
      <c r="R379" s="146"/>
      <c r="T379" s="147" t="s">
        <v>5</v>
      </c>
      <c r="U379" s="44" t="s">
        <v>38</v>
      </c>
      <c r="V379" s="148">
        <v>0.176</v>
      </c>
      <c r="W379" s="148">
        <f>V379*K379</f>
        <v>1.408</v>
      </c>
      <c r="X379" s="148">
        <v>0.0171</v>
      </c>
      <c r="Y379" s="148">
        <f>X379*K379</f>
        <v>0.1368</v>
      </c>
      <c r="Z379" s="148">
        <v>0</v>
      </c>
      <c r="AA379" s="149">
        <f>Z379*K379</f>
        <v>0</v>
      </c>
      <c r="AR379" s="21" t="s">
        <v>226</v>
      </c>
      <c r="AT379" s="21" t="s">
        <v>136</v>
      </c>
      <c r="AU379" s="21" t="s">
        <v>101</v>
      </c>
      <c r="AY379" s="21" t="s">
        <v>135</v>
      </c>
      <c r="BE379" s="150">
        <f>IF(U379="základní",N379,0)</f>
        <v>0</v>
      </c>
      <c r="BF379" s="150">
        <f>IF(U379="snížená",N379,0)</f>
        <v>0</v>
      </c>
      <c r="BG379" s="150">
        <f>IF(U379="zákl. přenesená",N379,0)</f>
        <v>0</v>
      </c>
      <c r="BH379" s="150">
        <f>IF(U379="sníž. přenesená",N379,0)</f>
        <v>0</v>
      </c>
      <c r="BI379" s="150">
        <f>IF(U379="nulová",N379,0)</f>
        <v>0</v>
      </c>
      <c r="BJ379" s="21" t="s">
        <v>81</v>
      </c>
      <c r="BK379" s="150">
        <f>ROUND(L379*K379,2)</f>
        <v>0</v>
      </c>
      <c r="BL379" s="21" t="s">
        <v>226</v>
      </c>
      <c r="BM379" s="21" t="s">
        <v>787</v>
      </c>
    </row>
    <row r="380" spans="2:51" s="10" customFormat="1" ht="22.5" customHeight="1">
      <c r="B380" s="151"/>
      <c r="C380" s="152"/>
      <c r="D380" s="152"/>
      <c r="E380" s="153" t="s">
        <v>5</v>
      </c>
      <c r="F380" s="251" t="s">
        <v>788</v>
      </c>
      <c r="G380" s="252"/>
      <c r="H380" s="252"/>
      <c r="I380" s="252"/>
      <c r="J380" s="152"/>
      <c r="K380" s="154">
        <v>4</v>
      </c>
      <c r="L380" s="152"/>
      <c r="M380" s="152"/>
      <c r="N380" s="152"/>
      <c r="O380" s="152"/>
      <c r="P380" s="152"/>
      <c r="Q380" s="152"/>
      <c r="R380" s="155"/>
      <c r="T380" s="156"/>
      <c r="U380" s="152"/>
      <c r="V380" s="152"/>
      <c r="W380" s="152"/>
      <c r="X380" s="152"/>
      <c r="Y380" s="152"/>
      <c r="Z380" s="152"/>
      <c r="AA380" s="157"/>
      <c r="AT380" s="158" t="s">
        <v>143</v>
      </c>
      <c r="AU380" s="158" t="s">
        <v>101</v>
      </c>
      <c r="AV380" s="10" t="s">
        <v>101</v>
      </c>
      <c r="AW380" s="10" t="s">
        <v>31</v>
      </c>
      <c r="AX380" s="10" t="s">
        <v>73</v>
      </c>
      <c r="AY380" s="158" t="s">
        <v>135</v>
      </c>
    </row>
    <row r="381" spans="2:51" s="10" customFormat="1" ht="22.5" customHeight="1">
      <c r="B381" s="151"/>
      <c r="C381" s="152"/>
      <c r="D381" s="152"/>
      <c r="E381" s="153" t="s">
        <v>5</v>
      </c>
      <c r="F381" s="253" t="s">
        <v>789</v>
      </c>
      <c r="G381" s="254"/>
      <c r="H381" s="254"/>
      <c r="I381" s="254"/>
      <c r="J381" s="152"/>
      <c r="K381" s="154">
        <v>4</v>
      </c>
      <c r="L381" s="152"/>
      <c r="M381" s="152"/>
      <c r="N381" s="152"/>
      <c r="O381" s="152"/>
      <c r="P381" s="152"/>
      <c r="Q381" s="152"/>
      <c r="R381" s="155"/>
      <c r="T381" s="156"/>
      <c r="U381" s="152"/>
      <c r="V381" s="152"/>
      <c r="W381" s="152"/>
      <c r="X381" s="152"/>
      <c r="Y381" s="152"/>
      <c r="Z381" s="152"/>
      <c r="AA381" s="157"/>
      <c r="AT381" s="158" t="s">
        <v>143</v>
      </c>
      <c r="AU381" s="158" t="s">
        <v>101</v>
      </c>
      <c r="AV381" s="10" t="s">
        <v>101</v>
      </c>
      <c r="AW381" s="10" t="s">
        <v>31</v>
      </c>
      <c r="AX381" s="10" t="s">
        <v>73</v>
      </c>
      <c r="AY381" s="158" t="s">
        <v>135</v>
      </c>
    </row>
    <row r="382" spans="2:51" s="11" customFormat="1" ht="22.5" customHeight="1">
      <c r="B382" s="159"/>
      <c r="C382" s="160"/>
      <c r="D382" s="160"/>
      <c r="E382" s="161" t="s">
        <v>5</v>
      </c>
      <c r="F382" s="255" t="s">
        <v>145</v>
      </c>
      <c r="G382" s="256"/>
      <c r="H382" s="256"/>
      <c r="I382" s="256"/>
      <c r="J382" s="160"/>
      <c r="K382" s="162">
        <v>8</v>
      </c>
      <c r="L382" s="160"/>
      <c r="M382" s="160"/>
      <c r="N382" s="160"/>
      <c r="O382" s="160"/>
      <c r="P382" s="160"/>
      <c r="Q382" s="160"/>
      <c r="R382" s="163"/>
      <c r="T382" s="164"/>
      <c r="U382" s="160"/>
      <c r="V382" s="160"/>
      <c r="W382" s="160"/>
      <c r="X382" s="160"/>
      <c r="Y382" s="160"/>
      <c r="Z382" s="160"/>
      <c r="AA382" s="165"/>
      <c r="AT382" s="166" t="s">
        <v>143</v>
      </c>
      <c r="AU382" s="166" t="s">
        <v>101</v>
      </c>
      <c r="AV382" s="11" t="s">
        <v>140</v>
      </c>
      <c r="AW382" s="11" t="s">
        <v>31</v>
      </c>
      <c r="AX382" s="11" t="s">
        <v>81</v>
      </c>
      <c r="AY382" s="166" t="s">
        <v>135</v>
      </c>
    </row>
    <row r="383" spans="2:65" s="1" customFormat="1" ht="31.5" customHeight="1">
      <c r="B383" s="141"/>
      <c r="C383" s="175" t="s">
        <v>790</v>
      </c>
      <c r="D383" s="175" t="s">
        <v>393</v>
      </c>
      <c r="E383" s="176" t="s">
        <v>791</v>
      </c>
      <c r="F383" s="262" t="s">
        <v>792</v>
      </c>
      <c r="G383" s="262"/>
      <c r="H383" s="262"/>
      <c r="I383" s="262"/>
      <c r="J383" s="177" t="s">
        <v>219</v>
      </c>
      <c r="K383" s="178">
        <v>8</v>
      </c>
      <c r="L383" s="263"/>
      <c r="M383" s="263"/>
      <c r="N383" s="263">
        <f>ROUND(L383*K383,2)</f>
        <v>0</v>
      </c>
      <c r="O383" s="250"/>
      <c r="P383" s="250"/>
      <c r="Q383" s="250"/>
      <c r="R383" s="146"/>
      <c r="T383" s="147" t="s">
        <v>5</v>
      </c>
      <c r="U383" s="44" t="s">
        <v>38</v>
      </c>
      <c r="V383" s="148">
        <v>0</v>
      </c>
      <c r="W383" s="148">
        <f>V383*K383</f>
        <v>0</v>
      </c>
      <c r="X383" s="148">
        <v>0.0144</v>
      </c>
      <c r="Y383" s="148">
        <f>X383*K383</f>
        <v>0.1152</v>
      </c>
      <c r="Z383" s="148">
        <v>0</v>
      </c>
      <c r="AA383" s="149">
        <f>Z383*K383</f>
        <v>0</v>
      </c>
      <c r="AR383" s="21" t="s">
        <v>149</v>
      </c>
      <c r="AT383" s="21" t="s">
        <v>393</v>
      </c>
      <c r="AU383" s="21" t="s">
        <v>101</v>
      </c>
      <c r="AY383" s="21" t="s">
        <v>135</v>
      </c>
      <c r="BE383" s="150">
        <f>IF(U383="základní",N383,0)</f>
        <v>0</v>
      </c>
      <c r="BF383" s="150">
        <f>IF(U383="snížená",N383,0)</f>
        <v>0</v>
      </c>
      <c r="BG383" s="150">
        <f>IF(U383="zákl. přenesená",N383,0)</f>
        <v>0</v>
      </c>
      <c r="BH383" s="150">
        <f>IF(U383="sníž. přenesená",N383,0)</f>
        <v>0</v>
      </c>
      <c r="BI383" s="150">
        <f>IF(U383="nulová",N383,0)</f>
        <v>0</v>
      </c>
      <c r="BJ383" s="21" t="s">
        <v>81</v>
      </c>
      <c r="BK383" s="150">
        <f>ROUND(L383*K383,2)</f>
        <v>0</v>
      </c>
      <c r="BL383" s="21" t="s">
        <v>226</v>
      </c>
      <c r="BM383" s="21" t="s">
        <v>793</v>
      </c>
    </row>
    <row r="384" spans="2:63" s="9" customFormat="1" ht="29.85" customHeight="1">
      <c r="B384" s="130"/>
      <c r="C384" s="131"/>
      <c r="D384" s="140" t="s">
        <v>561</v>
      </c>
      <c r="E384" s="140"/>
      <c r="F384" s="140"/>
      <c r="G384" s="140"/>
      <c r="H384" s="140"/>
      <c r="I384" s="140"/>
      <c r="J384" s="140"/>
      <c r="K384" s="140"/>
      <c r="L384" s="140"/>
      <c r="M384" s="140"/>
      <c r="N384" s="269">
        <f>BK384</f>
        <v>0</v>
      </c>
      <c r="O384" s="270"/>
      <c r="P384" s="270"/>
      <c r="Q384" s="270"/>
      <c r="R384" s="133"/>
      <c r="T384" s="134"/>
      <c r="U384" s="131"/>
      <c r="V384" s="131"/>
      <c r="W384" s="135">
        <f>SUM(W385:W398)</f>
        <v>146.864</v>
      </c>
      <c r="X384" s="131"/>
      <c r="Y384" s="135">
        <f>SUM(Y385:Y398)</f>
        <v>0.07716</v>
      </c>
      <c r="Z384" s="131"/>
      <c r="AA384" s="136">
        <f>SUM(AA385:AA398)</f>
        <v>0</v>
      </c>
      <c r="AR384" s="137" t="s">
        <v>101</v>
      </c>
      <c r="AT384" s="138" t="s">
        <v>72</v>
      </c>
      <c r="AU384" s="138" t="s">
        <v>81</v>
      </c>
      <c r="AY384" s="137" t="s">
        <v>135</v>
      </c>
      <c r="BK384" s="139">
        <f>SUM(BK385:BK398)</f>
        <v>0</v>
      </c>
    </row>
    <row r="385" spans="2:65" s="1" customFormat="1" ht="31.5" customHeight="1">
      <c r="B385" s="141"/>
      <c r="C385" s="175" t="s">
        <v>794</v>
      </c>
      <c r="D385" s="175" t="s">
        <v>393</v>
      </c>
      <c r="E385" s="176" t="s">
        <v>795</v>
      </c>
      <c r="F385" s="262" t="s">
        <v>796</v>
      </c>
      <c r="G385" s="262"/>
      <c r="H385" s="262"/>
      <c r="I385" s="262"/>
      <c r="J385" s="177" t="s">
        <v>219</v>
      </c>
      <c r="K385" s="178">
        <v>8</v>
      </c>
      <c r="L385" s="263"/>
      <c r="M385" s="263"/>
      <c r="N385" s="263">
        <f>ROUND(L385*K385,2)</f>
        <v>0</v>
      </c>
      <c r="O385" s="250"/>
      <c r="P385" s="250"/>
      <c r="Q385" s="250"/>
      <c r="R385" s="146"/>
      <c r="T385" s="147" t="s">
        <v>5</v>
      </c>
      <c r="U385" s="44" t="s">
        <v>38</v>
      </c>
      <c r="V385" s="148">
        <v>0</v>
      </c>
      <c r="W385" s="148">
        <f>V385*K385</f>
        <v>0</v>
      </c>
      <c r="X385" s="148">
        <v>0.00027</v>
      </c>
      <c r="Y385" s="148">
        <f>X385*K385</f>
        <v>0.00216</v>
      </c>
      <c r="Z385" s="148">
        <v>0</v>
      </c>
      <c r="AA385" s="149">
        <f>Z385*K385</f>
        <v>0</v>
      </c>
      <c r="AR385" s="21" t="s">
        <v>149</v>
      </c>
      <c r="AT385" s="21" t="s">
        <v>393</v>
      </c>
      <c r="AU385" s="21" t="s">
        <v>101</v>
      </c>
      <c r="AY385" s="21" t="s">
        <v>135</v>
      </c>
      <c r="BE385" s="150">
        <f>IF(U385="základní",N385,0)</f>
        <v>0</v>
      </c>
      <c r="BF385" s="150">
        <f>IF(U385="snížená",N385,0)</f>
        <v>0</v>
      </c>
      <c r="BG385" s="150">
        <f>IF(U385="zákl. přenesená",N385,0)</f>
        <v>0</v>
      </c>
      <c r="BH385" s="150">
        <f>IF(U385="sníž. přenesená",N385,0)</f>
        <v>0</v>
      </c>
      <c r="BI385" s="150">
        <f>IF(U385="nulová",N385,0)</f>
        <v>0</v>
      </c>
      <c r="BJ385" s="21" t="s">
        <v>81</v>
      </c>
      <c r="BK385" s="150">
        <f>ROUND(L385*K385,2)</f>
        <v>0</v>
      </c>
      <c r="BL385" s="21" t="s">
        <v>226</v>
      </c>
      <c r="BM385" s="21" t="s">
        <v>797</v>
      </c>
    </row>
    <row r="386" spans="2:65" s="1" customFormat="1" ht="31.5" customHeight="1">
      <c r="B386" s="141"/>
      <c r="C386" s="142" t="s">
        <v>798</v>
      </c>
      <c r="D386" s="142" t="s">
        <v>136</v>
      </c>
      <c r="E386" s="143" t="s">
        <v>799</v>
      </c>
      <c r="F386" s="249" t="s">
        <v>800</v>
      </c>
      <c r="G386" s="249"/>
      <c r="H386" s="249"/>
      <c r="I386" s="249"/>
      <c r="J386" s="144" t="s">
        <v>158</v>
      </c>
      <c r="K386" s="145">
        <v>500</v>
      </c>
      <c r="L386" s="250"/>
      <c r="M386" s="250"/>
      <c r="N386" s="250">
        <f>ROUND(L386*K386,2)</f>
        <v>0</v>
      </c>
      <c r="O386" s="250"/>
      <c r="P386" s="250"/>
      <c r="Q386" s="250"/>
      <c r="R386" s="146"/>
      <c r="T386" s="147" t="s">
        <v>5</v>
      </c>
      <c r="U386" s="44" t="s">
        <v>38</v>
      </c>
      <c r="V386" s="148">
        <v>0.074</v>
      </c>
      <c r="W386" s="148">
        <f>V386*K386</f>
        <v>37</v>
      </c>
      <c r="X386" s="148">
        <v>0</v>
      </c>
      <c r="Y386" s="148">
        <f>X386*K386</f>
        <v>0</v>
      </c>
      <c r="Z386" s="148">
        <v>0</v>
      </c>
      <c r="AA386" s="149">
        <f>Z386*K386</f>
        <v>0</v>
      </c>
      <c r="AR386" s="21" t="s">
        <v>226</v>
      </c>
      <c r="AT386" s="21" t="s">
        <v>136</v>
      </c>
      <c r="AU386" s="21" t="s">
        <v>101</v>
      </c>
      <c r="AY386" s="21" t="s">
        <v>135</v>
      </c>
      <c r="BE386" s="150">
        <f>IF(U386="základní",N386,0)</f>
        <v>0</v>
      </c>
      <c r="BF386" s="150">
        <f>IF(U386="snížená",N386,0)</f>
        <v>0</v>
      </c>
      <c r="BG386" s="150">
        <f>IF(U386="zákl. přenesená",N386,0)</f>
        <v>0</v>
      </c>
      <c r="BH386" s="150">
        <f>IF(U386="sníž. přenesená",N386,0)</f>
        <v>0</v>
      </c>
      <c r="BI386" s="150">
        <f>IF(U386="nulová",N386,0)</f>
        <v>0</v>
      </c>
      <c r="BJ386" s="21" t="s">
        <v>81</v>
      </c>
      <c r="BK386" s="150">
        <f>ROUND(L386*K386,2)</f>
        <v>0</v>
      </c>
      <c r="BL386" s="21" t="s">
        <v>226</v>
      </c>
      <c r="BM386" s="21" t="s">
        <v>801</v>
      </c>
    </row>
    <row r="387" spans="2:65" s="1" customFormat="1" ht="22.5" customHeight="1">
      <c r="B387" s="141"/>
      <c r="C387" s="175" t="s">
        <v>802</v>
      </c>
      <c r="D387" s="175" t="s">
        <v>393</v>
      </c>
      <c r="E387" s="176" t="s">
        <v>803</v>
      </c>
      <c r="F387" s="262" t="s">
        <v>804</v>
      </c>
      <c r="G387" s="262"/>
      <c r="H387" s="262"/>
      <c r="I387" s="262"/>
      <c r="J387" s="177" t="s">
        <v>158</v>
      </c>
      <c r="K387" s="178">
        <v>500</v>
      </c>
      <c r="L387" s="263"/>
      <c r="M387" s="263"/>
      <c r="N387" s="263">
        <f>ROUND(L387*K387,2)</f>
        <v>0</v>
      </c>
      <c r="O387" s="250"/>
      <c r="P387" s="250"/>
      <c r="Q387" s="250"/>
      <c r="R387" s="146"/>
      <c r="T387" s="147" t="s">
        <v>5</v>
      </c>
      <c r="U387" s="44" t="s">
        <v>38</v>
      </c>
      <c r="V387" s="148">
        <v>0</v>
      </c>
      <c r="W387" s="148">
        <f>V387*K387</f>
        <v>0</v>
      </c>
      <c r="X387" s="148">
        <v>0.00012</v>
      </c>
      <c r="Y387" s="148">
        <f>X387*K387</f>
        <v>0.060000000000000005</v>
      </c>
      <c r="Z387" s="148">
        <v>0</v>
      </c>
      <c r="AA387" s="149">
        <f>Z387*K387</f>
        <v>0</v>
      </c>
      <c r="AR387" s="21" t="s">
        <v>149</v>
      </c>
      <c r="AT387" s="21" t="s">
        <v>393</v>
      </c>
      <c r="AU387" s="21" t="s">
        <v>101</v>
      </c>
      <c r="AY387" s="21" t="s">
        <v>135</v>
      </c>
      <c r="BE387" s="150">
        <f>IF(U387="základní",N387,0)</f>
        <v>0</v>
      </c>
      <c r="BF387" s="150">
        <f>IF(U387="snížená",N387,0)</f>
        <v>0</v>
      </c>
      <c r="BG387" s="150">
        <f>IF(U387="zákl. přenesená",N387,0)</f>
        <v>0</v>
      </c>
      <c r="BH387" s="150">
        <f>IF(U387="sníž. přenesená",N387,0)</f>
        <v>0</v>
      </c>
      <c r="BI387" s="150">
        <f>IF(U387="nulová",N387,0)</f>
        <v>0</v>
      </c>
      <c r="BJ387" s="21" t="s">
        <v>81</v>
      </c>
      <c r="BK387" s="150">
        <f>ROUND(L387*K387,2)</f>
        <v>0</v>
      </c>
      <c r="BL387" s="21" t="s">
        <v>226</v>
      </c>
      <c r="BM387" s="21" t="s">
        <v>805</v>
      </c>
    </row>
    <row r="388" spans="2:65" s="1" customFormat="1" ht="31.5" customHeight="1">
      <c r="B388" s="141"/>
      <c r="C388" s="142" t="s">
        <v>806</v>
      </c>
      <c r="D388" s="142" t="s">
        <v>136</v>
      </c>
      <c r="E388" s="143" t="s">
        <v>807</v>
      </c>
      <c r="F388" s="249" t="s">
        <v>808</v>
      </c>
      <c r="G388" s="249"/>
      <c r="H388" s="249"/>
      <c r="I388" s="249"/>
      <c r="J388" s="144" t="s">
        <v>219</v>
      </c>
      <c r="K388" s="145">
        <v>20</v>
      </c>
      <c r="L388" s="250"/>
      <c r="M388" s="250"/>
      <c r="N388" s="250">
        <f>ROUND(L388*K388,2)</f>
        <v>0</v>
      </c>
      <c r="O388" s="250"/>
      <c r="P388" s="250"/>
      <c r="Q388" s="250"/>
      <c r="R388" s="146"/>
      <c r="T388" s="147" t="s">
        <v>5</v>
      </c>
      <c r="U388" s="44" t="s">
        <v>38</v>
      </c>
      <c r="V388" s="148">
        <v>0.306</v>
      </c>
      <c r="W388" s="148">
        <f>V388*K388</f>
        <v>6.12</v>
      </c>
      <c r="X388" s="148">
        <v>0</v>
      </c>
      <c r="Y388" s="148">
        <f>X388*K388</f>
        <v>0</v>
      </c>
      <c r="Z388" s="148">
        <v>0</v>
      </c>
      <c r="AA388" s="149">
        <f>Z388*K388</f>
        <v>0</v>
      </c>
      <c r="AR388" s="21" t="s">
        <v>226</v>
      </c>
      <c r="AT388" s="21" t="s">
        <v>136</v>
      </c>
      <c r="AU388" s="21" t="s">
        <v>101</v>
      </c>
      <c r="AY388" s="21" t="s">
        <v>135</v>
      </c>
      <c r="BE388" s="150">
        <f>IF(U388="základní",N388,0)</f>
        <v>0</v>
      </c>
      <c r="BF388" s="150">
        <f>IF(U388="snížená",N388,0)</f>
        <v>0</v>
      </c>
      <c r="BG388" s="150">
        <f>IF(U388="zákl. přenesená",N388,0)</f>
        <v>0</v>
      </c>
      <c r="BH388" s="150">
        <f>IF(U388="sníž. přenesená",N388,0)</f>
        <v>0</v>
      </c>
      <c r="BI388" s="150">
        <f>IF(U388="nulová",N388,0)</f>
        <v>0</v>
      </c>
      <c r="BJ388" s="21" t="s">
        <v>81</v>
      </c>
      <c r="BK388" s="150">
        <f>ROUND(L388*K388,2)</f>
        <v>0</v>
      </c>
      <c r="BL388" s="21" t="s">
        <v>226</v>
      </c>
      <c r="BM388" s="21" t="s">
        <v>809</v>
      </c>
    </row>
    <row r="389" spans="2:51" s="12" customFormat="1" ht="22.5" customHeight="1">
      <c r="B389" s="167"/>
      <c r="C389" s="168"/>
      <c r="D389" s="168"/>
      <c r="E389" s="169" t="s">
        <v>5</v>
      </c>
      <c r="F389" s="257" t="s">
        <v>598</v>
      </c>
      <c r="G389" s="258"/>
      <c r="H389" s="258"/>
      <c r="I389" s="258"/>
      <c r="J389" s="168"/>
      <c r="K389" s="170" t="s">
        <v>5</v>
      </c>
      <c r="L389" s="168"/>
      <c r="M389" s="168"/>
      <c r="N389" s="168"/>
      <c r="O389" s="168"/>
      <c r="P389" s="168"/>
      <c r="Q389" s="168"/>
      <c r="R389" s="171"/>
      <c r="T389" s="172"/>
      <c r="U389" s="168"/>
      <c r="V389" s="168"/>
      <c r="W389" s="168"/>
      <c r="X389" s="168"/>
      <c r="Y389" s="168"/>
      <c r="Z389" s="168"/>
      <c r="AA389" s="173"/>
      <c r="AT389" s="174" t="s">
        <v>143</v>
      </c>
      <c r="AU389" s="174" t="s">
        <v>101</v>
      </c>
      <c r="AV389" s="12" t="s">
        <v>81</v>
      </c>
      <c r="AW389" s="12" t="s">
        <v>31</v>
      </c>
      <c r="AX389" s="12" t="s">
        <v>73</v>
      </c>
      <c r="AY389" s="174" t="s">
        <v>135</v>
      </c>
    </row>
    <row r="390" spans="2:51" s="10" customFormat="1" ht="22.5" customHeight="1">
      <c r="B390" s="151"/>
      <c r="C390" s="152"/>
      <c r="D390" s="152"/>
      <c r="E390" s="153" t="s">
        <v>5</v>
      </c>
      <c r="F390" s="253" t="s">
        <v>647</v>
      </c>
      <c r="G390" s="254"/>
      <c r="H390" s="254"/>
      <c r="I390" s="254"/>
      <c r="J390" s="152"/>
      <c r="K390" s="154">
        <v>10</v>
      </c>
      <c r="L390" s="152"/>
      <c r="M390" s="152"/>
      <c r="N390" s="152"/>
      <c r="O390" s="152"/>
      <c r="P390" s="152"/>
      <c r="Q390" s="152"/>
      <c r="R390" s="155"/>
      <c r="T390" s="156"/>
      <c r="U390" s="152"/>
      <c r="V390" s="152"/>
      <c r="W390" s="152"/>
      <c r="X390" s="152"/>
      <c r="Y390" s="152"/>
      <c r="Z390" s="152"/>
      <c r="AA390" s="157"/>
      <c r="AT390" s="158" t="s">
        <v>143</v>
      </c>
      <c r="AU390" s="158" t="s">
        <v>101</v>
      </c>
      <c r="AV390" s="10" t="s">
        <v>101</v>
      </c>
      <c r="AW390" s="10" t="s">
        <v>31</v>
      </c>
      <c r="AX390" s="10" t="s">
        <v>73</v>
      </c>
      <c r="AY390" s="158" t="s">
        <v>135</v>
      </c>
    </row>
    <row r="391" spans="2:51" s="10" customFormat="1" ht="22.5" customHeight="1">
      <c r="B391" s="151"/>
      <c r="C391" s="152"/>
      <c r="D391" s="152"/>
      <c r="E391" s="153" t="s">
        <v>5</v>
      </c>
      <c r="F391" s="253" t="s">
        <v>5</v>
      </c>
      <c r="G391" s="254"/>
      <c r="H391" s="254"/>
      <c r="I391" s="254"/>
      <c r="J391" s="152"/>
      <c r="K391" s="154">
        <v>0</v>
      </c>
      <c r="L391" s="152"/>
      <c r="M391" s="152"/>
      <c r="N391" s="152"/>
      <c r="O391" s="152"/>
      <c r="P391" s="152"/>
      <c r="Q391" s="152"/>
      <c r="R391" s="155"/>
      <c r="T391" s="156"/>
      <c r="U391" s="152"/>
      <c r="V391" s="152"/>
      <c r="W391" s="152"/>
      <c r="X391" s="152"/>
      <c r="Y391" s="152"/>
      <c r="Z391" s="152"/>
      <c r="AA391" s="157"/>
      <c r="AT391" s="158" t="s">
        <v>143</v>
      </c>
      <c r="AU391" s="158" t="s">
        <v>101</v>
      </c>
      <c r="AV391" s="10" t="s">
        <v>101</v>
      </c>
      <c r="AW391" s="10" t="s">
        <v>31</v>
      </c>
      <c r="AX391" s="10" t="s">
        <v>73</v>
      </c>
      <c r="AY391" s="158" t="s">
        <v>135</v>
      </c>
    </row>
    <row r="392" spans="2:51" s="12" customFormat="1" ht="22.5" customHeight="1">
      <c r="B392" s="167"/>
      <c r="C392" s="168"/>
      <c r="D392" s="168"/>
      <c r="E392" s="169" t="s">
        <v>5</v>
      </c>
      <c r="F392" s="259" t="s">
        <v>589</v>
      </c>
      <c r="G392" s="260"/>
      <c r="H392" s="260"/>
      <c r="I392" s="260"/>
      <c r="J392" s="168"/>
      <c r="K392" s="170" t="s">
        <v>5</v>
      </c>
      <c r="L392" s="168"/>
      <c r="M392" s="168"/>
      <c r="N392" s="168"/>
      <c r="O392" s="168"/>
      <c r="P392" s="168"/>
      <c r="Q392" s="168"/>
      <c r="R392" s="171"/>
      <c r="T392" s="172"/>
      <c r="U392" s="168"/>
      <c r="V392" s="168"/>
      <c r="W392" s="168"/>
      <c r="X392" s="168"/>
      <c r="Y392" s="168"/>
      <c r="Z392" s="168"/>
      <c r="AA392" s="173"/>
      <c r="AT392" s="174" t="s">
        <v>143</v>
      </c>
      <c r="AU392" s="174" t="s">
        <v>101</v>
      </c>
      <c r="AV392" s="12" t="s">
        <v>81</v>
      </c>
      <c r="AW392" s="12" t="s">
        <v>31</v>
      </c>
      <c r="AX392" s="12" t="s">
        <v>73</v>
      </c>
      <c r="AY392" s="174" t="s">
        <v>135</v>
      </c>
    </row>
    <row r="393" spans="2:51" s="10" customFormat="1" ht="22.5" customHeight="1">
      <c r="B393" s="151"/>
      <c r="C393" s="152"/>
      <c r="D393" s="152"/>
      <c r="E393" s="153" t="s">
        <v>5</v>
      </c>
      <c r="F393" s="253" t="s">
        <v>647</v>
      </c>
      <c r="G393" s="254"/>
      <c r="H393" s="254"/>
      <c r="I393" s="254"/>
      <c r="J393" s="152"/>
      <c r="K393" s="154">
        <v>10</v>
      </c>
      <c r="L393" s="152"/>
      <c r="M393" s="152"/>
      <c r="N393" s="152"/>
      <c r="O393" s="152"/>
      <c r="P393" s="152"/>
      <c r="Q393" s="152"/>
      <c r="R393" s="155"/>
      <c r="T393" s="156"/>
      <c r="U393" s="152"/>
      <c r="V393" s="152"/>
      <c r="W393" s="152"/>
      <c r="X393" s="152"/>
      <c r="Y393" s="152"/>
      <c r="Z393" s="152"/>
      <c r="AA393" s="157"/>
      <c r="AT393" s="158" t="s">
        <v>143</v>
      </c>
      <c r="AU393" s="158" t="s">
        <v>101</v>
      </c>
      <c r="AV393" s="10" t="s">
        <v>101</v>
      </c>
      <c r="AW393" s="10" t="s">
        <v>31</v>
      </c>
      <c r="AX393" s="10" t="s">
        <v>73</v>
      </c>
      <c r="AY393" s="158" t="s">
        <v>135</v>
      </c>
    </row>
    <row r="394" spans="2:51" s="11" customFormat="1" ht="22.5" customHeight="1">
      <c r="B394" s="159"/>
      <c r="C394" s="160"/>
      <c r="D394" s="160"/>
      <c r="E394" s="161" t="s">
        <v>5</v>
      </c>
      <c r="F394" s="255" t="s">
        <v>145</v>
      </c>
      <c r="G394" s="256"/>
      <c r="H394" s="256"/>
      <c r="I394" s="256"/>
      <c r="J394" s="160"/>
      <c r="K394" s="162">
        <v>20</v>
      </c>
      <c r="L394" s="160"/>
      <c r="M394" s="160"/>
      <c r="N394" s="160"/>
      <c r="O394" s="160"/>
      <c r="P394" s="160"/>
      <c r="Q394" s="160"/>
      <c r="R394" s="163"/>
      <c r="T394" s="164"/>
      <c r="U394" s="160"/>
      <c r="V394" s="160"/>
      <c r="W394" s="160"/>
      <c r="X394" s="160"/>
      <c r="Y394" s="160"/>
      <c r="Z394" s="160"/>
      <c r="AA394" s="165"/>
      <c r="AT394" s="166" t="s">
        <v>143</v>
      </c>
      <c r="AU394" s="166" t="s">
        <v>101</v>
      </c>
      <c r="AV394" s="11" t="s">
        <v>140</v>
      </c>
      <c r="AW394" s="11" t="s">
        <v>31</v>
      </c>
      <c r="AX394" s="11" t="s">
        <v>81</v>
      </c>
      <c r="AY394" s="166" t="s">
        <v>135</v>
      </c>
    </row>
    <row r="395" spans="2:65" s="1" customFormat="1" ht="31.5" customHeight="1">
      <c r="B395" s="141"/>
      <c r="C395" s="175" t="s">
        <v>810</v>
      </c>
      <c r="D395" s="175" t="s">
        <v>393</v>
      </c>
      <c r="E395" s="176" t="s">
        <v>811</v>
      </c>
      <c r="F395" s="262" t="s">
        <v>812</v>
      </c>
      <c r="G395" s="262"/>
      <c r="H395" s="262"/>
      <c r="I395" s="262"/>
      <c r="J395" s="177" t="s">
        <v>219</v>
      </c>
      <c r="K395" s="178">
        <v>20</v>
      </c>
      <c r="L395" s="263"/>
      <c r="M395" s="263"/>
      <c r="N395" s="263">
        <f>ROUND(L395*K395,2)</f>
        <v>0</v>
      </c>
      <c r="O395" s="250"/>
      <c r="P395" s="250"/>
      <c r="Q395" s="250"/>
      <c r="R395" s="146"/>
      <c r="T395" s="147" t="s">
        <v>5</v>
      </c>
      <c r="U395" s="44" t="s">
        <v>38</v>
      </c>
      <c r="V395" s="148">
        <v>0</v>
      </c>
      <c r="W395" s="148">
        <f>V395*K395</f>
        <v>0</v>
      </c>
      <c r="X395" s="148">
        <v>0.00027</v>
      </c>
      <c r="Y395" s="148">
        <f>X395*K395</f>
        <v>0.0054</v>
      </c>
      <c r="Z395" s="148">
        <v>0</v>
      </c>
      <c r="AA395" s="149">
        <f>Z395*K395</f>
        <v>0</v>
      </c>
      <c r="AR395" s="21" t="s">
        <v>149</v>
      </c>
      <c r="AT395" s="21" t="s">
        <v>393</v>
      </c>
      <c r="AU395" s="21" t="s">
        <v>101</v>
      </c>
      <c r="AY395" s="21" t="s">
        <v>135</v>
      </c>
      <c r="BE395" s="150">
        <f>IF(U395="základní",N395,0)</f>
        <v>0</v>
      </c>
      <c r="BF395" s="150">
        <f>IF(U395="snížená",N395,0)</f>
        <v>0</v>
      </c>
      <c r="BG395" s="150">
        <f>IF(U395="zákl. přenesená",N395,0)</f>
        <v>0</v>
      </c>
      <c r="BH395" s="150">
        <f>IF(U395="sníž. přenesená",N395,0)</f>
        <v>0</v>
      </c>
      <c r="BI395" s="150">
        <f>IF(U395="nulová",N395,0)</f>
        <v>0</v>
      </c>
      <c r="BJ395" s="21" t="s">
        <v>81</v>
      </c>
      <c r="BK395" s="150">
        <f>ROUND(L395*K395,2)</f>
        <v>0</v>
      </c>
      <c r="BL395" s="21" t="s">
        <v>226</v>
      </c>
      <c r="BM395" s="21" t="s">
        <v>813</v>
      </c>
    </row>
    <row r="396" spans="2:65" s="1" customFormat="1" ht="31.5" customHeight="1">
      <c r="B396" s="141"/>
      <c r="C396" s="142" t="s">
        <v>814</v>
      </c>
      <c r="D396" s="142" t="s">
        <v>136</v>
      </c>
      <c r="E396" s="143" t="s">
        <v>815</v>
      </c>
      <c r="F396" s="249" t="s">
        <v>816</v>
      </c>
      <c r="G396" s="249"/>
      <c r="H396" s="249"/>
      <c r="I396" s="249"/>
      <c r="J396" s="144" t="s">
        <v>219</v>
      </c>
      <c r="K396" s="145">
        <v>12</v>
      </c>
      <c r="L396" s="250"/>
      <c r="M396" s="250"/>
      <c r="N396" s="250">
        <f>ROUND(L396*K396,2)</f>
        <v>0</v>
      </c>
      <c r="O396" s="250"/>
      <c r="P396" s="250"/>
      <c r="Q396" s="250"/>
      <c r="R396" s="146"/>
      <c r="T396" s="147" t="s">
        <v>5</v>
      </c>
      <c r="U396" s="44" t="s">
        <v>38</v>
      </c>
      <c r="V396" s="148">
        <v>0.38</v>
      </c>
      <c r="W396" s="148">
        <f>V396*K396</f>
        <v>4.5600000000000005</v>
      </c>
      <c r="X396" s="148">
        <v>0</v>
      </c>
      <c r="Y396" s="148">
        <f>X396*K396</f>
        <v>0</v>
      </c>
      <c r="Z396" s="148">
        <v>0</v>
      </c>
      <c r="AA396" s="149">
        <f>Z396*K396</f>
        <v>0</v>
      </c>
      <c r="AR396" s="21" t="s">
        <v>226</v>
      </c>
      <c r="AT396" s="21" t="s">
        <v>136</v>
      </c>
      <c r="AU396" s="21" t="s">
        <v>101</v>
      </c>
      <c r="AY396" s="21" t="s">
        <v>135</v>
      </c>
      <c r="BE396" s="150">
        <f>IF(U396="základní",N396,0)</f>
        <v>0</v>
      </c>
      <c r="BF396" s="150">
        <f>IF(U396="snížená",N396,0)</f>
        <v>0</v>
      </c>
      <c r="BG396" s="150">
        <f>IF(U396="zákl. přenesená",N396,0)</f>
        <v>0</v>
      </c>
      <c r="BH396" s="150">
        <f>IF(U396="sníž. přenesená",N396,0)</f>
        <v>0</v>
      </c>
      <c r="BI396" s="150">
        <f>IF(U396="nulová",N396,0)</f>
        <v>0</v>
      </c>
      <c r="BJ396" s="21" t="s">
        <v>81</v>
      </c>
      <c r="BK396" s="150">
        <f>ROUND(L396*K396,2)</f>
        <v>0</v>
      </c>
      <c r="BL396" s="21" t="s">
        <v>226</v>
      </c>
      <c r="BM396" s="21" t="s">
        <v>817</v>
      </c>
    </row>
    <row r="397" spans="2:65" s="1" customFormat="1" ht="31.5" customHeight="1">
      <c r="B397" s="141"/>
      <c r="C397" s="175" t="s">
        <v>818</v>
      </c>
      <c r="D397" s="175" t="s">
        <v>393</v>
      </c>
      <c r="E397" s="176" t="s">
        <v>819</v>
      </c>
      <c r="F397" s="262" t="s">
        <v>820</v>
      </c>
      <c r="G397" s="262"/>
      <c r="H397" s="262"/>
      <c r="I397" s="262"/>
      <c r="J397" s="177" t="s">
        <v>219</v>
      </c>
      <c r="K397" s="178">
        <v>12</v>
      </c>
      <c r="L397" s="263"/>
      <c r="M397" s="263"/>
      <c r="N397" s="263">
        <f>ROUND(L397*K397,2)</f>
        <v>0</v>
      </c>
      <c r="O397" s="250"/>
      <c r="P397" s="250"/>
      <c r="Q397" s="250"/>
      <c r="R397" s="146"/>
      <c r="T397" s="147" t="s">
        <v>5</v>
      </c>
      <c r="U397" s="44" t="s">
        <v>38</v>
      </c>
      <c r="V397" s="148">
        <v>0</v>
      </c>
      <c r="W397" s="148">
        <f>V397*K397</f>
        <v>0</v>
      </c>
      <c r="X397" s="148">
        <v>0.0008</v>
      </c>
      <c r="Y397" s="148">
        <f>X397*K397</f>
        <v>0.009600000000000001</v>
      </c>
      <c r="Z397" s="148">
        <v>0</v>
      </c>
      <c r="AA397" s="149">
        <f>Z397*K397</f>
        <v>0</v>
      </c>
      <c r="AR397" s="21" t="s">
        <v>149</v>
      </c>
      <c r="AT397" s="21" t="s">
        <v>393</v>
      </c>
      <c r="AU397" s="21" t="s">
        <v>101</v>
      </c>
      <c r="AY397" s="21" t="s">
        <v>135</v>
      </c>
      <c r="BE397" s="150">
        <f>IF(U397="základní",N397,0)</f>
        <v>0</v>
      </c>
      <c r="BF397" s="150">
        <f>IF(U397="snížená",N397,0)</f>
        <v>0</v>
      </c>
      <c r="BG397" s="150">
        <f>IF(U397="zákl. přenesená",N397,0)</f>
        <v>0</v>
      </c>
      <c r="BH397" s="150">
        <f>IF(U397="sníž. přenesená",N397,0)</f>
        <v>0</v>
      </c>
      <c r="BI397" s="150">
        <f>IF(U397="nulová",N397,0)</f>
        <v>0</v>
      </c>
      <c r="BJ397" s="21" t="s">
        <v>81</v>
      </c>
      <c r="BK397" s="150">
        <f>ROUND(L397*K397,2)</f>
        <v>0</v>
      </c>
      <c r="BL397" s="21" t="s">
        <v>226</v>
      </c>
      <c r="BM397" s="21" t="s">
        <v>821</v>
      </c>
    </row>
    <row r="398" spans="2:65" s="1" customFormat="1" ht="31.5" customHeight="1">
      <c r="B398" s="141"/>
      <c r="C398" s="142" t="s">
        <v>822</v>
      </c>
      <c r="D398" s="142" t="s">
        <v>136</v>
      </c>
      <c r="E398" s="143" t="s">
        <v>823</v>
      </c>
      <c r="F398" s="249" t="s">
        <v>824</v>
      </c>
      <c r="G398" s="249"/>
      <c r="H398" s="249"/>
      <c r="I398" s="249"/>
      <c r="J398" s="144" t="s">
        <v>219</v>
      </c>
      <c r="K398" s="145">
        <v>8</v>
      </c>
      <c r="L398" s="250"/>
      <c r="M398" s="250"/>
      <c r="N398" s="250">
        <f>ROUND(L398*K398,2)</f>
        <v>0</v>
      </c>
      <c r="O398" s="250"/>
      <c r="P398" s="250"/>
      <c r="Q398" s="250"/>
      <c r="R398" s="146"/>
      <c r="T398" s="147" t="s">
        <v>5</v>
      </c>
      <c r="U398" s="44" t="s">
        <v>38</v>
      </c>
      <c r="V398" s="148">
        <v>12.398</v>
      </c>
      <c r="W398" s="148">
        <f>V398*K398</f>
        <v>99.184</v>
      </c>
      <c r="X398" s="148">
        <v>0</v>
      </c>
      <c r="Y398" s="148">
        <f>X398*K398</f>
        <v>0</v>
      </c>
      <c r="Z398" s="148">
        <v>0</v>
      </c>
      <c r="AA398" s="149">
        <f>Z398*K398</f>
        <v>0</v>
      </c>
      <c r="AR398" s="21" t="s">
        <v>226</v>
      </c>
      <c r="AT398" s="21" t="s">
        <v>136</v>
      </c>
      <c r="AU398" s="21" t="s">
        <v>101</v>
      </c>
      <c r="AY398" s="21" t="s">
        <v>135</v>
      </c>
      <c r="BE398" s="150">
        <f>IF(U398="základní",N398,0)</f>
        <v>0</v>
      </c>
      <c r="BF398" s="150">
        <f>IF(U398="snížená",N398,0)</f>
        <v>0</v>
      </c>
      <c r="BG398" s="150">
        <f>IF(U398="zákl. přenesená",N398,0)</f>
        <v>0</v>
      </c>
      <c r="BH398" s="150">
        <f>IF(U398="sníž. přenesená",N398,0)</f>
        <v>0</v>
      </c>
      <c r="BI398" s="150">
        <f>IF(U398="nulová",N398,0)</f>
        <v>0</v>
      </c>
      <c r="BJ398" s="21" t="s">
        <v>81</v>
      </c>
      <c r="BK398" s="150">
        <f>ROUND(L398*K398,2)</f>
        <v>0</v>
      </c>
      <c r="BL398" s="21" t="s">
        <v>226</v>
      </c>
      <c r="BM398" s="21" t="s">
        <v>825</v>
      </c>
    </row>
    <row r="399" spans="2:63" s="9" customFormat="1" ht="29.85" customHeight="1">
      <c r="B399" s="130"/>
      <c r="C399" s="131"/>
      <c r="D399" s="140" t="s">
        <v>562</v>
      </c>
      <c r="E399" s="140"/>
      <c r="F399" s="140"/>
      <c r="G399" s="140"/>
      <c r="H399" s="140"/>
      <c r="I399" s="140"/>
      <c r="J399" s="140"/>
      <c r="K399" s="140"/>
      <c r="L399" s="140"/>
      <c r="M399" s="140"/>
      <c r="N399" s="269">
        <f>BK399</f>
        <v>0</v>
      </c>
      <c r="O399" s="270"/>
      <c r="P399" s="270"/>
      <c r="Q399" s="270"/>
      <c r="R399" s="133"/>
      <c r="T399" s="134"/>
      <c r="U399" s="131"/>
      <c r="V399" s="131"/>
      <c r="W399" s="135">
        <f>SUM(W400:W405)</f>
        <v>4.264</v>
      </c>
      <c r="X399" s="131"/>
      <c r="Y399" s="135">
        <f>SUM(Y400:Y405)</f>
        <v>0.0032</v>
      </c>
      <c r="Z399" s="131"/>
      <c r="AA399" s="136">
        <f>SUM(AA400:AA405)</f>
        <v>0.25</v>
      </c>
      <c r="AR399" s="137" t="s">
        <v>101</v>
      </c>
      <c r="AT399" s="138" t="s">
        <v>72</v>
      </c>
      <c r="AU399" s="138" t="s">
        <v>81</v>
      </c>
      <c r="AY399" s="137" t="s">
        <v>135</v>
      </c>
      <c r="BK399" s="139">
        <f>SUM(BK400:BK405)</f>
        <v>0</v>
      </c>
    </row>
    <row r="400" spans="2:65" s="1" customFormat="1" ht="31.5" customHeight="1">
      <c r="B400" s="141"/>
      <c r="C400" s="142" t="s">
        <v>826</v>
      </c>
      <c r="D400" s="142" t="s">
        <v>136</v>
      </c>
      <c r="E400" s="143" t="s">
        <v>827</v>
      </c>
      <c r="F400" s="249" t="s">
        <v>828</v>
      </c>
      <c r="G400" s="249"/>
      <c r="H400" s="249"/>
      <c r="I400" s="249"/>
      <c r="J400" s="144" t="s">
        <v>219</v>
      </c>
      <c r="K400" s="145">
        <v>8</v>
      </c>
      <c r="L400" s="250"/>
      <c r="M400" s="250"/>
      <c r="N400" s="250">
        <f>ROUND(L400*K400,2)</f>
        <v>0</v>
      </c>
      <c r="O400" s="250"/>
      <c r="P400" s="250"/>
      <c r="Q400" s="250"/>
      <c r="R400" s="146"/>
      <c r="T400" s="147" t="s">
        <v>5</v>
      </c>
      <c r="U400" s="44" t="s">
        <v>38</v>
      </c>
      <c r="V400" s="148">
        <v>0.483</v>
      </c>
      <c r="W400" s="148">
        <f>V400*K400</f>
        <v>3.864</v>
      </c>
      <c r="X400" s="148">
        <v>0</v>
      </c>
      <c r="Y400" s="148">
        <f>X400*K400</f>
        <v>0</v>
      </c>
      <c r="Z400" s="148">
        <v>0</v>
      </c>
      <c r="AA400" s="149">
        <f>Z400*K400</f>
        <v>0</v>
      </c>
      <c r="AR400" s="21" t="s">
        <v>226</v>
      </c>
      <c r="AT400" s="21" t="s">
        <v>136</v>
      </c>
      <c r="AU400" s="21" t="s">
        <v>101</v>
      </c>
      <c r="AY400" s="21" t="s">
        <v>135</v>
      </c>
      <c r="BE400" s="150">
        <f>IF(U400="základní",N400,0)</f>
        <v>0</v>
      </c>
      <c r="BF400" s="150">
        <f>IF(U400="snížená",N400,0)</f>
        <v>0</v>
      </c>
      <c r="BG400" s="150">
        <f>IF(U400="zákl. přenesená",N400,0)</f>
        <v>0</v>
      </c>
      <c r="BH400" s="150">
        <f>IF(U400="sníž. přenesená",N400,0)</f>
        <v>0</v>
      </c>
      <c r="BI400" s="150">
        <f>IF(U400="nulová",N400,0)</f>
        <v>0</v>
      </c>
      <c r="BJ400" s="21" t="s">
        <v>81</v>
      </c>
      <c r="BK400" s="150">
        <f>ROUND(L400*K400,2)</f>
        <v>0</v>
      </c>
      <c r="BL400" s="21" t="s">
        <v>226</v>
      </c>
      <c r="BM400" s="21" t="s">
        <v>829</v>
      </c>
    </row>
    <row r="401" spans="2:51" s="10" customFormat="1" ht="22.5" customHeight="1">
      <c r="B401" s="151"/>
      <c r="C401" s="152"/>
      <c r="D401" s="152"/>
      <c r="E401" s="153" t="s">
        <v>5</v>
      </c>
      <c r="F401" s="251" t="s">
        <v>830</v>
      </c>
      <c r="G401" s="252"/>
      <c r="H401" s="252"/>
      <c r="I401" s="252"/>
      <c r="J401" s="152"/>
      <c r="K401" s="154">
        <v>4</v>
      </c>
      <c r="L401" s="152"/>
      <c r="M401" s="152"/>
      <c r="N401" s="152"/>
      <c r="O401" s="152"/>
      <c r="P401" s="152"/>
      <c r="Q401" s="152"/>
      <c r="R401" s="155"/>
      <c r="T401" s="156"/>
      <c r="U401" s="152"/>
      <c r="V401" s="152"/>
      <c r="W401" s="152"/>
      <c r="X401" s="152"/>
      <c r="Y401" s="152"/>
      <c r="Z401" s="152"/>
      <c r="AA401" s="157"/>
      <c r="AT401" s="158" t="s">
        <v>143</v>
      </c>
      <c r="AU401" s="158" t="s">
        <v>101</v>
      </c>
      <c r="AV401" s="10" t="s">
        <v>101</v>
      </c>
      <c r="AW401" s="10" t="s">
        <v>31</v>
      </c>
      <c r="AX401" s="10" t="s">
        <v>73</v>
      </c>
      <c r="AY401" s="158" t="s">
        <v>135</v>
      </c>
    </row>
    <row r="402" spans="2:51" s="10" customFormat="1" ht="22.5" customHeight="1">
      <c r="B402" s="151"/>
      <c r="C402" s="152"/>
      <c r="D402" s="152"/>
      <c r="E402" s="153" t="s">
        <v>5</v>
      </c>
      <c r="F402" s="253" t="s">
        <v>831</v>
      </c>
      <c r="G402" s="254"/>
      <c r="H402" s="254"/>
      <c r="I402" s="254"/>
      <c r="J402" s="152"/>
      <c r="K402" s="154">
        <v>4</v>
      </c>
      <c r="L402" s="152"/>
      <c r="M402" s="152"/>
      <c r="N402" s="152"/>
      <c r="O402" s="152"/>
      <c r="P402" s="152"/>
      <c r="Q402" s="152"/>
      <c r="R402" s="155"/>
      <c r="T402" s="156"/>
      <c r="U402" s="152"/>
      <c r="V402" s="152"/>
      <c r="W402" s="152"/>
      <c r="X402" s="152"/>
      <c r="Y402" s="152"/>
      <c r="Z402" s="152"/>
      <c r="AA402" s="157"/>
      <c r="AT402" s="158" t="s">
        <v>143</v>
      </c>
      <c r="AU402" s="158" t="s">
        <v>101</v>
      </c>
      <c r="AV402" s="10" t="s">
        <v>101</v>
      </c>
      <c r="AW402" s="10" t="s">
        <v>31</v>
      </c>
      <c r="AX402" s="10" t="s">
        <v>73</v>
      </c>
      <c r="AY402" s="158" t="s">
        <v>135</v>
      </c>
    </row>
    <row r="403" spans="2:51" s="11" customFormat="1" ht="22.5" customHeight="1">
      <c r="B403" s="159"/>
      <c r="C403" s="160"/>
      <c r="D403" s="160"/>
      <c r="E403" s="161" t="s">
        <v>5</v>
      </c>
      <c r="F403" s="255" t="s">
        <v>145</v>
      </c>
      <c r="G403" s="256"/>
      <c r="H403" s="256"/>
      <c r="I403" s="256"/>
      <c r="J403" s="160"/>
      <c r="K403" s="162">
        <v>8</v>
      </c>
      <c r="L403" s="160"/>
      <c r="M403" s="160"/>
      <c r="N403" s="160"/>
      <c r="O403" s="160"/>
      <c r="P403" s="160"/>
      <c r="Q403" s="160"/>
      <c r="R403" s="163"/>
      <c r="T403" s="164"/>
      <c r="U403" s="160"/>
      <c r="V403" s="160"/>
      <c r="W403" s="160"/>
      <c r="X403" s="160"/>
      <c r="Y403" s="160"/>
      <c r="Z403" s="160"/>
      <c r="AA403" s="165"/>
      <c r="AT403" s="166" t="s">
        <v>143</v>
      </c>
      <c r="AU403" s="166" t="s">
        <v>101</v>
      </c>
      <c r="AV403" s="11" t="s">
        <v>140</v>
      </c>
      <c r="AW403" s="11" t="s">
        <v>31</v>
      </c>
      <c r="AX403" s="11" t="s">
        <v>81</v>
      </c>
      <c r="AY403" s="166" t="s">
        <v>135</v>
      </c>
    </row>
    <row r="404" spans="2:65" s="1" customFormat="1" ht="22.5" customHeight="1">
      <c r="B404" s="141"/>
      <c r="C404" s="142" t="s">
        <v>282</v>
      </c>
      <c r="D404" s="142" t="s">
        <v>136</v>
      </c>
      <c r="E404" s="143" t="s">
        <v>832</v>
      </c>
      <c r="F404" s="249" t="s">
        <v>833</v>
      </c>
      <c r="G404" s="249"/>
      <c r="H404" s="249"/>
      <c r="I404" s="249"/>
      <c r="J404" s="144" t="s">
        <v>219</v>
      </c>
      <c r="K404" s="145">
        <v>1</v>
      </c>
      <c r="L404" s="250"/>
      <c r="M404" s="250"/>
      <c r="N404" s="250">
        <f>ROUND(L404*K404,2)</f>
        <v>0</v>
      </c>
      <c r="O404" s="250"/>
      <c r="P404" s="250"/>
      <c r="Q404" s="250"/>
      <c r="R404" s="146"/>
      <c r="T404" s="147" t="s">
        <v>5</v>
      </c>
      <c r="U404" s="44" t="s">
        <v>38</v>
      </c>
      <c r="V404" s="148">
        <v>0.4</v>
      </c>
      <c r="W404" s="148">
        <f>V404*K404</f>
        <v>0.4</v>
      </c>
      <c r="X404" s="148">
        <v>0</v>
      </c>
      <c r="Y404" s="148">
        <f>X404*K404</f>
        <v>0</v>
      </c>
      <c r="Z404" s="148">
        <v>0.25</v>
      </c>
      <c r="AA404" s="149">
        <f>Z404*K404</f>
        <v>0.25</v>
      </c>
      <c r="AR404" s="21" t="s">
        <v>226</v>
      </c>
      <c r="AT404" s="21" t="s">
        <v>136</v>
      </c>
      <c r="AU404" s="21" t="s">
        <v>101</v>
      </c>
      <c r="AY404" s="21" t="s">
        <v>135</v>
      </c>
      <c r="BE404" s="150">
        <f>IF(U404="základní",N404,0)</f>
        <v>0</v>
      </c>
      <c r="BF404" s="150">
        <f>IF(U404="snížená",N404,0)</f>
        <v>0</v>
      </c>
      <c r="BG404" s="150">
        <f>IF(U404="zákl. přenesená",N404,0)</f>
        <v>0</v>
      </c>
      <c r="BH404" s="150">
        <f>IF(U404="sníž. přenesená",N404,0)</f>
        <v>0</v>
      </c>
      <c r="BI404" s="150">
        <f>IF(U404="nulová",N404,0)</f>
        <v>0</v>
      </c>
      <c r="BJ404" s="21" t="s">
        <v>81</v>
      </c>
      <c r="BK404" s="150">
        <f>ROUND(L404*K404,2)</f>
        <v>0</v>
      </c>
      <c r="BL404" s="21" t="s">
        <v>226</v>
      </c>
      <c r="BM404" s="21" t="s">
        <v>834</v>
      </c>
    </row>
    <row r="405" spans="2:65" s="1" customFormat="1" ht="31.5" customHeight="1">
      <c r="B405" s="141"/>
      <c r="C405" s="175" t="s">
        <v>835</v>
      </c>
      <c r="D405" s="175" t="s">
        <v>393</v>
      </c>
      <c r="E405" s="176" t="s">
        <v>836</v>
      </c>
      <c r="F405" s="262" t="s">
        <v>837</v>
      </c>
      <c r="G405" s="262"/>
      <c r="H405" s="262"/>
      <c r="I405" s="262"/>
      <c r="J405" s="177" t="s">
        <v>219</v>
      </c>
      <c r="K405" s="178">
        <v>8</v>
      </c>
      <c r="L405" s="263"/>
      <c r="M405" s="263"/>
      <c r="N405" s="263">
        <f>ROUND(L405*K405,2)</f>
        <v>0</v>
      </c>
      <c r="O405" s="250"/>
      <c r="P405" s="250"/>
      <c r="Q405" s="250"/>
      <c r="R405" s="146"/>
      <c r="T405" s="147" t="s">
        <v>5</v>
      </c>
      <c r="U405" s="44" t="s">
        <v>38</v>
      </c>
      <c r="V405" s="148">
        <v>0</v>
      </c>
      <c r="W405" s="148">
        <f>V405*K405</f>
        <v>0</v>
      </c>
      <c r="X405" s="148">
        <v>0.0004</v>
      </c>
      <c r="Y405" s="148">
        <f>X405*K405</f>
        <v>0.0032</v>
      </c>
      <c r="Z405" s="148">
        <v>0</v>
      </c>
      <c r="AA405" s="149">
        <f>Z405*K405</f>
        <v>0</v>
      </c>
      <c r="AR405" s="21" t="s">
        <v>149</v>
      </c>
      <c r="AT405" s="21" t="s">
        <v>393</v>
      </c>
      <c r="AU405" s="21" t="s">
        <v>101</v>
      </c>
      <c r="AY405" s="21" t="s">
        <v>135</v>
      </c>
      <c r="BE405" s="150">
        <f>IF(U405="základní",N405,0)</f>
        <v>0</v>
      </c>
      <c r="BF405" s="150">
        <f>IF(U405="snížená",N405,0)</f>
        <v>0</v>
      </c>
      <c r="BG405" s="150">
        <f>IF(U405="zákl. přenesená",N405,0)</f>
        <v>0</v>
      </c>
      <c r="BH405" s="150">
        <f>IF(U405="sníž. přenesená",N405,0)</f>
        <v>0</v>
      </c>
      <c r="BI405" s="150">
        <f>IF(U405="nulová",N405,0)</f>
        <v>0</v>
      </c>
      <c r="BJ405" s="21" t="s">
        <v>81</v>
      </c>
      <c r="BK405" s="150">
        <f>ROUND(L405*K405,2)</f>
        <v>0</v>
      </c>
      <c r="BL405" s="21" t="s">
        <v>226</v>
      </c>
      <c r="BM405" s="21" t="s">
        <v>838</v>
      </c>
    </row>
    <row r="406" spans="2:63" s="9" customFormat="1" ht="29.85" customHeight="1">
      <c r="B406" s="130"/>
      <c r="C406" s="131"/>
      <c r="D406" s="140" t="s">
        <v>563</v>
      </c>
      <c r="E406" s="140"/>
      <c r="F406" s="140"/>
      <c r="G406" s="140"/>
      <c r="H406" s="140"/>
      <c r="I406" s="140"/>
      <c r="J406" s="140"/>
      <c r="K406" s="140"/>
      <c r="L406" s="140"/>
      <c r="M406" s="140"/>
      <c r="N406" s="269">
        <f>BK406</f>
        <v>0</v>
      </c>
      <c r="O406" s="270"/>
      <c r="P406" s="270"/>
      <c r="Q406" s="270"/>
      <c r="R406" s="133"/>
      <c r="T406" s="134"/>
      <c r="U406" s="131"/>
      <c r="V406" s="131"/>
      <c r="W406" s="135">
        <f>SUM(W407:W408)</f>
        <v>36.51984</v>
      </c>
      <c r="X406" s="131"/>
      <c r="Y406" s="135">
        <f>SUM(Y407:Y408)</f>
        <v>1.011528</v>
      </c>
      <c r="Z406" s="131"/>
      <c r="AA406" s="136">
        <f>SUM(AA407:AA408)</f>
        <v>0</v>
      </c>
      <c r="AR406" s="137" t="s">
        <v>101</v>
      </c>
      <c r="AT406" s="138" t="s">
        <v>72</v>
      </c>
      <c r="AU406" s="138" t="s">
        <v>81</v>
      </c>
      <c r="AY406" s="137" t="s">
        <v>135</v>
      </c>
      <c r="BK406" s="139">
        <f>SUM(BK407:BK408)</f>
        <v>0</v>
      </c>
    </row>
    <row r="407" spans="2:65" s="1" customFormat="1" ht="44.25" customHeight="1">
      <c r="B407" s="141"/>
      <c r="C407" s="142" t="s">
        <v>238</v>
      </c>
      <c r="D407" s="142" t="s">
        <v>136</v>
      </c>
      <c r="E407" s="143" t="s">
        <v>839</v>
      </c>
      <c r="F407" s="249" t="s">
        <v>840</v>
      </c>
      <c r="G407" s="249"/>
      <c r="H407" s="249"/>
      <c r="I407" s="249"/>
      <c r="J407" s="144" t="s">
        <v>187</v>
      </c>
      <c r="K407" s="145">
        <v>10.08</v>
      </c>
      <c r="L407" s="250"/>
      <c r="M407" s="250"/>
      <c r="N407" s="250">
        <f>ROUND(L407*K407,2)</f>
        <v>0</v>
      </c>
      <c r="O407" s="250"/>
      <c r="P407" s="250"/>
      <c r="Q407" s="250"/>
      <c r="R407" s="146"/>
      <c r="T407" s="147" t="s">
        <v>5</v>
      </c>
      <c r="U407" s="44" t="s">
        <v>38</v>
      </c>
      <c r="V407" s="148">
        <v>3.623</v>
      </c>
      <c r="W407" s="148">
        <f>V407*K407</f>
        <v>36.51984</v>
      </c>
      <c r="X407" s="148">
        <v>0.10035</v>
      </c>
      <c r="Y407" s="148">
        <f>X407*K407</f>
        <v>1.011528</v>
      </c>
      <c r="Z407" s="148">
        <v>0</v>
      </c>
      <c r="AA407" s="149">
        <f>Z407*K407</f>
        <v>0</v>
      </c>
      <c r="AR407" s="21" t="s">
        <v>226</v>
      </c>
      <c r="AT407" s="21" t="s">
        <v>136</v>
      </c>
      <c r="AU407" s="21" t="s">
        <v>101</v>
      </c>
      <c r="AY407" s="21" t="s">
        <v>135</v>
      </c>
      <c r="BE407" s="150">
        <f>IF(U407="základní",N407,0)</f>
        <v>0</v>
      </c>
      <c r="BF407" s="150">
        <f>IF(U407="snížená",N407,0)</f>
        <v>0</v>
      </c>
      <c r="BG407" s="150">
        <f>IF(U407="zákl. přenesená",N407,0)</f>
        <v>0</v>
      </c>
      <c r="BH407" s="150">
        <f>IF(U407="sníž. přenesená",N407,0)</f>
        <v>0</v>
      </c>
      <c r="BI407" s="150">
        <f>IF(U407="nulová",N407,0)</f>
        <v>0</v>
      </c>
      <c r="BJ407" s="21" t="s">
        <v>81</v>
      </c>
      <c r="BK407" s="150">
        <f>ROUND(L407*K407,2)</f>
        <v>0</v>
      </c>
      <c r="BL407" s="21" t="s">
        <v>226</v>
      </c>
      <c r="BM407" s="21" t="s">
        <v>841</v>
      </c>
    </row>
    <row r="408" spans="2:51" s="10" customFormat="1" ht="22.5" customHeight="1">
      <c r="B408" s="151"/>
      <c r="C408" s="152"/>
      <c r="D408" s="152"/>
      <c r="E408" s="153" t="s">
        <v>5</v>
      </c>
      <c r="F408" s="251" t="s">
        <v>842</v>
      </c>
      <c r="G408" s="252"/>
      <c r="H408" s="252"/>
      <c r="I408" s="252"/>
      <c r="J408" s="152"/>
      <c r="K408" s="154">
        <v>10.08</v>
      </c>
      <c r="L408" s="152"/>
      <c r="M408" s="152"/>
      <c r="N408" s="152"/>
      <c r="O408" s="152"/>
      <c r="P408" s="152"/>
      <c r="Q408" s="152"/>
      <c r="R408" s="155"/>
      <c r="T408" s="156"/>
      <c r="U408" s="152"/>
      <c r="V408" s="152"/>
      <c r="W408" s="152"/>
      <c r="X408" s="152"/>
      <c r="Y408" s="152"/>
      <c r="Z408" s="152"/>
      <c r="AA408" s="157"/>
      <c r="AT408" s="158" t="s">
        <v>143</v>
      </c>
      <c r="AU408" s="158" t="s">
        <v>101</v>
      </c>
      <c r="AV408" s="10" t="s">
        <v>101</v>
      </c>
      <c r="AW408" s="10" t="s">
        <v>31</v>
      </c>
      <c r="AX408" s="10" t="s">
        <v>81</v>
      </c>
      <c r="AY408" s="158" t="s">
        <v>135</v>
      </c>
    </row>
    <row r="409" spans="2:63" s="9" customFormat="1" ht="29.85" customHeight="1">
      <c r="B409" s="130"/>
      <c r="C409" s="131"/>
      <c r="D409" s="140" t="s">
        <v>564</v>
      </c>
      <c r="E409" s="140"/>
      <c r="F409" s="140"/>
      <c r="G409" s="140"/>
      <c r="H409" s="140"/>
      <c r="I409" s="140"/>
      <c r="J409" s="140"/>
      <c r="K409" s="140"/>
      <c r="L409" s="140"/>
      <c r="M409" s="140"/>
      <c r="N409" s="267">
        <f>BK409</f>
        <v>0</v>
      </c>
      <c r="O409" s="268"/>
      <c r="P409" s="268"/>
      <c r="Q409" s="268"/>
      <c r="R409" s="133"/>
      <c r="T409" s="134"/>
      <c r="U409" s="131"/>
      <c r="V409" s="131"/>
      <c r="W409" s="135">
        <f>SUM(W410:W447)</f>
        <v>323.678288</v>
      </c>
      <c r="X409" s="131"/>
      <c r="Y409" s="135">
        <f>SUM(Y410:Y447)</f>
        <v>10.52980965</v>
      </c>
      <c r="Z409" s="131"/>
      <c r="AA409" s="136">
        <f>SUM(AA410:AA447)</f>
        <v>2.10233918</v>
      </c>
      <c r="AR409" s="137" t="s">
        <v>101</v>
      </c>
      <c r="AT409" s="138" t="s">
        <v>72</v>
      </c>
      <c r="AU409" s="138" t="s">
        <v>81</v>
      </c>
      <c r="AY409" s="137" t="s">
        <v>135</v>
      </c>
      <c r="BK409" s="139">
        <f>SUM(BK410:BK447)</f>
        <v>0</v>
      </c>
    </row>
    <row r="410" spans="2:65" s="1" customFormat="1" ht="31.5" customHeight="1">
      <c r="B410" s="141"/>
      <c r="C410" s="142" t="s">
        <v>843</v>
      </c>
      <c r="D410" s="142" t="s">
        <v>136</v>
      </c>
      <c r="E410" s="143" t="s">
        <v>844</v>
      </c>
      <c r="F410" s="249" t="s">
        <v>845</v>
      </c>
      <c r="G410" s="249"/>
      <c r="H410" s="249"/>
      <c r="I410" s="249"/>
      <c r="J410" s="144" t="s">
        <v>187</v>
      </c>
      <c r="K410" s="145">
        <v>169.851</v>
      </c>
      <c r="L410" s="250"/>
      <c r="M410" s="250"/>
      <c r="N410" s="250">
        <f>ROUND(L410*K410,2)</f>
        <v>0</v>
      </c>
      <c r="O410" s="250"/>
      <c r="P410" s="250"/>
      <c r="Q410" s="250"/>
      <c r="R410" s="146"/>
      <c r="T410" s="147" t="s">
        <v>5</v>
      </c>
      <c r="U410" s="44" t="s">
        <v>38</v>
      </c>
      <c r="V410" s="148">
        <v>1.296</v>
      </c>
      <c r="W410" s="148">
        <f>V410*K410</f>
        <v>220.12689600000002</v>
      </c>
      <c r="X410" s="148">
        <v>0.04745</v>
      </c>
      <c r="Y410" s="148">
        <f>X410*K410</f>
        <v>8.05942995</v>
      </c>
      <c r="Z410" s="148">
        <v>0</v>
      </c>
      <c r="AA410" s="149">
        <f>Z410*K410</f>
        <v>0</v>
      </c>
      <c r="AR410" s="21" t="s">
        <v>226</v>
      </c>
      <c r="AT410" s="21" t="s">
        <v>136</v>
      </c>
      <c r="AU410" s="21" t="s">
        <v>101</v>
      </c>
      <c r="AY410" s="21" t="s">
        <v>135</v>
      </c>
      <c r="BE410" s="150">
        <f>IF(U410="základní",N410,0)</f>
        <v>0</v>
      </c>
      <c r="BF410" s="150">
        <f>IF(U410="snížená",N410,0)</f>
        <v>0</v>
      </c>
      <c r="BG410" s="150">
        <f>IF(U410="zákl. přenesená",N410,0)</f>
        <v>0</v>
      </c>
      <c r="BH410" s="150">
        <f>IF(U410="sníž. přenesená",N410,0)</f>
        <v>0</v>
      </c>
      <c r="BI410" s="150">
        <f>IF(U410="nulová",N410,0)</f>
        <v>0</v>
      </c>
      <c r="BJ410" s="21" t="s">
        <v>81</v>
      </c>
      <c r="BK410" s="150">
        <f>ROUND(L410*K410,2)</f>
        <v>0</v>
      </c>
      <c r="BL410" s="21" t="s">
        <v>226</v>
      </c>
      <c r="BM410" s="21" t="s">
        <v>846</v>
      </c>
    </row>
    <row r="411" spans="2:51" s="12" customFormat="1" ht="22.5" customHeight="1">
      <c r="B411" s="167"/>
      <c r="C411" s="168"/>
      <c r="D411" s="168"/>
      <c r="E411" s="169" t="s">
        <v>5</v>
      </c>
      <c r="F411" s="257" t="s">
        <v>598</v>
      </c>
      <c r="G411" s="258"/>
      <c r="H411" s="258"/>
      <c r="I411" s="258"/>
      <c r="J411" s="168"/>
      <c r="K411" s="170" t="s">
        <v>5</v>
      </c>
      <c r="L411" s="168"/>
      <c r="M411" s="168"/>
      <c r="N411" s="168"/>
      <c r="O411" s="168"/>
      <c r="P411" s="168"/>
      <c r="Q411" s="168"/>
      <c r="R411" s="171"/>
      <c r="T411" s="172"/>
      <c r="U411" s="168"/>
      <c r="V411" s="168"/>
      <c r="W411" s="168"/>
      <c r="X411" s="168"/>
      <c r="Y411" s="168"/>
      <c r="Z411" s="168"/>
      <c r="AA411" s="173"/>
      <c r="AT411" s="174" t="s">
        <v>143</v>
      </c>
      <c r="AU411" s="174" t="s">
        <v>101</v>
      </c>
      <c r="AV411" s="12" t="s">
        <v>81</v>
      </c>
      <c r="AW411" s="12" t="s">
        <v>31</v>
      </c>
      <c r="AX411" s="12" t="s">
        <v>73</v>
      </c>
      <c r="AY411" s="174" t="s">
        <v>135</v>
      </c>
    </row>
    <row r="412" spans="2:51" s="12" customFormat="1" ht="22.5" customHeight="1">
      <c r="B412" s="167"/>
      <c r="C412" s="168"/>
      <c r="D412" s="168"/>
      <c r="E412" s="169" t="s">
        <v>5</v>
      </c>
      <c r="F412" s="259" t="s">
        <v>847</v>
      </c>
      <c r="G412" s="260"/>
      <c r="H412" s="260"/>
      <c r="I412" s="260"/>
      <c r="J412" s="168"/>
      <c r="K412" s="170" t="s">
        <v>5</v>
      </c>
      <c r="L412" s="168"/>
      <c r="M412" s="168"/>
      <c r="N412" s="168"/>
      <c r="O412" s="168"/>
      <c r="P412" s="168"/>
      <c r="Q412" s="168"/>
      <c r="R412" s="171"/>
      <c r="T412" s="172"/>
      <c r="U412" s="168"/>
      <c r="V412" s="168"/>
      <c r="W412" s="168"/>
      <c r="X412" s="168"/>
      <c r="Y412" s="168"/>
      <c r="Z412" s="168"/>
      <c r="AA412" s="173"/>
      <c r="AT412" s="174" t="s">
        <v>143</v>
      </c>
      <c r="AU412" s="174" t="s">
        <v>101</v>
      </c>
      <c r="AV412" s="12" t="s">
        <v>81</v>
      </c>
      <c r="AW412" s="12" t="s">
        <v>31</v>
      </c>
      <c r="AX412" s="12" t="s">
        <v>73</v>
      </c>
      <c r="AY412" s="174" t="s">
        <v>135</v>
      </c>
    </row>
    <row r="413" spans="2:51" s="10" customFormat="1" ht="22.5" customHeight="1">
      <c r="B413" s="151"/>
      <c r="C413" s="152"/>
      <c r="D413" s="152"/>
      <c r="E413" s="153" t="s">
        <v>5</v>
      </c>
      <c r="F413" s="253" t="s">
        <v>848</v>
      </c>
      <c r="G413" s="254"/>
      <c r="H413" s="254"/>
      <c r="I413" s="254"/>
      <c r="J413" s="152"/>
      <c r="K413" s="154">
        <v>18.975</v>
      </c>
      <c r="L413" s="152"/>
      <c r="M413" s="152"/>
      <c r="N413" s="152"/>
      <c r="O413" s="152"/>
      <c r="P413" s="152"/>
      <c r="Q413" s="152"/>
      <c r="R413" s="155"/>
      <c r="T413" s="156"/>
      <c r="U413" s="152"/>
      <c r="V413" s="152"/>
      <c r="W413" s="152"/>
      <c r="X413" s="152"/>
      <c r="Y413" s="152"/>
      <c r="Z413" s="152"/>
      <c r="AA413" s="157"/>
      <c r="AT413" s="158" t="s">
        <v>143</v>
      </c>
      <c r="AU413" s="158" t="s">
        <v>101</v>
      </c>
      <c r="AV413" s="10" t="s">
        <v>101</v>
      </c>
      <c r="AW413" s="10" t="s">
        <v>31</v>
      </c>
      <c r="AX413" s="10" t="s">
        <v>73</v>
      </c>
      <c r="AY413" s="158" t="s">
        <v>135</v>
      </c>
    </row>
    <row r="414" spans="2:51" s="10" customFormat="1" ht="22.5" customHeight="1">
      <c r="B414" s="151"/>
      <c r="C414" s="152"/>
      <c r="D414" s="152"/>
      <c r="E414" s="153" t="s">
        <v>5</v>
      </c>
      <c r="F414" s="253" t="s">
        <v>849</v>
      </c>
      <c r="G414" s="254"/>
      <c r="H414" s="254"/>
      <c r="I414" s="254"/>
      <c r="J414" s="152"/>
      <c r="K414" s="154">
        <v>11.88</v>
      </c>
      <c r="L414" s="152"/>
      <c r="M414" s="152"/>
      <c r="N414" s="152"/>
      <c r="O414" s="152"/>
      <c r="P414" s="152"/>
      <c r="Q414" s="152"/>
      <c r="R414" s="155"/>
      <c r="T414" s="156"/>
      <c r="U414" s="152"/>
      <c r="V414" s="152"/>
      <c r="W414" s="152"/>
      <c r="X414" s="152"/>
      <c r="Y414" s="152"/>
      <c r="Z414" s="152"/>
      <c r="AA414" s="157"/>
      <c r="AT414" s="158" t="s">
        <v>143</v>
      </c>
      <c r="AU414" s="158" t="s">
        <v>101</v>
      </c>
      <c r="AV414" s="10" t="s">
        <v>101</v>
      </c>
      <c r="AW414" s="10" t="s">
        <v>31</v>
      </c>
      <c r="AX414" s="10" t="s">
        <v>73</v>
      </c>
      <c r="AY414" s="158" t="s">
        <v>135</v>
      </c>
    </row>
    <row r="415" spans="2:51" s="10" customFormat="1" ht="22.5" customHeight="1">
      <c r="B415" s="151"/>
      <c r="C415" s="152"/>
      <c r="D415" s="152"/>
      <c r="E415" s="153" t="s">
        <v>5</v>
      </c>
      <c r="F415" s="253" t="s">
        <v>850</v>
      </c>
      <c r="G415" s="254"/>
      <c r="H415" s="254"/>
      <c r="I415" s="254"/>
      <c r="J415" s="152"/>
      <c r="K415" s="154">
        <v>23.595</v>
      </c>
      <c r="L415" s="152"/>
      <c r="M415" s="152"/>
      <c r="N415" s="152"/>
      <c r="O415" s="152"/>
      <c r="P415" s="152"/>
      <c r="Q415" s="152"/>
      <c r="R415" s="155"/>
      <c r="T415" s="156"/>
      <c r="U415" s="152"/>
      <c r="V415" s="152"/>
      <c r="W415" s="152"/>
      <c r="X415" s="152"/>
      <c r="Y415" s="152"/>
      <c r="Z415" s="152"/>
      <c r="AA415" s="157"/>
      <c r="AT415" s="158" t="s">
        <v>143</v>
      </c>
      <c r="AU415" s="158" t="s">
        <v>101</v>
      </c>
      <c r="AV415" s="10" t="s">
        <v>101</v>
      </c>
      <c r="AW415" s="10" t="s">
        <v>31</v>
      </c>
      <c r="AX415" s="10" t="s">
        <v>73</v>
      </c>
      <c r="AY415" s="158" t="s">
        <v>135</v>
      </c>
    </row>
    <row r="416" spans="2:51" s="10" customFormat="1" ht="22.5" customHeight="1">
      <c r="B416" s="151"/>
      <c r="C416" s="152"/>
      <c r="D416" s="152"/>
      <c r="E416" s="153" t="s">
        <v>5</v>
      </c>
      <c r="F416" s="253" t="s">
        <v>851</v>
      </c>
      <c r="G416" s="254"/>
      <c r="H416" s="254"/>
      <c r="I416" s="254"/>
      <c r="J416" s="152"/>
      <c r="K416" s="154">
        <v>4.95</v>
      </c>
      <c r="L416" s="152"/>
      <c r="M416" s="152"/>
      <c r="N416" s="152"/>
      <c r="O416" s="152"/>
      <c r="P416" s="152"/>
      <c r="Q416" s="152"/>
      <c r="R416" s="155"/>
      <c r="T416" s="156"/>
      <c r="U416" s="152"/>
      <c r="V416" s="152"/>
      <c r="W416" s="152"/>
      <c r="X416" s="152"/>
      <c r="Y416" s="152"/>
      <c r="Z416" s="152"/>
      <c r="AA416" s="157"/>
      <c r="AT416" s="158" t="s">
        <v>143</v>
      </c>
      <c r="AU416" s="158" t="s">
        <v>101</v>
      </c>
      <c r="AV416" s="10" t="s">
        <v>101</v>
      </c>
      <c r="AW416" s="10" t="s">
        <v>31</v>
      </c>
      <c r="AX416" s="10" t="s">
        <v>73</v>
      </c>
      <c r="AY416" s="158" t="s">
        <v>135</v>
      </c>
    </row>
    <row r="417" spans="2:51" s="13" customFormat="1" ht="22.5" customHeight="1">
      <c r="B417" s="182"/>
      <c r="C417" s="183"/>
      <c r="D417" s="183"/>
      <c r="E417" s="184" t="s">
        <v>5</v>
      </c>
      <c r="F417" s="271" t="s">
        <v>546</v>
      </c>
      <c r="G417" s="272"/>
      <c r="H417" s="272"/>
      <c r="I417" s="272"/>
      <c r="J417" s="183"/>
      <c r="K417" s="185">
        <v>59.4</v>
      </c>
      <c r="L417" s="183"/>
      <c r="M417" s="183"/>
      <c r="N417" s="183"/>
      <c r="O417" s="183"/>
      <c r="P417" s="183"/>
      <c r="Q417" s="183"/>
      <c r="R417" s="186"/>
      <c r="T417" s="187"/>
      <c r="U417" s="183"/>
      <c r="V417" s="183"/>
      <c r="W417" s="183"/>
      <c r="X417" s="183"/>
      <c r="Y417" s="183"/>
      <c r="Z417" s="183"/>
      <c r="AA417" s="188"/>
      <c r="AT417" s="189" t="s">
        <v>143</v>
      </c>
      <c r="AU417" s="189" t="s">
        <v>101</v>
      </c>
      <c r="AV417" s="13" t="s">
        <v>434</v>
      </c>
      <c r="AW417" s="13" t="s">
        <v>31</v>
      </c>
      <c r="AX417" s="13" t="s">
        <v>73</v>
      </c>
      <c r="AY417" s="189" t="s">
        <v>135</v>
      </c>
    </row>
    <row r="418" spans="2:51" s="10" customFormat="1" ht="22.5" customHeight="1">
      <c r="B418" s="151"/>
      <c r="C418" s="152"/>
      <c r="D418" s="152"/>
      <c r="E418" s="153" t="s">
        <v>5</v>
      </c>
      <c r="F418" s="253" t="s">
        <v>5</v>
      </c>
      <c r="G418" s="254"/>
      <c r="H418" s="254"/>
      <c r="I418" s="254"/>
      <c r="J418" s="152"/>
      <c r="K418" s="154">
        <v>0</v>
      </c>
      <c r="L418" s="152"/>
      <c r="M418" s="152"/>
      <c r="N418" s="152"/>
      <c r="O418" s="152"/>
      <c r="P418" s="152"/>
      <c r="Q418" s="152"/>
      <c r="R418" s="155"/>
      <c r="T418" s="156"/>
      <c r="U418" s="152"/>
      <c r="V418" s="152"/>
      <c r="W418" s="152"/>
      <c r="X418" s="152"/>
      <c r="Y418" s="152"/>
      <c r="Z418" s="152"/>
      <c r="AA418" s="157"/>
      <c r="AT418" s="158" t="s">
        <v>143</v>
      </c>
      <c r="AU418" s="158" t="s">
        <v>101</v>
      </c>
      <c r="AV418" s="10" t="s">
        <v>101</v>
      </c>
      <c r="AW418" s="10" t="s">
        <v>31</v>
      </c>
      <c r="AX418" s="10" t="s">
        <v>73</v>
      </c>
      <c r="AY418" s="158" t="s">
        <v>135</v>
      </c>
    </row>
    <row r="419" spans="2:51" s="10" customFormat="1" ht="22.5" customHeight="1">
      <c r="B419" s="151"/>
      <c r="C419" s="152"/>
      <c r="D419" s="152"/>
      <c r="E419" s="153" t="s">
        <v>5</v>
      </c>
      <c r="F419" s="253" t="s">
        <v>852</v>
      </c>
      <c r="G419" s="254"/>
      <c r="H419" s="254"/>
      <c r="I419" s="254"/>
      <c r="J419" s="152"/>
      <c r="K419" s="154">
        <v>10.89</v>
      </c>
      <c r="L419" s="152"/>
      <c r="M419" s="152"/>
      <c r="N419" s="152"/>
      <c r="O419" s="152"/>
      <c r="P419" s="152"/>
      <c r="Q419" s="152"/>
      <c r="R419" s="155"/>
      <c r="T419" s="156"/>
      <c r="U419" s="152"/>
      <c r="V419" s="152"/>
      <c r="W419" s="152"/>
      <c r="X419" s="152"/>
      <c r="Y419" s="152"/>
      <c r="Z419" s="152"/>
      <c r="AA419" s="157"/>
      <c r="AT419" s="158" t="s">
        <v>143</v>
      </c>
      <c r="AU419" s="158" t="s">
        <v>101</v>
      </c>
      <c r="AV419" s="10" t="s">
        <v>101</v>
      </c>
      <c r="AW419" s="10" t="s">
        <v>31</v>
      </c>
      <c r="AX419" s="10" t="s">
        <v>73</v>
      </c>
      <c r="AY419" s="158" t="s">
        <v>135</v>
      </c>
    </row>
    <row r="420" spans="2:51" s="13" customFormat="1" ht="22.5" customHeight="1">
      <c r="B420" s="182"/>
      <c r="C420" s="183"/>
      <c r="D420" s="183"/>
      <c r="E420" s="184" t="s">
        <v>5</v>
      </c>
      <c r="F420" s="271" t="s">
        <v>546</v>
      </c>
      <c r="G420" s="272"/>
      <c r="H420" s="272"/>
      <c r="I420" s="272"/>
      <c r="J420" s="183"/>
      <c r="K420" s="185">
        <v>10.89</v>
      </c>
      <c r="L420" s="183"/>
      <c r="M420" s="183"/>
      <c r="N420" s="183"/>
      <c r="O420" s="183"/>
      <c r="P420" s="183"/>
      <c r="Q420" s="183"/>
      <c r="R420" s="186"/>
      <c r="T420" s="187"/>
      <c r="U420" s="183"/>
      <c r="V420" s="183"/>
      <c r="W420" s="183"/>
      <c r="X420" s="183"/>
      <c r="Y420" s="183"/>
      <c r="Z420" s="183"/>
      <c r="AA420" s="188"/>
      <c r="AT420" s="189" t="s">
        <v>143</v>
      </c>
      <c r="AU420" s="189" t="s">
        <v>101</v>
      </c>
      <c r="AV420" s="13" t="s">
        <v>434</v>
      </c>
      <c r="AW420" s="13" t="s">
        <v>31</v>
      </c>
      <c r="AX420" s="13" t="s">
        <v>73</v>
      </c>
      <c r="AY420" s="189" t="s">
        <v>135</v>
      </c>
    </row>
    <row r="421" spans="2:51" s="10" customFormat="1" ht="22.5" customHeight="1">
      <c r="B421" s="151"/>
      <c r="C421" s="152"/>
      <c r="D421" s="152"/>
      <c r="E421" s="153" t="s">
        <v>5</v>
      </c>
      <c r="F421" s="253" t="s">
        <v>5</v>
      </c>
      <c r="G421" s="254"/>
      <c r="H421" s="254"/>
      <c r="I421" s="254"/>
      <c r="J421" s="152"/>
      <c r="K421" s="154">
        <v>0</v>
      </c>
      <c r="L421" s="152"/>
      <c r="M421" s="152"/>
      <c r="N421" s="152"/>
      <c r="O421" s="152"/>
      <c r="P421" s="152"/>
      <c r="Q421" s="152"/>
      <c r="R421" s="155"/>
      <c r="T421" s="156"/>
      <c r="U421" s="152"/>
      <c r="V421" s="152"/>
      <c r="W421" s="152"/>
      <c r="X421" s="152"/>
      <c r="Y421" s="152"/>
      <c r="Z421" s="152"/>
      <c r="AA421" s="157"/>
      <c r="AT421" s="158" t="s">
        <v>143</v>
      </c>
      <c r="AU421" s="158" t="s">
        <v>101</v>
      </c>
      <c r="AV421" s="10" t="s">
        <v>101</v>
      </c>
      <c r="AW421" s="10" t="s">
        <v>31</v>
      </c>
      <c r="AX421" s="10" t="s">
        <v>73</v>
      </c>
      <c r="AY421" s="158" t="s">
        <v>135</v>
      </c>
    </row>
    <row r="422" spans="2:51" s="12" customFormat="1" ht="22.5" customHeight="1">
      <c r="B422" s="167"/>
      <c r="C422" s="168"/>
      <c r="D422" s="168"/>
      <c r="E422" s="169" t="s">
        <v>5</v>
      </c>
      <c r="F422" s="259" t="s">
        <v>853</v>
      </c>
      <c r="G422" s="260"/>
      <c r="H422" s="260"/>
      <c r="I422" s="260"/>
      <c r="J422" s="168"/>
      <c r="K422" s="170" t="s">
        <v>5</v>
      </c>
      <c r="L422" s="168"/>
      <c r="M422" s="168"/>
      <c r="N422" s="168"/>
      <c r="O422" s="168"/>
      <c r="P422" s="168"/>
      <c r="Q422" s="168"/>
      <c r="R422" s="171"/>
      <c r="T422" s="172"/>
      <c r="U422" s="168"/>
      <c r="V422" s="168"/>
      <c r="W422" s="168"/>
      <c r="X422" s="168"/>
      <c r="Y422" s="168"/>
      <c r="Z422" s="168"/>
      <c r="AA422" s="173"/>
      <c r="AT422" s="174" t="s">
        <v>143</v>
      </c>
      <c r="AU422" s="174" t="s">
        <v>101</v>
      </c>
      <c r="AV422" s="12" t="s">
        <v>81</v>
      </c>
      <c r="AW422" s="12" t="s">
        <v>31</v>
      </c>
      <c r="AX422" s="12" t="s">
        <v>73</v>
      </c>
      <c r="AY422" s="174" t="s">
        <v>135</v>
      </c>
    </row>
    <row r="423" spans="2:51" s="10" customFormat="1" ht="22.5" customHeight="1">
      <c r="B423" s="151"/>
      <c r="C423" s="152"/>
      <c r="D423" s="152"/>
      <c r="E423" s="153" t="s">
        <v>5</v>
      </c>
      <c r="F423" s="253" t="s">
        <v>854</v>
      </c>
      <c r="G423" s="254"/>
      <c r="H423" s="254"/>
      <c r="I423" s="254"/>
      <c r="J423" s="152"/>
      <c r="K423" s="154">
        <v>13.365</v>
      </c>
      <c r="L423" s="152"/>
      <c r="M423" s="152"/>
      <c r="N423" s="152"/>
      <c r="O423" s="152"/>
      <c r="P423" s="152"/>
      <c r="Q423" s="152"/>
      <c r="R423" s="155"/>
      <c r="T423" s="156"/>
      <c r="U423" s="152"/>
      <c r="V423" s="152"/>
      <c r="W423" s="152"/>
      <c r="X423" s="152"/>
      <c r="Y423" s="152"/>
      <c r="Z423" s="152"/>
      <c r="AA423" s="157"/>
      <c r="AT423" s="158" t="s">
        <v>143</v>
      </c>
      <c r="AU423" s="158" t="s">
        <v>101</v>
      </c>
      <c r="AV423" s="10" t="s">
        <v>101</v>
      </c>
      <c r="AW423" s="10" t="s">
        <v>31</v>
      </c>
      <c r="AX423" s="10" t="s">
        <v>73</v>
      </c>
      <c r="AY423" s="158" t="s">
        <v>135</v>
      </c>
    </row>
    <row r="424" spans="2:51" s="10" customFormat="1" ht="22.5" customHeight="1">
      <c r="B424" s="151"/>
      <c r="C424" s="152"/>
      <c r="D424" s="152"/>
      <c r="E424" s="153" t="s">
        <v>5</v>
      </c>
      <c r="F424" s="253" t="s">
        <v>855</v>
      </c>
      <c r="G424" s="254"/>
      <c r="H424" s="254"/>
      <c r="I424" s="254"/>
      <c r="J424" s="152"/>
      <c r="K424" s="154">
        <v>7.161</v>
      </c>
      <c r="L424" s="152"/>
      <c r="M424" s="152"/>
      <c r="N424" s="152"/>
      <c r="O424" s="152"/>
      <c r="P424" s="152"/>
      <c r="Q424" s="152"/>
      <c r="R424" s="155"/>
      <c r="T424" s="156"/>
      <c r="U424" s="152"/>
      <c r="V424" s="152"/>
      <c r="W424" s="152"/>
      <c r="X424" s="152"/>
      <c r="Y424" s="152"/>
      <c r="Z424" s="152"/>
      <c r="AA424" s="157"/>
      <c r="AT424" s="158" t="s">
        <v>143</v>
      </c>
      <c r="AU424" s="158" t="s">
        <v>101</v>
      </c>
      <c r="AV424" s="10" t="s">
        <v>101</v>
      </c>
      <c r="AW424" s="10" t="s">
        <v>31</v>
      </c>
      <c r="AX424" s="10" t="s">
        <v>73</v>
      </c>
      <c r="AY424" s="158" t="s">
        <v>135</v>
      </c>
    </row>
    <row r="425" spans="2:51" s="13" customFormat="1" ht="22.5" customHeight="1">
      <c r="B425" s="182"/>
      <c r="C425" s="183"/>
      <c r="D425" s="183"/>
      <c r="E425" s="184" t="s">
        <v>5</v>
      </c>
      <c r="F425" s="271" t="s">
        <v>546</v>
      </c>
      <c r="G425" s="272"/>
      <c r="H425" s="272"/>
      <c r="I425" s="272"/>
      <c r="J425" s="183"/>
      <c r="K425" s="185">
        <v>20.526</v>
      </c>
      <c r="L425" s="183"/>
      <c r="M425" s="183"/>
      <c r="N425" s="183"/>
      <c r="O425" s="183"/>
      <c r="P425" s="183"/>
      <c r="Q425" s="183"/>
      <c r="R425" s="186"/>
      <c r="T425" s="187"/>
      <c r="U425" s="183"/>
      <c r="V425" s="183"/>
      <c r="W425" s="183"/>
      <c r="X425" s="183"/>
      <c r="Y425" s="183"/>
      <c r="Z425" s="183"/>
      <c r="AA425" s="188"/>
      <c r="AT425" s="189" t="s">
        <v>143</v>
      </c>
      <c r="AU425" s="189" t="s">
        <v>101</v>
      </c>
      <c r="AV425" s="13" t="s">
        <v>434</v>
      </c>
      <c r="AW425" s="13" t="s">
        <v>31</v>
      </c>
      <c r="AX425" s="13" t="s">
        <v>73</v>
      </c>
      <c r="AY425" s="189" t="s">
        <v>135</v>
      </c>
    </row>
    <row r="426" spans="2:51" s="10" customFormat="1" ht="22.5" customHeight="1">
      <c r="B426" s="151"/>
      <c r="C426" s="152"/>
      <c r="D426" s="152"/>
      <c r="E426" s="153" t="s">
        <v>5</v>
      </c>
      <c r="F426" s="253" t="s">
        <v>5</v>
      </c>
      <c r="G426" s="254"/>
      <c r="H426" s="254"/>
      <c r="I426" s="254"/>
      <c r="J426" s="152"/>
      <c r="K426" s="154">
        <v>0</v>
      </c>
      <c r="L426" s="152"/>
      <c r="M426" s="152"/>
      <c r="N426" s="152"/>
      <c r="O426" s="152"/>
      <c r="P426" s="152"/>
      <c r="Q426" s="152"/>
      <c r="R426" s="155"/>
      <c r="T426" s="156"/>
      <c r="U426" s="152"/>
      <c r="V426" s="152"/>
      <c r="W426" s="152"/>
      <c r="X426" s="152"/>
      <c r="Y426" s="152"/>
      <c r="Z426" s="152"/>
      <c r="AA426" s="157"/>
      <c r="AT426" s="158" t="s">
        <v>143</v>
      </c>
      <c r="AU426" s="158" t="s">
        <v>101</v>
      </c>
      <c r="AV426" s="10" t="s">
        <v>101</v>
      </c>
      <c r="AW426" s="10" t="s">
        <v>31</v>
      </c>
      <c r="AX426" s="10" t="s">
        <v>73</v>
      </c>
      <c r="AY426" s="158" t="s">
        <v>135</v>
      </c>
    </row>
    <row r="427" spans="2:51" s="12" customFormat="1" ht="22.5" customHeight="1">
      <c r="B427" s="167"/>
      <c r="C427" s="168"/>
      <c r="D427" s="168"/>
      <c r="E427" s="169" t="s">
        <v>5</v>
      </c>
      <c r="F427" s="259" t="s">
        <v>589</v>
      </c>
      <c r="G427" s="260"/>
      <c r="H427" s="260"/>
      <c r="I427" s="260"/>
      <c r="J427" s="168"/>
      <c r="K427" s="170" t="s">
        <v>5</v>
      </c>
      <c r="L427" s="168"/>
      <c r="M427" s="168"/>
      <c r="N427" s="168"/>
      <c r="O427" s="168"/>
      <c r="P427" s="168"/>
      <c r="Q427" s="168"/>
      <c r="R427" s="171"/>
      <c r="T427" s="172"/>
      <c r="U427" s="168"/>
      <c r="V427" s="168"/>
      <c r="W427" s="168"/>
      <c r="X427" s="168"/>
      <c r="Y427" s="168"/>
      <c r="Z427" s="168"/>
      <c r="AA427" s="173"/>
      <c r="AT427" s="174" t="s">
        <v>143</v>
      </c>
      <c r="AU427" s="174" t="s">
        <v>101</v>
      </c>
      <c r="AV427" s="12" t="s">
        <v>81</v>
      </c>
      <c r="AW427" s="12" t="s">
        <v>31</v>
      </c>
      <c r="AX427" s="12" t="s">
        <v>73</v>
      </c>
      <c r="AY427" s="174" t="s">
        <v>135</v>
      </c>
    </row>
    <row r="428" spans="2:51" s="12" customFormat="1" ht="22.5" customHeight="1">
      <c r="B428" s="167"/>
      <c r="C428" s="168"/>
      <c r="D428" s="168"/>
      <c r="E428" s="169" t="s">
        <v>5</v>
      </c>
      <c r="F428" s="259" t="s">
        <v>856</v>
      </c>
      <c r="G428" s="260"/>
      <c r="H428" s="260"/>
      <c r="I428" s="260"/>
      <c r="J428" s="168"/>
      <c r="K428" s="170" t="s">
        <v>5</v>
      </c>
      <c r="L428" s="168"/>
      <c r="M428" s="168"/>
      <c r="N428" s="168"/>
      <c r="O428" s="168"/>
      <c r="P428" s="168"/>
      <c r="Q428" s="168"/>
      <c r="R428" s="171"/>
      <c r="T428" s="172"/>
      <c r="U428" s="168"/>
      <c r="V428" s="168"/>
      <c r="W428" s="168"/>
      <c r="X428" s="168"/>
      <c r="Y428" s="168"/>
      <c r="Z428" s="168"/>
      <c r="AA428" s="173"/>
      <c r="AT428" s="174" t="s">
        <v>143</v>
      </c>
      <c r="AU428" s="174" t="s">
        <v>101</v>
      </c>
      <c r="AV428" s="12" t="s">
        <v>81</v>
      </c>
      <c r="AW428" s="12" t="s">
        <v>31</v>
      </c>
      <c r="AX428" s="12" t="s">
        <v>73</v>
      </c>
      <c r="AY428" s="174" t="s">
        <v>135</v>
      </c>
    </row>
    <row r="429" spans="2:51" s="10" customFormat="1" ht="22.5" customHeight="1">
      <c r="B429" s="151"/>
      <c r="C429" s="152"/>
      <c r="D429" s="152"/>
      <c r="E429" s="153" t="s">
        <v>5</v>
      </c>
      <c r="F429" s="253" t="s">
        <v>857</v>
      </c>
      <c r="G429" s="254"/>
      <c r="H429" s="254"/>
      <c r="I429" s="254"/>
      <c r="J429" s="152"/>
      <c r="K429" s="154">
        <v>24.75</v>
      </c>
      <c r="L429" s="152"/>
      <c r="M429" s="152"/>
      <c r="N429" s="152"/>
      <c r="O429" s="152"/>
      <c r="P429" s="152"/>
      <c r="Q429" s="152"/>
      <c r="R429" s="155"/>
      <c r="T429" s="156"/>
      <c r="U429" s="152"/>
      <c r="V429" s="152"/>
      <c r="W429" s="152"/>
      <c r="X429" s="152"/>
      <c r="Y429" s="152"/>
      <c r="Z429" s="152"/>
      <c r="AA429" s="157"/>
      <c r="AT429" s="158" t="s">
        <v>143</v>
      </c>
      <c r="AU429" s="158" t="s">
        <v>101</v>
      </c>
      <c r="AV429" s="10" t="s">
        <v>101</v>
      </c>
      <c r="AW429" s="10" t="s">
        <v>31</v>
      </c>
      <c r="AX429" s="10" t="s">
        <v>73</v>
      </c>
      <c r="AY429" s="158" t="s">
        <v>135</v>
      </c>
    </row>
    <row r="430" spans="2:51" s="10" customFormat="1" ht="22.5" customHeight="1">
      <c r="B430" s="151"/>
      <c r="C430" s="152"/>
      <c r="D430" s="152"/>
      <c r="E430" s="153" t="s">
        <v>5</v>
      </c>
      <c r="F430" s="253" t="s">
        <v>858</v>
      </c>
      <c r="G430" s="254"/>
      <c r="H430" s="254"/>
      <c r="I430" s="254"/>
      <c r="J430" s="152"/>
      <c r="K430" s="154">
        <v>41.085</v>
      </c>
      <c r="L430" s="152"/>
      <c r="M430" s="152"/>
      <c r="N430" s="152"/>
      <c r="O430" s="152"/>
      <c r="P430" s="152"/>
      <c r="Q430" s="152"/>
      <c r="R430" s="155"/>
      <c r="T430" s="156"/>
      <c r="U430" s="152"/>
      <c r="V430" s="152"/>
      <c r="W430" s="152"/>
      <c r="X430" s="152"/>
      <c r="Y430" s="152"/>
      <c r="Z430" s="152"/>
      <c r="AA430" s="157"/>
      <c r="AT430" s="158" t="s">
        <v>143</v>
      </c>
      <c r="AU430" s="158" t="s">
        <v>101</v>
      </c>
      <c r="AV430" s="10" t="s">
        <v>101</v>
      </c>
      <c r="AW430" s="10" t="s">
        <v>31</v>
      </c>
      <c r="AX430" s="10" t="s">
        <v>73</v>
      </c>
      <c r="AY430" s="158" t="s">
        <v>135</v>
      </c>
    </row>
    <row r="431" spans="2:51" s="10" customFormat="1" ht="22.5" customHeight="1">
      <c r="B431" s="151"/>
      <c r="C431" s="152"/>
      <c r="D431" s="152"/>
      <c r="E431" s="153" t="s">
        <v>5</v>
      </c>
      <c r="F431" s="253" t="s">
        <v>859</v>
      </c>
      <c r="G431" s="254"/>
      <c r="H431" s="254"/>
      <c r="I431" s="254"/>
      <c r="J431" s="152"/>
      <c r="K431" s="154">
        <v>13.2</v>
      </c>
      <c r="L431" s="152"/>
      <c r="M431" s="152"/>
      <c r="N431" s="152"/>
      <c r="O431" s="152"/>
      <c r="P431" s="152"/>
      <c r="Q431" s="152"/>
      <c r="R431" s="155"/>
      <c r="T431" s="156"/>
      <c r="U431" s="152"/>
      <c r="V431" s="152"/>
      <c r="W431" s="152"/>
      <c r="X431" s="152"/>
      <c r="Y431" s="152"/>
      <c r="Z431" s="152"/>
      <c r="AA431" s="157"/>
      <c r="AT431" s="158" t="s">
        <v>143</v>
      </c>
      <c r="AU431" s="158" t="s">
        <v>101</v>
      </c>
      <c r="AV431" s="10" t="s">
        <v>101</v>
      </c>
      <c r="AW431" s="10" t="s">
        <v>31</v>
      </c>
      <c r="AX431" s="10" t="s">
        <v>73</v>
      </c>
      <c r="AY431" s="158" t="s">
        <v>135</v>
      </c>
    </row>
    <row r="432" spans="2:51" s="13" customFormat="1" ht="22.5" customHeight="1">
      <c r="B432" s="182"/>
      <c r="C432" s="183"/>
      <c r="D432" s="183"/>
      <c r="E432" s="184" t="s">
        <v>5</v>
      </c>
      <c r="F432" s="271" t="s">
        <v>546</v>
      </c>
      <c r="G432" s="272"/>
      <c r="H432" s="272"/>
      <c r="I432" s="272"/>
      <c r="J432" s="183"/>
      <c r="K432" s="185">
        <v>79.035</v>
      </c>
      <c r="L432" s="183"/>
      <c r="M432" s="183"/>
      <c r="N432" s="183"/>
      <c r="O432" s="183"/>
      <c r="P432" s="183"/>
      <c r="Q432" s="183"/>
      <c r="R432" s="186"/>
      <c r="T432" s="187"/>
      <c r="U432" s="183"/>
      <c r="V432" s="183"/>
      <c r="W432" s="183"/>
      <c r="X432" s="183"/>
      <c r="Y432" s="183"/>
      <c r="Z432" s="183"/>
      <c r="AA432" s="188"/>
      <c r="AT432" s="189" t="s">
        <v>143</v>
      </c>
      <c r="AU432" s="189" t="s">
        <v>101</v>
      </c>
      <c r="AV432" s="13" t="s">
        <v>434</v>
      </c>
      <c r="AW432" s="13" t="s">
        <v>31</v>
      </c>
      <c r="AX432" s="13" t="s">
        <v>73</v>
      </c>
      <c r="AY432" s="189" t="s">
        <v>135</v>
      </c>
    </row>
    <row r="433" spans="2:51" s="11" customFormat="1" ht="22.5" customHeight="1">
      <c r="B433" s="159"/>
      <c r="C433" s="160"/>
      <c r="D433" s="160"/>
      <c r="E433" s="161" t="s">
        <v>5</v>
      </c>
      <c r="F433" s="255" t="s">
        <v>145</v>
      </c>
      <c r="G433" s="256"/>
      <c r="H433" s="256"/>
      <c r="I433" s="256"/>
      <c r="J433" s="160"/>
      <c r="K433" s="162">
        <v>169.851</v>
      </c>
      <c r="L433" s="160"/>
      <c r="M433" s="160"/>
      <c r="N433" s="160"/>
      <c r="O433" s="160"/>
      <c r="P433" s="160"/>
      <c r="Q433" s="160"/>
      <c r="R433" s="163"/>
      <c r="T433" s="164"/>
      <c r="U433" s="160"/>
      <c r="V433" s="160"/>
      <c r="W433" s="160"/>
      <c r="X433" s="160"/>
      <c r="Y433" s="160"/>
      <c r="Z433" s="160"/>
      <c r="AA433" s="165"/>
      <c r="AT433" s="166" t="s">
        <v>143</v>
      </c>
      <c r="AU433" s="166" t="s">
        <v>101</v>
      </c>
      <c r="AV433" s="11" t="s">
        <v>140</v>
      </c>
      <c r="AW433" s="11" t="s">
        <v>31</v>
      </c>
      <c r="AX433" s="11" t="s">
        <v>81</v>
      </c>
      <c r="AY433" s="166" t="s">
        <v>135</v>
      </c>
    </row>
    <row r="434" spans="2:65" s="1" customFormat="1" ht="31.5" customHeight="1">
      <c r="B434" s="141"/>
      <c r="C434" s="142" t="s">
        <v>336</v>
      </c>
      <c r="D434" s="142" t="s">
        <v>136</v>
      </c>
      <c r="E434" s="143" t="s">
        <v>860</v>
      </c>
      <c r="F434" s="249" t="s">
        <v>861</v>
      </c>
      <c r="G434" s="249"/>
      <c r="H434" s="249"/>
      <c r="I434" s="249"/>
      <c r="J434" s="144" t="s">
        <v>187</v>
      </c>
      <c r="K434" s="145">
        <v>18.084</v>
      </c>
      <c r="L434" s="250"/>
      <c r="M434" s="250"/>
      <c r="N434" s="250">
        <f>ROUND(L434*K434,2)</f>
        <v>0</v>
      </c>
      <c r="O434" s="250"/>
      <c r="P434" s="250"/>
      <c r="Q434" s="250"/>
      <c r="R434" s="146"/>
      <c r="T434" s="147" t="s">
        <v>5</v>
      </c>
      <c r="U434" s="44" t="s">
        <v>38</v>
      </c>
      <c r="V434" s="148">
        <v>0.849</v>
      </c>
      <c r="W434" s="148">
        <f>V434*K434</f>
        <v>15.353316</v>
      </c>
      <c r="X434" s="148">
        <v>0.01412</v>
      </c>
      <c r="Y434" s="148">
        <f>X434*K434</f>
        <v>0.25534608000000003</v>
      </c>
      <c r="Z434" s="148">
        <v>0</v>
      </c>
      <c r="AA434" s="149">
        <f>Z434*K434</f>
        <v>0</v>
      </c>
      <c r="AR434" s="21" t="s">
        <v>226</v>
      </c>
      <c r="AT434" s="21" t="s">
        <v>136</v>
      </c>
      <c r="AU434" s="21" t="s">
        <v>101</v>
      </c>
      <c r="AY434" s="21" t="s">
        <v>135</v>
      </c>
      <c r="BE434" s="150">
        <f>IF(U434="základní",N434,0)</f>
        <v>0</v>
      </c>
      <c r="BF434" s="150">
        <f>IF(U434="snížená",N434,0)</f>
        <v>0</v>
      </c>
      <c r="BG434" s="150">
        <f>IF(U434="zákl. přenesená",N434,0)</f>
        <v>0</v>
      </c>
      <c r="BH434" s="150">
        <f>IF(U434="sníž. přenesená",N434,0)</f>
        <v>0</v>
      </c>
      <c r="BI434" s="150">
        <f>IF(U434="nulová",N434,0)</f>
        <v>0</v>
      </c>
      <c r="BJ434" s="21" t="s">
        <v>81</v>
      </c>
      <c r="BK434" s="150">
        <f>ROUND(L434*K434,2)</f>
        <v>0</v>
      </c>
      <c r="BL434" s="21" t="s">
        <v>226</v>
      </c>
      <c r="BM434" s="21" t="s">
        <v>862</v>
      </c>
    </row>
    <row r="435" spans="2:51" s="10" customFormat="1" ht="22.5" customHeight="1">
      <c r="B435" s="151"/>
      <c r="C435" s="152"/>
      <c r="D435" s="152"/>
      <c r="E435" s="153" t="s">
        <v>5</v>
      </c>
      <c r="F435" s="251" t="s">
        <v>863</v>
      </c>
      <c r="G435" s="252"/>
      <c r="H435" s="252"/>
      <c r="I435" s="252"/>
      <c r="J435" s="152"/>
      <c r="K435" s="154">
        <v>18.084</v>
      </c>
      <c r="L435" s="152"/>
      <c r="M435" s="152"/>
      <c r="N435" s="152"/>
      <c r="O435" s="152"/>
      <c r="P435" s="152"/>
      <c r="Q435" s="152"/>
      <c r="R435" s="155"/>
      <c r="T435" s="156"/>
      <c r="U435" s="152"/>
      <c r="V435" s="152"/>
      <c r="W435" s="152"/>
      <c r="X435" s="152"/>
      <c r="Y435" s="152"/>
      <c r="Z435" s="152"/>
      <c r="AA435" s="157"/>
      <c r="AT435" s="158" t="s">
        <v>143</v>
      </c>
      <c r="AU435" s="158" t="s">
        <v>101</v>
      </c>
      <c r="AV435" s="10" t="s">
        <v>101</v>
      </c>
      <c r="AW435" s="10" t="s">
        <v>31</v>
      </c>
      <c r="AX435" s="10" t="s">
        <v>81</v>
      </c>
      <c r="AY435" s="158" t="s">
        <v>135</v>
      </c>
    </row>
    <row r="436" spans="2:65" s="1" customFormat="1" ht="31.5" customHeight="1">
      <c r="B436" s="141"/>
      <c r="C436" s="142" t="s">
        <v>864</v>
      </c>
      <c r="D436" s="142" t="s">
        <v>136</v>
      </c>
      <c r="E436" s="143" t="s">
        <v>865</v>
      </c>
      <c r="F436" s="249" t="s">
        <v>866</v>
      </c>
      <c r="G436" s="249"/>
      <c r="H436" s="249"/>
      <c r="I436" s="249"/>
      <c r="J436" s="144" t="s">
        <v>187</v>
      </c>
      <c r="K436" s="145">
        <v>122.158</v>
      </c>
      <c r="L436" s="250"/>
      <c r="M436" s="250"/>
      <c r="N436" s="250">
        <f>ROUND(L436*K436,2)</f>
        <v>0</v>
      </c>
      <c r="O436" s="250"/>
      <c r="P436" s="250"/>
      <c r="Q436" s="250"/>
      <c r="R436" s="146"/>
      <c r="T436" s="147" t="s">
        <v>5</v>
      </c>
      <c r="U436" s="44" t="s">
        <v>38</v>
      </c>
      <c r="V436" s="148">
        <v>0.204</v>
      </c>
      <c r="W436" s="148">
        <f>V436*K436</f>
        <v>24.920232</v>
      </c>
      <c r="X436" s="148">
        <v>0</v>
      </c>
      <c r="Y436" s="148">
        <f>X436*K436</f>
        <v>0</v>
      </c>
      <c r="Z436" s="148">
        <v>0.01721</v>
      </c>
      <c r="AA436" s="149">
        <f>Z436*K436</f>
        <v>2.10233918</v>
      </c>
      <c r="AR436" s="21" t="s">
        <v>226</v>
      </c>
      <c r="AT436" s="21" t="s">
        <v>136</v>
      </c>
      <c r="AU436" s="21" t="s">
        <v>101</v>
      </c>
      <c r="AY436" s="21" t="s">
        <v>135</v>
      </c>
      <c r="BE436" s="150">
        <f>IF(U436="základní",N436,0)</f>
        <v>0</v>
      </c>
      <c r="BF436" s="150">
        <f>IF(U436="snížená",N436,0)</f>
        <v>0</v>
      </c>
      <c r="BG436" s="150">
        <f>IF(U436="zákl. přenesená",N436,0)</f>
        <v>0</v>
      </c>
      <c r="BH436" s="150">
        <f>IF(U436="sníž. přenesená",N436,0)</f>
        <v>0</v>
      </c>
      <c r="BI436" s="150">
        <f>IF(U436="nulová",N436,0)</f>
        <v>0</v>
      </c>
      <c r="BJ436" s="21" t="s">
        <v>81</v>
      </c>
      <c r="BK436" s="150">
        <f>ROUND(L436*K436,2)</f>
        <v>0</v>
      </c>
      <c r="BL436" s="21" t="s">
        <v>226</v>
      </c>
      <c r="BM436" s="21" t="s">
        <v>867</v>
      </c>
    </row>
    <row r="437" spans="2:65" s="1" customFormat="1" ht="44.25" customHeight="1">
      <c r="B437" s="141"/>
      <c r="C437" s="142" t="s">
        <v>868</v>
      </c>
      <c r="D437" s="142" t="s">
        <v>136</v>
      </c>
      <c r="E437" s="143" t="s">
        <v>869</v>
      </c>
      <c r="F437" s="249" t="s">
        <v>870</v>
      </c>
      <c r="G437" s="249"/>
      <c r="H437" s="249"/>
      <c r="I437" s="249"/>
      <c r="J437" s="144" t="s">
        <v>187</v>
      </c>
      <c r="K437" s="145">
        <v>122.158</v>
      </c>
      <c r="L437" s="250"/>
      <c r="M437" s="250"/>
      <c r="N437" s="250">
        <f>ROUND(L437*K437,2)</f>
        <v>0</v>
      </c>
      <c r="O437" s="250"/>
      <c r="P437" s="250"/>
      <c r="Q437" s="250"/>
      <c r="R437" s="146"/>
      <c r="T437" s="147" t="s">
        <v>5</v>
      </c>
      <c r="U437" s="44" t="s">
        <v>38</v>
      </c>
      <c r="V437" s="148">
        <v>0.518</v>
      </c>
      <c r="W437" s="148">
        <f>V437*K437</f>
        <v>63.277844</v>
      </c>
      <c r="X437" s="148">
        <v>0.00139</v>
      </c>
      <c r="Y437" s="148">
        <f>X437*K437</f>
        <v>0.16979961999999998</v>
      </c>
      <c r="Z437" s="148">
        <v>0</v>
      </c>
      <c r="AA437" s="149">
        <f>Z437*K437</f>
        <v>0</v>
      </c>
      <c r="AR437" s="21" t="s">
        <v>226</v>
      </c>
      <c r="AT437" s="21" t="s">
        <v>136</v>
      </c>
      <c r="AU437" s="21" t="s">
        <v>101</v>
      </c>
      <c r="AY437" s="21" t="s">
        <v>135</v>
      </c>
      <c r="BE437" s="150">
        <f>IF(U437="základní",N437,0)</f>
        <v>0</v>
      </c>
      <c r="BF437" s="150">
        <f>IF(U437="snížená",N437,0)</f>
        <v>0</v>
      </c>
      <c r="BG437" s="150">
        <f>IF(U437="zákl. přenesená",N437,0)</f>
        <v>0</v>
      </c>
      <c r="BH437" s="150">
        <f>IF(U437="sníž. přenesená",N437,0)</f>
        <v>0</v>
      </c>
      <c r="BI437" s="150">
        <f>IF(U437="nulová",N437,0)</f>
        <v>0</v>
      </c>
      <c r="BJ437" s="21" t="s">
        <v>81</v>
      </c>
      <c r="BK437" s="150">
        <f>ROUND(L437*K437,2)</f>
        <v>0</v>
      </c>
      <c r="BL437" s="21" t="s">
        <v>226</v>
      </c>
      <c r="BM437" s="21" t="s">
        <v>871</v>
      </c>
    </row>
    <row r="438" spans="2:51" s="12" customFormat="1" ht="22.5" customHeight="1">
      <c r="B438" s="167"/>
      <c r="C438" s="168"/>
      <c r="D438" s="168"/>
      <c r="E438" s="169" t="s">
        <v>5</v>
      </c>
      <c r="F438" s="257" t="s">
        <v>872</v>
      </c>
      <c r="G438" s="258"/>
      <c r="H438" s="258"/>
      <c r="I438" s="258"/>
      <c r="J438" s="168"/>
      <c r="K438" s="170" t="s">
        <v>5</v>
      </c>
      <c r="L438" s="168"/>
      <c r="M438" s="168"/>
      <c r="N438" s="168"/>
      <c r="O438" s="168"/>
      <c r="P438" s="168"/>
      <c r="Q438" s="168"/>
      <c r="R438" s="171"/>
      <c r="T438" s="172"/>
      <c r="U438" s="168"/>
      <c r="V438" s="168"/>
      <c r="W438" s="168"/>
      <c r="X438" s="168"/>
      <c r="Y438" s="168"/>
      <c r="Z438" s="168"/>
      <c r="AA438" s="173"/>
      <c r="AT438" s="174" t="s">
        <v>143</v>
      </c>
      <c r="AU438" s="174" t="s">
        <v>101</v>
      </c>
      <c r="AV438" s="12" t="s">
        <v>81</v>
      </c>
      <c r="AW438" s="12" t="s">
        <v>31</v>
      </c>
      <c r="AX438" s="12" t="s">
        <v>73</v>
      </c>
      <c r="AY438" s="174" t="s">
        <v>135</v>
      </c>
    </row>
    <row r="439" spans="2:51" s="12" customFormat="1" ht="22.5" customHeight="1">
      <c r="B439" s="167"/>
      <c r="C439" s="168"/>
      <c r="D439" s="168"/>
      <c r="E439" s="169" t="s">
        <v>5</v>
      </c>
      <c r="F439" s="259" t="s">
        <v>873</v>
      </c>
      <c r="G439" s="260"/>
      <c r="H439" s="260"/>
      <c r="I439" s="260"/>
      <c r="J439" s="168"/>
      <c r="K439" s="170" t="s">
        <v>5</v>
      </c>
      <c r="L439" s="168"/>
      <c r="M439" s="168"/>
      <c r="N439" s="168"/>
      <c r="O439" s="168"/>
      <c r="P439" s="168"/>
      <c r="Q439" s="168"/>
      <c r="R439" s="171"/>
      <c r="T439" s="172"/>
      <c r="U439" s="168"/>
      <c r="V439" s="168"/>
      <c r="W439" s="168"/>
      <c r="X439" s="168"/>
      <c r="Y439" s="168"/>
      <c r="Z439" s="168"/>
      <c r="AA439" s="173"/>
      <c r="AT439" s="174" t="s">
        <v>143</v>
      </c>
      <c r="AU439" s="174" t="s">
        <v>101</v>
      </c>
      <c r="AV439" s="12" t="s">
        <v>81</v>
      </c>
      <c r="AW439" s="12" t="s">
        <v>31</v>
      </c>
      <c r="AX439" s="12" t="s">
        <v>73</v>
      </c>
      <c r="AY439" s="174" t="s">
        <v>135</v>
      </c>
    </row>
    <row r="440" spans="2:51" s="10" customFormat="1" ht="22.5" customHeight="1">
      <c r="B440" s="151"/>
      <c r="C440" s="152"/>
      <c r="D440" s="152"/>
      <c r="E440" s="153" t="s">
        <v>5</v>
      </c>
      <c r="F440" s="253" t="s">
        <v>874</v>
      </c>
      <c r="G440" s="254"/>
      <c r="H440" s="254"/>
      <c r="I440" s="254"/>
      <c r="J440" s="152"/>
      <c r="K440" s="154">
        <v>37.772</v>
      </c>
      <c r="L440" s="152"/>
      <c r="M440" s="152"/>
      <c r="N440" s="152"/>
      <c r="O440" s="152"/>
      <c r="P440" s="152"/>
      <c r="Q440" s="152"/>
      <c r="R440" s="155"/>
      <c r="T440" s="156"/>
      <c r="U440" s="152"/>
      <c r="V440" s="152"/>
      <c r="W440" s="152"/>
      <c r="X440" s="152"/>
      <c r="Y440" s="152"/>
      <c r="Z440" s="152"/>
      <c r="AA440" s="157"/>
      <c r="AT440" s="158" t="s">
        <v>143</v>
      </c>
      <c r="AU440" s="158" t="s">
        <v>101</v>
      </c>
      <c r="AV440" s="10" t="s">
        <v>101</v>
      </c>
      <c r="AW440" s="10" t="s">
        <v>31</v>
      </c>
      <c r="AX440" s="10" t="s">
        <v>73</v>
      </c>
      <c r="AY440" s="158" t="s">
        <v>135</v>
      </c>
    </row>
    <row r="441" spans="2:51" s="10" customFormat="1" ht="22.5" customHeight="1">
      <c r="B441" s="151"/>
      <c r="C441" s="152"/>
      <c r="D441" s="152"/>
      <c r="E441" s="153" t="s">
        <v>5</v>
      </c>
      <c r="F441" s="253" t="s">
        <v>5</v>
      </c>
      <c r="G441" s="254"/>
      <c r="H441" s="254"/>
      <c r="I441" s="254"/>
      <c r="J441" s="152"/>
      <c r="K441" s="154">
        <v>0</v>
      </c>
      <c r="L441" s="152"/>
      <c r="M441" s="152"/>
      <c r="N441" s="152"/>
      <c r="O441" s="152"/>
      <c r="P441" s="152"/>
      <c r="Q441" s="152"/>
      <c r="R441" s="155"/>
      <c r="T441" s="156"/>
      <c r="U441" s="152"/>
      <c r="V441" s="152"/>
      <c r="W441" s="152"/>
      <c r="X441" s="152"/>
      <c r="Y441" s="152"/>
      <c r="Z441" s="152"/>
      <c r="AA441" s="157"/>
      <c r="AT441" s="158" t="s">
        <v>143</v>
      </c>
      <c r="AU441" s="158" t="s">
        <v>101</v>
      </c>
      <c r="AV441" s="10" t="s">
        <v>101</v>
      </c>
      <c r="AW441" s="10" t="s">
        <v>31</v>
      </c>
      <c r="AX441" s="10" t="s">
        <v>73</v>
      </c>
      <c r="AY441" s="158" t="s">
        <v>135</v>
      </c>
    </row>
    <row r="442" spans="2:51" s="12" customFormat="1" ht="22.5" customHeight="1">
      <c r="B442" s="167"/>
      <c r="C442" s="168"/>
      <c r="D442" s="168"/>
      <c r="E442" s="169" t="s">
        <v>5</v>
      </c>
      <c r="F442" s="259" t="s">
        <v>872</v>
      </c>
      <c r="G442" s="260"/>
      <c r="H442" s="260"/>
      <c r="I442" s="260"/>
      <c r="J442" s="168"/>
      <c r="K442" s="170" t="s">
        <v>5</v>
      </c>
      <c r="L442" s="168"/>
      <c r="M442" s="168"/>
      <c r="N442" s="168"/>
      <c r="O442" s="168"/>
      <c r="P442" s="168"/>
      <c r="Q442" s="168"/>
      <c r="R442" s="171"/>
      <c r="T442" s="172"/>
      <c r="U442" s="168"/>
      <c r="V442" s="168"/>
      <c r="W442" s="168"/>
      <c r="X442" s="168"/>
      <c r="Y442" s="168"/>
      <c r="Z442" s="168"/>
      <c r="AA442" s="173"/>
      <c r="AT442" s="174" t="s">
        <v>143</v>
      </c>
      <c r="AU442" s="174" t="s">
        <v>101</v>
      </c>
      <c r="AV442" s="12" t="s">
        <v>81</v>
      </c>
      <c r="AW442" s="12" t="s">
        <v>31</v>
      </c>
      <c r="AX442" s="12" t="s">
        <v>73</v>
      </c>
      <c r="AY442" s="174" t="s">
        <v>135</v>
      </c>
    </row>
    <row r="443" spans="2:51" s="12" customFormat="1" ht="22.5" customHeight="1">
      <c r="B443" s="167"/>
      <c r="C443" s="168"/>
      <c r="D443" s="168"/>
      <c r="E443" s="169" t="s">
        <v>5</v>
      </c>
      <c r="F443" s="259" t="s">
        <v>875</v>
      </c>
      <c r="G443" s="260"/>
      <c r="H443" s="260"/>
      <c r="I443" s="260"/>
      <c r="J443" s="168"/>
      <c r="K443" s="170" t="s">
        <v>5</v>
      </c>
      <c r="L443" s="168"/>
      <c r="M443" s="168"/>
      <c r="N443" s="168"/>
      <c r="O443" s="168"/>
      <c r="P443" s="168"/>
      <c r="Q443" s="168"/>
      <c r="R443" s="171"/>
      <c r="T443" s="172"/>
      <c r="U443" s="168"/>
      <c r="V443" s="168"/>
      <c r="W443" s="168"/>
      <c r="X443" s="168"/>
      <c r="Y443" s="168"/>
      <c r="Z443" s="168"/>
      <c r="AA443" s="173"/>
      <c r="AT443" s="174" t="s">
        <v>143</v>
      </c>
      <c r="AU443" s="174" t="s">
        <v>101</v>
      </c>
      <c r="AV443" s="12" t="s">
        <v>81</v>
      </c>
      <c r="AW443" s="12" t="s">
        <v>31</v>
      </c>
      <c r="AX443" s="12" t="s">
        <v>73</v>
      </c>
      <c r="AY443" s="174" t="s">
        <v>135</v>
      </c>
    </row>
    <row r="444" spans="2:51" s="10" customFormat="1" ht="22.5" customHeight="1">
      <c r="B444" s="151"/>
      <c r="C444" s="152"/>
      <c r="D444" s="152"/>
      <c r="E444" s="153" t="s">
        <v>5</v>
      </c>
      <c r="F444" s="253" t="s">
        <v>876</v>
      </c>
      <c r="G444" s="254"/>
      <c r="H444" s="254"/>
      <c r="I444" s="254"/>
      <c r="J444" s="152"/>
      <c r="K444" s="154">
        <v>84.386</v>
      </c>
      <c r="L444" s="152"/>
      <c r="M444" s="152"/>
      <c r="N444" s="152"/>
      <c r="O444" s="152"/>
      <c r="P444" s="152"/>
      <c r="Q444" s="152"/>
      <c r="R444" s="155"/>
      <c r="T444" s="156"/>
      <c r="U444" s="152"/>
      <c r="V444" s="152"/>
      <c r="W444" s="152"/>
      <c r="X444" s="152"/>
      <c r="Y444" s="152"/>
      <c r="Z444" s="152"/>
      <c r="AA444" s="157"/>
      <c r="AT444" s="158" t="s">
        <v>143</v>
      </c>
      <c r="AU444" s="158" t="s">
        <v>101</v>
      </c>
      <c r="AV444" s="10" t="s">
        <v>101</v>
      </c>
      <c r="AW444" s="10" t="s">
        <v>31</v>
      </c>
      <c r="AX444" s="10" t="s">
        <v>73</v>
      </c>
      <c r="AY444" s="158" t="s">
        <v>135</v>
      </c>
    </row>
    <row r="445" spans="2:51" s="11" customFormat="1" ht="22.5" customHeight="1">
      <c r="B445" s="159"/>
      <c r="C445" s="160"/>
      <c r="D445" s="160"/>
      <c r="E445" s="161" t="s">
        <v>5</v>
      </c>
      <c r="F445" s="255" t="s">
        <v>145</v>
      </c>
      <c r="G445" s="256"/>
      <c r="H445" s="256"/>
      <c r="I445" s="256"/>
      <c r="J445" s="160"/>
      <c r="K445" s="162">
        <v>122.158</v>
      </c>
      <c r="L445" s="160"/>
      <c r="M445" s="160"/>
      <c r="N445" s="160"/>
      <c r="O445" s="160"/>
      <c r="P445" s="160"/>
      <c r="Q445" s="160"/>
      <c r="R445" s="163"/>
      <c r="T445" s="164"/>
      <c r="U445" s="160"/>
      <c r="V445" s="160"/>
      <c r="W445" s="160"/>
      <c r="X445" s="160"/>
      <c r="Y445" s="160"/>
      <c r="Z445" s="160"/>
      <c r="AA445" s="165"/>
      <c r="AT445" s="166" t="s">
        <v>143</v>
      </c>
      <c r="AU445" s="166" t="s">
        <v>101</v>
      </c>
      <c r="AV445" s="11" t="s">
        <v>140</v>
      </c>
      <c r="AW445" s="11" t="s">
        <v>31</v>
      </c>
      <c r="AX445" s="11" t="s">
        <v>81</v>
      </c>
      <c r="AY445" s="166" t="s">
        <v>135</v>
      </c>
    </row>
    <row r="446" spans="2:65" s="1" customFormat="1" ht="31.5" customHeight="1">
      <c r="B446" s="141"/>
      <c r="C446" s="175" t="s">
        <v>877</v>
      </c>
      <c r="D446" s="175" t="s">
        <v>393</v>
      </c>
      <c r="E446" s="176" t="s">
        <v>878</v>
      </c>
      <c r="F446" s="262" t="s">
        <v>879</v>
      </c>
      <c r="G446" s="262"/>
      <c r="H446" s="262"/>
      <c r="I446" s="262"/>
      <c r="J446" s="177" t="s">
        <v>187</v>
      </c>
      <c r="K446" s="178">
        <v>169.851</v>
      </c>
      <c r="L446" s="263"/>
      <c r="M446" s="263"/>
      <c r="N446" s="263">
        <f>ROUND(L446*K446,2)</f>
        <v>0</v>
      </c>
      <c r="O446" s="250"/>
      <c r="P446" s="250"/>
      <c r="Q446" s="250"/>
      <c r="R446" s="146"/>
      <c r="T446" s="147" t="s">
        <v>5</v>
      </c>
      <c r="U446" s="44" t="s">
        <v>38</v>
      </c>
      <c r="V446" s="148">
        <v>0</v>
      </c>
      <c r="W446" s="148">
        <f>V446*K446</f>
        <v>0</v>
      </c>
      <c r="X446" s="148">
        <v>0.006</v>
      </c>
      <c r="Y446" s="148">
        <f>X446*K446</f>
        <v>1.019106</v>
      </c>
      <c r="Z446" s="148">
        <v>0</v>
      </c>
      <c r="AA446" s="149">
        <f>Z446*K446</f>
        <v>0</v>
      </c>
      <c r="AR446" s="21" t="s">
        <v>149</v>
      </c>
      <c r="AT446" s="21" t="s">
        <v>393</v>
      </c>
      <c r="AU446" s="21" t="s">
        <v>101</v>
      </c>
      <c r="AY446" s="21" t="s">
        <v>135</v>
      </c>
      <c r="BE446" s="150">
        <f>IF(U446="základní",N446,0)</f>
        <v>0</v>
      </c>
      <c r="BF446" s="150">
        <f>IF(U446="snížená",N446,0)</f>
        <v>0</v>
      </c>
      <c r="BG446" s="150">
        <f>IF(U446="zákl. přenesená",N446,0)</f>
        <v>0</v>
      </c>
      <c r="BH446" s="150">
        <f>IF(U446="sníž. přenesená",N446,0)</f>
        <v>0</v>
      </c>
      <c r="BI446" s="150">
        <f>IF(U446="nulová",N446,0)</f>
        <v>0</v>
      </c>
      <c r="BJ446" s="21" t="s">
        <v>81</v>
      </c>
      <c r="BK446" s="150">
        <f>ROUND(L446*K446,2)</f>
        <v>0</v>
      </c>
      <c r="BL446" s="21" t="s">
        <v>226</v>
      </c>
      <c r="BM446" s="21" t="s">
        <v>880</v>
      </c>
    </row>
    <row r="447" spans="2:65" s="1" customFormat="1" ht="31.5" customHeight="1">
      <c r="B447" s="141"/>
      <c r="C447" s="175" t="s">
        <v>881</v>
      </c>
      <c r="D447" s="175" t="s">
        <v>393</v>
      </c>
      <c r="E447" s="176" t="s">
        <v>882</v>
      </c>
      <c r="F447" s="262" t="s">
        <v>883</v>
      </c>
      <c r="G447" s="262"/>
      <c r="H447" s="262"/>
      <c r="I447" s="262"/>
      <c r="J447" s="177" t="s">
        <v>187</v>
      </c>
      <c r="K447" s="178">
        <v>128.266</v>
      </c>
      <c r="L447" s="263"/>
      <c r="M447" s="263"/>
      <c r="N447" s="263">
        <f>ROUND(L447*K447,2)</f>
        <v>0</v>
      </c>
      <c r="O447" s="250"/>
      <c r="P447" s="250"/>
      <c r="Q447" s="250"/>
      <c r="R447" s="146"/>
      <c r="T447" s="147" t="s">
        <v>5</v>
      </c>
      <c r="U447" s="44" t="s">
        <v>38</v>
      </c>
      <c r="V447" s="148">
        <v>0</v>
      </c>
      <c r="W447" s="148">
        <f>V447*K447</f>
        <v>0</v>
      </c>
      <c r="X447" s="148">
        <v>0.008</v>
      </c>
      <c r="Y447" s="148">
        <f>X447*K447</f>
        <v>1.026128</v>
      </c>
      <c r="Z447" s="148">
        <v>0</v>
      </c>
      <c r="AA447" s="149">
        <f>Z447*K447</f>
        <v>0</v>
      </c>
      <c r="AR447" s="21" t="s">
        <v>149</v>
      </c>
      <c r="AT447" s="21" t="s">
        <v>393</v>
      </c>
      <c r="AU447" s="21" t="s">
        <v>101</v>
      </c>
      <c r="AY447" s="21" t="s">
        <v>135</v>
      </c>
      <c r="BE447" s="150">
        <f>IF(U447="základní",N447,0)</f>
        <v>0</v>
      </c>
      <c r="BF447" s="150">
        <f>IF(U447="snížená",N447,0)</f>
        <v>0</v>
      </c>
      <c r="BG447" s="150">
        <f>IF(U447="zákl. přenesená",N447,0)</f>
        <v>0</v>
      </c>
      <c r="BH447" s="150">
        <f>IF(U447="sníž. přenesená",N447,0)</f>
        <v>0</v>
      </c>
      <c r="BI447" s="150">
        <f>IF(U447="nulová",N447,0)</f>
        <v>0</v>
      </c>
      <c r="BJ447" s="21" t="s">
        <v>81</v>
      </c>
      <c r="BK447" s="150">
        <f>ROUND(L447*K447,2)</f>
        <v>0</v>
      </c>
      <c r="BL447" s="21" t="s">
        <v>226</v>
      </c>
      <c r="BM447" s="21" t="s">
        <v>884</v>
      </c>
    </row>
    <row r="448" spans="2:63" s="9" customFormat="1" ht="29.85" customHeight="1">
      <c r="B448" s="130"/>
      <c r="C448" s="131"/>
      <c r="D448" s="140" t="s">
        <v>565</v>
      </c>
      <c r="E448" s="140"/>
      <c r="F448" s="140"/>
      <c r="G448" s="140"/>
      <c r="H448" s="140"/>
      <c r="I448" s="140"/>
      <c r="J448" s="140"/>
      <c r="K448" s="140"/>
      <c r="L448" s="140"/>
      <c r="M448" s="140"/>
      <c r="N448" s="269">
        <f>BK448</f>
        <v>0</v>
      </c>
      <c r="O448" s="270"/>
      <c r="P448" s="270"/>
      <c r="Q448" s="270"/>
      <c r="R448" s="133"/>
      <c r="T448" s="134"/>
      <c r="U448" s="131"/>
      <c r="V448" s="131"/>
      <c r="W448" s="135">
        <f>SUM(W449:W456)</f>
        <v>29.46</v>
      </c>
      <c r="X448" s="131"/>
      <c r="Y448" s="135">
        <f>SUM(Y449:Y456)</f>
        <v>0.22202</v>
      </c>
      <c r="Z448" s="131"/>
      <c r="AA448" s="136">
        <f>SUM(AA449:AA456)</f>
        <v>0</v>
      </c>
      <c r="AR448" s="137" t="s">
        <v>101</v>
      </c>
      <c r="AT448" s="138" t="s">
        <v>72</v>
      </c>
      <c r="AU448" s="138" t="s">
        <v>81</v>
      </c>
      <c r="AY448" s="137" t="s">
        <v>135</v>
      </c>
      <c r="BK448" s="139">
        <f>SUM(BK449:BK456)</f>
        <v>0</v>
      </c>
    </row>
    <row r="449" spans="2:65" s="1" customFormat="1" ht="31.5" customHeight="1">
      <c r="B449" s="141"/>
      <c r="C449" s="142" t="s">
        <v>328</v>
      </c>
      <c r="D449" s="142" t="s">
        <v>136</v>
      </c>
      <c r="E449" s="143" t="s">
        <v>885</v>
      </c>
      <c r="F449" s="249" t="s">
        <v>886</v>
      </c>
      <c r="G449" s="249"/>
      <c r="H449" s="249"/>
      <c r="I449" s="249"/>
      <c r="J449" s="144" t="s">
        <v>219</v>
      </c>
      <c r="K449" s="145">
        <v>11</v>
      </c>
      <c r="L449" s="250"/>
      <c r="M449" s="250"/>
      <c r="N449" s="250">
        <f>ROUND(L449*K449,2)</f>
        <v>0</v>
      </c>
      <c r="O449" s="250"/>
      <c r="P449" s="250"/>
      <c r="Q449" s="250"/>
      <c r="R449" s="146"/>
      <c r="T449" s="147" t="s">
        <v>5</v>
      </c>
      <c r="U449" s="44" t="s">
        <v>38</v>
      </c>
      <c r="V449" s="148">
        <v>1.956</v>
      </c>
      <c r="W449" s="148">
        <f>V449*K449</f>
        <v>21.516</v>
      </c>
      <c r="X449" s="148">
        <v>0</v>
      </c>
      <c r="Y449" s="148">
        <f>X449*K449</f>
        <v>0</v>
      </c>
      <c r="Z449" s="148">
        <v>0</v>
      </c>
      <c r="AA449" s="149">
        <f>Z449*K449</f>
        <v>0</v>
      </c>
      <c r="AR449" s="21" t="s">
        <v>226</v>
      </c>
      <c r="AT449" s="21" t="s">
        <v>136</v>
      </c>
      <c r="AU449" s="21" t="s">
        <v>101</v>
      </c>
      <c r="AY449" s="21" t="s">
        <v>135</v>
      </c>
      <c r="BE449" s="150">
        <f>IF(U449="základní",N449,0)</f>
        <v>0</v>
      </c>
      <c r="BF449" s="150">
        <f>IF(U449="snížená",N449,0)</f>
        <v>0</v>
      </c>
      <c r="BG449" s="150">
        <f>IF(U449="zákl. přenesená",N449,0)</f>
        <v>0</v>
      </c>
      <c r="BH449" s="150">
        <f>IF(U449="sníž. přenesená",N449,0)</f>
        <v>0</v>
      </c>
      <c r="BI449" s="150">
        <f>IF(U449="nulová",N449,0)</f>
        <v>0</v>
      </c>
      <c r="BJ449" s="21" t="s">
        <v>81</v>
      </c>
      <c r="BK449" s="150">
        <f>ROUND(L449*K449,2)</f>
        <v>0</v>
      </c>
      <c r="BL449" s="21" t="s">
        <v>226</v>
      </c>
      <c r="BM449" s="21" t="s">
        <v>887</v>
      </c>
    </row>
    <row r="450" spans="2:65" s="1" customFormat="1" ht="31.5" customHeight="1">
      <c r="B450" s="141"/>
      <c r="C450" s="175" t="s">
        <v>295</v>
      </c>
      <c r="D450" s="175" t="s">
        <v>393</v>
      </c>
      <c r="E450" s="176" t="s">
        <v>888</v>
      </c>
      <c r="F450" s="262" t="s">
        <v>889</v>
      </c>
      <c r="G450" s="262"/>
      <c r="H450" s="262"/>
      <c r="I450" s="262"/>
      <c r="J450" s="177" t="s">
        <v>219</v>
      </c>
      <c r="K450" s="178">
        <v>11</v>
      </c>
      <c r="L450" s="263"/>
      <c r="M450" s="263"/>
      <c r="N450" s="263">
        <f>ROUND(L450*K450,2)</f>
        <v>0</v>
      </c>
      <c r="O450" s="250"/>
      <c r="P450" s="250"/>
      <c r="Q450" s="250"/>
      <c r="R450" s="146"/>
      <c r="T450" s="147" t="s">
        <v>5</v>
      </c>
      <c r="U450" s="44" t="s">
        <v>38</v>
      </c>
      <c r="V450" s="148">
        <v>0</v>
      </c>
      <c r="W450" s="148">
        <f>V450*K450</f>
        <v>0</v>
      </c>
      <c r="X450" s="148">
        <v>0.0175</v>
      </c>
      <c r="Y450" s="148">
        <f>X450*K450</f>
        <v>0.1925</v>
      </c>
      <c r="Z450" s="148">
        <v>0</v>
      </c>
      <c r="AA450" s="149">
        <f>Z450*K450</f>
        <v>0</v>
      </c>
      <c r="AR450" s="21" t="s">
        <v>149</v>
      </c>
      <c r="AT450" s="21" t="s">
        <v>393</v>
      </c>
      <c r="AU450" s="21" t="s">
        <v>101</v>
      </c>
      <c r="AY450" s="21" t="s">
        <v>135</v>
      </c>
      <c r="BE450" s="150">
        <f>IF(U450="základní",N450,0)</f>
        <v>0</v>
      </c>
      <c r="BF450" s="150">
        <f>IF(U450="snížená",N450,0)</f>
        <v>0</v>
      </c>
      <c r="BG450" s="150">
        <f>IF(U450="zákl. přenesená",N450,0)</f>
        <v>0</v>
      </c>
      <c r="BH450" s="150">
        <f>IF(U450="sníž. přenesená",N450,0)</f>
        <v>0</v>
      </c>
      <c r="BI450" s="150">
        <f>IF(U450="nulová",N450,0)</f>
        <v>0</v>
      </c>
      <c r="BJ450" s="21" t="s">
        <v>81</v>
      </c>
      <c r="BK450" s="150">
        <f>ROUND(L450*K450,2)</f>
        <v>0</v>
      </c>
      <c r="BL450" s="21" t="s">
        <v>226</v>
      </c>
      <c r="BM450" s="21" t="s">
        <v>890</v>
      </c>
    </row>
    <row r="451" spans="2:65" s="1" customFormat="1" ht="31.5" customHeight="1">
      <c r="B451" s="141"/>
      <c r="C451" s="142" t="s">
        <v>494</v>
      </c>
      <c r="D451" s="142" t="s">
        <v>136</v>
      </c>
      <c r="E451" s="143" t="s">
        <v>891</v>
      </c>
      <c r="F451" s="249" t="s">
        <v>892</v>
      </c>
      <c r="G451" s="249"/>
      <c r="H451" s="249"/>
      <c r="I451" s="249"/>
      <c r="J451" s="144" t="s">
        <v>219</v>
      </c>
      <c r="K451" s="145">
        <v>24</v>
      </c>
      <c r="L451" s="250"/>
      <c r="M451" s="250"/>
      <c r="N451" s="250">
        <f>ROUND(L451*K451,2)</f>
        <v>0</v>
      </c>
      <c r="O451" s="250"/>
      <c r="P451" s="250"/>
      <c r="Q451" s="250"/>
      <c r="R451" s="146"/>
      <c r="T451" s="147" t="s">
        <v>5</v>
      </c>
      <c r="U451" s="44" t="s">
        <v>38</v>
      </c>
      <c r="V451" s="148">
        <v>0.331</v>
      </c>
      <c r="W451" s="148">
        <f>V451*K451</f>
        <v>7.944000000000001</v>
      </c>
      <c r="X451" s="148">
        <v>0</v>
      </c>
      <c r="Y451" s="148">
        <f>X451*K451</f>
        <v>0</v>
      </c>
      <c r="Z451" s="148">
        <v>0</v>
      </c>
      <c r="AA451" s="149">
        <f>Z451*K451</f>
        <v>0</v>
      </c>
      <c r="AR451" s="21" t="s">
        <v>226</v>
      </c>
      <c r="AT451" s="21" t="s">
        <v>136</v>
      </c>
      <c r="AU451" s="21" t="s">
        <v>101</v>
      </c>
      <c r="AY451" s="21" t="s">
        <v>135</v>
      </c>
      <c r="BE451" s="150">
        <f>IF(U451="základní",N451,0)</f>
        <v>0</v>
      </c>
      <c r="BF451" s="150">
        <f>IF(U451="snížená",N451,0)</f>
        <v>0</v>
      </c>
      <c r="BG451" s="150">
        <f>IF(U451="zákl. přenesená",N451,0)</f>
        <v>0</v>
      </c>
      <c r="BH451" s="150">
        <f>IF(U451="sníž. přenesená",N451,0)</f>
        <v>0</v>
      </c>
      <c r="BI451" s="150">
        <f>IF(U451="nulová",N451,0)</f>
        <v>0</v>
      </c>
      <c r="BJ451" s="21" t="s">
        <v>81</v>
      </c>
      <c r="BK451" s="150">
        <f>ROUND(L451*K451,2)</f>
        <v>0</v>
      </c>
      <c r="BL451" s="21" t="s">
        <v>226</v>
      </c>
      <c r="BM451" s="21" t="s">
        <v>893</v>
      </c>
    </row>
    <row r="452" spans="2:51" s="10" customFormat="1" ht="22.5" customHeight="1">
      <c r="B452" s="151"/>
      <c r="C452" s="152"/>
      <c r="D452" s="152"/>
      <c r="E452" s="153" t="s">
        <v>5</v>
      </c>
      <c r="F452" s="251" t="s">
        <v>894</v>
      </c>
      <c r="G452" s="252"/>
      <c r="H452" s="252"/>
      <c r="I452" s="252"/>
      <c r="J452" s="152"/>
      <c r="K452" s="154">
        <v>5</v>
      </c>
      <c r="L452" s="152"/>
      <c r="M452" s="152"/>
      <c r="N452" s="152"/>
      <c r="O452" s="152"/>
      <c r="P452" s="152"/>
      <c r="Q452" s="152"/>
      <c r="R452" s="155"/>
      <c r="T452" s="156"/>
      <c r="U452" s="152"/>
      <c r="V452" s="152"/>
      <c r="W452" s="152"/>
      <c r="X452" s="152"/>
      <c r="Y452" s="152"/>
      <c r="Z452" s="152"/>
      <c r="AA452" s="157"/>
      <c r="AT452" s="158" t="s">
        <v>143</v>
      </c>
      <c r="AU452" s="158" t="s">
        <v>101</v>
      </c>
      <c r="AV452" s="10" t="s">
        <v>101</v>
      </c>
      <c r="AW452" s="10" t="s">
        <v>31</v>
      </c>
      <c r="AX452" s="10" t="s">
        <v>73</v>
      </c>
      <c r="AY452" s="158" t="s">
        <v>135</v>
      </c>
    </row>
    <row r="453" spans="2:51" s="10" customFormat="1" ht="22.5" customHeight="1">
      <c r="B453" s="151"/>
      <c r="C453" s="152"/>
      <c r="D453" s="152"/>
      <c r="E453" s="153" t="s">
        <v>5</v>
      </c>
      <c r="F453" s="253" t="s">
        <v>895</v>
      </c>
      <c r="G453" s="254"/>
      <c r="H453" s="254"/>
      <c r="I453" s="254"/>
      <c r="J453" s="152"/>
      <c r="K453" s="154">
        <v>6</v>
      </c>
      <c r="L453" s="152"/>
      <c r="M453" s="152"/>
      <c r="N453" s="152"/>
      <c r="O453" s="152"/>
      <c r="P453" s="152"/>
      <c r="Q453" s="152"/>
      <c r="R453" s="155"/>
      <c r="T453" s="156"/>
      <c r="U453" s="152"/>
      <c r="V453" s="152"/>
      <c r="W453" s="152"/>
      <c r="X453" s="152"/>
      <c r="Y453" s="152"/>
      <c r="Z453" s="152"/>
      <c r="AA453" s="157"/>
      <c r="AT453" s="158" t="s">
        <v>143</v>
      </c>
      <c r="AU453" s="158" t="s">
        <v>101</v>
      </c>
      <c r="AV453" s="10" t="s">
        <v>101</v>
      </c>
      <c r="AW453" s="10" t="s">
        <v>31</v>
      </c>
      <c r="AX453" s="10" t="s">
        <v>73</v>
      </c>
      <c r="AY453" s="158" t="s">
        <v>135</v>
      </c>
    </row>
    <row r="454" spans="2:51" s="10" customFormat="1" ht="22.5" customHeight="1">
      <c r="B454" s="151"/>
      <c r="C454" s="152"/>
      <c r="D454" s="152"/>
      <c r="E454" s="153" t="s">
        <v>5</v>
      </c>
      <c r="F454" s="253" t="s">
        <v>896</v>
      </c>
      <c r="G454" s="254"/>
      <c r="H454" s="254"/>
      <c r="I454" s="254"/>
      <c r="J454" s="152"/>
      <c r="K454" s="154">
        <v>13</v>
      </c>
      <c r="L454" s="152"/>
      <c r="M454" s="152"/>
      <c r="N454" s="152"/>
      <c r="O454" s="152"/>
      <c r="P454" s="152"/>
      <c r="Q454" s="152"/>
      <c r="R454" s="155"/>
      <c r="T454" s="156"/>
      <c r="U454" s="152"/>
      <c r="V454" s="152"/>
      <c r="W454" s="152"/>
      <c r="X454" s="152"/>
      <c r="Y454" s="152"/>
      <c r="Z454" s="152"/>
      <c r="AA454" s="157"/>
      <c r="AT454" s="158" t="s">
        <v>143</v>
      </c>
      <c r="AU454" s="158" t="s">
        <v>101</v>
      </c>
      <c r="AV454" s="10" t="s">
        <v>101</v>
      </c>
      <c r="AW454" s="10" t="s">
        <v>31</v>
      </c>
      <c r="AX454" s="10" t="s">
        <v>73</v>
      </c>
      <c r="AY454" s="158" t="s">
        <v>135</v>
      </c>
    </row>
    <row r="455" spans="2:51" s="11" customFormat="1" ht="22.5" customHeight="1">
      <c r="B455" s="159"/>
      <c r="C455" s="160"/>
      <c r="D455" s="160"/>
      <c r="E455" s="161" t="s">
        <v>5</v>
      </c>
      <c r="F455" s="255" t="s">
        <v>145</v>
      </c>
      <c r="G455" s="256"/>
      <c r="H455" s="256"/>
      <c r="I455" s="256"/>
      <c r="J455" s="160"/>
      <c r="K455" s="162">
        <v>24</v>
      </c>
      <c r="L455" s="160"/>
      <c r="M455" s="160"/>
      <c r="N455" s="160"/>
      <c r="O455" s="160"/>
      <c r="P455" s="160"/>
      <c r="Q455" s="160"/>
      <c r="R455" s="163"/>
      <c r="T455" s="164"/>
      <c r="U455" s="160"/>
      <c r="V455" s="160"/>
      <c r="W455" s="160"/>
      <c r="X455" s="160"/>
      <c r="Y455" s="160"/>
      <c r="Z455" s="160"/>
      <c r="AA455" s="165"/>
      <c r="AT455" s="166" t="s">
        <v>143</v>
      </c>
      <c r="AU455" s="166" t="s">
        <v>101</v>
      </c>
      <c r="AV455" s="11" t="s">
        <v>140</v>
      </c>
      <c r="AW455" s="11" t="s">
        <v>31</v>
      </c>
      <c r="AX455" s="11" t="s">
        <v>81</v>
      </c>
      <c r="AY455" s="166" t="s">
        <v>135</v>
      </c>
    </row>
    <row r="456" spans="2:65" s="1" customFormat="1" ht="31.5" customHeight="1">
      <c r="B456" s="141"/>
      <c r="C456" s="175" t="s">
        <v>227</v>
      </c>
      <c r="D456" s="175" t="s">
        <v>393</v>
      </c>
      <c r="E456" s="176" t="s">
        <v>897</v>
      </c>
      <c r="F456" s="262" t="s">
        <v>898</v>
      </c>
      <c r="G456" s="262"/>
      <c r="H456" s="262"/>
      <c r="I456" s="262"/>
      <c r="J456" s="177" t="s">
        <v>219</v>
      </c>
      <c r="K456" s="178">
        <v>24</v>
      </c>
      <c r="L456" s="263"/>
      <c r="M456" s="263"/>
      <c r="N456" s="263">
        <f>ROUND(L456*K456,2)</f>
        <v>0</v>
      </c>
      <c r="O456" s="250"/>
      <c r="P456" s="250"/>
      <c r="Q456" s="250"/>
      <c r="R456" s="146"/>
      <c r="T456" s="147" t="s">
        <v>5</v>
      </c>
      <c r="U456" s="44" t="s">
        <v>38</v>
      </c>
      <c r="V456" s="148">
        <v>0</v>
      </c>
      <c r="W456" s="148">
        <f>V456*K456</f>
        <v>0</v>
      </c>
      <c r="X456" s="148">
        <v>0.00123</v>
      </c>
      <c r="Y456" s="148">
        <f>X456*K456</f>
        <v>0.029519999999999998</v>
      </c>
      <c r="Z456" s="148">
        <v>0</v>
      </c>
      <c r="AA456" s="149">
        <f>Z456*K456</f>
        <v>0</v>
      </c>
      <c r="AR456" s="21" t="s">
        <v>149</v>
      </c>
      <c r="AT456" s="21" t="s">
        <v>393</v>
      </c>
      <c r="AU456" s="21" t="s">
        <v>101</v>
      </c>
      <c r="AY456" s="21" t="s">
        <v>135</v>
      </c>
      <c r="BE456" s="150">
        <f>IF(U456="základní",N456,0)</f>
        <v>0</v>
      </c>
      <c r="BF456" s="150">
        <f>IF(U456="snížená",N456,0)</f>
        <v>0</v>
      </c>
      <c r="BG456" s="150">
        <f>IF(U456="zákl. přenesená",N456,0)</f>
        <v>0</v>
      </c>
      <c r="BH456" s="150">
        <f>IF(U456="sníž. přenesená",N456,0)</f>
        <v>0</v>
      </c>
      <c r="BI456" s="150">
        <f>IF(U456="nulová",N456,0)</f>
        <v>0</v>
      </c>
      <c r="BJ456" s="21" t="s">
        <v>81</v>
      </c>
      <c r="BK456" s="150">
        <f>ROUND(L456*K456,2)</f>
        <v>0</v>
      </c>
      <c r="BL456" s="21" t="s">
        <v>226</v>
      </c>
      <c r="BM456" s="21" t="s">
        <v>899</v>
      </c>
    </row>
    <row r="457" spans="2:63" s="9" customFormat="1" ht="29.85" customHeight="1">
      <c r="B457" s="130"/>
      <c r="C457" s="131"/>
      <c r="D457" s="140" t="s">
        <v>566</v>
      </c>
      <c r="E457" s="140"/>
      <c r="F457" s="140"/>
      <c r="G457" s="140"/>
      <c r="H457" s="140"/>
      <c r="I457" s="140"/>
      <c r="J457" s="140"/>
      <c r="K457" s="140"/>
      <c r="L457" s="140"/>
      <c r="M457" s="140"/>
      <c r="N457" s="269">
        <f>BK457</f>
        <v>0</v>
      </c>
      <c r="O457" s="270"/>
      <c r="P457" s="270"/>
      <c r="Q457" s="270"/>
      <c r="R457" s="133"/>
      <c r="T457" s="134"/>
      <c r="U457" s="131"/>
      <c r="V457" s="131"/>
      <c r="W457" s="135">
        <f>SUM(W458:W461)</f>
        <v>0.7150000000000001</v>
      </c>
      <c r="X457" s="131"/>
      <c r="Y457" s="135">
        <f>SUM(Y458:Y461)</f>
        <v>0</v>
      </c>
      <c r="Z457" s="131"/>
      <c r="AA457" s="136">
        <f>SUM(AA458:AA461)</f>
        <v>0</v>
      </c>
      <c r="AR457" s="137" t="s">
        <v>101</v>
      </c>
      <c r="AT457" s="138" t="s">
        <v>72</v>
      </c>
      <c r="AU457" s="138" t="s">
        <v>81</v>
      </c>
      <c r="AY457" s="137" t="s">
        <v>135</v>
      </c>
      <c r="BK457" s="139">
        <f>SUM(BK458:BK461)</f>
        <v>0</v>
      </c>
    </row>
    <row r="458" spans="2:65" s="1" customFormat="1" ht="31.5" customHeight="1">
      <c r="B458" s="141"/>
      <c r="C458" s="142" t="s">
        <v>81</v>
      </c>
      <c r="D458" s="142" t="s">
        <v>136</v>
      </c>
      <c r="E458" s="143" t="s">
        <v>900</v>
      </c>
      <c r="F458" s="249" t="s">
        <v>901</v>
      </c>
      <c r="G458" s="249"/>
      <c r="H458" s="249"/>
      <c r="I458" s="249"/>
      <c r="J458" s="144" t="s">
        <v>219</v>
      </c>
      <c r="K458" s="145">
        <v>11</v>
      </c>
      <c r="L458" s="250"/>
      <c r="M458" s="250"/>
      <c r="N458" s="250">
        <f>ROUND(L458*K458,2)</f>
        <v>0</v>
      </c>
      <c r="O458" s="250"/>
      <c r="P458" s="250"/>
      <c r="Q458" s="250"/>
      <c r="R458" s="146"/>
      <c r="T458" s="147" t="s">
        <v>5</v>
      </c>
      <c r="U458" s="44" t="s">
        <v>38</v>
      </c>
      <c r="V458" s="148">
        <v>0.065</v>
      </c>
      <c r="W458" s="148">
        <f>V458*K458</f>
        <v>0.7150000000000001</v>
      </c>
      <c r="X458" s="148">
        <v>0</v>
      </c>
      <c r="Y458" s="148">
        <f>X458*K458</f>
        <v>0</v>
      </c>
      <c r="Z458" s="148">
        <v>0</v>
      </c>
      <c r="AA458" s="149">
        <f>Z458*K458</f>
        <v>0</v>
      </c>
      <c r="AR458" s="21" t="s">
        <v>226</v>
      </c>
      <c r="AT458" s="21" t="s">
        <v>136</v>
      </c>
      <c r="AU458" s="21" t="s">
        <v>101</v>
      </c>
      <c r="AY458" s="21" t="s">
        <v>135</v>
      </c>
      <c r="BE458" s="150">
        <f>IF(U458="základní",N458,0)</f>
        <v>0</v>
      </c>
      <c r="BF458" s="150">
        <f>IF(U458="snížená",N458,0)</f>
        <v>0</v>
      </c>
      <c r="BG458" s="150">
        <f>IF(U458="zákl. přenesená",N458,0)</f>
        <v>0</v>
      </c>
      <c r="BH458" s="150">
        <f>IF(U458="sníž. přenesená",N458,0)</f>
        <v>0</v>
      </c>
      <c r="BI458" s="150">
        <f>IF(U458="nulová",N458,0)</f>
        <v>0</v>
      </c>
      <c r="BJ458" s="21" t="s">
        <v>81</v>
      </c>
      <c r="BK458" s="150">
        <f>ROUND(L458*K458,2)</f>
        <v>0</v>
      </c>
      <c r="BL458" s="21" t="s">
        <v>226</v>
      </c>
      <c r="BM458" s="21" t="s">
        <v>902</v>
      </c>
    </row>
    <row r="459" spans="2:51" s="10" customFormat="1" ht="22.5" customHeight="1">
      <c r="B459" s="151"/>
      <c r="C459" s="152"/>
      <c r="D459" s="152"/>
      <c r="E459" s="153" t="s">
        <v>5</v>
      </c>
      <c r="F459" s="251" t="s">
        <v>903</v>
      </c>
      <c r="G459" s="252"/>
      <c r="H459" s="252"/>
      <c r="I459" s="252"/>
      <c r="J459" s="152"/>
      <c r="K459" s="154">
        <v>5</v>
      </c>
      <c r="L459" s="152"/>
      <c r="M459" s="152"/>
      <c r="N459" s="152"/>
      <c r="O459" s="152"/>
      <c r="P459" s="152"/>
      <c r="Q459" s="152"/>
      <c r="R459" s="155"/>
      <c r="T459" s="156"/>
      <c r="U459" s="152"/>
      <c r="V459" s="152"/>
      <c r="W459" s="152"/>
      <c r="X459" s="152"/>
      <c r="Y459" s="152"/>
      <c r="Z459" s="152"/>
      <c r="AA459" s="157"/>
      <c r="AT459" s="158" t="s">
        <v>143</v>
      </c>
      <c r="AU459" s="158" t="s">
        <v>101</v>
      </c>
      <c r="AV459" s="10" t="s">
        <v>101</v>
      </c>
      <c r="AW459" s="10" t="s">
        <v>31</v>
      </c>
      <c r="AX459" s="10" t="s">
        <v>73</v>
      </c>
      <c r="AY459" s="158" t="s">
        <v>135</v>
      </c>
    </row>
    <row r="460" spans="2:51" s="10" customFormat="1" ht="22.5" customHeight="1">
      <c r="B460" s="151"/>
      <c r="C460" s="152"/>
      <c r="D460" s="152"/>
      <c r="E460" s="153" t="s">
        <v>5</v>
      </c>
      <c r="F460" s="253" t="s">
        <v>904</v>
      </c>
      <c r="G460" s="254"/>
      <c r="H460" s="254"/>
      <c r="I460" s="254"/>
      <c r="J460" s="152"/>
      <c r="K460" s="154">
        <v>6</v>
      </c>
      <c r="L460" s="152"/>
      <c r="M460" s="152"/>
      <c r="N460" s="152"/>
      <c r="O460" s="152"/>
      <c r="P460" s="152"/>
      <c r="Q460" s="152"/>
      <c r="R460" s="155"/>
      <c r="T460" s="156"/>
      <c r="U460" s="152"/>
      <c r="V460" s="152"/>
      <c r="W460" s="152"/>
      <c r="X460" s="152"/>
      <c r="Y460" s="152"/>
      <c r="Z460" s="152"/>
      <c r="AA460" s="157"/>
      <c r="AT460" s="158" t="s">
        <v>143</v>
      </c>
      <c r="AU460" s="158" t="s">
        <v>101</v>
      </c>
      <c r="AV460" s="10" t="s">
        <v>101</v>
      </c>
      <c r="AW460" s="10" t="s">
        <v>31</v>
      </c>
      <c r="AX460" s="10" t="s">
        <v>73</v>
      </c>
      <c r="AY460" s="158" t="s">
        <v>135</v>
      </c>
    </row>
    <row r="461" spans="2:51" s="11" customFormat="1" ht="22.5" customHeight="1">
      <c r="B461" s="159"/>
      <c r="C461" s="160"/>
      <c r="D461" s="160"/>
      <c r="E461" s="161" t="s">
        <v>5</v>
      </c>
      <c r="F461" s="255" t="s">
        <v>145</v>
      </c>
      <c r="G461" s="256"/>
      <c r="H461" s="256"/>
      <c r="I461" s="256"/>
      <c r="J461" s="160"/>
      <c r="K461" s="162">
        <v>11</v>
      </c>
      <c r="L461" s="160"/>
      <c r="M461" s="160"/>
      <c r="N461" s="160"/>
      <c r="O461" s="160"/>
      <c r="P461" s="160"/>
      <c r="Q461" s="160"/>
      <c r="R461" s="163"/>
      <c r="T461" s="164"/>
      <c r="U461" s="160"/>
      <c r="V461" s="160"/>
      <c r="W461" s="160"/>
      <c r="X461" s="160"/>
      <c r="Y461" s="160"/>
      <c r="Z461" s="160"/>
      <c r="AA461" s="165"/>
      <c r="AT461" s="166" t="s">
        <v>143</v>
      </c>
      <c r="AU461" s="166" t="s">
        <v>101</v>
      </c>
      <c r="AV461" s="11" t="s">
        <v>140</v>
      </c>
      <c r="AW461" s="11" t="s">
        <v>31</v>
      </c>
      <c r="AX461" s="11" t="s">
        <v>81</v>
      </c>
      <c r="AY461" s="166" t="s">
        <v>135</v>
      </c>
    </row>
    <row r="462" spans="2:63" s="9" customFormat="1" ht="29.85" customHeight="1">
      <c r="B462" s="130"/>
      <c r="C462" s="131"/>
      <c r="D462" s="140" t="s">
        <v>567</v>
      </c>
      <c r="E462" s="140"/>
      <c r="F462" s="140"/>
      <c r="G462" s="140"/>
      <c r="H462" s="140"/>
      <c r="I462" s="140"/>
      <c r="J462" s="140"/>
      <c r="K462" s="140"/>
      <c r="L462" s="140"/>
      <c r="M462" s="140"/>
      <c r="N462" s="267">
        <f>BK462</f>
        <v>0</v>
      </c>
      <c r="O462" s="268"/>
      <c r="P462" s="268"/>
      <c r="Q462" s="268"/>
      <c r="R462" s="133"/>
      <c r="T462" s="134"/>
      <c r="U462" s="131"/>
      <c r="V462" s="131"/>
      <c r="W462" s="135">
        <f>SUM(W463:W485)</f>
        <v>222.04913600000003</v>
      </c>
      <c r="X462" s="131"/>
      <c r="Y462" s="135">
        <f>SUM(Y463:Y485)</f>
        <v>43.225490619999995</v>
      </c>
      <c r="Z462" s="131"/>
      <c r="AA462" s="136">
        <f>SUM(AA463:AA485)</f>
        <v>0.5668108</v>
      </c>
      <c r="AR462" s="137" t="s">
        <v>101</v>
      </c>
      <c r="AT462" s="138" t="s">
        <v>72</v>
      </c>
      <c r="AU462" s="138" t="s">
        <v>81</v>
      </c>
      <c r="AY462" s="137" t="s">
        <v>135</v>
      </c>
      <c r="BK462" s="139">
        <f>SUM(BK463:BK485)</f>
        <v>0</v>
      </c>
    </row>
    <row r="463" spans="2:65" s="1" customFormat="1" ht="22.5" customHeight="1">
      <c r="B463" s="141"/>
      <c r="C463" s="142" t="s">
        <v>905</v>
      </c>
      <c r="D463" s="142" t="s">
        <v>136</v>
      </c>
      <c r="E463" s="143" t="s">
        <v>906</v>
      </c>
      <c r="F463" s="249" t="s">
        <v>907</v>
      </c>
      <c r="G463" s="249"/>
      <c r="H463" s="249"/>
      <c r="I463" s="249"/>
      <c r="J463" s="144" t="s">
        <v>158</v>
      </c>
      <c r="K463" s="145">
        <v>75.95</v>
      </c>
      <c r="L463" s="250"/>
      <c r="M463" s="250"/>
      <c r="N463" s="250">
        <f>ROUND(L463*K463,2)</f>
        <v>0</v>
      </c>
      <c r="O463" s="250"/>
      <c r="P463" s="250"/>
      <c r="Q463" s="250"/>
      <c r="R463" s="146"/>
      <c r="T463" s="147" t="s">
        <v>5</v>
      </c>
      <c r="U463" s="44" t="s">
        <v>38</v>
      </c>
      <c r="V463" s="148">
        <v>0</v>
      </c>
      <c r="W463" s="148">
        <f>V463*K463</f>
        <v>0</v>
      </c>
      <c r="X463" s="148">
        <v>0</v>
      </c>
      <c r="Y463" s="148">
        <f>X463*K463</f>
        <v>0</v>
      </c>
      <c r="Z463" s="148">
        <v>0</v>
      </c>
      <c r="AA463" s="149">
        <f>Z463*K463</f>
        <v>0</v>
      </c>
      <c r="AR463" s="21" t="s">
        <v>226</v>
      </c>
      <c r="AT463" s="21" t="s">
        <v>136</v>
      </c>
      <c r="AU463" s="21" t="s">
        <v>101</v>
      </c>
      <c r="AY463" s="21" t="s">
        <v>135</v>
      </c>
      <c r="BE463" s="150">
        <f>IF(U463="základní",N463,0)</f>
        <v>0</v>
      </c>
      <c r="BF463" s="150">
        <f>IF(U463="snížená",N463,0)</f>
        <v>0</v>
      </c>
      <c r="BG463" s="150">
        <f>IF(U463="zákl. přenesená",N463,0)</f>
        <v>0</v>
      </c>
      <c r="BH463" s="150">
        <f>IF(U463="sníž. přenesená",N463,0)</f>
        <v>0</v>
      </c>
      <c r="BI463" s="150">
        <f>IF(U463="nulová",N463,0)</f>
        <v>0</v>
      </c>
      <c r="BJ463" s="21" t="s">
        <v>81</v>
      </c>
      <c r="BK463" s="150">
        <f>ROUND(L463*K463,2)</f>
        <v>0</v>
      </c>
      <c r="BL463" s="21" t="s">
        <v>226</v>
      </c>
      <c r="BM463" s="21" t="s">
        <v>908</v>
      </c>
    </row>
    <row r="464" spans="2:51" s="10" customFormat="1" ht="22.5" customHeight="1">
      <c r="B464" s="151"/>
      <c r="C464" s="152"/>
      <c r="D464" s="152"/>
      <c r="E464" s="153" t="s">
        <v>5</v>
      </c>
      <c r="F464" s="251" t="s">
        <v>909</v>
      </c>
      <c r="G464" s="252"/>
      <c r="H464" s="252"/>
      <c r="I464" s="252"/>
      <c r="J464" s="152"/>
      <c r="K464" s="154">
        <v>75.95</v>
      </c>
      <c r="L464" s="152"/>
      <c r="M464" s="152"/>
      <c r="N464" s="152"/>
      <c r="O464" s="152"/>
      <c r="P464" s="152"/>
      <c r="Q464" s="152"/>
      <c r="R464" s="155"/>
      <c r="T464" s="156"/>
      <c r="U464" s="152"/>
      <c r="V464" s="152"/>
      <c r="W464" s="152"/>
      <c r="X464" s="152"/>
      <c r="Y464" s="152"/>
      <c r="Z464" s="152"/>
      <c r="AA464" s="157"/>
      <c r="AT464" s="158" t="s">
        <v>143</v>
      </c>
      <c r="AU464" s="158" t="s">
        <v>101</v>
      </c>
      <c r="AV464" s="10" t="s">
        <v>101</v>
      </c>
      <c r="AW464" s="10" t="s">
        <v>31</v>
      </c>
      <c r="AX464" s="10" t="s">
        <v>81</v>
      </c>
      <c r="AY464" s="158" t="s">
        <v>135</v>
      </c>
    </row>
    <row r="465" spans="2:65" s="1" customFormat="1" ht="31.5" customHeight="1">
      <c r="B465" s="141"/>
      <c r="C465" s="142" t="s">
        <v>910</v>
      </c>
      <c r="D465" s="142" t="s">
        <v>136</v>
      </c>
      <c r="E465" s="143" t="s">
        <v>911</v>
      </c>
      <c r="F465" s="249" t="s">
        <v>912</v>
      </c>
      <c r="G465" s="249"/>
      <c r="H465" s="249"/>
      <c r="I465" s="249"/>
      <c r="J465" s="144" t="s">
        <v>158</v>
      </c>
      <c r="K465" s="145">
        <v>75.98</v>
      </c>
      <c r="L465" s="250"/>
      <c r="M465" s="250"/>
      <c r="N465" s="250">
        <f>ROUND(L465*K465,2)</f>
        <v>0</v>
      </c>
      <c r="O465" s="250"/>
      <c r="P465" s="250"/>
      <c r="Q465" s="250"/>
      <c r="R465" s="146"/>
      <c r="T465" s="147" t="s">
        <v>5</v>
      </c>
      <c r="U465" s="44" t="s">
        <v>38</v>
      </c>
      <c r="V465" s="148">
        <v>0.316</v>
      </c>
      <c r="W465" s="148">
        <f>V465*K465</f>
        <v>24.009680000000003</v>
      </c>
      <c r="X465" s="148">
        <v>0.00374</v>
      </c>
      <c r="Y465" s="148">
        <f>X465*K465</f>
        <v>0.2841652</v>
      </c>
      <c r="Z465" s="148">
        <v>0</v>
      </c>
      <c r="AA465" s="149">
        <f>Z465*K465</f>
        <v>0</v>
      </c>
      <c r="AR465" s="21" t="s">
        <v>226</v>
      </c>
      <c r="AT465" s="21" t="s">
        <v>136</v>
      </c>
      <c r="AU465" s="21" t="s">
        <v>101</v>
      </c>
      <c r="AY465" s="21" t="s">
        <v>135</v>
      </c>
      <c r="BE465" s="150">
        <f>IF(U465="základní",N465,0)</f>
        <v>0</v>
      </c>
      <c r="BF465" s="150">
        <f>IF(U465="snížená",N465,0)</f>
        <v>0</v>
      </c>
      <c r="BG465" s="150">
        <f>IF(U465="zákl. přenesená",N465,0)</f>
        <v>0</v>
      </c>
      <c r="BH465" s="150">
        <f>IF(U465="sníž. přenesená",N465,0)</f>
        <v>0</v>
      </c>
      <c r="BI465" s="150">
        <f>IF(U465="nulová",N465,0)</f>
        <v>0</v>
      </c>
      <c r="BJ465" s="21" t="s">
        <v>81</v>
      </c>
      <c r="BK465" s="150">
        <f>ROUND(L465*K465,2)</f>
        <v>0</v>
      </c>
      <c r="BL465" s="21" t="s">
        <v>226</v>
      </c>
      <c r="BM465" s="21" t="s">
        <v>913</v>
      </c>
    </row>
    <row r="466" spans="2:51" s="10" customFormat="1" ht="22.5" customHeight="1">
      <c r="B466" s="151"/>
      <c r="C466" s="152"/>
      <c r="D466" s="152"/>
      <c r="E466" s="153" t="s">
        <v>5</v>
      </c>
      <c r="F466" s="251" t="s">
        <v>914</v>
      </c>
      <c r="G466" s="252"/>
      <c r="H466" s="252"/>
      <c r="I466" s="252"/>
      <c r="J466" s="152"/>
      <c r="K466" s="154">
        <v>75.98</v>
      </c>
      <c r="L466" s="152"/>
      <c r="M466" s="152"/>
      <c r="N466" s="152"/>
      <c r="O466" s="152"/>
      <c r="P466" s="152"/>
      <c r="Q466" s="152"/>
      <c r="R466" s="155"/>
      <c r="T466" s="156"/>
      <c r="U466" s="152"/>
      <c r="V466" s="152"/>
      <c r="W466" s="152"/>
      <c r="X466" s="152"/>
      <c r="Y466" s="152"/>
      <c r="Z466" s="152"/>
      <c r="AA466" s="157"/>
      <c r="AT466" s="158" t="s">
        <v>143</v>
      </c>
      <c r="AU466" s="158" t="s">
        <v>101</v>
      </c>
      <c r="AV466" s="10" t="s">
        <v>101</v>
      </c>
      <c r="AW466" s="10" t="s">
        <v>31</v>
      </c>
      <c r="AX466" s="10" t="s">
        <v>81</v>
      </c>
      <c r="AY466" s="158" t="s">
        <v>135</v>
      </c>
    </row>
    <row r="467" spans="2:65" s="1" customFormat="1" ht="31.5" customHeight="1">
      <c r="B467" s="141"/>
      <c r="C467" s="142" t="s">
        <v>915</v>
      </c>
      <c r="D467" s="142" t="s">
        <v>136</v>
      </c>
      <c r="E467" s="143" t="s">
        <v>916</v>
      </c>
      <c r="F467" s="249" t="s">
        <v>917</v>
      </c>
      <c r="G467" s="249"/>
      <c r="H467" s="249"/>
      <c r="I467" s="249"/>
      <c r="J467" s="144" t="s">
        <v>158</v>
      </c>
      <c r="K467" s="145">
        <v>75.98</v>
      </c>
      <c r="L467" s="250"/>
      <c r="M467" s="250"/>
      <c r="N467" s="250">
        <f>ROUND(L467*K467,2)</f>
        <v>0</v>
      </c>
      <c r="O467" s="250"/>
      <c r="P467" s="250"/>
      <c r="Q467" s="250"/>
      <c r="R467" s="146"/>
      <c r="T467" s="147" t="s">
        <v>5</v>
      </c>
      <c r="U467" s="44" t="s">
        <v>38</v>
      </c>
      <c r="V467" s="148">
        <v>0.097</v>
      </c>
      <c r="W467" s="148">
        <f>V467*K467</f>
        <v>7.3700600000000005</v>
      </c>
      <c r="X467" s="148">
        <v>0</v>
      </c>
      <c r="Y467" s="148">
        <f>X467*K467</f>
        <v>0</v>
      </c>
      <c r="Z467" s="148">
        <v>0.00746</v>
      </c>
      <c r="AA467" s="149">
        <f>Z467*K467</f>
        <v>0.5668108</v>
      </c>
      <c r="AR467" s="21" t="s">
        <v>226</v>
      </c>
      <c r="AT467" s="21" t="s">
        <v>136</v>
      </c>
      <c r="AU467" s="21" t="s">
        <v>101</v>
      </c>
      <c r="AY467" s="21" t="s">
        <v>135</v>
      </c>
      <c r="BE467" s="150">
        <f>IF(U467="základní",N467,0)</f>
        <v>0</v>
      </c>
      <c r="BF467" s="150">
        <f>IF(U467="snížená",N467,0)</f>
        <v>0</v>
      </c>
      <c r="BG467" s="150">
        <f>IF(U467="zákl. přenesená",N467,0)</f>
        <v>0</v>
      </c>
      <c r="BH467" s="150">
        <f>IF(U467="sníž. přenesená",N467,0)</f>
        <v>0</v>
      </c>
      <c r="BI467" s="150">
        <f>IF(U467="nulová",N467,0)</f>
        <v>0</v>
      </c>
      <c r="BJ467" s="21" t="s">
        <v>81</v>
      </c>
      <c r="BK467" s="150">
        <f>ROUND(L467*K467,2)</f>
        <v>0</v>
      </c>
      <c r="BL467" s="21" t="s">
        <v>226</v>
      </c>
      <c r="BM467" s="21" t="s">
        <v>918</v>
      </c>
    </row>
    <row r="468" spans="2:51" s="12" customFormat="1" ht="22.5" customHeight="1">
      <c r="B468" s="167"/>
      <c r="C468" s="168"/>
      <c r="D468" s="168"/>
      <c r="E468" s="169" t="s">
        <v>5</v>
      </c>
      <c r="F468" s="257" t="s">
        <v>721</v>
      </c>
      <c r="G468" s="258"/>
      <c r="H468" s="258"/>
      <c r="I468" s="258"/>
      <c r="J468" s="168"/>
      <c r="K468" s="170" t="s">
        <v>5</v>
      </c>
      <c r="L468" s="168"/>
      <c r="M468" s="168"/>
      <c r="N468" s="168"/>
      <c r="O468" s="168"/>
      <c r="P468" s="168"/>
      <c r="Q468" s="168"/>
      <c r="R468" s="171"/>
      <c r="T468" s="172"/>
      <c r="U468" s="168"/>
      <c r="V468" s="168"/>
      <c r="W468" s="168"/>
      <c r="X468" s="168"/>
      <c r="Y468" s="168"/>
      <c r="Z468" s="168"/>
      <c r="AA468" s="173"/>
      <c r="AT468" s="174" t="s">
        <v>143</v>
      </c>
      <c r="AU468" s="174" t="s">
        <v>101</v>
      </c>
      <c r="AV468" s="12" t="s">
        <v>81</v>
      </c>
      <c r="AW468" s="12" t="s">
        <v>31</v>
      </c>
      <c r="AX468" s="12" t="s">
        <v>73</v>
      </c>
      <c r="AY468" s="174" t="s">
        <v>135</v>
      </c>
    </row>
    <row r="469" spans="2:51" s="12" customFormat="1" ht="22.5" customHeight="1">
      <c r="B469" s="167"/>
      <c r="C469" s="168"/>
      <c r="D469" s="168"/>
      <c r="E469" s="169" t="s">
        <v>5</v>
      </c>
      <c r="F469" s="259" t="s">
        <v>694</v>
      </c>
      <c r="G469" s="260"/>
      <c r="H469" s="260"/>
      <c r="I469" s="260"/>
      <c r="J469" s="168"/>
      <c r="K469" s="170" t="s">
        <v>5</v>
      </c>
      <c r="L469" s="168"/>
      <c r="M469" s="168"/>
      <c r="N469" s="168"/>
      <c r="O469" s="168"/>
      <c r="P469" s="168"/>
      <c r="Q469" s="168"/>
      <c r="R469" s="171"/>
      <c r="T469" s="172"/>
      <c r="U469" s="168"/>
      <c r="V469" s="168"/>
      <c r="W469" s="168"/>
      <c r="X469" s="168"/>
      <c r="Y469" s="168"/>
      <c r="Z469" s="168"/>
      <c r="AA469" s="173"/>
      <c r="AT469" s="174" t="s">
        <v>143</v>
      </c>
      <c r="AU469" s="174" t="s">
        <v>101</v>
      </c>
      <c r="AV469" s="12" t="s">
        <v>81</v>
      </c>
      <c r="AW469" s="12" t="s">
        <v>31</v>
      </c>
      <c r="AX469" s="12" t="s">
        <v>73</v>
      </c>
      <c r="AY469" s="174" t="s">
        <v>135</v>
      </c>
    </row>
    <row r="470" spans="2:51" s="12" customFormat="1" ht="22.5" customHeight="1">
      <c r="B470" s="167"/>
      <c r="C470" s="168"/>
      <c r="D470" s="168"/>
      <c r="E470" s="169" t="s">
        <v>5</v>
      </c>
      <c r="F470" s="259" t="s">
        <v>919</v>
      </c>
      <c r="G470" s="260"/>
      <c r="H470" s="260"/>
      <c r="I470" s="260"/>
      <c r="J470" s="168"/>
      <c r="K470" s="170" t="s">
        <v>5</v>
      </c>
      <c r="L470" s="168"/>
      <c r="M470" s="168"/>
      <c r="N470" s="168"/>
      <c r="O470" s="168"/>
      <c r="P470" s="168"/>
      <c r="Q470" s="168"/>
      <c r="R470" s="171"/>
      <c r="T470" s="172"/>
      <c r="U470" s="168"/>
      <c r="V470" s="168"/>
      <c r="W470" s="168"/>
      <c r="X470" s="168"/>
      <c r="Y470" s="168"/>
      <c r="Z470" s="168"/>
      <c r="AA470" s="173"/>
      <c r="AT470" s="174" t="s">
        <v>143</v>
      </c>
      <c r="AU470" s="174" t="s">
        <v>101</v>
      </c>
      <c r="AV470" s="12" t="s">
        <v>81</v>
      </c>
      <c r="AW470" s="12" t="s">
        <v>31</v>
      </c>
      <c r="AX470" s="12" t="s">
        <v>73</v>
      </c>
      <c r="AY470" s="174" t="s">
        <v>135</v>
      </c>
    </row>
    <row r="471" spans="2:51" s="10" customFormat="1" ht="22.5" customHeight="1">
      <c r="B471" s="151"/>
      <c r="C471" s="152"/>
      <c r="D471" s="152"/>
      <c r="E471" s="153" t="s">
        <v>5</v>
      </c>
      <c r="F471" s="253" t="s">
        <v>914</v>
      </c>
      <c r="G471" s="254"/>
      <c r="H471" s="254"/>
      <c r="I471" s="254"/>
      <c r="J471" s="152"/>
      <c r="K471" s="154">
        <v>75.98</v>
      </c>
      <c r="L471" s="152"/>
      <c r="M471" s="152"/>
      <c r="N471" s="152"/>
      <c r="O471" s="152"/>
      <c r="P471" s="152"/>
      <c r="Q471" s="152"/>
      <c r="R471" s="155"/>
      <c r="T471" s="156"/>
      <c r="U471" s="152"/>
      <c r="V471" s="152"/>
      <c r="W471" s="152"/>
      <c r="X471" s="152"/>
      <c r="Y471" s="152"/>
      <c r="Z471" s="152"/>
      <c r="AA471" s="157"/>
      <c r="AT471" s="158" t="s">
        <v>143</v>
      </c>
      <c r="AU471" s="158" t="s">
        <v>101</v>
      </c>
      <c r="AV471" s="10" t="s">
        <v>101</v>
      </c>
      <c r="AW471" s="10" t="s">
        <v>31</v>
      </c>
      <c r="AX471" s="10" t="s">
        <v>81</v>
      </c>
      <c r="AY471" s="158" t="s">
        <v>135</v>
      </c>
    </row>
    <row r="472" spans="2:65" s="1" customFormat="1" ht="31.5" customHeight="1">
      <c r="B472" s="141"/>
      <c r="C472" s="142" t="s">
        <v>447</v>
      </c>
      <c r="D472" s="142" t="s">
        <v>136</v>
      </c>
      <c r="E472" s="143" t="s">
        <v>920</v>
      </c>
      <c r="F472" s="249" t="s">
        <v>921</v>
      </c>
      <c r="G472" s="249"/>
      <c r="H472" s="249"/>
      <c r="I472" s="249"/>
      <c r="J472" s="144" t="s">
        <v>187</v>
      </c>
      <c r="K472" s="145">
        <v>37.772</v>
      </c>
      <c r="L472" s="250"/>
      <c r="M472" s="250"/>
      <c r="N472" s="250">
        <f>ROUND(L472*K472,2)</f>
        <v>0</v>
      </c>
      <c r="O472" s="250"/>
      <c r="P472" s="250"/>
      <c r="Q472" s="250"/>
      <c r="R472" s="146"/>
      <c r="T472" s="147" t="s">
        <v>5</v>
      </c>
      <c r="U472" s="44" t="s">
        <v>38</v>
      </c>
      <c r="V472" s="148">
        <v>0.71</v>
      </c>
      <c r="W472" s="148">
        <f>V472*K472</f>
        <v>26.818119999999997</v>
      </c>
      <c r="X472" s="148">
        <v>0.87726</v>
      </c>
      <c r="Y472" s="148">
        <f>X472*K472</f>
        <v>33.13586472</v>
      </c>
      <c r="Z472" s="148">
        <v>0</v>
      </c>
      <c r="AA472" s="149">
        <f>Z472*K472</f>
        <v>0</v>
      </c>
      <c r="AR472" s="21" t="s">
        <v>226</v>
      </c>
      <c r="AT472" s="21" t="s">
        <v>136</v>
      </c>
      <c r="AU472" s="21" t="s">
        <v>101</v>
      </c>
      <c r="AY472" s="21" t="s">
        <v>135</v>
      </c>
      <c r="BE472" s="150">
        <f>IF(U472="základní",N472,0)</f>
        <v>0</v>
      </c>
      <c r="BF472" s="150">
        <f>IF(U472="snížená",N472,0)</f>
        <v>0</v>
      </c>
      <c r="BG472" s="150">
        <f>IF(U472="zákl. přenesená",N472,0)</f>
        <v>0</v>
      </c>
      <c r="BH472" s="150">
        <f>IF(U472="sníž. přenesená",N472,0)</f>
        <v>0</v>
      </c>
      <c r="BI472" s="150">
        <f>IF(U472="nulová",N472,0)</f>
        <v>0</v>
      </c>
      <c r="BJ472" s="21" t="s">
        <v>81</v>
      </c>
      <c r="BK472" s="150">
        <f>ROUND(L472*K472,2)</f>
        <v>0</v>
      </c>
      <c r="BL472" s="21" t="s">
        <v>226</v>
      </c>
      <c r="BM472" s="21" t="s">
        <v>922</v>
      </c>
    </row>
    <row r="473" spans="2:51" s="10" customFormat="1" ht="22.5" customHeight="1">
      <c r="B473" s="151"/>
      <c r="C473" s="152"/>
      <c r="D473" s="152"/>
      <c r="E473" s="153" t="s">
        <v>5</v>
      </c>
      <c r="F473" s="251" t="s">
        <v>874</v>
      </c>
      <c r="G473" s="252"/>
      <c r="H473" s="252"/>
      <c r="I473" s="252"/>
      <c r="J473" s="152"/>
      <c r="K473" s="154">
        <v>37.772</v>
      </c>
      <c r="L473" s="152"/>
      <c r="M473" s="152"/>
      <c r="N473" s="152"/>
      <c r="O473" s="152"/>
      <c r="P473" s="152"/>
      <c r="Q473" s="152"/>
      <c r="R473" s="155"/>
      <c r="T473" s="156"/>
      <c r="U473" s="152"/>
      <c r="V473" s="152"/>
      <c r="W473" s="152"/>
      <c r="X473" s="152"/>
      <c r="Y473" s="152"/>
      <c r="Z473" s="152"/>
      <c r="AA473" s="157"/>
      <c r="AT473" s="158" t="s">
        <v>143</v>
      </c>
      <c r="AU473" s="158" t="s">
        <v>101</v>
      </c>
      <c r="AV473" s="10" t="s">
        <v>101</v>
      </c>
      <c r="AW473" s="10" t="s">
        <v>31</v>
      </c>
      <c r="AX473" s="10" t="s">
        <v>81</v>
      </c>
      <c r="AY473" s="158" t="s">
        <v>135</v>
      </c>
    </row>
    <row r="474" spans="2:65" s="1" customFormat="1" ht="22.5" customHeight="1">
      <c r="B474" s="141"/>
      <c r="C474" s="175" t="s">
        <v>453</v>
      </c>
      <c r="D474" s="175" t="s">
        <v>393</v>
      </c>
      <c r="E474" s="176" t="s">
        <v>923</v>
      </c>
      <c r="F474" s="262" t="s">
        <v>924</v>
      </c>
      <c r="G474" s="262"/>
      <c r="H474" s="262"/>
      <c r="I474" s="262"/>
      <c r="J474" s="177" t="s">
        <v>219</v>
      </c>
      <c r="K474" s="178">
        <v>1994.354</v>
      </c>
      <c r="L474" s="263"/>
      <c r="M474" s="263"/>
      <c r="N474" s="263">
        <f>ROUND(L474*K474,2)</f>
        <v>0</v>
      </c>
      <c r="O474" s="250"/>
      <c r="P474" s="250"/>
      <c r="Q474" s="250"/>
      <c r="R474" s="146"/>
      <c r="T474" s="147" t="s">
        <v>5</v>
      </c>
      <c r="U474" s="44" t="s">
        <v>38</v>
      </c>
      <c r="V474" s="148">
        <v>0</v>
      </c>
      <c r="W474" s="148">
        <f>V474*K474</f>
        <v>0</v>
      </c>
      <c r="X474" s="148">
        <v>0.00155</v>
      </c>
      <c r="Y474" s="148">
        <f>X474*K474</f>
        <v>3.0912487</v>
      </c>
      <c r="Z474" s="148">
        <v>0</v>
      </c>
      <c r="AA474" s="149">
        <f>Z474*K474</f>
        <v>0</v>
      </c>
      <c r="AR474" s="21" t="s">
        <v>149</v>
      </c>
      <c r="AT474" s="21" t="s">
        <v>393</v>
      </c>
      <c r="AU474" s="21" t="s">
        <v>101</v>
      </c>
      <c r="AY474" s="21" t="s">
        <v>135</v>
      </c>
      <c r="BE474" s="150">
        <f>IF(U474="základní",N474,0)</f>
        <v>0</v>
      </c>
      <c r="BF474" s="150">
        <f>IF(U474="snížená",N474,0)</f>
        <v>0</v>
      </c>
      <c r="BG474" s="150">
        <f>IF(U474="zákl. přenesená",N474,0)</f>
        <v>0</v>
      </c>
      <c r="BH474" s="150">
        <f>IF(U474="sníž. přenesená",N474,0)</f>
        <v>0</v>
      </c>
      <c r="BI474" s="150">
        <f>IF(U474="nulová",N474,0)</f>
        <v>0</v>
      </c>
      <c r="BJ474" s="21" t="s">
        <v>81</v>
      </c>
      <c r="BK474" s="150">
        <f>ROUND(L474*K474,2)</f>
        <v>0</v>
      </c>
      <c r="BL474" s="21" t="s">
        <v>226</v>
      </c>
      <c r="BM474" s="21" t="s">
        <v>925</v>
      </c>
    </row>
    <row r="475" spans="2:65" s="1" customFormat="1" ht="31.5" customHeight="1">
      <c r="B475" s="141"/>
      <c r="C475" s="142" t="s">
        <v>458</v>
      </c>
      <c r="D475" s="142" t="s">
        <v>136</v>
      </c>
      <c r="E475" s="143" t="s">
        <v>926</v>
      </c>
      <c r="F475" s="249" t="s">
        <v>927</v>
      </c>
      <c r="G475" s="249"/>
      <c r="H475" s="249"/>
      <c r="I475" s="249"/>
      <c r="J475" s="144" t="s">
        <v>187</v>
      </c>
      <c r="K475" s="145">
        <v>37.772</v>
      </c>
      <c r="L475" s="250"/>
      <c r="M475" s="250"/>
      <c r="N475" s="250">
        <f>ROUND(L475*K475,2)</f>
        <v>0</v>
      </c>
      <c r="O475" s="250"/>
      <c r="P475" s="250"/>
      <c r="Q475" s="250"/>
      <c r="R475" s="146"/>
      <c r="T475" s="147" t="s">
        <v>5</v>
      </c>
      <c r="U475" s="44" t="s">
        <v>38</v>
      </c>
      <c r="V475" s="148">
        <v>0.19</v>
      </c>
      <c r="W475" s="148">
        <f>V475*K475</f>
        <v>7.17668</v>
      </c>
      <c r="X475" s="148">
        <v>0</v>
      </c>
      <c r="Y475" s="148">
        <f>X475*K475</f>
        <v>0</v>
      </c>
      <c r="Z475" s="148">
        <v>0</v>
      </c>
      <c r="AA475" s="149">
        <f>Z475*K475</f>
        <v>0</v>
      </c>
      <c r="AR475" s="21" t="s">
        <v>226</v>
      </c>
      <c r="AT475" s="21" t="s">
        <v>136</v>
      </c>
      <c r="AU475" s="21" t="s">
        <v>101</v>
      </c>
      <c r="AY475" s="21" t="s">
        <v>135</v>
      </c>
      <c r="BE475" s="150">
        <f>IF(U475="základní",N475,0)</f>
        <v>0</v>
      </c>
      <c r="BF475" s="150">
        <f>IF(U475="snížená",N475,0)</f>
        <v>0</v>
      </c>
      <c r="BG475" s="150">
        <f>IF(U475="zákl. přenesená",N475,0)</f>
        <v>0</v>
      </c>
      <c r="BH475" s="150">
        <f>IF(U475="sníž. přenesená",N475,0)</f>
        <v>0</v>
      </c>
      <c r="BI475" s="150">
        <f>IF(U475="nulová",N475,0)</f>
        <v>0</v>
      </c>
      <c r="BJ475" s="21" t="s">
        <v>81</v>
      </c>
      <c r="BK475" s="150">
        <f>ROUND(L475*K475,2)</f>
        <v>0</v>
      </c>
      <c r="BL475" s="21" t="s">
        <v>226</v>
      </c>
      <c r="BM475" s="21" t="s">
        <v>928</v>
      </c>
    </row>
    <row r="476" spans="2:65" s="1" customFormat="1" ht="31.5" customHeight="1">
      <c r="B476" s="141"/>
      <c r="C476" s="142" t="s">
        <v>929</v>
      </c>
      <c r="D476" s="142" t="s">
        <v>136</v>
      </c>
      <c r="E476" s="143" t="s">
        <v>930</v>
      </c>
      <c r="F476" s="249" t="s">
        <v>931</v>
      </c>
      <c r="G476" s="249"/>
      <c r="H476" s="249"/>
      <c r="I476" s="249"/>
      <c r="J476" s="144" t="s">
        <v>187</v>
      </c>
      <c r="K476" s="145">
        <v>109.934</v>
      </c>
      <c r="L476" s="250"/>
      <c r="M476" s="250"/>
      <c r="N476" s="250">
        <f>ROUND(L476*K476,2)</f>
        <v>0</v>
      </c>
      <c r="O476" s="250"/>
      <c r="P476" s="250"/>
      <c r="Q476" s="250"/>
      <c r="R476" s="146"/>
      <c r="T476" s="147" t="s">
        <v>5</v>
      </c>
      <c r="U476" s="44" t="s">
        <v>38</v>
      </c>
      <c r="V476" s="148">
        <v>1.369</v>
      </c>
      <c r="W476" s="148">
        <f>V476*K476</f>
        <v>150.49964599999998</v>
      </c>
      <c r="X476" s="148">
        <v>0.0375</v>
      </c>
      <c r="Y476" s="148">
        <f>X476*K476</f>
        <v>4.1225249999999996</v>
      </c>
      <c r="Z476" s="148">
        <v>0</v>
      </c>
      <c r="AA476" s="149">
        <f>Z476*K476</f>
        <v>0</v>
      </c>
      <c r="AR476" s="21" t="s">
        <v>226</v>
      </c>
      <c r="AT476" s="21" t="s">
        <v>136</v>
      </c>
      <c r="AU476" s="21" t="s">
        <v>101</v>
      </c>
      <c r="AY476" s="21" t="s">
        <v>135</v>
      </c>
      <c r="BE476" s="150">
        <f>IF(U476="základní",N476,0)</f>
        <v>0</v>
      </c>
      <c r="BF476" s="150">
        <f>IF(U476="snížená",N476,0)</f>
        <v>0</v>
      </c>
      <c r="BG476" s="150">
        <f>IF(U476="zákl. přenesená",N476,0)</f>
        <v>0</v>
      </c>
      <c r="BH476" s="150">
        <f>IF(U476="sníž. přenesená",N476,0)</f>
        <v>0</v>
      </c>
      <c r="BI476" s="150">
        <f>IF(U476="nulová",N476,0)</f>
        <v>0</v>
      </c>
      <c r="BJ476" s="21" t="s">
        <v>81</v>
      </c>
      <c r="BK476" s="150">
        <f>ROUND(L476*K476,2)</f>
        <v>0</v>
      </c>
      <c r="BL476" s="21" t="s">
        <v>226</v>
      </c>
      <c r="BM476" s="21" t="s">
        <v>932</v>
      </c>
    </row>
    <row r="477" spans="2:65" s="1" customFormat="1" ht="31.5" customHeight="1">
      <c r="B477" s="141"/>
      <c r="C477" s="175" t="s">
        <v>933</v>
      </c>
      <c r="D477" s="175" t="s">
        <v>393</v>
      </c>
      <c r="E477" s="176" t="s">
        <v>934</v>
      </c>
      <c r="F477" s="262" t="s">
        <v>935</v>
      </c>
      <c r="G477" s="262"/>
      <c r="H477" s="262"/>
      <c r="I477" s="262"/>
      <c r="J477" s="177" t="s">
        <v>219</v>
      </c>
      <c r="K477" s="178">
        <v>253</v>
      </c>
      <c r="L477" s="263"/>
      <c r="M477" s="263"/>
      <c r="N477" s="263">
        <f>ROUND(L477*K477,2)</f>
        <v>0</v>
      </c>
      <c r="O477" s="250"/>
      <c r="P477" s="250"/>
      <c r="Q477" s="250"/>
      <c r="R477" s="146"/>
      <c r="T477" s="147" t="s">
        <v>5</v>
      </c>
      <c r="U477" s="44" t="s">
        <v>38</v>
      </c>
      <c r="V477" s="148">
        <v>0</v>
      </c>
      <c r="W477" s="148">
        <f>V477*K477</f>
        <v>0</v>
      </c>
      <c r="X477" s="148">
        <v>0.00036</v>
      </c>
      <c r="Y477" s="148">
        <f>X477*K477</f>
        <v>0.09108000000000001</v>
      </c>
      <c r="Z477" s="148">
        <v>0</v>
      </c>
      <c r="AA477" s="149">
        <f>Z477*K477</f>
        <v>0</v>
      </c>
      <c r="AR477" s="21" t="s">
        <v>149</v>
      </c>
      <c r="AT477" s="21" t="s">
        <v>393</v>
      </c>
      <c r="AU477" s="21" t="s">
        <v>101</v>
      </c>
      <c r="AY477" s="21" t="s">
        <v>135</v>
      </c>
      <c r="BE477" s="150">
        <f>IF(U477="základní",N477,0)</f>
        <v>0</v>
      </c>
      <c r="BF477" s="150">
        <f>IF(U477="snížená",N477,0)</f>
        <v>0</v>
      </c>
      <c r="BG477" s="150">
        <f>IF(U477="zákl. přenesená",N477,0)</f>
        <v>0</v>
      </c>
      <c r="BH477" s="150">
        <f>IF(U477="sníž. přenesená",N477,0)</f>
        <v>0</v>
      </c>
      <c r="BI477" s="150">
        <f>IF(U477="nulová",N477,0)</f>
        <v>0</v>
      </c>
      <c r="BJ477" s="21" t="s">
        <v>81</v>
      </c>
      <c r="BK477" s="150">
        <f>ROUND(L477*K477,2)</f>
        <v>0</v>
      </c>
      <c r="BL477" s="21" t="s">
        <v>226</v>
      </c>
      <c r="BM477" s="21" t="s">
        <v>936</v>
      </c>
    </row>
    <row r="478" spans="2:51" s="10" customFormat="1" ht="22.5" customHeight="1">
      <c r="B478" s="151"/>
      <c r="C478" s="152"/>
      <c r="D478" s="152"/>
      <c r="E478" s="153" t="s">
        <v>5</v>
      </c>
      <c r="F478" s="251" t="s">
        <v>937</v>
      </c>
      <c r="G478" s="252"/>
      <c r="H478" s="252"/>
      <c r="I478" s="252"/>
      <c r="J478" s="152"/>
      <c r="K478" s="154">
        <v>253.167</v>
      </c>
      <c r="L478" s="152"/>
      <c r="M478" s="152"/>
      <c r="N478" s="152"/>
      <c r="O478" s="152"/>
      <c r="P478" s="152"/>
      <c r="Q478" s="152"/>
      <c r="R478" s="155"/>
      <c r="T478" s="156"/>
      <c r="U478" s="152"/>
      <c r="V478" s="152"/>
      <c r="W478" s="152"/>
      <c r="X478" s="152"/>
      <c r="Y478" s="152"/>
      <c r="Z478" s="152"/>
      <c r="AA478" s="157"/>
      <c r="AT478" s="158" t="s">
        <v>143</v>
      </c>
      <c r="AU478" s="158" t="s">
        <v>101</v>
      </c>
      <c r="AV478" s="10" t="s">
        <v>101</v>
      </c>
      <c r="AW478" s="10" t="s">
        <v>31</v>
      </c>
      <c r="AX478" s="10" t="s">
        <v>73</v>
      </c>
      <c r="AY478" s="158" t="s">
        <v>135</v>
      </c>
    </row>
    <row r="479" spans="2:51" s="10" customFormat="1" ht="22.5" customHeight="1">
      <c r="B479" s="151"/>
      <c r="C479" s="152"/>
      <c r="D479" s="152"/>
      <c r="E479" s="153" t="s">
        <v>5</v>
      </c>
      <c r="F479" s="253" t="s">
        <v>938</v>
      </c>
      <c r="G479" s="254"/>
      <c r="H479" s="254"/>
      <c r="I479" s="254"/>
      <c r="J479" s="152"/>
      <c r="K479" s="154">
        <v>253</v>
      </c>
      <c r="L479" s="152"/>
      <c r="M479" s="152"/>
      <c r="N479" s="152"/>
      <c r="O479" s="152"/>
      <c r="P479" s="152"/>
      <c r="Q479" s="152"/>
      <c r="R479" s="155"/>
      <c r="T479" s="156"/>
      <c r="U479" s="152"/>
      <c r="V479" s="152"/>
      <c r="W479" s="152"/>
      <c r="X479" s="152"/>
      <c r="Y479" s="152"/>
      <c r="Z479" s="152"/>
      <c r="AA479" s="157"/>
      <c r="AT479" s="158" t="s">
        <v>143</v>
      </c>
      <c r="AU479" s="158" t="s">
        <v>101</v>
      </c>
      <c r="AV479" s="10" t="s">
        <v>101</v>
      </c>
      <c r="AW479" s="10" t="s">
        <v>31</v>
      </c>
      <c r="AX479" s="10" t="s">
        <v>81</v>
      </c>
      <c r="AY479" s="158" t="s">
        <v>135</v>
      </c>
    </row>
    <row r="480" spans="2:65" s="1" customFormat="1" ht="44.25" customHeight="1">
      <c r="B480" s="141"/>
      <c r="C480" s="175" t="s">
        <v>939</v>
      </c>
      <c r="D480" s="175" t="s">
        <v>393</v>
      </c>
      <c r="E480" s="176" t="s">
        <v>940</v>
      </c>
      <c r="F480" s="262" t="s">
        <v>941</v>
      </c>
      <c r="G480" s="262"/>
      <c r="H480" s="262"/>
      <c r="I480" s="262"/>
      <c r="J480" s="177" t="s">
        <v>187</v>
      </c>
      <c r="K480" s="178">
        <v>120.927</v>
      </c>
      <c r="L480" s="263"/>
      <c r="M480" s="263"/>
      <c r="N480" s="263">
        <f>ROUND(L480*K480,2)</f>
        <v>0</v>
      </c>
      <c r="O480" s="250"/>
      <c r="P480" s="250"/>
      <c r="Q480" s="250"/>
      <c r="R480" s="146"/>
      <c r="T480" s="147" t="s">
        <v>5</v>
      </c>
      <c r="U480" s="44" t="s">
        <v>38</v>
      </c>
      <c r="V480" s="148">
        <v>0</v>
      </c>
      <c r="W480" s="148">
        <f>V480*K480</f>
        <v>0</v>
      </c>
      <c r="X480" s="148">
        <v>0.0192</v>
      </c>
      <c r="Y480" s="148">
        <f>X480*K480</f>
        <v>2.3217984</v>
      </c>
      <c r="Z480" s="148">
        <v>0</v>
      </c>
      <c r="AA480" s="149">
        <f>Z480*K480</f>
        <v>0</v>
      </c>
      <c r="AR480" s="21" t="s">
        <v>149</v>
      </c>
      <c r="AT480" s="21" t="s">
        <v>393</v>
      </c>
      <c r="AU480" s="21" t="s">
        <v>101</v>
      </c>
      <c r="AY480" s="21" t="s">
        <v>135</v>
      </c>
      <c r="BE480" s="150">
        <f>IF(U480="základní",N480,0)</f>
        <v>0</v>
      </c>
      <c r="BF480" s="150">
        <f>IF(U480="snížená",N480,0)</f>
        <v>0</v>
      </c>
      <c r="BG480" s="150">
        <f>IF(U480="zákl. přenesená",N480,0)</f>
        <v>0</v>
      </c>
      <c r="BH480" s="150">
        <f>IF(U480="sníž. přenesená",N480,0)</f>
        <v>0</v>
      </c>
      <c r="BI480" s="150">
        <f>IF(U480="nulová",N480,0)</f>
        <v>0</v>
      </c>
      <c r="BJ480" s="21" t="s">
        <v>81</v>
      </c>
      <c r="BK480" s="150">
        <f>ROUND(L480*K480,2)</f>
        <v>0</v>
      </c>
      <c r="BL480" s="21" t="s">
        <v>226</v>
      </c>
      <c r="BM480" s="21" t="s">
        <v>942</v>
      </c>
    </row>
    <row r="481" spans="2:65" s="1" customFormat="1" ht="31.5" customHeight="1">
      <c r="B481" s="141"/>
      <c r="C481" s="142" t="s">
        <v>943</v>
      </c>
      <c r="D481" s="142" t="s">
        <v>136</v>
      </c>
      <c r="E481" s="143" t="s">
        <v>944</v>
      </c>
      <c r="F481" s="249" t="s">
        <v>945</v>
      </c>
      <c r="G481" s="249"/>
      <c r="H481" s="249"/>
      <c r="I481" s="249"/>
      <c r="J481" s="144" t="s">
        <v>158</v>
      </c>
      <c r="K481" s="145">
        <v>16.2</v>
      </c>
      <c r="L481" s="250"/>
      <c r="M481" s="250"/>
      <c r="N481" s="250">
        <f>ROUND(L481*K481,2)</f>
        <v>0</v>
      </c>
      <c r="O481" s="250"/>
      <c r="P481" s="250"/>
      <c r="Q481" s="250"/>
      <c r="R481" s="146"/>
      <c r="T481" s="147" t="s">
        <v>5</v>
      </c>
      <c r="U481" s="44" t="s">
        <v>38</v>
      </c>
      <c r="V481" s="148">
        <v>0.046</v>
      </c>
      <c r="W481" s="148">
        <f>V481*K481</f>
        <v>0.7452</v>
      </c>
      <c r="X481" s="148">
        <v>0</v>
      </c>
      <c r="Y481" s="148">
        <f>X481*K481</f>
        <v>0</v>
      </c>
      <c r="Z481" s="148">
        <v>0</v>
      </c>
      <c r="AA481" s="149">
        <f>Z481*K481</f>
        <v>0</v>
      </c>
      <c r="AR481" s="21" t="s">
        <v>226</v>
      </c>
      <c r="AT481" s="21" t="s">
        <v>136</v>
      </c>
      <c r="AU481" s="21" t="s">
        <v>101</v>
      </c>
      <c r="AY481" s="21" t="s">
        <v>135</v>
      </c>
      <c r="BE481" s="150">
        <f>IF(U481="základní",N481,0)</f>
        <v>0</v>
      </c>
      <c r="BF481" s="150">
        <f>IF(U481="snížená",N481,0)</f>
        <v>0</v>
      </c>
      <c r="BG481" s="150">
        <f>IF(U481="zákl. přenesená",N481,0)</f>
        <v>0</v>
      </c>
      <c r="BH481" s="150">
        <f>IF(U481="sníž. přenesená",N481,0)</f>
        <v>0</v>
      </c>
      <c r="BI481" s="150">
        <f>IF(U481="nulová",N481,0)</f>
        <v>0</v>
      </c>
      <c r="BJ481" s="21" t="s">
        <v>81</v>
      </c>
      <c r="BK481" s="150">
        <f>ROUND(L481*K481,2)</f>
        <v>0</v>
      </c>
      <c r="BL481" s="21" t="s">
        <v>226</v>
      </c>
      <c r="BM481" s="21" t="s">
        <v>946</v>
      </c>
    </row>
    <row r="482" spans="2:51" s="10" customFormat="1" ht="22.5" customHeight="1">
      <c r="B482" s="151"/>
      <c r="C482" s="152"/>
      <c r="D482" s="152"/>
      <c r="E482" s="153" t="s">
        <v>5</v>
      </c>
      <c r="F482" s="251" t="s">
        <v>947</v>
      </c>
      <c r="G482" s="252"/>
      <c r="H482" s="252"/>
      <c r="I482" s="252"/>
      <c r="J482" s="152"/>
      <c r="K482" s="154">
        <v>16.2</v>
      </c>
      <c r="L482" s="152"/>
      <c r="M482" s="152"/>
      <c r="N482" s="152"/>
      <c r="O482" s="152"/>
      <c r="P482" s="152"/>
      <c r="Q482" s="152"/>
      <c r="R482" s="155"/>
      <c r="T482" s="156"/>
      <c r="U482" s="152"/>
      <c r="V482" s="152"/>
      <c r="W482" s="152"/>
      <c r="X482" s="152"/>
      <c r="Y482" s="152"/>
      <c r="Z482" s="152"/>
      <c r="AA482" s="157"/>
      <c r="AT482" s="158" t="s">
        <v>143</v>
      </c>
      <c r="AU482" s="158" t="s">
        <v>101</v>
      </c>
      <c r="AV482" s="10" t="s">
        <v>101</v>
      </c>
      <c r="AW482" s="10" t="s">
        <v>31</v>
      </c>
      <c r="AX482" s="10" t="s">
        <v>81</v>
      </c>
      <c r="AY482" s="158" t="s">
        <v>135</v>
      </c>
    </row>
    <row r="483" spans="2:65" s="1" customFormat="1" ht="31.5" customHeight="1">
      <c r="B483" s="141"/>
      <c r="C483" s="175" t="s">
        <v>948</v>
      </c>
      <c r="D483" s="175" t="s">
        <v>393</v>
      </c>
      <c r="E483" s="176" t="s">
        <v>949</v>
      </c>
      <c r="F483" s="262" t="s">
        <v>950</v>
      </c>
      <c r="G483" s="262"/>
      <c r="H483" s="262"/>
      <c r="I483" s="262"/>
      <c r="J483" s="177" t="s">
        <v>158</v>
      </c>
      <c r="K483" s="178">
        <v>17.82</v>
      </c>
      <c r="L483" s="263"/>
      <c r="M483" s="263"/>
      <c r="N483" s="263">
        <f>ROUND(L483*K483,2)</f>
        <v>0</v>
      </c>
      <c r="O483" s="250"/>
      <c r="P483" s="250"/>
      <c r="Q483" s="250"/>
      <c r="R483" s="146"/>
      <c r="T483" s="147" t="s">
        <v>5</v>
      </c>
      <c r="U483" s="44" t="s">
        <v>38</v>
      </c>
      <c r="V483" s="148">
        <v>0</v>
      </c>
      <c r="W483" s="148">
        <f>V483*K483</f>
        <v>0</v>
      </c>
      <c r="X483" s="148">
        <v>4E-05</v>
      </c>
      <c r="Y483" s="148">
        <f>X483*K483</f>
        <v>0.0007128000000000001</v>
      </c>
      <c r="Z483" s="148">
        <v>0</v>
      </c>
      <c r="AA483" s="149">
        <f>Z483*K483</f>
        <v>0</v>
      </c>
      <c r="AR483" s="21" t="s">
        <v>149</v>
      </c>
      <c r="AT483" s="21" t="s">
        <v>393</v>
      </c>
      <c r="AU483" s="21" t="s">
        <v>101</v>
      </c>
      <c r="AY483" s="21" t="s">
        <v>135</v>
      </c>
      <c r="BE483" s="150">
        <f>IF(U483="základní",N483,0)</f>
        <v>0</v>
      </c>
      <c r="BF483" s="150">
        <f>IF(U483="snížená",N483,0)</f>
        <v>0</v>
      </c>
      <c r="BG483" s="150">
        <f>IF(U483="zákl. přenesená",N483,0)</f>
        <v>0</v>
      </c>
      <c r="BH483" s="150">
        <f>IF(U483="sníž. přenesená",N483,0)</f>
        <v>0</v>
      </c>
      <c r="BI483" s="150">
        <f>IF(U483="nulová",N483,0)</f>
        <v>0</v>
      </c>
      <c r="BJ483" s="21" t="s">
        <v>81</v>
      </c>
      <c r="BK483" s="150">
        <f>ROUND(L483*K483,2)</f>
        <v>0</v>
      </c>
      <c r="BL483" s="21" t="s">
        <v>226</v>
      </c>
      <c r="BM483" s="21" t="s">
        <v>951</v>
      </c>
    </row>
    <row r="484" spans="2:65" s="1" customFormat="1" ht="31.5" customHeight="1">
      <c r="B484" s="141"/>
      <c r="C484" s="142" t="s">
        <v>346</v>
      </c>
      <c r="D484" s="142" t="s">
        <v>136</v>
      </c>
      <c r="E484" s="143" t="s">
        <v>952</v>
      </c>
      <c r="F484" s="249" t="s">
        <v>953</v>
      </c>
      <c r="G484" s="249"/>
      <c r="H484" s="249"/>
      <c r="I484" s="249"/>
      <c r="J484" s="144" t="s">
        <v>187</v>
      </c>
      <c r="K484" s="145">
        <v>43.438</v>
      </c>
      <c r="L484" s="250"/>
      <c r="M484" s="250"/>
      <c r="N484" s="250">
        <f>ROUND(L484*K484,2)</f>
        <v>0</v>
      </c>
      <c r="O484" s="250"/>
      <c r="P484" s="250"/>
      <c r="Q484" s="250"/>
      <c r="R484" s="146"/>
      <c r="T484" s="147" t="s">
        <v>5</v>
      </c>
      <c r="U484" s="44" t="s">
        <v>38</v>
      </c>
      <c r="V484" s="148">
        <v>0.125</v>
      </c>
      <c r="W484" s="148">
        <f>V484*K484</f>
        <v>5.42975</v>
      </c>
      <c r="X484" s="148">
        <v>0.0041</v>
      </c>
      <c r="Y484" s="148">
        <f>X484*K484</f>
        <v>0.17809580000000003</v>
      </c>
      <c r="Z484" s="148">
        <v>0</v>
      </c>
      <c r="AA484" s="149">
        <f>Z484*K484</f>
        <v>0</v>
      </c>
      <c r="AR484" s="21" t="s">
        <v>226</v>
      </c>
      <c r="AT484" s="21" t="s">
        <v>136</v>
      </c>
      <c r="AU484" s="21" t="s">
        <v>101</v>
      </c>
      <c r="AY484" s="21" t="s">
        <v>135</v>
      </c>
      <c r="BE484" s="150">
        <f>IF(U484="základní",N484,0)</f>
        <v>0</v>
      </c>
      <c r="BF484" s="150">
        <f>IF(U484="snížená",N484,0)</f>
        <v>0</v>
      </c>
      <c r="BG484" s="150">
        <f>IF(U484="zákl. přenesená",N484,0)</f>
        <v>0</v>
      </c>
      <c r="BH484" s="150">
        <f>IF(U484="sníž. přenesená",N484,0)</f>
        <v>0</v>
      </c>
      <c r="BI484" s="150">
        <f>IF(U484="nulová",N484,0)</f>
        <v>0</v>
      </c>
      <c r="BJ484" s="21" t="s">
        <v>81</v>
      </c>
      <c r="BK484" s="150">
        <f>ROUND(L484*K484,2)</f>
        <v>0</v>
      </c>
      <c r="BL484" s="21" t="s">
        <v>226</v>
      </c>
      <c r="BM484" s="21" t="s">
        <v>954</v>
      </c>
    </row>
    <row r="485" spans="2:51" s="10" customFormat="1" ht="22.5" customHeight="1">
      <c r="B485" s="151"/>
      <c r="C485" s="152"/>
      <c r="D485" s="152"/>
      <c r="E485" s="153" t="s">
        <v>5</v>
      </c>
      <c r="F485" s="251" t="s">
        <v>617</v>
      </c>
      <c r="G485" s="252"/>
      <c r="H485" s="252"/>
      <c r="I485" s="252"/>
      <c r="J485" s="152"/>
      <c r="K485" s="154">
        <v>43.438</v>
      </c>
      <c r="L485" s="152"/>
      <c r="M485" s="152"/>
      <c r="N485" s="152"/>
      <c r="O485" s="152"/>
      <c r="P485" s="152"/>
      <c r="Q485" s="152"/>
      <c r="R485" s="155"/>
      <c r="T485" s="156"/>
      <c r="U485" s="152"/>
      <c r="V485" s="152"/>
      <c r="W485" s="152"/>
      <c r="X485" s="152"/>
      <c r="Y485" s="152"/>
      <c r="Z485" s="152"/>
      <c r="AA485" s="157"/>
      <c r="AT485" s="158" t="s">
        <v>143</v>
      </c>
      <c r="AU485" s="158" t="s">
        <v>101</v>
      </c>
      <c r="AV485" s="10" t="s">
        <v>101</v>
      </c>
      <c r="AW485" s="10" t="s">
        <v>31</v>
      </c>
      <c r="AX485" s="10" t="s">
        <v>81</v>
      </c>
      <c r="AY485" s="158" t="s">
        <v>135</v>
      </c>
    </row>
    <row r="486" spans="2:63" s="9" customFormat="1" ht="29.85" customHeight="1">
      <c r="B486" s="130"/>
      <c r="C486" s="131"/>
      <c r="D486" s="140" t="s">
        <v>568</v>
      </c>
      <c r="E486" s="140"/>
      <c r="F486" s="140"/>
      <c r="G486" s="140"/>
      <c r="H486" s="140"/>
      <c r="I486" s="140"/>
      <c r="J486" s="140"/>
      <c r="K486" s="140"/>
      <c r="L486" s="140"/>
      <c r="M486" s="140"/>
      <c r="N486" s="267">
        <f>BK486</f>
        <v>0</v>
      </c>
      <c r="O486" s="268"/>
      <c r="P486" s="268"/>
      <c r="Q486" s="268"/>
      <c r="R486" s="133"/>
      <c r="T486" s="134"/>
      <c r="U486" s="131"/>
      <c r="V486" s="131"/>
      <c r="W486" s="135">
        <f>SUM(W487:W494)</f>
        <v>13.424188999999998</v>
      </c>
      <c r="X486" s="131"/>
      <c r="Y486" s="135">
        <f>SUM(Y487:Y494)</f>
        <v>0.1901261</v>
      </c>
      <c r="Z486" s="131"/>
      <c r="AA486" s="136">
        <f>SUM(AA487:AA494)</f>
        <v>0</v>
      </c>
      <c r="AR486" s="137" t="s">
        <v>101</v>
      </c>
      <c r="AT486" s="138" t="s">
        <v>72</v>
      </c>
      <c r="AU486" s="138" t="s">
        <v>81</v>
      </c>
      <c r="AY486" s="137" t="s">
        <v>135</v>
      </c>
      <c r="BK486" s="139">
        <f>SUM(BK487:BK494)</f>
        <v>0</v>
      </c>
    </row>
    <row r="487" spans="2:65" s="1" customFormat="1" ht="31.5" customHeight="1">
      <c r="B487" s="141"/>
      <c r="C487" s="142" t="s">
        <v>269</v>
      </c>
      <c r="D487" s="142" t="s">
        <v>136</v>
      </c>
      <c r="E487" s="143" t="s">
        <v>955</v>
      </c>
      <c r="F487" s="249" t="s">
        <v>956</v>
      </c>
      <c r="G487" s="249"/>
      <c r="H487" s="249"/>
      <c r="I487" s="249"/>
      <c r="J487" s="144" t="s">
        <v>187</v>
      </c>
      <c r="K487" s="145">
        <v>43.727</v>
      </c>
      <c r="L487" s="250"/>
      <c r="M487" s="250"/>
      <c r="N487" s="250">
        <f>ROUND(L487*K487,2)</f>
        <v>0</v>
      </c>
      <c r="O487" s="250"/>
      <c r="P487" s="250"/>
      <c r="Q487" s="250"/>
      <c r="R487" s="146"/>
      <c r="T487" s="147" t="s">
        <v>5</v>
      </c>
      <c r="U487" s="44" t="s">
        <v>38</v>
      </c>
      <c r="V487" s="148">
        <v>0.307</v>
      </c>
      <c r="W487" s="148">
        <f>V487*K487</f>
        <v>13.424188999999998</v>
      </c>
      <c r="X487" s="148">
        <v>0.0003</v>
      </c>
      <c r="Y487" s="148">
        <f>X487*K487</f>
        <v>0.013118099999999997</v>
      </c>
      <c r="Z487" s="148">
        <v>0</v>
      </c>
      <c r="AA487" s="149">
        <f>Z487*K487</f>
        <v>0</v>
      </c>
      <c r="AR487" s="21" t="s">
        <v>226</v>
      </c>
      <c r="AT487" s="21" t="s">
        <v>136</v>
      </c>
      <c r="AU487" s="21" t="s">
        <v>101</v>
      </c>
      <c r="AY487" s="21" t="s">
        <v>135</v>
      </c>
      <c r="BE487" s="150">
        <f>IF(U487="základní",N487,0)</f>
        <v>0</v>
      </c>
      <c r="BF487" s="150">
        <f>IF(U487="snížená",N487,0)</f>
        <v>0</v>
      </c>
      <c r="BG487" s="150">
        <f>IF(U487="zákl. přenesená",N487,0)</f>
        <v>0</v>
      </c>
      <c r="BH487" s="150">
        <f>IF(U487="sníž. přenesená",N487,0)</f>
        <v>0</v>
      </c>
      <c r="BI487" s="150">
        <f>IF(U487="nulová",N487,0)</f>
        <v>0</v>
      </c>
      <c r="BJ487" s="21" t="s">
        <v>81</v>
      </c>
      <c r="BK487" s="150">
        <f>ROUND(L487*K487,2)</f>
        <v>0</v>
      </c>
      <c r="BL487" s="21" t="s">
        <v>226</v>
      </c>
      <c r="BM487" s="21" t="s">
        <v>957</v>
      </c>
    </row>
    <row r="488" spans="2:51" s="12" customFormat="1" ht="22.5" customHeight="1">
      <c r="B488" s="167"/>
      <c r="C488" s="168"/>
      <c r="D488" s="168"/>
      <c r="E488" s="169" t="s">
        <v>5</v>
      </c>
      <c r="F488" s="257" t="s">
        <v>872</v>
      </c>
      <c r="G488" s="258"/>
      <c r="H488" s="258"/>
      <c r="I488" s="258"/>
      <c r="J488" s="168"/>
      <c r="K488" s="170" t="s">
        <v>5</v>
      </c>
      <c r="L488" s="168"/>
      <c r="M488" s="168"/>
      <c r="N488" s="168"/>
      <c r="O488" s="168"/>
      <c r="P488" s="168"/>
      <c r="Q488" s="168"/>
      <c r="R488" s="171"/>
      <c r="T488" s="172"/>
      <c r="U488" s="168"/>
      <c r="V488" s="168"/>
      <c r="W488" s="168"/>
      <c r="X488" s="168"/>
      <c r="Y488" s="168"/>
      <c r="Z488" s="168"/>
      <c r="AA488" s="173"/>
      <c r="AT488" s="174" t="s">
        <v>143</v>
      </c>
      <c r="AU488" s="174" t="s">
        <v>101</v>
      </c>
      <c r="AV488" s="12" t="s">
        <v>81</v>
      </c>
      <c r="AW488" s="12" t="s">
        <v>31</v>
      </c>
      <c r="AX488" s="12" t="s">
        <v>73</v>
      </c>
      <c r="AY488" s="174" t="s">
        <v>135</v>
      </c>
    </row>
    <row r="489" spans="2:51" s="10" customFormat="1" ht="22.5" customHeight="1">
      <c r="B489" s="151"/>
      <c r="C489" s="152"/>
      <c r="D489" s="152"/>
      <c r="E489" s="153" t="s">
        <v>5</v>
      </c>
      <c r="F489" s="253" t="s">
        <v>874</v>
      </c>
      <c r="G489" s="254"/>
      <c r="H489" s="254"/>
      <c r="I489" s="254"/>
      <c r="J489" s="152"/>
      <c r="K489" s="154">
        <v>37.772</v>
      </c>
      <c r="L489" s="152"/>
      <c r="M489" s="152"/>
      <c r="N489" s="152"/>
      <c r="O489" s="152"/>
      <c r="P489" s="152"/>
      <c r="Q489" s="152"/>
      <c r="R489" s="155"/>
      <c r="T489" s="156"/>
      <c r="U489" s="152"/>
      <c r="V489" s="152"/>
      <c r="W489" s="152"/>
      <c r="X489" s="152"/>
      <c r="Y489" s="152"/>
      <c r="Z489" s="152"/>
      <c r="AA489" s="157"/>
      <c r="AT489" s="158" t="s">
        <v>143</v>
      </c>
      <c r="AU489" s="158" t="s">
        <v>101</v>
      </c>
      <c r="AV489" s="10" t="s">
        <v>101</v>
      </c>
      <c r="AW489" s="10" t="s">
        <v>31</v>
      </c>
      <c r="AX489" s="10" t="s">
        <v>73</v>
      </c>
      <c r="AY489" s="158" t="s">
        <v>135</v>
      </c>
    </row>
    <row r="490" spans="2:51" s="10" customFormat="1" ht="22.5" customHeight="1">
      <c r="B490" s="151"/>
      <c r="C490" s="152"/>
      <c r="D490" s="152"/>
      <c r="E490" s="153" t="s">
        <v>5</v>
      </c>
      <c r="F490" s="253" t="s">
        <v>5</v>
      </c>
      <c r="G490" s="254"/>
      <c r="H490" s="254"/>
      <c r="I490" s="254"/>
      <c r="J490" s="152"/>
      <c r="K490" s="154">
        <v>0</v>
      </c>
      <c r="L490" s="152"/>
      <c r="M490" s="152"/>
      <c r="N490" s="152"/>
      <c r="O490" s="152"/>
      <c r="P490" s="152"/>
      <c r="Q490" s="152"/>
      <c r="R490" s="155"/>
      <c r="T490" s="156"/>
      <c r="U490" s="152"/>
      <c r="V490" s="152"/>
      <c r="W490" s="152"/>
      <c r="X490" s="152"/>
      <c r="Y490" s="152"/>
      <c r="Z490" s="152"/>
      <c r="AA490" s="157"/>
      <c r="AT490" s="158" t="s">
        <v>143</v>
      </c>
      <c r="AU490" s="158" t="s">
        <v>101</v>
      </c>
      <c r="AV490" s="10" t="s">
        <v>101</v>
      </c>
      <c r="AW490" s="10" t="s">
        <v>31</v>
      </c>
      <c r="AX490" s="10" t="s">
        <v>73</v>
      </c>
      <c r="AY490" s="158" t="s">
        <v>135</v>
      </c>
    </row>
    <row r="491" spans="2:51" s="12" customFormat="1" ht="22.5" customHeight="1">
      <c r="B491" s="167"/>
      <c r="C491" s="168"/>
      <c r="D491" s="168"/>
      <c r="E491" s="169" t="s">
        <v>5</v>
      </c>
      <c r="F491" s="259" t="s">
        <v>919</v>
      </c>
      <c r="G491" s="260"/>
      <c r="H491" s="260"/>
      <c r="I491" s="260"/>
      <c r="J491" s="168"/>
      <c r="K491" s="170" t="s">
        <v>5</v>
      </c>
      <c r="L491" s="168"/>
      <c r="M491" s="168"/>
      <c r="N491" s="168"/>
      <c r="O491" s="168"/>
      <c r="P491" s="168"/>
      <c r="Q491" s="168"/>
      <c r="R491" s="171"/>
      <c r="T491" s="172"/>
      <c r="U491" s="168"/>
      <c r="V491" s="168"/>
      <c r="W491" s="168"/>
      <c r="X491" s="168"/>
      <c r="Y491" s="168"/>
      <c r="Z491" s="168"/>
      <c r="AA491" s="173"/>
      <c r="AT491" s="174" t="s">
        <v>143</v>
      </c>
      <c r="AU491" s="174" t="s">
        <v>101</v>
      </c>
      <c r="AV491" s="12" t="s">
        <v>81</v>
      </c>
      <c r="AW491" s="12" t="s">
        <v>31</v>
      </c>
      <c r="AX491" s="12" t="s">
        <v>73</v>
      </c>
      <c r="AY491" s="174" t="s">
        <v>135</v>
      </c>
    </row>
    <row r="492" spans="2:51" s="10" customFormat="1" ht="22.5" customHeight="1">
      <c r="B492" s="151"/>
      <c r="C492" s="152"/>
      <c r="D492" s="152"/>
      <c r="E492" s="153" t="s">
        <v>5</v>
      </c>
      <c r="F492" s="253" t="s">
        <v>958</v>
      </c>
      <c r="G492" s="254"/>
      <c r="H492" s="254"/>
      <c r="I492" s="254"/>
      <c r="J492" s="152"/>
      <c r="K492" s="154">
        <v>5.955</v>
      </c>
      <c r="L492" s="152"/>
      <c r="M492" s="152"/>
      <c r="N492" s="152"/>
      <c r="O492" s="152"/>
      <c r="P492" s="152"/>
      <c r="Q492" s="152"/>
      <c r="R492" s="155"/>
      <c r="T492" s="156"/>
      <c r="U492" s="152"/>
      <c r="V492" s="152"/>
      <c r="W492" s="152"/>
      <c r="X492" s="152"/>
      <c r="Y492" s="152"/>
      <c r="Z492" s="152"/>
      <c r="AA492" s="157"/>
      <c r="AT492" s="158" t="s">
        <v>143</v>
      </c>
      <c r="AU492" s="158" t="s">
        <v>101</v>
      </c>
      <c r="AV492" s="10" t="s">
        <v>101</v>
      </c>
      <c r="AW492" s="10" t="s">
        <v>31</v>
      </c>
      <c r="AX492" s="10" t="s">
        <v>73</v>
      </c>
      <c r="AY492" s="158" t="s">
        <v>135</v>
      </c>
    </row>
    <row r="493" spans="2:51" s="11" customFormat="1" ht="22.5" customHeight="1">
      <c r="B493" s="159"/>
      <c r="C493" s="160"/>
      <c r="D493" s="160"/>
      <c r="E493" s="161" t="s">
        <v>5</v>
      </c>
      <c r="F493" s="255" t="s">
        <v>145</v>
      </c>
      <c r="G493" s="256"/>
      <c r="H493" s="256"/>
      <c r="I493" s="256"/>
      <c r="J493" s="160"/>
      <c r="K493" s="162">
        <v>43.727</v>
      </c>
      <c r="L493" s="160"/>
      <c r="M493" s="160"/>
      <c r="N493" s="160"/>
      <c r="O493" s="160"/>
      <c r="P493" s="160"/>
      <c r="Q493" s="160"/>
      <c r="R493" s="163"/>
      <c r="T493" s="164"/>
      <c r="U493" s="160"/>
      <c r="V493" s="160"/>
      <c r="W493" s="160"/>
      <c r="X493" s="160"/>
      <c r="Y493" s="160"/>
      <c r="Z493" s="160"/>
      <c r="AA493" s="165"/>
      <c r="AT493" s="166" t="s">
        <v>143</v>
      </c>
      <c r="AU493" s="166" t="s">
        <v>101</v>
      </c>
      <c r="AV493" s="11" t="s">
        <v>140</v>
      </c>
      <c r="AW493" s="11" t="s">
        <v>31</v>
      </c>
      <c r="AX493" s="11" t="s">
        <v>81</v>
      </c>
      <c r="AY493" s="166" t="s">
        <v>135</v>
      </c>
    </row>
    <row r="494" spans="2:65" s="1" customFormat="1" ht="44.25" customHeight="1">
      <c r="B494" s="141"/>
      <c r="C494" s="175" t="s">
        <v>276</v>
      </c>
      <c r="D494" s="175" t="s">
        <v>393</v>
      </c>
      <c r="E494" s="176" t="s">
        <v>959</v>
      </c>
      <c r="F494" s="262" t="s">
        <v>960</v>
      </c>
      <c r="G494" s="262"/>
      <c r="H494" s="262"/>
      <c r="I494" s="262"/>
      <c r="J494" s="177" t="s">
        <v>187</v>
      </c>
      <c r="K494" s="178">
        <v>48.1</v>
      </c>
      <c r="L494" s="263"/>
      <c r="M494" s="263"/>
      <c r="N494" s="263">
        <f>ROUND(L494*K494,2)</f>
        <v>0</v>
      </c>
      <c r="O494" s="250"/>
      <c r="P494" s="250"/>
      <c r="Q494" s="250"/>
      <c r="R494" s="146"/>
      <c r="T494" s="147" t="s">
        <v>5</v>
      </c>
      <c r="U494" s="44" t="s">
        <v>38</v>
      </c>
      <c r="V494" s="148">
        <v>0</v>
      </c>
      <c r="W494" s="148">
        <f>V494*K494</f>
        <v>0</v>
      </c>
      <c r="X494" s="148">
        <v>0.00368</v>
      </c>
      <c r="Y494" s="148">
        <f>X494*K494</f>
        <v>0.177008</v>
      </c>
      <c r="Z494" s="148">
        <v>0</v>
      </c>
      <c r="AA494" s="149">
        <f>Z494*K494</f>
        <v>0</v>
      </c>
      <c r="AR494" s="21" t="s">
        <v>149</v>
      </c>
      <c r="AT494" s="21" t="s">
        <v>393</v>
      </c>
      <c r="AU494" s="21" t="s">
        <v>101</v>
      </c>
      <c r="AY494" s="21" t="s">
        <v>135</v>
      </c>
      <c r="BE494" s="150">
        <f>IF(U494="základní",N494,0)</f>
        <v>0</v>
      </c>
      <c r="BF494" s="150">
        <f>IF(U494="snížená",N494,0)</f>
        <v>0</v>
      </c>
      <c r="BG494" s="150">
        <f>IF(U494="zákl. přenesená",N494,0)</f>
        <v>0</v>
      </c>
      <c r="BH494" s="150">
        <f>IF(U494="sníž. přenesená",N494,0)</f>
        <v>0</v>
      </c>
      <c r="BI494" s="150">
        <f>IF(U494="nulová",N494,0)</f>
        <v>0</v>
      </c>
      <c r="BJ494" s="21" t="s">
        <v>81</v>
      </c>
      <c r="BK494" s="150">
        <f>ROUND(L494*K494,2)</f>
        <v>0</v>
      </c>
      <c r="BL494" s="21" t="s">
        <v>226</v>
      </c>
      <c r="BM494" s="21" t="s">
        <v>961</v>
      </c>
    </row>
    <row r="495" spans="2:63" s="9" customFormat="1" ht="29.85" customHeight="1">
      <c r="B495" s="130"/>
      <c r="C495" s="131"/>
      <c r="D495" s="140" t="s">
        <v>119</v>
      </c>
      <c r="E495" s="140"/>
      <c r="F495" s="140"/>
      <c r="G495" s="140"/>
      <c r="H495" s="140"/>
      <c r="I495" s="140"/>
      <c r="J495" s="140"/>
      <c r="K495" s="140"/>
      <c r="L495" s="140"/>
      <c r="M495" s="140"/>
      <c r="N495" s="269">
        <f>BK495</f>
        <v>0</v>
      </c>
      <c r="O495" s="270"/>
      <c r="P495" s="270"/>
      <c r="Q495" s="270"/>
      <c r="R495" s="133"/>
      <c r="T495" s="134"/>
      <c r="U495" s="131"/>
      <c r="V495" s="131"/>
      <c r="W495" s="135">
        <f>SUM(W496:W514)</f>
        <v>171.248</v>
      </c>
      <c r="X495" s="131"/>
      <c r="Y495" s="135">
        <f>SUM(Y496:Y514)</f>
        <v>1.91632</v>
      </c>
      <c r="Z495" s="131"/>
      <c r="AA495" s="136">
        <f>SUM(AA496:AA514)</f>
        <v>0</v>
      </c>
      <c r="AR495" s="137" t="s">
        <v>101</v>
      </c>
      <c r="AT495" s="138" t="s">
        <v>72</v>
      </c>
      <c r="AU495" s="138" t="s">
        <v>81</v>
      </c>
      <c r="AY495" s="137" t="s">
        <v>135</v>
      </c>
      <c r="BK495" s="139">
        <f>SUM(BK496:BK514)</f>
        <v>0</v>
      </c>
    </row>
    <row r="496" spans="2:65" s="1" customFormat="1" ht="31.5" customHeight="1">
      <c r="B496" s="141"/>
      <c r="C496" s="142" t="s">
        <v>350</v>
      </c>
      <c r="D496" s="142" t="s">
        <v>136</v>
      </c>
      <c r="E496" s="143" t="s">
        <v>962</v>
      </c>
      <c r="F496" s="249" t="s">
        <v>963</v>
      </c>
      <c r="G496" s="249"/>
      <c r="H496" s="249"/>
      <c r="I496" s="249"/>
      <c r="J496" s="144" t="s">
        <v>187</v>
      </c>
      <c r="K496" s="145">
        <v>112</v>
      </c>
      <c r="L496" s="250"/>
      <c r="M496" s="250"/>
      <c r="N496" s="250">
        <f>ROUND(L496*K496,2)</f>
        <v>0</v>
      </c>
      <c r="O496" s="250"/>
      <c r="P496" s="250"/>
      <c r="Q496" s="250"/>
      <c r="R496" s="146"/>
      <c r="T496" s="147" t="s">
        <v>5</v>
      </c>
      <c r="U496" s="44" t="s">
        <v>38</v>
      </c>
      <c r="V496" s="148">
        <v>0.814</v>
      </c>
      <c r="W496" s="148">
        <f>V496*K496</f>
        <v>91.16799999999999</v>
      </c>
      <c r="X496" s="148">
        <v>0.0032</v>
      </c>
      <c r="Y496" s="148">
        <f>X496*K496</f>
        <v>0.3584</v>
      </c>
      <c r="Z496" s="148">
        <v>0</v>
      </c>
      <c r="AA496" s="149">
        <f>Z496*K496</f>
        <v>0</v>
      </c>
      <c r="AR496" s="21" t="s">
        <v>226</v>
      </c>
      <c r="AT496" s="21" t="s">
        <v>136</v>
      </c>
      <c r="AU496" s="21" t="s">
        <v>101</v>
      </c>
      <c r="AY496" s="21" t="s">
        <v>135</v>
      </c>
      <c r="BE496" s="150">
        <f>IF(U496="základní",N496,0)</f>
        <v>0</v>
      </c>
      <c r="BF496" s="150">
        <f>IF(U496="snížená",N496,0)</f>
        <v>0</v>
      </c>
      <c r="BG496" s="150">
        <f>IF(U496="zákl. přenesená",N496,0)</f>
        <v>0</v>
      </c>
      <c r="BH496" s="150">
        <f>IF(U496="sníž. přenesená",N496,0)</f>
        <v>0</v>
      </c>
      <c r="BI496" s="150">
        <f>IF(U496="nulová",N496,0)</f>
        <v>0</v>
      </c>
      <c r="BJ496" s="21" t="s">
        <v>81</v>
      </c>
      <c r="BK496" s="150">
        <f>ROUND(L496*K496,2)</f>
        <v>0</v>
      </c>
      <c r="BL496" s="21" t="s">
        <v>226</v>
      </c>
      <c r="BM496" s="21" t="s">
        <v>964</v>
      </c>
    </row>
    <row r="497" spans="2:51" s="12" customFormat="1" ht="22.5" customHeight="1">
      <c r="B497" s="167"/>
      <c r="C497" s="168"/>
      <c r="D497" s="168"/>
      <c r="E497" s="169" t="s">
        <v>5</v>
      </c>
      <c r="F497" s="257" t="s">
        <v>598</v>
      </c>
      <c r="G497" s="258"/>
      <c r="H497" s="258"/>
      <c r="I497" s="258"/>
      <c r="J497" s="168"/>
      <c r="K497" s="170" t="s">
        <v>5</v>
      </c>
      <c r="L497" s="168"/>
      <c r="M497" s="168"/>
      <c r="N497" s="168"/>
      <c r="O497" s="168"/>
      <c r="P497" s="168"/>
      <c r="Q497" s="168"/>
      <c r="R497" s="171"/>
      <c r="T497" s="172"/>
      <c r="U497" s="168"/>
      <c r="V497" s="168"/>
      <c r="W497" s="168"/>
      <c r="X497" s="168"/>
      <c r="Y497" s="168"/>
      <c r="Z497" s="168"/>
      <c r="AA497" s="173"/>
      <c r="AT497" s="174" t="s">
        <v>143</v>
      </c>
      <c r="AU497" s="174" t="s">
        <v>101</v>
      </c>
      <c r="AV497" s="12" t="s">
        <v>81</v>
      </c>
      <c r="AW497" s="12" t="s">
        <v>31</v>
      </c>
      <c r="AX497" s="12" t="s">
        <v>73</v>
      </c>
      <c r="AY497" s="174" t="s">
        <v>135</v>
      </c>
    </row>
    <row r="498" spans="2:51" s="10" customFormat="1" ht="22.5" customHeight="1">
      <c r="B498" s="151"/>
      <c r="C498" s="152"/>
      <c r="D498" s="152"/>
      <c r="E498" s="153" t="s">
        <v>5</v>
      </c>
      <c r="F498" s="253" t="s">
        <v>965</v>
      </c>
      <c r="G498" s="254"/>
      <c r="H498" s="254"/>
      <c r="I498" s="254"/>
      <c r="J498" s="152"/>
      <c r="K498" s="154">
        <v>10.8</v>
      </c>
      <c r="L498" s="152"/>
      <c r="M498" s="152"/>
      <c r="N498" s="152"/>
      <c r="O498" s="152"/>
      <c r="P498" s="152"/>
      <c r="Q498" s="152"/>
      <c r="R498" s="155"/>
      <c r="T498" s="156"/>
      <c r="U498" s="152"/>
      <c r="V498" s="152"/>
      <c r="W498" s="152"/>
      <c r="X498" s="152"/>
      <c r="Y498" s="152"/>
      <c r="Z498" s="152"/>
      <c r="AA498" s="157"/>
      <c r="AT498" s="158" t="s">
        <v>143</v>
      </c>
      <c r="AU498" s="158" t="s">
        <v>101</v>
      </c>
      <c r="AV498" s="10" t="s">
        <v>101</v>
      </c>
      <c r="AW498" s="10" t="s">
        <v>31</v>
      </c>
      <c r="AX498" s="10" t="s">
        <v>73</v>
      </c>
      <c r="AY498" s="158" t="s">
        <v>135</v>
      </c>
    </row>
    <row r="499" spans="2:51" s="10" customFormat="1" ht="22.5" customHeight="1">
      <c r="B499" s="151"/>
      <c r="C499" s="152"/>
      <c r="D499" s="152"/>
      <c r="E499" s="153" t="s">
        <v>5</v>
      </c>
      <c r="F499" s="253" t="s">
        <v>966</v>
      </c>
      <c r="G499" s="254"/>
      <c r="H499" s="254"/>
      <c r="I499" s="254"/>
      <c r="J499" s="152"/>
      <c r="K499" s="154">
        <v>12</v>
      </c>
      <c r="L499" s="152"/>
      <c r="M499" s="152"/>
      <c r="N499" s="152"/>
      <c r="O499" s="152"/>
      <c r="P499" s="152"/>
      <c r="Q499" s="152"/>
      <c r="R499" s="155"/>
      <c r="T499" s="156"/>
      <c r="U499" s="152"/>
      <c r="V499" s="152"/>
      <c r="W499" s="152"/>
      <c r="X499" s="152"/>
      <c r="Y499" s="152"/>
      <c r="Z499" s="152"/>
      <c r="AA499" s="157"/>
      <c r="AT499" s="158" t="s">
        <v>143</v>
      </c>
      <c r="AU499" s="158" t="s">
        <v>101</v>
      </c>
      <c r="AV499" s="10" t="s">
        <v>101</v>
      </c>
      <c r="AW499" s="10" t="s">
        <v>31</v>
      </c>
      <c r="AX499" s="10" t="s">
        <v>73</v>
      </c>
      <c r="AY499" s="158" t="s">
        <v>135</v>
      </c>
    </row>
    <row r="500" spans="2:51" s="10" customFormat="1" ht="22.5" customHeight="1">
      <c r="B500" s="151"/>
      <c r="C500" s="152"/>
      <c r="D500" s="152"/>
      <c r="E500" s="153" t="s">
        <v>5</v>
      </c>
      <c r="F500" s="253" t="s">
        <v>967</v>
      </c>
      <c r="G500" s="254"/>
      <c r="H500" s="254"/>
      <c r="I500" s="254"/>
      <c r="J500" s="152"/>
      <c r="K500" s="154">
        <v>12</v>
      </c>
      <c r="L500" s="152"/>
      <c r="M500" s="152"/>
      <c r="N500" s="152"/>
      <c r="O500" s="152"/>
      <c r="P500" s="152"/>
      <c r="Q500" s="152"/>
      <c r="R500" s="155"/>
      <c r="T500" s="156"/>
      <c r="U500" s="152"/>
      <c r="V500" s="152"/>
      <c r="W500" s="152"/>
      <c r="X500" s="152"/>
      <c r="Y500" s="152"/>
      <c r="Z500" s="152"/>
      <c r="AA500" s="157"/>
      <c r="AT500" s="158" t="s">
        <v>143</v>
      </c>
      <c r="AU500" s="158" t="s">
        <v>101</v>
      </c>
      <c r="AV500" s="10" t="s">
        <v>101</v>
      </c>
      <c r="AW500" s="10" t="s">
        <v>31</v>
      </c>
      <c r="AX500" s="10" t="s">
        <v>73</v>
      </c>
      <c r="AY500" s="158" t="s">
        <v>135</v>
      </c>
    </row>
    <row r="501" spans="2:51" s="10" customFormat="1" ht="22.5" customHeight="1">
      <c r="B501" s="151"/>
      <c r="C501" s="152"/>
      <c r="D501" s="152"/>
      <c r="E501" s="153" t="s">
        <v>5</v>
      </c>
      <c r="F501" s="253" t="s">
        <v>968</v>
      </c>
      <c r="G501" s="254"/>
      <c r="H501" s="254"/>
      <c r="I501" s="254"/>
      <c r="J501" s="152"/>
      <c r="K501" s="154">
        <v>22.08</v>
      </c>
      <c r="L501" s="152"/>
      <c r="M501" s="152"/>
      <c r="N501" s="152"/>
      <c r="O501" s="152"/>
      <c r="P501" s="152"/>
      <c r="Q501" s="152"/>
      <c r="R501" s="155"/>
      <c r="T501" s="156"/>
      <c r="U501" s="152"/>
      <c r="V501" s="152"/>
      <c r="W501" s="152"/>
      <c r="X501" s="152"/>
      <c r="Y501" s="152"/>
      <c r="Z501" s="152"/>
      <c r="AA501" s="157"/>
      <c r="AT501" s="158" t="s">
        <v>143</v>
      </c>
      <c r="AU501" s="158" t="s">
        <v>101</v>
      </c>
      <c r="AV501" s="10" t="s">
        <v>101</v>
      </c>
      <c r="AW501" s="10" t="s">
        <v>31</v>
      </c>
      <c r="AX501" s="10" t="s">
        <v>73</v>
      </c>
      <c r="AY501" s="158" t="s">
        <v>135</v>
      </c>
    </row>
    <row r="502" spans="2:51" s="13" customFormat="1" ht="22.5" customHeight="1">
      <c r="B502" s="182"/>
      <c r="C502" s="183"/>
      <c r="D502" s="183"/>
      <c r="E502" s="184" t="s">
        <v>5</v>
      </c>
      <c r="F502" s="271" t="s">
        <v>546</v>
      </c>
      <c r="G502" s="272"/>
      <c r="H502" s="272"/>
      <c r="I502" s="272"/>
      <c r="J502" s="183"/>
      <c r="K502" s="185">
        <v>56.88</v>
      </c>
      <c r="L502" s="183"/>
      <c r="M502" s="183"/>
      <c r="N502" s="183"/>
      <c r="O502" s="183"/>
      <c r="P502" s="183"/>
      <c r="Q502" s="183"/>
      <c r="R502" s="186"/>
      <c r="T502" s="187"/>
      <c r="U502" s="183"/>
      <c r="V502" s="183"/>
      <c r="W502" s="183"/>
      <c r="X502" s="183"/>
      <c r="Y502" s="183"/>
      <c r="Z502" s="183"/>
      <c r="AA502" s="188"/>
      <c r="AT502" s="189" t="s">
        <v>143</v>
      </c>
      <c r="AU502" s="189" t="s">
        <v>101</v>
      </c>
      <c r="AV502" s="13" t="s">
        <v>434</v>
      </c>
      <c r="AW502" s="13" t="s">
        <v>31</v>
      </c>
      <c r="AX502" s="13" t="s">
        <v>73</v>
      </c>
      <c r="AY502" s="189" t="s">
        <v>135</v>
      </c>
    </row>
    <row r="503" spans="2:51" s="10" customFormat="1" ht="22.5" customHeight="1">
      <c r="B503" s="151"/>
      <c r="C503" s="152"/>
      <c r="D503" s="152"/>
      <c r="E503" s="153" t="s">
        <v>5</v>
      </c>
      <c r="F503" s="253" t="s">
        <v>5</v>
      </c>
      <c r="G503" s="254"/>
      <c r="H503" s="254"/>
      <c r="I503" s="254"/>
      <c r="J503" s="152"/>
      <c r="K503" s="154">
        <v>0</v>
      </c>
      <c r="L503" s="152"/>
      <c r="M503" s="152"/>
      <c r="N503" s="152"/>
      <c r="O503" s="152"/>
      <c r="P503" s="152"/>
      <c r="Q503" s="152"/>
      <c r="R503" s="155"/>
      <c r="T503" s="156"/>
      <c r="U503" s="152"/>
      <c r="V503" s="152"/>
      <c r="W503" s="152"/>
      <c r="X503" s="152"/>
      <c r="Y503" s="152"/>
      <c r="Z503" s="152"/>
      <c r="AA503" s="157"/>
      <c r="AT503" s="158" t="s">
        <v>143</v>
      </c>
      <c r="AU503" s="158" t="s">
        <v>101</v>
      </c>
      <c r="AV503" s="10" t="s">
        <v>101</v>
      </c>
      <c r="AW503" s="10" t="s">
        <v>31</v>
      </c>
      <c r="AX503" s="10" t="s">
        <v>73</v>
      </c>
      <c r="AY503" s="158" t="s">
        <v>135</v>
      </c>
    </row>
    <row r="504" spans="2:51" s="12" customFormat="1" ht="22.5" customHeight="1">
      <c r="B504" s="167"/>
      <c r="C504" s="168"/>
      <c r="D504" s="168"/>
      <c r="E504" s="169" t="s">
        <v>5</v>
      </c>
      <c r="F504" s="259" t="s">
        <v>589</v>
      </c>
      <c r="G504" s="260"/>
      <c r="H504" s="260"/>
      <c r="I504" s="260"/>
      <c r="J504" s="168"/>
      <c r="K504" s="170" t="s">
        <v>5</v>
      </c>
      <c r="L504" s="168"/>
      <c r="M504" s="168"/>
      <c r="N504" s="168"/>
      <c r="O504" s="168"/>
      <c r="P504" s="168"/>
      <c r="Q504" s="168"/>
      <c r="R504" s="171"/>
      <c r="T504" s="172"/>
      <c r="U504" s="168"/>
      <c r="V504" s="168"/>
      <c r="W504" s="168"/>
      <c r="X504" s="168"/>
      <c r="Y504" s="168"/>
      <c r="Z504" s="168"/>
      <c r="AA504" s="173"/>
      <c r="AT504" s="174" t="s">
        <v>143</v>
      </c>
      <c r="AU504" s="174" t="s">
        <v>101</v>
      </c>
      <c r="AV504" s="12" t="s">
        <v>81</v>
      </c>
      <c r="AW504" s="12" t="s">
        <v>31</v>
      </c>
      <c r="AX504" s="12" t="s">
        <v>73</v>
      </c>
      <c r="AY504" s="174" t="s">
        <v>135</v>
      </c>
    </row>
    <row r="505" spans="2:51" s="10" customFormat="1" ht="22.5" customHeight="1">
      <c r="B505" s="151"/>
      <c r="C505" s="152"/>
      <c r="D505" s="152"/>
      <c r="E505" s="153" t="s">
        <v>5</v>
      </c>
      <c r="F505" s="253" t="s">
        <v>969</v>
      </c>
      <c r="G505" s="254"/>
      <c r="H505" s="254"/>
      <c r="I505" s="254"/>
      <c r="J505" s="152"/>
      <c r="K505" s="154">
        <v>14</v>
      </c>
      <c r="L505" s="152"/>
      <c r="M505" s="152"/>
      <c r="N505" s="152"/>
      <c r="O505" s="152"/>
      <c r="P505" s="152"/>
      <c r="Q505" s="152"/>
      <c r="R505" s="155"/>
      <c r="T505" s="156"/>
      <c r="U505" s="152"/>
      <c r="V505" s="152"/>
      <c r="W505" s="152"/>
      <c r="X505" s="152"/>
      <c r="Y505" s="152"/>
      <c r="Z505" s="152"/>
      <c r="AA505" s="157"/>
      <c r="AT505" s="158" t="s">
        <v>143</v>
      </c>
      <c r="AU505" s="158" t="s">
        <v>101</v>
      </c>
      <c r="AV505" s="10" t="s">
        <v>101</v>
      </c>
      <c r="AW505" s="10" t="s">
        <v>31</v>
      </c>
      <c r="AX505" s="10" t="s">
        <v>73</v>
      </c>
      <c r="AY505" s="158" t="s">
        <v>135</v>
      </c>
    </row>
    <row r="506" spans="2:51" s="10" customFormat="1" ht="22.5" customHeight="1">
      <c r="B506" s="151"/>
      <c r="C506" s="152"/>
      <c r="D506" s="152"/>
      <c r="E506" s="153" t="s">
        <v>5</v>
      </c>
      <c r="F506" s="253" t="s">
        <v>970</v>
      </c>
      <c r="G506" s="254"/>
      <c r="H506" s="254"/>
      <c r="I506" s="254"/>
      <c r="J506" s="152"/>
      <c r="K506" s="154">
        <v>9.56</v>
      </c>
      <c r="L506" s="152"/>
      <c r="M506" s="152"/>
      <c r="N506" s="152"/>
      <c r="O506" s="152"/>
      <c r="P506" s="152"/>
      <c r="Q506" s="152"/>
      <c r="R506" s="155"/>
      <c r="T506" s="156"/>
      <c r="U506" s="152"/>
      <c r="V506" s="152"/>
      <c r="W506" s="152"/>
      <c r="X506" s="152"/>
      <c r="Y506" s="152"/>
      <c r="Z506" s="152"/>
      <c r="AA506" s="157"/>
      <c r="AT506" s="158" t="s">
        <v>143</v>
      </c>
      <c r="AU506" s="158" t="s">
        <v>101</v>
      </c>
      <c r="AV506" s="10" t="s">
        <v>101</v>
      </c>
      <c r="AW506" s="10" t="s">
        <v>31</v>
      </c>
      <c r="AX506" s="10" t="s">
        <v>73</v>
      </c>
      <c r="AY506" s="158" t="s">
        <v>135</v>
      </c>
    </row>
    <row r="507" spans="2:51" s="10" customFormat="1" ht="22.5" customHeight="1">
      <c r="B507" s="151"/>
      <c r="C507" s="152"/>
      <c r="D507" s="152"/>
      <c r="E507" s="153" t="s">
        <v>5</v>
      </c>
      <c r="F507" s="253" t="s">
        <v>971</v>
      </c>
      <c r="G507" s="254"/>
      <c r="H507" s="254"/>
      <c r="I507" s="254"/>
      <c r="J507" s="152"/>
      <c r="K507" s="154">
        <v>9.76</v>
      </c>
      <c r="L507" s="152"/>
      <c r="M507" s="152"/>
      <c r="N507" s="152"/>
      <c r="O507" s="152"/>
      <c r="P507" s="152"/>
      <c r="Q507" s="152"/>
      <c r="R507" s="155"/>
      <c r="T507" s="156"/>
      <c r="U507" s="152"/>
      <c r="V507" s="152"/>
      <c r="W507" s="152"/>
      <c r="X507" s="152"/>
      <c r="Y507" s="152"/>
      <c r="Z507" s="152"/>
      <c r="AA507" s="157"/>
      <c r="AT507" s="158" t="s">
        <v>143</v>
      </c>
      <c r="AU507" s="158" t="s">
        <v>101</v>
      </c>
      <c r="AV507" s="10" t="s">
        <v>101</v>
      </c>
      <c r="AW507" s="10" t="s">
        <v>31</v>
      </c>
      <c r="AX507" s="10" t="s">
        <v>73</v>
      </c>
      <c r="AY507" s="158" t="s">
        <v>135</v>
      </c>
    </row>
    <row r="508" spans="2:51" s="10" customFormat="1" ht="22.5" customHeight="1">
      <c r="B508" s="151"/>
      <c r="C508" s="152"/>
      <c r="D508" s="152"/>
      <c r="E508" s="153" t="s">
        <v>5</v>
      </c>
      <c r="F508" s="253" t="s">
        <v>972</v>
      </c>
      <c r="G508" s="254"/>
      <c r="H508" s="254"/>
      <c r="I508" s="254"/>
      <c r="J508" s="152"/>
      <c r="K508" s="154">
        <v>21.8</v>
      </c>
      <c r="L508" s="152"/>
      <c r="M508" s="152"/>
      <c r="N508" s="152"/>
      <c r="O508" s="152"/>
      <c r="P508" s="152"/>
      <c r="Q508" s="152"/>
      <c r="R508" s="155"/>
      <c r="T508" s="156"/>
      <c r="U508" s="152"/>
      <c r="V508" s="152"/>
      <c r="W508" s="152"/>
      <c r="X508" s="152"/>
      <c r="Y508" s="152"/>
      <c r="Z508" s="152"/>
      <c r="AA508" s="157"/>
      <c r="AT508" s="158" t="s">
        <v>143</v>
      </c>
      <c r="AU508" s="158" t="s">
        <v>101</v>
      </c>
      <c r="AV508" s="10" t="s">
        <v>101</v>
      </c>
      <c r="AW508" s="10" t="s">
        <v>31</v>
      </c>
      <c r="AX508" s="10" t="s">
        <v>73</v>
      </c>
      <c r="AY508" s="158" t="s">
        <v>135</v>
      </c>
    </row>
    <row r="509" spans="2:51" s="13" customFormat="1" ht="22.5" customHeight="1">
      <c r="B509" s="182"/>
      <c r="C509" s="183"/>
      <c r="D509" s="183"/>
      <c r="E509" s="184" t="s">
        <v>5</v>
      </c>
      <c r="F509" s="271" t="s">
        <v>546</v>
      </c>
      <c r="G509" s="272"/>
      <c r="H509" s="272"/>
      <c r="I509" s="272"/>
      <c r="J509" s="183"/>
      <c r="K509" s="185">
        <v>55.12</v>
      </c>
      <c r="L509" s="183"/>
      <c r="M509" s="183"/>
      <c r="N509" s="183"/>
      <c r="O509" s="183"/>
      <c r="P509" s="183"/>
      <c r="Q509" s="183"/>
      <c r="R509" s="186"/>
      <c r="T509" s="187"/>
      <c r="U509" s="183"/>
      <c r="V509" s="183"/>
      <c r="W509" s="183"/>
      <c r="X509" s="183"/>
      <c r="Y509" s="183"/>
      <c r="Z509" s="183"/>
      <c r="AA509" s="188"/>
      <c r="AT509" s="189" t="s">
        <v>143</v>
      </c>
      <c r="AU509" s="189" t="s">
        <v>101</v>
      </c>
      <c r="AV509" s="13" t="s">
        <v>434</v>
      </c>
      <c r="AW509" s="13" t="s">
        <v>31</v>
      </c>
      <c r="AX509" s="13" t="s">
        <v>73</v>
      </c>
      <c r="AY509" s="189" t="s">
        <v>135</v>
      </c>
    </row>
    <row r="510" spans="2:51" s="11" customFormat="1" ht="22.5" customHeight="1">
      <c r="B510" s="159"/>
      <c r="C510" s="160"/>
      <c r="D510" s="160"/>
      <c r="E510" s="161" t="s">
        <v>5</v>
      </c>
      <c r="F510" s="255" t="s">
        <v>145</v>
      </c>
      <c r="G510" s="256"/>
      <c r="H510" s="256"/>
      <c r="I510" s="256"/>
      <c r="J510" s="160"/>
      <c r="K510" s="162">
        <v>112</v>
      </c>
      <c r="L510" s="160"/>
      <c r="M510" s="160"/>
      <c r="N510" s="160"/>
      <c r="O510" s="160"/>
      <c r="P510" s="160"/>
      <c r="Q510" s="160"/>
      <c r="R510" s="163"/>
      <c r="T510" s="164"/>
      <c r="U510" s="160"/>
      <c r="V510" s="160"/>
      <c r="W510" s="160"/>
      <c r="X510" s="160"/>
      <c r="Y510" s="160"/>
      <c r="Z510" s="160"/>
      <c r="AA510" s="165"/>
      <c r="AT510" s="166" t="s">
        <v>143</v>
      </c>
      <c r="AU510" s="166" t="s">
        <v>101</v>
      </c>
      <c r="AV510" s="11" t="s">
        <v>140</v>
      </c>
      <c r="AW510" s="11" t="s">
        <v>31</v>
      </c>
      <c r="AX510" s="11" t="s">
        <v>81</v>
      </c>
      <c r="AY510" s="166" t="s">
        <v>135</v>
      </c>
    </row>
    <row r="511" spans="2:65" s="1" customFormat="1" ht="31.5" customHeight="1">
      <c r="B511" s="141"/>
      <c r="C511" s="175" t="s">
        <v>380</v>
      </c>
      <c r="D511" s="175" t="s">
        <v>393</v>
      </c>
      <c r="E511" s="176" t="s">
        <v>973</v>
      </c>
      <c r="F511" s="262" t="s">
        <v>974</v>
      </c>
      <c r="G511" s="262"/>
      <c r="H511" s="262"/>
      <c r="I511" s="262"/>
      <c r="J511" s="177" t="s">
        <v>187</v>
      </c>
      <c r="K511" s="178">
        <v>123.2</v>
      </c>
      <c r="L511" s="263"/>
      <c r="M511" s="263"/>
      <c r="N511" s="263">
        <f>ROUND(L511*K511,2)</f>
        <v>0</v>
      </c>
      <c r="O511" s="250"/>
      <c r="P511" s="250"/>
      <c r="Q511" s="250"/>
      <c r="R511" s="146"/>
      <c r="T511" s="147" t="s">
        <v>5</v>
      </c>
      <c r="U511" s="44" t="s">
        <v>38</v>
      </c>
      <c r="V511" s="148">
        <v>0</v>
      </c>
      <c r="W511" s="148">
        <f>V511*K511</f>
        <v>0</v>
      </c>
      <c r="X511" s="148">
        <v>0.0118</v>
      </c>
      <c r="Y511" s="148">
        <f>X511*K511</f>
        <v>1.45376</v>
      </c>
      <c r="Z511" s="148">
        <v>0</v>
      </c>
      <c r="AA511" s="149">
        <f>Z511*K511</f>
        <v>0</v>
      </c>
      <c r="AR511" s="21" t="s">
        <v>149</v>
      </c>
      <c r="AT511" s="21" t="s">
        <v>393</v>
      </c>
      <c r="AU511" s="21" t="s">
        <v>101</v>
      </c>
      <c r="AY511" s="21" t="s">
        <v>135</v>
      </c>
      <c r="BE511" s="150">
        <f>IF(U511="základní",N511,0)</f>
        <v>0</v>
      </c>
      <c r="BF511" s="150">
        <f>IF(U511="snížená",N511,0)</f>
        <v>0</v>
      </c>
      <c r="BG511" s="150">
        <f>IF(U511="zákl. přenesená",N511,0)</f>
        <v>0</v>
      </c>
      <c r="BH511" s="150">
        <f>IF(U511="sníž. přenesená",N511,0)</f>
        <v>0</v>
      </c>
      <c r="BI511" s="150">
        <f>IF(U511="nulová",N511,0)</f>
        <v>0</v>
      </c>
      <c r="BJ511" s="21" t="s">
        <v>81</v>
      </c>
      <c r="BK511" s="150">
        <f>ROUND(L511*K511,2)</f>
        <v>0</v>
      </c>
      <c r="BL511" s="21" t="s">
        <v>226</v>
      </c>
      <c r="BM511" s="21" t="s">
        <v>975</v>
      </c>
    </row>
    <row r="512" spans="2:65" s="1" customFormat="1" ht="31.5" customHeight="1">
      <c r="B512" s="141"/>
      <c r="C512" s="142" t="s">
        <v>392</v>
      </c>
      <c r="D512" s="142" t="s">
        <v>136</v>
      </c>
      <c r="E512" s="143" t="s">
        <v>976</v>
      </c>
      <c r="F512" s="249" t="s">
        <v>977</v>
      </c>
      <c r="G512" s="249"/>
      <c r="H512" s="249"/>
      <c r="I512" s="249"/>
      <c r="J512" s="144" t="s">
        <v>187</v>
      </c>
      <c r="K512" s="145">
        <v>112</v>
      </c>
      <c r="L512" s="250"/>
      <c r="M512" s="250"/>
      <c r="N512" s="250">
        <f>ROUND(L512*K512,2)</f>
        <v>0</v>
      </c>
      <c r="O512" s="250"/>
      <c r="P512" s="250"/>
      <c r="Q512" s="250"/>
      <c r="R512" s="146"/>
      <c r="T512" s="147" t="s">
        <v>5</v>
      </c>
      <c r="U512" s="44" t="s">
        <v>38</v>
      </c>
      <c r="V512" s="148">
        <v>0.615</v>
      </c>
      <c r="W512" s="148">
        <f>V512*K512</f>
        <v>68.88</v>
      </c>
      <c r="X512" s="148">
        <v>0</v>
      </c>
      <c r="Y512" s="148">
        <f>X512*K512</f>
        <v>0</v>
      </c>
      <c r="Z512" s="148">
        <v>0</v>
      </c>
      <c r="AA512" s="149">
        <f>Z512*K512</f>
        <v>0</v>
      </c>
      <c r="AR512" s="21" t="s">
        <v>226</v>
      </c>
      <c r="AT512" s="21" t="s">
        <v>136</v>
      </c>
      <c r="AU512" s="21" t="s">
        <v>101</v>
      </c>
      <c r="AY512" s="21" t="s">
        <v>135</v>
      </c>
      <c r="BE512" s="150">
        <f>IF(U512="základní",N512,0)</f>
        <v>0</v>
      </c>
      <c r="BF512" s="150">
        <f>IF(U512="snížená",N512,0)</f>
        <v>0</v>
      </c>
      <c r="BG512" s="150">
        <f>IF(U512="zákl. přenesená",N512,0)</f>
        <v>0</v>
      </c>
      <c r="BH512" s="150">
        <f>IF(U512="sníž. přenesená",N512,0)</f>
        <v>0</v>
      </c>
      <c r="BI512" s="150">
        <f>IF(U512="nulová",N512,0)</f>
        <v>0</v>
      </c>
      <c r="BJ512" s="21" t="s">
        <v>81</v>
      </c>
      <c r="BK512" s="150">
        <f>ROUND(L512*K512,2)</f>
        <v>0</v>
      </c>
      <c r="BL512" s="21" t="s">
        <v>226</v>
      </c>
      <c r="BM512" s="21" t="s">
        <v>978</v>
      </c>
    </row>
    <row r="513" spans="2:65" s="1" customFormat="1" ht="44.25" customHeight="1">
      <c r="B513" s="141"/>
      <c r="C513" s="142" t="s">
        <v>540</v>
      </c>
      <c r="D513" s="142" t="s">
        <v>136</v>
      </c>
      <c r="E513" s="143" t="s">
        <v>979</v>
      </c>
      <c r="F513" s="249" t="s">
        <v>980</v>
      </c>
      <c r="G513" s="249"/>
      <c r="H513" s="249"/>
      <c r="I513" s="249"/>
      <c r="J513" s="144" t="s">
        <v>187</v>
      </c>
      <c r="K513" s="145">
        <v>112</v>
      </c>
      <c r="L513" s="250"/>
      <c r="M513" s="250"/>
      <c r="N513" s="250">
        <f>ROUND(L513*K513,2)</f>
        <v>0</v>
      </c>
      <c r="O513" s="250"/>
      <c r="P513" s="250"/>
      <c r="Q513" s="250"/>
      <c r="R513" s="146"/>
      <c r="T513" s="147" t="s">
        <v>5</v>
      </c>
      <c r="U513" s="44" t="s">
        <v>38</v>
      </c>
      <c r="V513" s="148">
        <v>0</v>
      </c>
      <c r="W513" s="148">
        <f>V513*K513</f>
        <v>0</v>
      </c>
      <c r="X513" s="148">
        <v>0.00093</v>
      </c>
      <c r="Y513" s="148">
        <f>X513*K513</f>
        <v>0.10416</v>
      </c>
      <c r="Z513" s="148">
        <v>0</v>
      </c>
      <c r="AA513" s="149">
        <f>Z513*K513</f>
        <v>0</v>
      </c>
      <c r="AR513" s="21" t="s">
        <v>226</v>
      </c>
      <c r="AT513" s="21" t="s">
        <v>136</v>
      </c>
      <c r="AU513" s="21" t="s">
        <v>101</v>
      </c>
      <c r="AY513" s="21" t="s">
        <v>135</v>
      </c>
      <c r="BE513" s="150">
        <f>IF(U513="základní",N513,0)</f>
        <v>0</v>
      </c>
      <c r="BF513" s="150">
        <f>IF(U513="snížená",N513,0)</f>
        <v>0</v>
      </c>
      <c r="BG513" s="150">
        <f>IF(U513="zákl. přenesená",N513,0)</f>
        <v>0</v>
      </c>
      <c r="BH513" s="150">
        <f>IF(U513="sníž. přenesená",N513,0)</f>
        <v>0</v>
      </c>
      <c r="BI513" s="150">
        <f>IF(U513="nulová",N513,0)</f>
        <v>0</v>
      </c>
      <c r="BJ513" s="21" t="s">
        <v>81</v>
      </c>
      <c r="BK513" s="150">
        <f>ROUND(L513*K513,2)</f>
        <v>0</v>
      </c>
      <c r="BL513" s="21" t="s">
        <v>226</v>
      </c>
      <c r="BM513" s="21" t="s">
        <v>981</v>
      </c>
    </row>
    <row r="514" spans="2:65" s="1" customFormat="1" ht="44.25" customHeight="1">
      <c r="B514" s="141"/>
      <c r="C514" s="142" t="s">
        <v>548</v>
      </c>
      <c r="D514" s="142" t="s">
        <v>136</v>
      </c>
      <c r="E514" s="143" t="s">
        <v>982</v>
      </c>
      <c r="F514" s="249" t="s">
        <v>983</v>
      </c>
      <c r="G514" s="249"/>
      <c r="H514" s="249"/>
      <c r="I514" s="249"/>
      <c r="J514" s="144" t="s">
        <v>187</v>
      </c>
      <c r="K514" s="145">
        <v>112</v>
      </c>
      <c r="L514" s="250"/>
      <c r="M514" s="250"/>
      <c r="N514" s="250">
        <f>ROUND(L514*K514,2)</f>
        <v>0</v>
      </c>
      <c r="O514" s="250"/>
      <c r="P514" s="250"/>
      <c r="Q514" s="250"/>
      <c r="R514" s="146"/>
      <c r="T514" s="147" t="s">
        <v>5</v>
      </c>
      <c r="U514" s="44" t="s">
        <v>38</v>
      </c>
      <c r="V514" s="148">
        <v>0.1</v>
      </c>
      <c r="W514" s="148">
        <f>V514*K514</f>
        <v>11.200000000000001</v>
      </c>
      <c r="X514" s="148">
        <v>0</v>
      </c>
      <c r="Y514" s="148">
        <f>X514*K514</f>
        <v>0</v>
      </c>
      <c r="Z514" s="148">
        <v>0</v>
      </c>
      <c r="AA514" s="149">
        <f>Z514*K514</f>
        <v>0</v>
      </c>
      <c r="AR514" s="21" t="s">
        <v>226</v>
      </c>
      <c r="AT514" s="21" t="s">
        <v>136</v>
      </c>
      <c r="AU514" s="21" t="s">
        <v>101</v>
      </c>
      <c r="AY514" s="21" t="s">
        <v>135</v>
      </c>
      <c r="BE514" s="150">
        <f>IF(U514="základní",N514,0)</f>
        <v>0</v>
      </c>
      <c r="BF514" s="150">
        <f>IF(U514="snížená",N514,0)</f>
        <v>0</v>
      </c>
      <c r="BG514" s="150">
        <f>IF(U514="zákl. přenesená",N514,0)</f>
        <v>0</v>
      </c>
      <c r="BH514" s="150">
        <f>IF(U514="sníž. přenesená",N514,0)</f>
        <v>0</v>
      </c>
      <c r="BI514" s="150">
        <f>IF(U514="nulová",N514,0)</f>
        <v>0</v>
      </c>
      <c r="BJ514" s="21" t="s">
        <v>81</v>
      </c>
      <c r="BK514" s="150">
        <f>ROUND(L514*K514,2)</f>
        <v>0</v>
      </c>
      <c r="BL514" s="21" t="s">
        <v>226</v>
      </c>
      <c r="BM514" s="21" t="s">
        <v>984</v>
      </c>
    </row>
    <row r="515" spans="2:63" s="9" customFormat="1" ht="29.85" customHeight="1">
      <c r="B515" s="130"/>
      <c r="C515" s="131"/>
      <c r="D515" s="140" t="s">
        <v>397</v>
      </c>
      <c r="E515" s="140"/>
      <c r="F515" s="140"/>
      <c r="G515" s="140"/>
      <c r="H515" s="140"/>
      <c r="I515" s="140"/>
      <c r="J515" s="140"/>
      <c r="K515" s="140"/>
      <c r="L515" s="140"/>
      <c r="M515" s="140"/>
      <c r="N515" s="269">
        <f>BK515</f>
        <v>0</v>
      </c>
      <c r="O515" s="270"/>
      <c r="P515" s="270"/>
      <c r="Q515" s="270"/>
      <c r="R515" s="133"/>
      <c r="T515" s="134"/>
      <c r="U515" s="131"/>
      <c r="V515" s="131"/>
      <c r="W515" s="135">
        <f>SUM(W516:W537)</f>
        <v>11.446383999999998</v>
      </c>
      <c r="X515" s="131"/>
      <c r="Y515" s="135">
        <f>SUM(Y516:Y537)</f>
        <v>0</v>
      </c>
      <c r="Z515" s="131"/>
      <c r="AA515" s="136">
        <f>SUM(AA516:AA537)</f>
        <v>0</v>
      </c>
      <c r="AR515" s="137" t="s">
        <v>101</v>
      </c>
      <c r="AT515" s="138" t="s">
        <v>72</v>
      </c>
      <c r="AU515" s="138" t="s">
        <v>81</v>
      </c>
      <c r="AY515" s="137" t="s">
        <v>135</v>
      </c>
      <c r="BK515" s="139">
        <f>SUM(BK516:BK537)</f>
        <v>0</v>
      </c>
    </row>
    <row r="516" spans="2:65" s="1" customFormat="1" ht="31.5" customHeight="1">
      <c r="B516" s="141"/>
      <c r="C516" s="142" t="s">
        <v>140</v>
      </c>
      <c r="D516" s="142" t="s">
        <v>136</v>
      </c>
      <c r="E516" s="143" t="s">
        <v>985</v>
      </c>
      <c r="F516" s="249" t="s">
        <v>986</v>
      </c>
      <c r="G516" s="249"/>
      <c r="H516" s="249"/>
      <c r="I516" s="249"/>
      <c r="J516" s="144" t="s">
        <v>187</v>
      </c>
      <c r="K516" s="145">
        <v>426.57</v>
      </c>
      <c r="L516" s="250"/>
      <c r="M516" s="250"/>
      <c r="N516" s="250">
        <f>ROUND(L516*K516,2)</f>
        <v>0</v>
      </c>
      <c r="O516" s="250"/>
      <c r="P516" s="250"/>
      <c r="Q516" s="250"/>
      <c r="R516" s="146"/>
      <c r="T516" s="147" t="s">
        <v>5</v>
      </c>
      <c r="U516" s="44" t="s">
        <v>38</v>
      </c>
      <c r="V516" s="148">
        <v>0.024</v>
      </c>
      <c r="W516" s="148">
        <f>V516*K516</f>
        <v>10.23768</v>
      </c>
      <c r="X516" s="148">
        <v>0</v>
      </c>
      <c r="Y516" s="148">
        <f>X516*K516</f>
        <v>0</v>
      </c>
      <c r="Z516" s="148">
        <v>0</v>
      </c>
      <c r="AA516" s="149">
        <f>Z516*K516</f>
        <v>0</v>
      </c>
      <c r="AR516" s="21" t="s">
        <v>226</v>
      </c>
      <c r="AT516" s="21" t="s">
        <v>136</v>
      </c>
      <c r="AU516" s="21" t="s">
        <v>101</v>
      </c>
      <c r="AY516" s="21" t="s">
        <v>135</v>
      </c>
      <c r="BE516" s="150">
        <f>IF(U516="základní",N516,0)</f>
        <v>0</v>
      </c>
      <c r="BF516" s="150">
        <f>IF(U516="snížená",N516,0)</f>
        <v>0</v>
      </c>
      <c r="BG516" s="150">
        <f>IF(U516="zákl. přenesená",N516,0)</f>
        <v>0</v>
      </c>
      <c r="BH516" s="150">
        <f>IF(U516="sníž. přenesená",N516,0)</f>
        <v>0</v>
      </c>
      <c r="BI516" s="150">
        <f>IF(U516="nulová",N516,0)</f>
        <v>0</v>
      </c>
      <c r="BJ516" s="21" t="s">
        <v>81</v>
      </c>
      <c r="BK516" s="150">
        <f>ROUND(L516*K516,2)</f>
        <v>0</v>
      </c>
      <c r="BL516" s="21" t="s">
        <v>226</v>
      </c>
      <c r="BM516" s="21" t="s">
        <v>987</v>
      </c>
    </row>
    <row r="517" spans="2:51" s="10" customFormat="1" ht="22.5" customHeight="1">
      <c r="B517" s="151"/>
      <c r="C517" s="152"/>
      <c r="D517" s="152"/>
      <c r="E517" s="153" t="s">
        <v>5</v>
      </c>
      <c r="F517" s="251" t="s">
        <v>988</v>
      </c>
      <c r="G517" s="252"/>
      <c r="H517" s="252"/>
      <c r="I517" s="252"/>
      <c r="J517" s="152"/>
      <c r="K517" s="154">
        <v>213.285</v>
      </c>
      <c r="L517" s="152"/>
      <c r="M517" s="152"/>
      <c r="N517" s="152"/>
      <c r="O517" s="152"/>
      <c r="P517" s="152"/>
      <c r="Q517" s="152"/>
      <c r="R517" s="155"/>
      <c r="T517" s="156"/>
      <c r="U517" s="152"/>
      <c r="V517" s="152"/>
      <c r="W517" s="152"/>
      <c r="X517" s="152"/>
      <c r="Y517" s="152"/>
      <c r="Z517" s="152"/>
      <c r="AA517" s="157"/>
      <c r="AT517" s="158" t="s">
        <v>143</v>
      </c>
      <c r="AU517" s="158" t="s">
        <v>101</v>
      </c>
      <c r="AV517" s="10" t="s">
        <v>101</v>
      </c>
      <c r="AW517" s="10" t="s">
        <v>31</v>
      </c>
      <c r="AX517" s="10" t="s">
        <v>73</v>
      </c>
      <c r="AY517" s="158" t="s">
        <v>135</v>
      </c>
    </row>
    <row r="518" spans="2:51" s="10" customFormat="1" ht="22.5" customHeight="1">
      <c r="B518" s="151"/>
      <c r="C518" s="152"/>
      <c r="D518" s="152"/>
      <c r="E518" s="153" t="s">
        <v>5</v>
      </c>
      <c r="F518" s="253" t="s">
        <v>989</v>
      </c>
      <c r="G518" s="254"/>
      <c r="H518" s="254"/>
      <c r="I518" s="254"/>
      <c r="J518" s="152"/>
      <c r="K518" s="154">
        <v>213.285</v>
      </c>
      <c r="L518" s="152"/>
      <c r="M518" s="152"/>
      <c r="N518" s="152"/>
      <c r="O518" s="152"/>
      <c r="P518" s="152"/>
      <c r="Q518" s="152"/>
      <c r="R518" s="155"/>
      <c r="T518" s="156"/>
      <c r="U518" s="152"/>
      <c r="V518" s="152"/>
      <c r="W518" s="152"/>
      <c r="X518" s="152"/>
      <c r="Y518" s="152"/>
      <c r="Z518" s="152"/>
      <c r="AA518" s="157"/>
      <c r="AT518" s="158" t="s">
        <v>143</v>
      </c>
      <c r="AU518" s="158" t="s">
        <v>101</v>
      </c>
      <c r="AV518" s="10" t="s">
        <v>101</v>
      </c>
      <c r="AW518" s="10" t="s">
        <v>31</v>
      </c>
      <c r="AX518" s="10" t="s">
        <v>73</v>
      </c>
      <c r="AY518" s="158" t="s">
        <v>135</v>
      </c>
    </row>
    <row r="519" spans="2:51" s="11" customFormat="1" ht="22.5" customHeight="1">
      <c r="B519" s="159"/>
      <c r="C519" s="160"/>
      <c r="D519" s="160"/>
      <c r="E519" s="161" t="s">
        <v>5</v>
      </c>
      <c r="F519" s="255" t="s">
        <v>145</v>
      </c>
      <c r="G519" s="256"/>
      <c r="H519" s="256"/>
      <c r="I519" s="256"/>
      <c r="J519" s="160"/>
      <c r="K519" s="162">
        <v>426.57</v>
      </c>
      <c r="L519" s="160"/>
      <c r="M519" s="160"/>
      <c r="N519" s="160"/>
      <c r="O519" s="160"/>
      <c r="P519" s="160"/>
      <c r="Q519" s="160"/>
      <c r="R519" s="163"/>
      <c r="T519" s="164"/>
      <c r="U519" s="160"/>
      <c r="V519" s="160"/>
      <c r="W519" s="160"/>
      <c r="X519" s="160"/>
      <c r="Y519" s="160"/>
      <c r="Z519" s="160"/>
      <c r="AA519" s="165"/>
      <c r="AT519" s="166" t="s">
        <v>143</v>
      </c>
      <c r="AU519" s="166" t="s">
        <v>101</v>
      </c>
      <c r="AV519" s="11" t="s">
        <v>140</v>
      </c>
      <c r="AW519" s="11" t="s">
        <v>31</v>
      </c>
      <c r="AX519" s="11" t="s">
        <v>81</v>
      </c>
      <c r="AY519" s="166" t="s">
        <v>135</v>
      </c>
    </row>
    <row r="520" spans="2:65" s="1" customFormat="1" ht="31.5" customHeight="1">
      <c r="B520" s="141"/>
      <c r="C520" s="175" t="s">
        <v>443</v>
      </c>
      <c r="D520" s="175" t="s">
        <v>393</v>
      </c>
      <c r="E520" s="176" t="s">
        <v>990</v>
      </c>
      <c r="F520" s="262" t="s">
        <v>991</v>
      </c>
      <c r="G520" s="262"/>
      <c r="H520" s="262"/>
      <c r="I520" s="262"/>
      <c r="J520" s="177" t="s">
        <v>187</v>
      </c>
      <c r="K520" s="178">
        <v>447.899</v>
      </c>
      <c r="L520" s="263"/>
      <c r="M520" s="263"/>
      <c r="N520" s="263">
        <f>ROUND(L520*K520,2)</f>
        <v>0</v>
      </c>
      <c r="O520" s="250"/>
      <c r="P520" s="250"/>
      <c r="Q520" s="250"/>
      <c r="R520" s="146"/>
      <c r="T520" s="147" t="s">
        <v>5</v>
      </c>
      <c r="U520" s="44" t="s">
        <v>38</v>
      </c>
      <c r="V520" s="148">
        <v>0</v>
      </c>
      <c r="W520" s="148">
        <f>V520*K520</f>
        <v>0</v>
      </c>
      <c r="X520" s="148">
        <v>0</v>
      </c>
      <c r="Y520" s="148">
        <f>X520*K520</f>
        <v>0</v>
      </c>
      <c r="Z520" s="148">
        <v>0</v>
      </c>
      <c r="AA520" s="149">
        <f>Z520*K520</f>
        <v>0</v>
      </c>
      <c r="AR520" s="21" t="s">
        <v>149</v>
      </c>
      <c r="AT520" s="21" t="s">
        <v>393</v>
      </c>
      <c r="AU520" s="21" t="s">
        <v>101</v>
      </c>
      <c r="AY520" s="21" t="s">
        <v>135</v>
      </c>
      <c r="BE520" s="150">
        <f>IF(U520="základní",N520,0)</f>
        <v>0</v>
      </c>
      <c r="BF520" s="150">
        <f>IF(U520="snížená",N520,0)</f>
        <v>0</v>
      </c>
      <c r="BG520" s="150">
        <f>IF(U520="zákl. přenesená",N520,0)</f>
        <v>0</v>
      </c>
      <c r="BH520" s="150">
        <f>IF(U520="sníž. přenesená",N520,0)</f>
        <v>0</v>
      </c>
      <c r="BI520" s="150">
        <f>IF(U520="nulová",N520,0)</f>
        <v>0</v>
      </c>
      <c r="BJ520" s="21" t="s">
        <v>81</v>
      </c>
      <c r="BK520" s="150">
        <f>ROUND(L520*K520,2)</f>
        <v>0</v>
      </c>
      <c r="BL520" s="21" t="s">
        <v>226</v>
      </c>
      <c r="BM520" s="21" t="s">
        <v>992</v>
      </c>
    </row>
    <row r="521" spans="2:65" s="1" customFormat="1" ht="22.5" customHeight="1">
      <c r="B521" s="141"/>
      <c r="C521" s="142" t="s">
        <v>10</v>
      </c>
      <c r="D521" s="142" t="s">
        <v>136</v>
      </c>
      <c r="E521" s="143" t="s">
        <v>993</v>
      </c>
      <c r="F521" s="249" t="s">
        <v>994</v>
      </c>
      <c r="G521" s="249"/>
      <c r="H521" s="249"/>
      <c r="I521" s="249"/>
      <c r="J521" s="144" t="s">
        <v>187</v>
      </c>
      <c r="K521" s="145">
        <v>37.772</v>
      </c>
      <c r="L521" s="250"/>
      <c r="M521" s="250"/>
      <c r="N521" s="250">
        <f>ROUND(L521*K521,2)</f>
        <v>0</v>
      </c>
      <c r="O521" s="250"/>
      <c r="P521" s="250"/>
      <c r="Q521" s="250"/>
      <c r="R521" s="146"/>
      <c r="T521" s="147" t="s">
        <v>5</v>
      </c>
      <c r="U521" s="44" t="s">
        <v>38</v>
      </c>
      <c r="V521" s="148">
        <v>0.032</v>
      </c>
      <c r="W521" s="148">
        <f>V521*K521</f>
        <v>1.208704</v>
      </c>
      <c r="X521" s="148">
        <v>0</v>
      </c>
      <c r="Y521" s="148">
        <f>X521*K521</f>
        <v>0</v>
      </c>
      <c r="Z521" s="148">
        <v>0</v>
      </c>
      <c r="AA521" s="149">
        <f>Z521*K521</f>
        <v>0</v>
      </c>
      <c r="AR521" s="21" t="s">
        <v>226</v>
      </c>
      <c r="AT521" s="21" t="s">
        <v>136</v>
      </c>
      <c r="AU521" s="21" t="s">
        <v>101</v>
      </c>
      <c r="AY521" s="21" t="s">
        <v>135</v>
      </c>
      <c r="BE521" s="150">
        <f>IF(U521="základní",N521,0)</f>
        <v>0</v>
      </c>
      <c r="BF521" s="150">
        <f>IF(U521="snížená",N521,0)</f>
        <v>0</v>
      </c>
      <c r="BG521" s="150">
        <f>IF(U521="zákl. přenesená",N521,0)</f>
        <v>0</v>
      </c>
      <c r="BH521" s="150">
        <f>IF(U521="sníž. přenesená",N521,0)</f>
        <v>0</v>
      </c>
      <c r="BI521" s="150">
        <f>IF(U521="nulová",N521,0)</f>
        <v>0</v>
      </c>
      <c r="BJ521" s="21" t="s">
        <v>81</v>
      </c>
      <c r="BK521" s="150">
        <f>ROUND(L521*K521,2)</f>
        <v>0</v>
      </c>
      <c r="BL521" s="21" t="s">
        <v>226</v>
      </c>
      <c r="BM521" s="21" t="s">
        <v>995</v>
      </c>
    </row>
    <row r="522" spans="2:51" s="12" customFormat="1" ht="22.5" customHeight="1">
      <c r="B522" s="167"/>
      <c r="C522" s="168"/>
      <c r="D522" s="168"/>
      <c r="E522" s="169" t="s">
        <v>5</v>
      </c>
      <c r="F522" s="257" t="s">
        <v>598</v>
      </c>
      <c r="G522" s="258"/>
      <c r="H522" s="258"/>
      <c r="I522" s="258"/>
      <c r="J522" s="168"/>
      <c r="K522" s="170" t="s">
        <v>5</v>
      </c>
      <c r="L522" s="168"/>
      <c r="M522" s="168"/>
      <c r="N522" s="168"/>
      <c r="O522" s="168"/>
      <c r="P522" s="168"/>
      <c r="Q522" s="168"/>
      <c r="R522" s="171"/>
      <c r="T522" s="172"/>
      <c r="U522" s="168"/>
      <c r="V522" s="168"/>
      <c r="W522" s="168"/>
      <c r="X522" s="168"/>
      <c r="Y522" s="168"/>
      <c r="Z522" s="168"/>
      <c r="AA522" s="173"/>
      <c r="AT522" s="174" t="s">
        <v>143</v>
      </c>
      <c r="AU522" s="174" t="s">
        <v>101</v>
      </c>
      <c r="AV522" s="12" t="s">
        <v>81</v>
      </c>
      <c r="AW522" s="12" t="s">
        <v>31</v>
      </c>
      <c r="AX522" s="12" t="s">
        <v>73</v>
      </c>
      <c r="AY522" s="174" t="s">
        <v>135</v>
      </c>
    </row>
    <row r="523" spans="2:51" s="10" customFormat="1" ht="22.5" customHeight="1">
      <c r="B523" s="151"/>
      <c r="C523" s="152"/>
      <c r="D523" s="152"/>
      <c r="E523" s="153" t="s">
        <v>5</v>
      </c>
      <c r="F523" s="253" t="s">
        <v>683</v>
      </c>
      <c r="G523" s="254"/>
      <c r="H523" s="254"/>
      <c r="I523" s="254"/>
      <c r="J523" s="152"/>
      <c r="K523" s="154">
        <v>6.035</v>
      </c>
      <c r="L523" s="152"/>
      <c r="M523" s="152"/>
      <c r="N523" s="152"/>
      <c r="O523" s="152"/>
      <c r="P523" s="152"/>
      <c r="Q523" s="152"/>
      <c r="R523" s="155"/>
      <c r="T523" s="156"/>
      <c r="U523" s="152"/>
      <c r="V523" s="152"/>
      <c r="W523" s="152"/>
      <c r="X523" s="152"/>
      <c r="Y523" s="152"/>
      <c r="Z523" s="152"/>
      <c r="AA523" s="157"/>
      <c r="AT523" s="158" t="s">
        <v>143</v>
      </c>
      <c r="AU523" s="158" t="s">
        <v>101</v>
      </c>
      <c r="AV523" s="10" t="s">
        <v>101</v>
      </c>
      <c r="AW523" s="10" t="s">
        <v>31</v>
      </c>
      <c r="AX523" s="10" t="s">
        <v>73</v>
      </c>
      <c r="AY523" s="158" t="s">
        <v>135</v>
      </c>
    </row>
    <row r="524" spans="2:51" s="10" customFormat="1" ht="22.5" customHeight="1">
      <c r="B524" s="151"/>
      <c r="C524" s="152"/>
      <c r="D524" s="152"/>
      <c r="E524" s="153" t="s">
        <v>5</v>
      </c>
      <c r="F524" s="253" t="s">
        <v>585</v>
      </c>
      <c r="G524" s="254"/>
      <c r="H524" s="254"/>
      <c r="I524" s="254"/>
      <c r="J524" s="152"/>
      <c r="K524" s="154">
        <v>1.8</v>
      </c>
      <c r="L524" s="152"/>
      <c r="M524" s="152"/>
      <c r="N524" s="152"/>
      <c r="O524" s="152"/>
      <c r="P524" s="152"/>
      <c r="Q524" s="152"/>
      <c r="R524" s="155"/>
      <c r="T524" s="156"/>
      <c r="U524" s="152"/>
      <c r="V524" s="152"/>
      <c r="W524" s="152"/>
      <c r="X524" s="152"/>
      <c r="Y524" s="152"/>
      <c r="Z524" s="152"/>
      <c r="AA524" s="157"/>
      <c r="AT524" s="158" t="s">
        <v>143</v>
      </c>
      <c r="AU524" s="158" t="s">
        <v>101</v>
      </c>
      <c r="AV524" s="10" t="s">
        <v>101</v>
      </c>
      <c r="AW524" s="10" t="s">
        <v>31</v>
      </c>
      <c r="AX524" s="10" t="s">
        <v>73</v>
      </c>
      <c r="AY524" s="158" t="s">
        <v>135</v>
      </c>
    </row>
    <row r="525" spans="2:51" s="10" customFormat="1" ht="22.5" customHeight="1">
      <c r="B525" s="151"/>
      <c r="C525" s="152"/>
      <c r="D525" s="152"/>
      <c r="E525" s="153" t="s">
        <v>5</v>
      </c>
      <c r="F525" s="253" t="s">
        <v>586</v>
      </c>
      <c r="G525" s="254"/>
      <c r="H525" s="254"/>
      <c r="I525" s="254"/>
      <c r="J525" s="152"/>
      <c r="K525" s="154">
        <v>2.25</v>
      </c>
      <c r="L525" s="152"/>
      <c r="M525" s="152"/>
      <c r="N525" s="152"/>
      <c r="O525" s="152"/>
      <c r="P525" s="152"/>
      <c r="Q525" s="152"/>
      <c r="R525" s="155"/>
      <c r="T525" s="156"/>
      <c r="U525" s="152"/>
      <c r="V525" s="152"/>
      <c r="W525" s="152"/>
      <c r="X525" s="152"/>
      <c r="Y525" s="152"/>
      <c r="Z525" s="152"/>
      <c r="AA525" s="157"/>
      <c r="AT525" s="158" t="s">
        <v>143</v>
      </c>
      <c r="AU525" s="158" t="s">
        <v>101</v>
      </c>
      <c r="AV525" s="10" t="s">
        <v>101</v>
      </c>
      <c r="AW525" s="10" t="s">
        <v>31</v>
      </c>
      <c r="AX525" s="10" t="s">
        <v>73</v>
      </c>
      <c r="AY525" s="158" t="s">
        <v>135</v>
      </c>
    </row>
    <row r="526" spans="2:51" s="10" customFormat="1" ht="22.5" customHeight="1">
      <c r="B526" s="151"/>
      <c r="C526" s="152"/>
      <c r="D526" s="152"/>
      <c r="E526" s="153" t="s">
        <v>5</v>
      </c>
      <c r="F526" s="253" t="s">
        <v>996</v>
      </c>
      <c r="G526" s="254"/>
      <c r="H526" s="254"/>
      <c r="I526" s="254"/>
      <c r="J526" s="152"/>
      <c r="K526" s="154">
        <v>2.25</v>
      </c>
      <c r="L526" s="152"/>
      <c r="M526" s="152"/>
      <c r="N526" s="152"/>
      <c r="O526" s="152"/>
      <c r="P526" s="152"/>
      <c r="Q526" s="152"/>
      <c r="R526" s="155"/>
      <c r="T526" s="156"/>
      <c r="U526" s="152"/>
      <c r="V526" s="152"/>
      <c r="W526" s="152"/>
      <c r="X526" s="152"/>
      <c r="Y526" s="152"/>
      <c r="Z526" s="152"/>
      <c r="AA526" s="157"/>
      <c r="AT526" s="158" t="s">
        <v>143</v>
      </c>
      <c r="AU526" s="158" t="s">
        <v>101</v>
      </c>
      <c r="AV526" s="10" t="s">
        <v>101</v>
      </c>
      <c r="AW526" s="10" t="s">
        <v>31</v>
      </c>
      <c r="AX526" s="10" t="s">
        <v>73</v>
      </c>
      <c r="AY526" s="158" t="s">
        <v>135</v>
      </c>
    </row>
    <row r="527" spans="2:51" s="10" customFormat="1" ht="22.5" customHeight="1">
      <c r="B527" s="151"/>
      <c r="C527" s="152"/>
      <c r="D527" s="152"/>
      <c r="E527" s="153" t="s">
        <v>5</v>
      </c>
      <c r="F527" s="253" t="s">
        <v>997</v>
      </c>
      <c r="G527" s="254"/>
      <c r="H527" s="254"/>
      <c r="I527" s="254"/>
      <c r="J527" s="152"/>
      <c r="K527" s="154">
        <v>6.912</v>
      </c>
      <c r="L527" s="152"/>
      <c r="M527" s="152"/>
      <c r="N527" s="152"/>
      <c r="O527" s="152"/>
      <c r="P527" s="152"/>
      <c r="Q527" s="152"/>
      <c r="R527" s="155"/>
      <c r="T527" s="156"/>
      <c r="U527" s="152"/>
      <c r="V527" s="152"/>
      <c r="W527" s="152"/>
      <c r="X527" s="152"/>
      <c r="Y527" s="152"/>
      <c r="Z527" s="152"/>
      <c r="AA527" s="157"/>
      <c r="AT527" s="158" t="s">
        <v>143</v>
      </c>
      <c r="AU527" s="158" t="s">
        <v>101</v>
      </c>
      <c r="AV527" s="10" t="s">
        <v>101</v>
      </c>
      <c r="AW527" s="10" t="s">
        <v>31</v>
      </c>
      <c r="AX527" s="10" t="s">
        <v>73</v>
      </c>
      <c r="AY527" s="158" t="s">
        <v>135</v>
      </c>
    </row>
    <row r="528" spans="2:51" s="13" customFormat="1" ht="22.5" customHeight="1">
      <c r="B528" s="182"/>
      <c r="C528" s="183"/>
      <c r="D528" s="183"/>
      <c r="E528" s="184" t="s">
        <v>5</v>
      </c>
      <c r="F528" s="271" t="s">
        <v>546</v>
      </c>
      <c r="G528" s="272"/>
      <c r="H528" s="272"/>
      <c r="I528" s="272"/>
      <c r="J528" s="183"/>
      <c r="K528" s="185">
        <v>19.247</v>
      </c>
      <c r="L528" s="183"/>
      <c r="M528" s="183"/>
      <c r="N528" s="183"/>
      <c r="O528" s="183"/>
      <c r="P528" s="183"/>
      <c r="Q528" s="183"/>
      <c r="R528" s="186"/>
      <c r="T528" s="187"/>
      <c r="U528" s="183"/>
      <c r="V528" s="183"/>
      <c r="W528" s="183"/>
      <c r="X528" s="183"/>
      <c r="Y528" s="183"/>
      <c r="Z528" s="183"/>
      <c r="AA528" s="188"/>
      <c r="AT528" s="189" t="s">
        <v>143</v>
      </c>
      <c r="AU528" s="189" t="s">
        <v>101</v>
      </c>
      <c r="AV528" s="13" t="s">
        <v>434</v>
      </c>
      <c r="AW528" s="13" t="s">
        <v>31</v>
      </c>
      <c r="AX528" s="13" t="s">
        <v>73</v>
      </c>
      <c r="AY528" s="189" t="s">
        <v>135</v>
      </c>
    </row>
    <row r="529" spans="2:51" s="10" customFormat="1" ht="22.5" customHeight="1">
      <c r="B529" s="151"/>
      <c r="C529" s="152"/>
      <c r="D529" s="152"/>
      <c r="E529" s="153" t="s">
        <v>5</v>
      </c>
      <c r="F529" s="253" t="s">
        <v>5</v>
      </c>
      <c r="G529" s="254"/>
      <c r="H529" s="254"/>
      <c r="I529" s="254"/>
      <c r="J529" s="152"/>
      <c r="K529" s="154">
        <v>0</v>
      </c>
      <c r="L529" s="152"/>
      <c r="M529" s="152"/>
      <c r="N529" s="152"/>
      <c r="O529" s="152"/>
      <c r="P529" s="152"/>
      <c r="Q529" s="152"/>
      <c r="R529" s="155"/>
      <c r="T529" s="156"/>
      <c r="U529" s="152"/>
      <c r="V529" s="152"/>
      <c r="W529" s="152"/>
      <c r="X529" s="152"/>
      <c r="Y529" s="152"/>
      <c r="Z529" s="152"/>
      <c r="AA529" s="157"/>
      <c r="AT529" s="158" t="s">
        <v>143</v>
      </c>
      <c r="AU529" s="158" t="s">
        <v>101</v>
      </c>
      <c r="AV529" s="10" t="s">
        <v>101</v>
      </c>
      <c r="AW529" s="10" t="s">
        <v>31</v>
      </c>
      <c r="AX529" s="10" t="s">
        <v>73</v>
      </c>
      <c r="AY529" s="158" t="s">
        <v>135</v>
      </c>
    </row>
    <row r="530" spans="2:51" s="12" customFormat="1" ht="22.5" customHeight="1">
      <c r="B530" s="167"/>
      <c r="C530" s="168"/>
      <c r="D530" s="168"/>
      <c r="E530" s="169" t="s">
        <v>5</v>
      </c>
      <c r="F530" s="259" t="s">
        <v>589</v>
      </c>
      <c r="G530" s="260"/>
      <c r="H530" s="260"/>
      <c r="I530" s="260"/>
      <c r="J530" s="168"/>
      <c r="K530" s="170" t="s">
        <v>5</v>
      </c>
      <c r="L530" s="168"/>
      <c r="M530" s="168"/>
      <c r="N530" s="168"/>
      <c r="O530" s="168"/>
      <c r="P530" s="168"/>
      <c r="Q530" s="168"/>
      <c r="R530" s="171"/>
      <c r="T530" s="172"/>
      <c r="U530" s="168"/>
      <c r="V530" s="168"/>
      <c r="W530" s="168"/>
      <c r="X530" s="168"/>
      <c r="Y530" s="168"/>
      <c r="Z530" s="168"/>
      <c r="AA530" s="173"/>
      <c r="AT530" s="174" t="s">
        <v>143</v>
      </c>
      <c r="AU530" s="174" t="s">
        <v>101</v>
      </c>
      <c r="AV530" s="12" t="s">
        <v>81</v>
      </c>
      <c r="AW530" s="12" t="s">
        <v>31</v>
      </c>
      <c r="AX530" s="12" t="s">
        <v>73</v>
      </c>
      <c r="AY530" s="174" t="s">
        <v>135</v>
      </c>
    </row>
    <row r="531" spans="2:51" s="10" customFormat="1" ht="22.5" customHeight="1">
      <c r="B531" s="151"/>
      <c r="C531" s="152"/>
      <c r="D531" s="152"/>
      <c r="E531" s="153" t="s">
        <v>5</v>
      </c>
      <c r="F531" s="253" t="s">
        <v>998</v>
      </c>
      <c r="G531" s="254"/>
      <c r="H531" s="254"/>
      <c r="I531" s="254"/>
      <c r="J531" s="152"/>
      <c r="K531" s="154">
        <v>6.035</v>
      </c>
      <c r="L531" s="152"/>
      <c r="M531" s="152"/>
      <c r="N531" s="152"/>
      <c r="O531" s="152"/>
      <c r="P531" s="152"/>
      <c r="Q531" s="152"/>
      <c r="R531" s="155"/>
      <c r="T531" s="156"/>
      <c r="U531" s="152"/>
      <c r="V531" s="152"/>
      <c r="W531" s="152"/>
      <c r="X531" s="152"/>
      <c r="Y531" s="152"/>
      <c r="Z531" s="152"/>
      <c r="AA531" s="157"/>
      <c r="AT531" s="158" t="s">
        <v>143</v>
      </c>
      <c r="AU531" s="158" t="s">
        <v>101</v>
      </c>
      <c r="AV531" s="10" t="s">
        <v>101</v>
      </c>
      <c r="AW531" s="10" t="s">
        <v>31</v>
      </c>
      <c r="AX531" s="10" t="s">
        <v>73</v>
      </c>
      <c r="AY531" s="158" t="s">
        <v>135</v>
      </c>
    </row>
    <row r="532" spans="2:51" s="10" customFormat="1" ht="22.5" customHeight="1">
      <c r="B532" s="151"/>
      <c r="C532" s="152"/>
      <c r="D532" s="152"/>
      <c r="E532" s="153" t="s">
        <v>5</v>
      </c>
      <c r="F532" s="253" t="s">
        <v>591</v>
      </c>
      <c r="G532" s="254"/>
      <c r="H532" s="254"/>
      <c r="I532" s="254"/>
      <c r="J532" s="152"/>
      <c r="K532" s="154">
        <v>3</v>
      </c>
      <c r="L532" s="152"/>
      <c r="M532" s="152"/>
      <c r="N532" s="152"/>
      <c r="O532" s="152"/>
      <c r="P532" s="152"/>
      <c r="Q532" s="152"/>
      <c r="R532" s="155"/>
      <c r="T532" s="156"/>
      <c r="U532" s="152"/>
      <c r="V532" s="152"/>
      <c r="W532" s="152"/>
      <c r="X532" s="152"/>
      <c r="Y532" s="152"/>
      <c r="Z532" s="152"/>
      <c r="AA532" s="157"/>
      <c r="AT532" s="158" t="s">
        <v>143</v>
      </c>
      <c r="AU532" s="158" t="s">
        <v>101</v>
      </c>
      <c r="AV532" s="10" t="s">
        <v>101</v>
      </c>
      <c r="AW532" s="10" t="s">
        <v>31</v>
      </c>
      <c r="AX532" s="10" t="s">
        <v>73</v>
      </c>
      <c r="AY532" s="158" t="s">
        <v>135</v>
      </c>
    </row>
    <row r="533" spans="2:51" s="10" customFormat="1" ht="22.5" customHeight="1">
      <c r="B533" s="151"/>
      <c r="C533" s="152"/>
      <c r="D533" s="152"/>
      <c r="E533" s="153" t="s">
        <v>5</v>
      </c>
      <c r="F533" s="253" t="s">
        <v>999</v>
      </c>
      <c r="G533" s="254"/>
      <c r="H533" s="254"/>
      <c r="I533" s="254"/>
      <c r="J533" s="152"/>
      <c r="K533" s="154">
        <v>1.335</v>
      </c>
      <c r="L533" s="152"/>
      <c r="M533" s="152"/>
      <c r="N533" s="152"/>
      <c r="O533" s="152"/>
      <c r="P533" s="152"/>
      <c r="Q533" s="152"/>
      <c r="R533" s="155"/>
      <c r="T533" s="156"/>
      <c r="U533" s="152"/>
      <c r="V533" s="152"/>
      <c r="W533" s="152"/>
      <c r="X533" s="152"/>
      <c r="Y533" s="152"/>
      <c r="Z533" s="152"/>
      <c r="AA533" s="157"/>
      <c r="AT533" s="158" t="s">
        <v>143</v>
      </c>
      <c r="AU533" s="158" t="s">
        <v>101</v>
      </c>
      <c r="AV533" s="10" t="s">
        <v>101</v>
      </c>
      <c r="AW533" s="10" t="s">
        <v>31</v>
      </c>
      <c r="AX533" s="10" t="s">
        <v>73</v>
      </c>
      <c r="AY533" s="158" t="s">
        <v>135</v>
      </c>
    </row>
    <row r="534" spans="2:51" s="10" customFormat="1" ht="22.5" customHeight="1">
      <c r="B534" s="151"/>
      <c r="C534" s="152"/>
      <c r="D534" s="152"/>
      <c r="E534" s="153" t="s">
        <v>5</v>
      </c>
      <c r="F534" s="253" t="s">
        <v>593</v>
      </c>
      <c r="G534" s="254"/>
      <c r="H534" s="254"/>
      <c r="I534" s="254"/>
      <c r="J534" s="152"/>
      <c r="K534" s="154">
        <v>1.41</v>
      </c>
      <c r="L534" s="152"/>
      <c r="M534" s="152"/>
      <c r="N534" s="152"/>
      <c r="O534" s="152"/>
      <c r="P534" s="152"/>
      <c r="Q534" s="152"/>
      <c r="R534" s="155"/>
      <c r="T534" s="156"/>
      <c r="U534" s="152"/>
      <c r="V534" s="152"/>
      <c r="W534" s="152"/>
      <c r="X534" s="152"/>
      <c r="Y534" s="152"/>
      <c r="Z534" s="152"/>
      <c r="AA534" s="157"/>
      <c r="AT534" s="158" t="s">
        <v>143</v>
      </c>
      <c r="AU534" s="158" t="s">
        <v>101</v>
      </c>
      <c r="AV534" s="10" t="s">
        <v>101</v>
      </c>
      <c r="AW534" s="10" t="s">
        <v>31</v>
      </c>
      <c r="AX534" s="10" t="s">
        <v>73</v>
      </c>
      <c r="AY534" s="158" t="s">
        <v>135</v>
      </c>
    </row>
    <row r="535" spans="2:51" s="10" customFormat="1" ht="22.5" customHeight="1">
      <c r="B535" s="151"/>
      <c r="C535" s="152"/>
      <c r="D535" s="152"/>
      <c r="E535" s="153" t="s">
        <v>5</v>
      </c>
      <c r="F535" s="253" t="s">
        <v>594</v>
      </c>
      <c r="G535" s="254"/>
      <c r="H535" s="254"/>
      <c r="I535" s="254"/>
      <c r="J535" s="152"/>
      <c r="K535" s="154">
        <v>6.745</v>
      </c>
      <c r="L535" s="152"/>
      <c r="M535" s="152"/>
      <c r="N535" s="152"/>
      <c r="O535" s="152"/>
      <c r="P535" s="152"/>
      <c r="Q535" s="152"/>
      <c r="R535" s="155"/>
      <c r="T535" s="156"/>
      <c r="U535" s="152"/>
      <c r="V535" s="152"/>
      <c r="W535" s="152"/>
      <c r="X535" s="152"/>
      <c r="Y535" s="152"/>
      <c r="Z535" s="152"/>
      <c r="AA535" s="157"/>
      <c r="AT535" s="158" t="s">
        <v>143</v>
      </c>
      <c r="AU535" s="158" t="s">
        <v>101</v>
      </c>
      <c r="AV535" s="10" t="s">
        <v>101</v>
      </c>
      <c r="AW535" s="10" t="s">
        <v>31</v>
      </c>
      <c r="AX535" s="10" t="s">
        <v>73</v>
      </c>
      <c r="AY535" s="158" t="s">
        <v>135</v>
      </c>
    </row>
    <row r="536" spans="2:51" s="13" customFormat="1" ht="22.5" customHeight="1">
      <c r="B536" s="182"/>
      <c r="C536" s="183"/>
      <c r="D536" s="183"/>
      <c r="E536" s="184" t="s">
        <v>5</v>
      </c>
      <c r="F536" s="271" t="s">
        <v>546</v>
      </c>
      <c r="G536" s="272"/>
      <c r="H536" s="272"/>
      <c r="I536" s="272"/>
      <c r="J536" s="183"/>
      <c r="K536" s="185">
        <v>18.525</v>
      </c>
      <c r="L536" s="183"/>
      <c r="M536" s="183"/>
      <c r="N536" s="183"/>
      <c r="O536" s="183"/>
      <c r="P536" s="183"/>
      <c r="Q536" s="183"/>
      <c r="R536" s="186"/>
      <c r="T536" s="187"/>
      <c r="U536" s="183"/>
      <c r="V536" s="183"/>
      <c r="W536" s="183"/>
      <c r="X536" s="183"/>
      <c r="Y536" s="183"/>
      <c r="Z536" s="183"/>
      <c r="AA536" s="188"/>
      <c r="AT536" s="189" t="s">
        <v>143</v>
      </c>
      <c r="AU536" s="189" t="s">
        <v>101</v>
      </c>
      <c r="AV536" s="13" t="s">
        <v>434</v>
      </c>
      <c r="AW536" s="13" t="s">
        <v>31</v>
      </c>
      <c r="AX536" s="13" t="s">
        <v>73</v>
      </c>
      <c r="AY536" s="189" t="s">
        <v>135</v>
      </c>
    </row>
    <row r="537" spans="2:51" s="11" customFormat="1" ht="22.5" customHeight="1">
      <c r="B537" s="159"/>
      <c r="C537" s="160"/>
      <c r="D537" s="160"/>
      <c r="E537" s="161" t="s">
        <v>5</v>
      </c>
      <c r="F537" s="255" t="s">
        <v>145</v>
      </c>
      <c r="G537" s="256"/>
      <c r="H537" s="256"/>
      <c r="I537" s="256"/>
      <c r="J537" s="160"/>
      <c r="K537" s="162">
        <v>37.772</v>
      </c>
      <c r="L537" s="160"/>
      <c r="M537" s="160"/>
      <c r="N537" s="160"/>
      <c r="O537" s="160"/>
      <c r="P537" s="160"/>
      <c r="Q537" s="160"/>
      <c r="R537" s="163"/>
      <c r="T537" s="164"/>
      <c r="U537" s="160"/>
      <c r="V537" s="160"/>
      <c r="W537" s="160"/>
      <c r="X537" s="160"/>
      <c r="Y537" s="160"/>
      <c r="Z537" s="160"/>
      <c r="AA537" s="165"/>
      <c r="AT537" s="166" t="s">
        <v>143</v>
      </c>
      <c r="AU537" s="166" t="s">
        <v>101</v>
      </c>
      <c r="AV537" s="11" t="s">
        <v>140</v>
      </c>
      <c r="AW537" s="11" t="s">
        <v>31</v>
      </c>
      <c r="AX537" s="11" t="s">
        <v>81</v>
      </c>
      <c r="AY537" s="166" t="s">
        <v>135</v>
      </c>
    </row>
    <row r="538" spans="2:63" s="9" customFormat="1" ht="29.85" customHeight="1">
      <c r="B538" s="130"/>
      <c r="C538" s="131"/>
      <c r="D538" s="140" t="s">
        <v>569</v>
      </c>
      <c r="E538" s="140"/>
      <c r="F538" s="140"/>
      <c r="G538" s="140"/>
      <c r="H538" s="140"/>
      <c r="I538" s="140"/>
      <c r="J538" s="140"/>
      <c r="K538" s="140"/>
      <c r="L538" s="140"/>
      <c r="M538" s="140"/>
      <c r="N538" s="267">
        <f>BK538</f>
        <v>0</v>
      </c>
      <c r="O538" s="268"/>
      <c r="P538" s="268"/>
      <c r="Q538" s="268"/>
      <c r="R538" s="133"/>
      <c r="T538" s="134"/>
      <c r="U538" s="131"/>
      <c r="V538" s="131"/>
      <c r="W538" s="135">
        <f>SUM(W539:W609)</f>
        <v>1008.600983</v>
      </c>
      <c r="X538" s="131"/>
      <c r="Y538" s="135">
        <f>SUM(Y539:Y609)</f>
        <v>5.04245029</v>
      </c>
      <c r="Z538" s="131"/>
      <c r="AA538" s="136">
        <f>SUM(AA539:AA609)</f>
        <v>1.03212919</v>
      </c>
      <c r="AR538" s="137" t="s">
        <v>101</v>
      </c>
      <c r="AT538" s="138" t="s">
        <v>72</v>
      </c>
      <c r="AU538" s="138" t="s">
        <v>81</v>
      </c>
      <c r="AY538" s="137" t="s">
        <v>135</v>
      </c>
      <c r="BK538" s="139">
        <f>SUM(BK539:BK609)</f>
        <v>0</v>
      </c>
    </row>
    <row r="539" spans="2:65" s="1" customFormat="1" ht="22.5" customHeight="1">
      <c r="B539" s="141"/>
      <c r="C539" s="142" t="s">
        <v>1000</v>
      </c>
      <c r="D539" s="142" t="s">
        <v>136</v>
      </c>
      <c r="E539" s="143" t="s">
        <v>1001</v>
      </c>
      <c r="F539" s="249" t="s">
        <v>1002</v>
      </c>
      <c r="G539" s="249"/>
      <c r="H539" s="249"/>
      <c r="I539" s="249"/>
      <c r="J539" s="144" t="s">
        <v>187</v>
      </c>
      <c r="K539" s="145">
        <v>3329.449</v>
      </c>
      <c r="L539" s="250"/>
      <c r="M539" s="250"/>
      <c r="N539" s="250">
        <f>ROUND(L539*K539,2)</f>
        <v>0</v>
      </c>
      <c r="O539" s="250"/>
      <c r="P539" s="250"/>
      <c r="Q539" s="250"/>
      <c r="R539" s="146"/>
      <c r="T539" s="147" t="s">
        <v>5</v>
      </c>
      <c r="U539" s="44" t="s">
        <v>38</v>
      </c>
      <c r="V539" s="148">
        <v>0.084</v>
      </c>
      <c r="W539" s="148">
        <f>V539*K539</f>
        <v>279.673716</v>
      </c>
      <c r="X539" s="148">
        <v>0</v>
      </c>
      <c r="Y539" s="148">
        <f>X539*K539</f>
        <v>0</v>
      </c>
      <c r="Z539" s="148">
        <v>0</v>
      </c>
      <c r="AA539" s="149">
        <f>Z539*K539</f>
        <v>0</v>
      </c>
      <c r="AR539" s="21" t="s">
        <v>226</v>
      </c>
      <c r="AT539" s="21" t="s">
        <v>136</v>
      </c>
      <c r="AU539" s="21" t="s">
        <v>101</v>
      </c>
      <c r="AY539" s="21" t="s">
        <v>135</v>
      </c>
      <c r="BE539" s="150">
        <f>IF(U539="základní",N539,0)</f>
        <v>0</v>
      </c>
      <c r="BF539" s="150">
        <f>IF(U539="snížená",N539,0)</f>
        <v>0</v>
      </c>
      <c r="BG539" s="150">
        <f>IF(U539="zákl. přenesená",N539,0)</f>
        <v>0</v>
      </c>
      <c r="BH539" s="150">
        <f>IF(U539="sníž. přenesená",N539,0)</f>
        <v>0</v>
      </c>
      <c r="BI539" s="150">
        <f>IF(U539="nulová",N539,0)</f>
        <v>0</v>
      </c>
      <c r="BJ539" s="21" t="s">
        <v>81</v>
      </c>
      <c r="BK539" s="150">
        <f>ROUND(L539*K539,2)</f>
        <v>0</v>
      </c>
      <c r="BL539" s="21" t="s">
        <v>226</v>
      </c>
      <c r="BM539" s="21" t="s">
        <v>1003</v>
      </c>
    </row>
    <row r="540" spans="2:51" s="12" customFormat="1" ht="22.5" customHeight="1">
      <c r="B540" s="167"/>
      <c r="C540" s="168"/>
      <c r="D540" s="168"/>
      <c r="E540" s="169" t="s">
        <v>5</v>
      </c>
      <c r="F540" s="257" t="s">
        <v>598</v>
      </c>
      <c r="G540" s="258"/>
      <c r="H540" s="258"/>
      <c r="I540" s="258"/>
      <c r="J540" s="168"/>
      <c r="K540" s="170" t="s">
        <v>5</v>
      </c>
      <c r="L540" s="168"/>
      <c r="M540" s="168"/>
      <c r="N540" s="168"/>
      <c r="O540" s="168"/>
      <c r="P540" s="168"/>
      <c r="Q540" s="168"/>
      <c r="R540" s="171"/>
      <c r="T540" s="172"/>
      <c r="U540" s="168"/>
      <c r="V540" s="168"/>
      <c r="W540" s="168"/>
      <c r="X540" s="168"/>
      <c r="Y540" s="168"/>
      <c r="Z540" s="168"/>
      <c r="AA540" s="173"/>
      <c r="AT540" s="174" t="s">
        <v>143</v>
      </c>
      <c r="AU540" s="174" t="s">
        <v>101</v>
      </c>
      <c r="AV540" s="12" t="s">
        <v>81</v>
      </c>
      <c r="AW540" s="12" t="s">
        <v>31</v>
      </c>
      <c r="AX540" s="12" t="s">
        <v>73</v>
      </c>
      <c r="AY540" s="174" t="s">
        <v>135</v>
      </c>
    </row>
    <row r="541" spans="2:51" s="13" customFormat="1" ht="22.5" customHeight="1">
      <c r="B541" s="182"/>
      <c r="C541" s="183"/>
      <c r="D541" s="183"/>
      <c r="E541" s="184" t="s">
        <v>5</v>
      </c>
      <c r="F541" s="271" t="s">
        <v>1004</v>
      </c>
      <c r="G541" s="272"/>
      <c r="H541" s="272"/>
      <c r="I541" s="272"/>
      <c r="J541" s="183"/>
      <c r="K541" s="185">
        <v>0</v>
      </c>
      <c r="L541" s="183"/>
      <c r="M541" s="183"/>
      <c r="N541" s="183"/>
      <c r="O541" s="183"/>
      <c r="P541" s="183"/>
      <c r="Q541" s="183"/>
      <c r="R541" s="186"/>
      <c r="T541" s="187"/>
      <c r="U541" s="183"/>
      <c r="V541" s="183"/>
      <c r="W541" s="183"/>
      <c r="X541" s="183"/>
      <c r="Y541" s="183"/>
      <c r="Z541" s="183"/>
      <c r="AA541" s="188"/>
      <c r="AT541" s="189" t="s">
        <v>143</v>
      </c>
      <c r="AU541" s="189" t="s">
        <v>101</v>
      </c>
      <c r="AV541" s="13" t="s">
        <v>434</v>
      </c>
      <c r="AW541" s="13" t="s">
        <v>31</v>
      </c>
      <c r="AX541" s="13" t="s">
        <v>73</v>
      </c>
      <c r="AY541" s="189" t="s">
        <v>135</v>
      </c>
    </row>
    <row r="542" spans="2:51" s="10" customFormat="1" ht="22.5" customHeight="1">
      <c r="B542" s="151"/>
      <c r="C542" s="152"/>
      <c r="D542" s="152"/>
      <c r="E542" s="153" t="s">
        <v>5</v>
      </c>
      <c r="F542" s="253" t="s">
        <v>1005</v>
      </c>
      <c r="G542" s="254"/>
      <c r="H542" s="254"/>
      <c r="I542" s="254"/>
      <c r="J542" s="152"/>
      <c r="K542" s="154">
        <v>286.74</v>
      </c>
      <c r="L542" s="152"/>
      <c r="M542" s="152"/>
      <c r="N542" s="152"/>
      <c r="O542" s="152"/>
      <c r="P542" s="152"/>
      <c r="Q542" s="152"/>
      <c r="R542" s="155"/>
      <c r="T542" s="156"/>
      <c r="U542" s="152"/>
      <c r="V542" s="152"/>
      <c r="W542" s="152"/>
      <c r="X542" s="152"/>
      <c r="Y542" s="152"/>
      <c r="Z542" s="152"/>
      <c r="AA542" s="157"/>
      <c r="AT542" s="158" t="s">
        <v>143</v>
      </c>
      <c r="AU542" s="158" t="s">
        <v>101</v>
      </c>
      <c r="AV542" s="10" t="s">
        <v>101</v>
      </c>
      <c r="AW542" s="10" t="s">
        <v>31</v>
      </c>
      <c r="AX542" s="10" t="s">
        <v>73</v>
      </c>
      <c r="AY542" s="158" t="s">
        <v>135</v>
      </c>
    </row>
    <row r="543" spans="2:51" s="10" customFormat="1" ht="22.5" customHeight="1">
      <c r="B543" s="151"/>
      <c r="C543" s="152"/>
      <c r="D543" s="152"/>
      <c r="E543" s="153" t="s">
        <v>5</v>
      </c>
      <c r="F543" s="253" t="s">
        <v>1006</v>
      </c>
      <c r="G543" s="254"/>
      <c r="H543" s="254"/>
      <c r="I543" s="254"/>
      <c r="J543" s="152"/>
      <c r="K543" s="154">
        <v>195.21</v>
      </c>
      <c r="L543" s="152"/>
      <c r="M543" s="152"/>
      <c r="N543" s="152"/>
      <c r="O543" s="152"/>
      <c r="P543" s="152"/>
      <c r="Q543" s="152"/>
      <c r="R543" s="155"/>
      <c r="T543" s="156"/>
      <c r="U543" s="152"/>
      <c r="V543" s="152"/>
      <c r="W543" s="152"/>
      <c r="X543" s="152"/>
      <c r="Y543" s="152"/>
      <c r="Z543" s="152"/>
      <c r="AA543" s="157"/>
      <c r="AT543" s="158" t="s">
        <v>143</v>
      </c>
      <c r="AU543" s="158" t="s">
        <v>101</v>
      </c>
      <c r="AV543" s="10" t="s">
        <v>101</v>
      </c>
      <c r="AW543" s="10" t="s">
        <v>31</v>
      </c>
      <c r="AX543" s="10" t="s">
        <v>73</v>
      </c>
      <c r="AY543" s="158" t="s">
        <v>135</v>
      </c>
    </row>
    <row r="544" spans="2:51" s="10" customFormat="1" ht="22.5" customHeight="1">
      <c r="B544" s="151"/>
      <c r="C544" s="152"/>
      <c r="D544" s="152"/>
      <c r="E544" s="153" t="s">
        <v>5</v>
      </c>
      <c r="F544" s="253" t="s">
        <v>1007</v>
      </c>
      <c r="G544" s="254"/>
      <c r="H544" s="254"/>
      <c r="I544" s="254"/>
      <c r="J544" s="152"/>
      <c r="K544" s="154">
        <v>29.7</v>
      </c>
      <c r="L544" s="152"/>
      <c r="M544" s="152"/>
      <c r="N544" s="152"/>
      <c r="O544" s="152"/>
      <c r="P544" s="152"/>
      <c r="Q544" s="152"/>
      <c r="R544" s="155"/>
      <c r="T544" s="156"/>
      <c r="U544" s="152"/>
      <c r="V544" s="152"/>
      <c r="W544" s="152"/>
      <c r="X544" s="152"/>
      <c r="Y544" s="152"/>
      <c r="Z544" s="152"/>
      <c r="AA544" s="157"/>
      <c r="AT544" s="158" t="s">
        <v>143</v>
      </c>
      <c r="AU544" s="158" t="s">
        <v>101</v>
      </c>
      <c r="AV544" s="10" t="s">
        <v>101</v>
      </c>
      <c r="AW544" s="10" t="s">
        <v>31</v>
      </c>
      <c r="AX544" s="10" t="s">
        <v>73</v>
      </c>
      <c r="AY544" s="158" t="s">
        <v>135</v>
      </c>
    </row>
    <row r="545" spans="2:51" s="10" customFormat="1" ht="22.5" customHeight="1">
      <c r="B545" s="151"/>
      <c r="C545" s="152"/>
      <c r="D545" s="152"/>
      <c r="E545" s="153" t="s">
        <v>5</v>
      </c>
      <c r="F545" s="253" t="s">
        <v>1008</v>
      </c>
      <c r="G545" s="254"/>
      <c r="H545" s="254"/>
      <c r="I545" s="254"/>
      <c r="J545" s="152"/>
      <c r="K545" s="154">
        <v>23.436</v>
      </c>
      <c r="L545" s="152"/>
      <c r="M545" s="152"/>
      <c r="N545" s="152"/>
      <c r="O545" s="152"/>
      <c r="P545" s="152"/>
      <c r="Q545" s="152"/>
      <c r="R545" s="155"/>
      <c r="T545" s="156"/>
      <c r="U545" s="152"/>
      <c r="V545" s="152"/>
      <c r="W545" s="152"/>
      <c r="X545" s="152"/>
      <c r="Y545" s="152"/>
      <c r="Z545" s="152"/>
      <c r="AA545" s="157"/>
      <c r="AT545" s="158" t="s">
        <v>143</v>
      </c>
      <c r="AU545" s="158" t="s">
        <v>101</v>
      </c>
      <c r="AV545" s="10" t="s">
        <v>101</v>
      </c>
      <c r="AW545" s="10" t="s">
        <v>31</v>
      </c>
      <c r="AX545" s="10" t="s">
        <v>73</v>
      </c>
      <c r="AY545" s="158" t="s">
        <v>135</v>
      </c>
    </row>
    <row r="546" spans="2:51" s="10" customFormat="1" ht="22.5" customHeight="1">
      <c r="B546" s="151"/>
      <c r="C546" s="152"/>
      <c r="D546" s="152"/>
      <c r="E546" s="153" t="s">
        <v>5</v>
      </c>
      <c r="F546" s="253" t="s">
        <v>1009</v>
      </c>
      <c r="G546" s="254"/>
      <c r="H546" s="254"/>
      <c r="I546" s="254"/>
      <c r="J546" s="152"/>
      <c r="K546" s="154">
        <v>57.51</v>
      </c>
      <c r="L546" s="152"/>
      <c r="M546" s="152"/>
      <c r="N546" s="152"/>
      <c r="O546" s="152"/>
      <c r="P546" s="152"/>
      <c r="Q546" s="152"/>
      <c r="R546" s="155"/>
      <c r="T546" s="156"/>
      <c r="U546" s="152"/>
      <c r="V546" s="152"/>
      <c r="W546" s="152"/>
      <c r="X546" s="152"/>
      <c r="Y546" s="152"/>
      <c r="Z546" s="152"/>
      <c r="AA546" s="157"/>
      <c r="AT546" s="158" t="s">
        <v>143</v>
      </c>
      <c r="AU546" s="158" t="s">
        <v>101</v>
      </c>
      <c r="AV546" s="10" t="s">
        <v>101</v>
      </c>
      <c r="AW546" s="10" t="s">
        <v>31</v>
      </c>
      <c r="AX546" s="10" t="s">
        <v>73</v>
      </c>
      <c r="AY546" s="158" t="s">
        <v>135</v>
      </c>
    </row>
    <row r="547" spans="2:51" s="10" customFormat="1" ht="22.5" customHeight="1">
      <c r="B547" s="151"/>
      <c r="C547" s="152"/>
      <c r="D547" s="152"/>
      <c r="E547" s="153" t="s">
        <v>5</v>
      </c>
      <c r="F547" s="253" t="s">
        <v>1010</v>
      </c>
      <c r="G547" s="254"/>
      <c r="H547" s="254"/>
      <c r="I547" s="254"/>
      <c r="J547" s="152"/>
      <c r="K547" s="154">
        <v>38.88</v>
      </c>
      <c r="L547" s="152"/>
      <c r="M547" s="152"/>
      <c r="N547" s="152"/>
      <c r="O547" s="152"/>
      <c r="P547" s="152"/>
      <c r="Q547" s="152"/>
      <c r="R547" s="155"/>
      <c r="T547" s="156"/>
      <c r="U547" s="152"/>
      <c r="V547" s="152"/>
      <c r="W547" s="152"/>
      <c r="X547" s="152"/>
      <c r="Y547" s="152"/>
      <c r="Z547" s="152"/>
      <c r="AA547" s="157"/>
      <c r="AT547" s="158" t="s">
        <v>143</v>
      </c>
      <c r="AU547" s="158" t="s">
        <v>101</v>
      </c>
      <c r="AV547" s="10" t="s">
        <v>101</v>
      </c>
      <c r="AW547" s="10" t="s">
        <v>31</v>
      </c>
      <c r="AX547" s="10" t="s">
        <v>73</v>
      </c>
      <c r="AY547" s="158" t="s">
        <v>135</v>
      </c>
    </row>
    <row r="548" spans="2:51" s="10" customFormat="1" ht="22.5" customHeight="1">
      <c r="B548" s="151"/>
      <c r="C548" s="152"/>
      <c r="D548" s="152"/>
      <c r="E548" s="153" t="s">
        <v>5</v>
      </c>
      <c r="F548" s="253" t="s">
        <v>1011</v>
      </c>
      <c r="G548" s="254"/>
      <c r="H548" s="254"/>
      <c r="I548" s="254"/>
      <c r="J548" s="152"/>
      <c r="K548" s="154">
        <v>139.59</v>
      </c>
      <c r="L548" s="152"/>
      <c r="M548" s="152"/>
      <c r="N548" s="152"/>
      <c r="O548" s="152"/>
      <c r="P548" s="152"/>
      <c r="Q548" s="152"/>
      <c r="R548" s="155"/>
      <c r="T548" s="156"/>
      <c r="U548" s="152"/>
      <c r="V548" s="152"/>
      <c r="W548" s="152"/>
      <c r="X548" s="152"/>
      <c r="Y548" s="152"/>
      <c r="Z548" s="152"/>
      <c r="AA548" s="157"/>
      <c r="AT548" s="158" t="s">
        <v>143</v>
      </c>
      <c r="AU548" s="158" t="s">
        <v>101</v>
      </c>
      <c r="AV548" s="10" t="s">
        <v>101</v>
      </c>
      <c r="AW548" s="10" t="s">
        <v>31</v>
      </c>
      <c r="AX548" s="10" t="s">
        <v>73</v>
      </c>
      <c r="AY548" s="158" t="s">
        <v>135</v>
      </c>
    </row>
    <row r="549" spans="2:51" s="13" customFormat="1" ht="22.5" customHeight="1">
      <c r="B549" s="182"/>
      <c r="C549" s="183"/>
      <c r="D549" s="183"/>
      <c r="E549" s="184" t="s">
        <v>5</v>
      </c>
      <c r="F549" s="271" t="s">
        <v>546</v>
      </c>
      <c r="G549" s="272"/>
      <c r="H549" s="272"/>
      <c r="I549" s="272"/>
      <c r="J549" s="183"/>
      <c r="K549" s="185">
        <v>771.066</v>
      </c>
      <c r="L549" s="183"/>
      <c r="M549" s="183"/>
      <c r="N549" s="183"/>
      <c r="O549" s="183"/>
      <c r="P549" s="183"/>
      <c r="Q549" s="183"/>
      <c r="R549" s="186"/>
      <c r="T549" s="187"/>
      <c r="U549" s="183"/>
      <c r="V549" s="183"/>
      <c r="W549" s="183"/>
      <c r="X549" s="183"/>
      <c r="Y549" s="183"/>
      <c r="Z549" s="183"/>
      <c r="AA549" s="188"/>
      <c r="AT549" s="189" t="s">
        <v>143</v>
      </c>
      <c r="AU549" s="189" t="s">
        <v>101</v>
      </c>
      <c r="AV549" s="13" t="s">
        <v>434</v>
      </c>
      <c r="AW549" s="13" t="s">
        <v>31</v>
      </c>
      <c r="AX549" s="13" t="s">
        <v>73</v>
      </c>
      <c r="AY549" s="189" t="s">
        <v>135</v>
      </c>
    </row>
    <row r="550" spans="2:51" s="12" customFormat="1" ht="22.5" customHeight="1">
      <c r="B550" s="167"/>
      <c r="C550" s="168"/>
      <c r="D550" s="168"/>
      <c r="E550" s="169" t="s">
        <v>5</v>
      </c>
      <c r="F550" s="259" t="s">
        <v>1012</v>
      </c>
      <c r="G550" s="260"/>
      <c r="H550" s="260"/>
      <c r="I550" s="260"/>
      <c r="J550" s="168"/>
      <c r="K550" s="170" t="s">
        <v>5</v>
      </c>
      <c r="L550" s="168"/>
      <c r="M550" s="168"/>
      <c r="N550" s="168"/>
      <c r="O550" s="168"/>
      <c r="P550" s="168"/>
      <c r="Q550" s="168"/>
      <c r="R550" s="171"/>
      <c r="T550" s="172"/>
      <c r="U550" s="168"/>
      <c r="V550" s="168"/>
      <c r="W550" s="168"/>
      <c r="X550" s="168"/>
      <c r="Y550" s="168"/>
      <c r="Z550" s="168"/>
      <c r="AA550" s="173"/>
      <c r="AT550" s="174" t="s">
        <v>143</v>
      </c>
      <c r="AU550" s="174" t="s">
        <v>101</v>
      </c>
      <c r="AV550" s="12" t="s">
        <v>81</v>
      </c>
      <c r="AW550" s="12" t="s">
        <v>31</v>
      </c>
      <c r="AX550" s="12" t="s">
        <v>73</v>
      </c>
      <c r="AY550" s="174" t="s">
        <v>135</v>
      </c>
    </row>
    <row r="551" spans="2:51" s="10" customFormat="1" ht="22.5" customHeight="1">
      <c r="B551" s="151"/>
      <c r="C551" s="152"/>
      <c r="D551" s="152"/>
      <c r="E551" s="153" t="s">
        <v>5</v>
      </c>
      <c r="F551" s="253" t="s">
        <v>1013</v>
      </c>
      <c r="G551" s="254"/>
      <c r="H551" s="254"/>
      <c r="I551" s="254"/>
      <c r="J551" s="152"/>
      <c r="K551" s="154">
        <v>213.285</v>
      </c>
      <c r="L551" s="152"/>
      <c r="M551" s="152"/>
      <c r="N551" s="152"/>
      <c r="O551" s="152"/>
      <c r="P551" s="152"/>
      <c r="Q551" s="152"/>
      <c r="R551" s="155"/>
      <c r="T551" s="156"/>
      <c r="U551" s="152"/>
      <c r="V551" s="152"/>
      <c r="W551" s="152"/>
      <c r="X551" s="152"/>
      <c r="Y551" s="152"/>
      <c r="Z551" s="152"/>
      <c r="AA551" s="157"/>
      <c r="AT551" s="158" t="s">
        <v>143</v>
      </c>
      <c r="AU551" s="158" t="s">
        <v>101</v>
      </c>
      <c r="AV551" s="10" t="s">
        <v>101</v>
      </c>
      <c r="AW551" s="10" t="s">
        <v>31</v>
      </c>
      <c r="AX551" s="10" t="s">
        <v>73</v>
      </c>
      <c r="AY551" s="158" t="s">
        <v>135</v>
      </c>
    </row>
    <row r="552" spans="2:51" s="10" customFormat="1" ht="22.5" customHeight="1">
      <c r="B552" s="151"/>
      <c r="C552" s="152"/>
      <c r="D552" s="152"/>
      <c r="E552" s="153" t="s">
        <v>5</v>
      </c>
      <c r="F552" s="253" t="s">
        <v>1014</v>
      </c>
      <c r="G552" s="254"/>
      <c r="H552" s="254"/>
      <c r="I552" s="254"/>
      <c r="J552" s="152"/>
      <c r="K552" s="154">
        <v>109.8</v>
      </c>
      <c r="L552" s="152"/>
      <c r="M552" s="152"/>
      <c r="N552" s="152"/>
      <c r="O552" s="152"/>
      <c r="P552" s="152"/>
      <c r="Q552" s="152"/>
      <c r="R552" s="155"/>
      <c r="T552" s="156"/>
      <c r="U552" s="152"/>
      <c r="V552" s="152"/>
      <c r="W552" s="152"/>
      <c r="X552" s="152"/>
      <c r="Y552" s="152"/>
      <c r="Z552" s="152"/>
      <c r="AA552" s="157"/>
      <c r="AT552" s="158" t="s">
        <v>143</v>
      </c>
      <c r="AU552" s="158" t="s">
        <v>101</v>
      </c>
      <c r="AV552" s="10" t="s">
        <v>101</v>
      </c>
      <c r="AW552" s="10" t="s">
        <v>31</v>
      </c>
      <c r="AX552" s="10" t="s">
        <v>73</v>
      </c>
      <c r="AY552" s="158" t="s">
        <v>135</v>
      </c>
    </row>
    <row r="553" spans="2:51" s="13" customFormat="1" ht="22.5" customHeight="1">
      <c r="B553" s="182"/>
      <c r="C553" s="183"/>
      <c r="D553" s="183"/>
      <c r="E553" s="184" t="s">
        <v>5</v>
      </c>
      <c r="F553" s="271" t="s">
        <v>546</v>
      </c>
      <c r="G553" s="272"/>
      <c r="H553" s="272"/>
      <c r="I553" s="272"/>
      <c r="J553" s="183"/>
      <c r="K553" s="185">
        <v>323.085</v>
      </c>
      <c r="L553" s="183"/>
      <c r="M553" s="183"/>
      <c r="N553" s="183"/>
      <c r="O553" s="183"/>
      <c r="P553" s="183"/>
      <c r="Q553" s="183"/>
      <c r="R553" s="186"/>
      <c r="T553" s="187"/>
      <c r="U553" s="183"/>
      <c r="V553" s="183"/>
      <c r="W553" s="183"/>
      <c r="X553" s="183"/>
      <c r="Y553" s="183"/>
      <c r="Z553" s="183"/>
      <c r="AA553" s="188"/>
      <c r="AT553" s="189" t="s">
        <v>143</v>
      </c>
      <c r="AU553" s="189" t="s">
        <v>101</v>
      </c>
      <c r="AV553" s="13" t="s">
        <v>434</v>
      </c>
      <c r="AW553" s="13" t="s">
        <v>31</v>
      </c>
      <c r="AX553" s="13" t="s">
        <v>73</v>
      </c>
      <c r="AY553" s="189" t="s">
        <v>135</v>
      </c>
    </row>
    <row r="554" spans="2:51" s="11" customFormat="1" ht="22.5" customHeight="1">
      <c r="B554" s="159"/>
      <c r="C554" s="160"/>
      <c r="D554" s="160"/>
      <c r="E554" s="161" t="s">
        <v>5</v>
      </c>
      <c r="F554" s="255" t="s">
        <v>145</v>
      </c>
      <c r="G554" s="256"/>
      <c r="H554" s="256"/>
      <c r="I554" s="256"/>
      <c r="J554" s="160"/>
      <c r="K554" s="162">
        <v>1094.151</v>
      </c>
      <c r="L554" s="160"/>
      <c r="M554" s="160"/>
      <c r="N554" s="160"/>
      <c r="O554" s="160"/>
      <c r="P554" s="160"/>
      <c r="Q554" s="160"/>
      <c r="R554" s="163"/>
      <c r="T554" s="164"/>
      <c r="U554" s="160"/>
      <c r="V554" s="160"/>
      <c r="W554" s="160"/>
      <c r="X554" s="160"/>
      <c r="Y554" s="160"/>
      <c r="Z554" s="160"/>
      <c r="AA554" s="165"/>
      <c r="AT554" s="166" t="s">
        <v>143</v>
      </c>
      <c r="AU554" s="166" t="s">
        <v>101</v>
      </c>
      <c r="AV554" s="11" t="s">
        <v>140</v>
      </c>
      <c r="AW554" s="11" t="s">
        <v>31</v>
      </c>
      <c r="AX554" s="11" t="s">
        <v>73</v>
      </c>
      <c r="AY554" s="166" t="s">
        <v>135</v>
      </c>
    </row>
    <row r="555" spans="2:51" s="12" customFormat="1" ht="22.5" customHeight="1">
      <c r="B555" s="167"/>
      <c r="C555" s="168"/>
      <c r="D555" s="168"/>
      <c r="E555" s="169" t="s">
        <v>5</v>
      </c>
      <c r="F555" s="259" t="s">
        <v>589</v>
      </c>
      <c r="G555" s="260"/>
      <c r="H555" s="260"/>
      <c r="I555" s="260"/>
      <c r="J555" s="168"/>
      <c r="K555" s="170" t="s">
        <v>5</v>
      </c>
      <c r="L555" s="168"/>
      <c r="M555" s="168"/>
      <c r="N555" s="168"/>
      <c r="O555" s="168"/>
      <c r="P555" s="168"/>
      <c r="Q555" s="168"/>
      <c r="R555" s="171"/>
      <c r="T555" s="172"/>
      <c r="U555" s="168"/>
      <c r="V555" s="168"/>
      <c r="W555" s="168"/>
      <c r="X555" s="168"/>
      <c r="Y555" s="168"/>
      <c r="Z555" s="168"/>
      <c r="AA555" s="173"/>
      <c r="AT555" s="174" t="s">
        <v>143</v>
      </c>
      <c r="AU555" s="174" t="s">
        <v>101</v>
      </c>
      <c r="AV555" s="12" t="s">
        <v>81</v>
      </c>
      <c r="AW555" s="12" t="s">
        <v>31</v>
      </c>
      <c r="AX555" s="12" t="s">
        <v>73</v>
      </c>
      <c r="AY555" s="174" t="s">
        <v>135</v>
      </c>
    </row>
    <row r="556" spans="2:51" s="12" customFormat="1" ht="22.5" customHeight="1">
      <c r="B556" s="167"/>
      <c r="C556" s="168"/>
      <c r="D556" s="168"/>
      <c r="E556" s="169" t="s">
        <v>5</v>
      </c>
      <c r="F556" s="259" t="s">
        <v>1004</v>
      </c>
      <c r="G556" s="260"/>
      <c r="H556" s="260"/>
      <c r="I556" s="260"/>
      <c r="J556" s="168"/>
      <c r="K556" s="170" t="s">
        <v>5</v>
      </c>
      <c r="L556" s="168"/>
      <c r="M556" s="168"/>
      <c r="N556" s="168"/>
      <c r="O556" s="168"/>
      <c r="P556" s="168"/>
      <c r="Q556" s="168"/>
      <c r="R556" s="171"/>
      <c r="T556" s="172"/>
      <c r="U556" s="168"/>
      <c r="V556" s="168"/>
      <c r="W556" s="168"/>
      <c r="X556" s="168"/>
      <c r="Y556" s="168"/>
      <c r="Z556" s="168"/>
      <c r="AA556" s="173"/>
      <c r="AT556" s="174" t="s">
        <v>143</v>
      </c>
      <c r="AU556" s="174" t="s">
        <v>101</v>
      </c>
      <c r="AV556" s="12" t="s">
        <v>81</v>
      </c>
      <c r="AW556" s="12" t="s">
        <v>31</v>
      </c>
      <c r="AX556" s="12" t="s">
        <v>73</v>
      </c>
      <c r="AY556" s="174" t="s">
        <v>135</v>
      </c>
    </row>
    <row r="557" spans="2:51" s="10" customFormat="1" ht="22.5" customHeight="1">
      <c r="B557" s="151"/>
      <c r="C557" s="152"/>
      <c r="D557" s="152"/>
      <c r="E557" s="153" t="s">
        <v>5</v>
      </c>
      <c r="F557" s="253" t="s">
        <v>1015</v>
      </c>
      <c r="G557" s="254"/>
      <c r="H557" s="254"/>
      <c r="I557" s="254"/>
      <c r="J557" s="152"/>
      <c r="K557" s="154">
        <v>350.46</v>
      </c>
      <c r="L557" s="152"/>
      <c r="M557" s="152"/>
      <c r="N557" s="152"/>
      <c r="O557" s="152"/>
      <c r="P557" s="152"/>
      <c r="Q557" s="152"/>
      <c r="R557" s="155"/>
      <c r="T557" s="156"/>
      <c r="U557" s="152"/>
      <c r="V557" s="152"/>
      <c r="W557" s="152"/>
      <c r="X557" s="152"/>
      <c r="Y557" s="152"/>
      <c r="Z557" s="152"/>
      <c r="AA557" s="157"/>
      <c r="AT557" s="158" t="s">
        <v>143</v>
      </c>
      <c r="AU557" s="158" t="s">
        <v>101</v>
      </c>
      <c r="AV557" s="10" t="s">
        <v>101</v>
      </c>
      <c r="AW557" s="10" t="s">
        <v>31</v>
      </c>
      <c r="AX557" s="10" t="s">
        <v>73</v>
      </c>
      <c r="AY557" s="158" t="s">
        <v>135</v>
      </c>
    </row>
    <row r="558" spans="2:51" s="10" customFormat="1" ht="22.5" customHeight="1">
      <c r="B558" s="151"/>
      <c r="C558" s="152"/>
      <c r="D558" s="152"/>
      <c r="E558" s="153" t="s">
        <v>5</v>
      </c>
      <c r="F558" s="253" t="s">
        <v>1016</v>
      </c>
      <c r="G558" s="254"/>
      <c r="H558" s="254"/>
      <c r="I558" s="254"/>
      <c r="J558" s="152"/>
      <c r="K558" s="154">
        <v>397.65</v>
      </c>
      <c r="L558" s="152"/>
      <c r="M558" s="152"/>
      <c r="N558" s="152"/>
      <c r="O558" s="152"/>
      <c r="P558" s="152"/>
      <c r="Q558" s="152"/>
      <c r="R558" s="155"/>
      <c r="T558" s="156"/>
      <c r="U558" s="152"/>
      <c r="V558" s="152"/>
      <c r="W558" s="152"/>
      <c r="X558" s="152"/>
      <c r="Y558" s="152"/>
      <c r="Z558" s="152"/>
      <c r="AA558" s="157"/>
      <c r="AT558" s="158" t="s">
        <v>143</v>
      </c>
      <c r="AU558" s="158" t="s">
        <v>101</v>
      </c>
      <c r="AV558" s="10" t="s">
        <v>101</v>
      </c>
      <c r="AW558" s="10" t="s">
        <v>31</v>
      </c>
      <c r="AX558" s="10" t="s">
        <v>73</v>
      </c>
      <c r="AY558" s="158" t="s">
        <v>135</v>
      </c>
    </row>
    <row r="559" spans="2:51" s="10" customFormat="1" ht="22.5" customHeight="1">
      <c r="B559" s="151"/>
      <c r="C559" s="152"/>
      <c r="D559" s="152"/>
      <c r="E559" s="153" t="s">
        <v>5</v>
      </c>
      <c r="F559" s="253" t="s">
        <v>1017</v>
      </c>
      <c r="G559" s="254"/>
      <c r="H559" s="254"/>
      <c r="I559" s="254"/>
      <c r="J559" s="152"/>
      <c r="K559" s="154">
        <v>42.966</v>
      </c>
      <c r="L559" s="152"/>
      <c r="M559" s="152"/>
      <c r="N559" s="152"/>
      <c r="O559" s="152"/>
      <c r="P559" s="152"/>
      <c r="Q559" s="152"/>
      <c r="R559" s="155"/>
      <c r="T559" s="156"/>
      <c r="U559" s="152"/>
      <c r="V559" s="152"/>
      <c r="W559" s="152"/>
      <c r="X559" s="152"/>
      <c r="Y559" s="152"/>
      <c r="Z559" s="152"/>
      <c r="AA559" s="157"/>
      <c r="AT559" s="158" t="s">
        <v>143</v>
      </c>
      <c r="AU559" s="158" t="s">
        <v>101</v>
      </c>
      <c r="AV559" s="10" t="s">
        <v>101</v>
      </c>
      <c r="AW559" s="10" t="s">
        <v>31</v>
      </c>
      <c r="AX559" s="10" t="s">
        <v>73</v>
      </c>
      <c r="AY559" s="158" t="s">
        <v>135</v>
      </c>
    </row>
    <row r="560" spans="2:51" s="10" customFormat="1" ht="22.5" customHeight="1">
      <c r="B560" s="151"/>
      <c r="C560" s="152"/>
      <c r="D560" s="152"/>
      <c r="E560" s="153" t="s">
        <v>5</v>
      </c>
      <c r="F560" s="253" t="s">
        <v>1018</v>
      </c>
      <c r="G560" s="254"/>
      <c r="H560" s="254"/>
      <c r="I560" s="254"/>
      <c r="J560" s="152"/>
      <c r="K560" s="154">
        <v>138.6</v>
      </c>
      <c r="L560" s="152"/>
      <c r="M560" s="152"/>
      <c r="N560" s="152"/>
      <c r="O560" s="152"/>
      <c r="P560" s="152"/>
      <c r="Q560" s="152"/>
      <c r="R560" s="155"/>
      <c r="T560" s="156"/>
      <c r="U560" s="152"/>
      <c r="V560" s="152"/>
      <c r="W560" s="152"/>
      <c r="X560" s="152"/>
      <c r="Y560" s="152"/>
      <c r="Z560" s="152"/>
      <c r="AA560" s="157"/>
      <c r="AT560" s="158" t="s">
        <v>143</v>
      </c>
      <c r="AU560" s="158" t="s">
        <v>101</v>
      </c>
      <c r="AV560" s="10" t="s">
        <v>101</v>
      </c>
      <c r="AW560" s="10" t="s">
        <v>31</v>
      </c>
      <c r="AX560" s="10" t="s">
        <v>73</v>
      </c>
      <c r="AY560" s="158" t="s">
        <v>135</v>
      </c>
    </row>
    <row r="561" spans="2:51" s="10" customFormat="1" ht="22.5" customHeight="1">
      <c r="B561" s="151"/>
      <c r="C561" s="152"/>
      <c r="D561" s="152"/>
      <c r="E561" s="153" t="s">
        <v>5</v>
      </c>
      <c r="F561" s="253" t="s">
        <v>1019</v>
      </c>
      <c r="G561" s="254"/>
      <c r="H561" s="254"/>
      <c r="I561" s="254"/>
      <c r="J561" s="152"/>
      <c r="K561" s="154">
        <v>26.4</v>
      </c>
      <c r="L561" s="152"/>
      <c r="M561" s="152"/>
      <c r="N561" s="152"/>
      <c r="O561" s="152"/>
      <c r="P561" s="152"/>
      <c r="Q561" s="152"/>
      <c r="R561" s="155"/>
      <c r="T561" s="156"/>
      <c r="U561" s="152"/>
      <c r="V561" s="152"/>
      <c r="W561" s="152"/>
      <c r="X561" s="152"/>
      <c r="Y561" s="152"/>
      <c r="Z561" s="152"/>
      <c r="AA561" s="157"/>
      <c r="AT561" s="158" t="s">
        <v>143</v>
      </c>
      <c r="AU561" s="158" t="s">
        <v>101</v>
      </c>
      <c r="AV561" s="10" t="s">
        <v>101</v>
      </c>
      <c r="AW561" s="10" t="s">
        <v>31</v>
      </c>
      <c r="AX561" s="10" t="s">
        <v>73</v>
      </c>
      <c r="AY561" s="158" t="s">
        <v>135</v>
      </c>
    </row>
    <row r="562" spans="2:51" s="10" customFormat="1" ht="22.5" customHeight="1">
      <c r="B562" s="151"/>
      <c r="C562" s="152"/>
      <c r="D562" s="152"/>
      <c r="E562" s="153" t="s">
        <v>5</v>
      </c>
      <c r="F562" s="253" t="s">
        <v>1020</v>
      </c>
      <c r="G562" s="254"/>
      <c r="H562" s="254"/>
      <c r="I562" s="254"/>
      <c r="J562" s="152"/>
      <c r="K562" s="154">
        <v>112.86</v>
      </c>
      <c r="L562" s="152"/>
      <c r="M562" s="152"/>
      <c r="N562" s="152"/>
      <c r="O562" s="152"/>
      <c r="P562" s="152"/>
      <c r="Q562" s="152"/>
      <c r="R562" s="155"/>
      <c r="T562" s="156"/>
      <c r="U562" s="152"/>
      <c r="V562" s="152"/>
      <c r="W562" s="152"/>
      <c r="X562" s="152"/>
      <c r="Y562" s="152"/>
      <c r="Z562" s="152"/>
      <c r="AA562" s="157"/>
      <c r="AT562" s="158" t="s">
        <v>143</v>
      </c>
      <c r="AU562" s="158" t="s">
        <v>101</v>
      </c>
      <c r="AV562" s="10" t="s">
        <v>101</v>
      </c>
      <c r="AW562" s="10" t="s">
        <v>31</v>
      </c>
      <c r="AX562" s="10" t="s">
        <v>73</v>
      </c>
      <c r="AY562" s="158" t="s">
        <v>135</v>
      </c>
    </row>
    <row r="563" spans="2:51" s="13" customFormat="1" ht="22.5" customHeight="1">
      <c r="B563" s="182"/>
      <c r="C563" s="183"/>
      <c r="D563" s="183"/>
      <c r="E563" s="184" t="s">
        <v>5</v>
      </c>
      <c r="F563" s="271" t="s">
        <v>546</v>
      </c>
      <c r="G563" s="272"/>
      <c r="H563" s="272"/>
      <c r="I563" s="272"/>
      <c r="J563" s="183"/>
      <c r="K563" s="185">
        <v>1068.936</v>
      </c>
      <c r="L563" s="183"/>
      <c r="M563" s="183"/>
      <c r="N563" s="183"/>
      <c r="O563" s="183"/>
      <c r="P563" s="183"/>
      <c r="Q563" s="183"/>
      <c r="R563" s="186"/>
      <c r="T563" s="187"/>
      <c r="U563" s="183"/>
      <c r="V563" s="183"/>
      <c r="W563" s="183"/>
      <c r="X563" s="183"/>
      <c r="Y563" s="183"/>
      <c r="Z563" s="183"/>
      <c r="AA563" s="188"/>
      <c r="AT563" s="189" t="s">
        <v>143</v>
      </c>
      <c r="AU563" s="189" t="s">
        <v>101</v>
      </c>
      <c r="AV563" s="13" t="s">
        <v>434</v>
      </c>
      <c r="AW563" s="13" t="s">
        <v>31</v>
      </c>
      <c r="AX563" s="13" t="s">
        <v>73</v>
      </c>
      <c r="AY563" s="189" t="s">
        <v>135</v>
      </c>
    </row>
    <row r="564" spans="2:51" s="10" customFormat="1" ht="22.5" customHeight="1">
      <c r="B564" s="151"/>
      <c r="C564" s="152"/>
      <c r="D564" s="152"/>
      <c r="E564" s="153" t="s">
        <v>5</v>
      </c>
      <c r="F564" s="253" t="s">
        <v>5</v>
      </c>
      <c r="G564" s="254"/>
      <c r="H564" s="254"/>
      <c r="I564" s="254"/>
      <c r="J564" s="152"/>
      <c r="K564" s="154">
        <v>0</v>
      </c>
      <c r="L564" s="152"/>
      <c r="M564" s="152"/>
      <c r="N564" s="152"/>
      <c r="O564" s="152"/>
      <c r="P564" s="152"/>
      <c r="Q564" s="152"/>
      <c r="R564" s="155"/>
      <c r="T564" s="156"/>
      <c r="U564" s="152"/>
      <c r="V564" s="152"/>
      <c r="W564" s="152"/>
      <c r="X564" s="152"/>
      <c r="Y564" s="152"/>
      <c r="Z564" s="152"/>
      <c r="AA564" s="157"/>
      <c r="AT564" s="158" t="s">
        <v>143</v>
      </c>
      <c r="AU564" s="158" t="s">
        <v>101</v>
      </c>
      <c r="AV564" s="10" t="s">
        <v>101</v>
      </c>
      <c r="AW564" s="10" t="s">
        <v>31</v>
      </c>
      <c r="AX564" s="10" t="s">
        <v>73</v>
      </c>
      <c r="AY564" s="158" t="s">
        <v>135</v>
      </c>
    </row>
    <row r="565" spans="2:51" s="12" customFormat="1" ht="22.5" customHeight="1">
      <c r="B565" s="167"/>
      <c r="C565" s="168"/>
      <c r="D565" s="168"/>
      <c r="E565" s="169" t="s">
        <v>5</v>
      </c>
      <c r="F565" s="259" t="s">
        <v>1012</v>
      </c>
      <c r="G565" s="260"/>
      <c r="H565" s="260"/>
      <c r="I565" s="260"/>
      <c r="J565" s="168"/>
      <c r="K565" s="170" t="s">
        <v>5</v>
      </c>
      <c r="L565" s="168"/>
      <c r="M565" s="168"/>
      <c r="N565" s="168"/>
      <c r="O565" s="168"/>
      <c r="P565" s="168"/>
      <c r="Q565" s="168"/>
      <c r="R565" s="171"/>
      <c r="T565" s="172"/>
      <c r="U565" s="168"/>
      <c r="V565" s="168"/>
      <c r="W565" s="168"/>
      <c r="X565" s="168"/>
      <c r="Y565" s="168"/>
      <c r="Z565" s="168"/>
      <c r="AA565" s="173"/>
      <c r="AT565" s="174" t="s">
        <v>143</v>
      </c>
      <c r="AU565" s="174" t="s">
        <v>101</v>
      </c>
      <c r="AV565" s="12" t="s">
        <v>81</v>
      </c>
      <c r="AW565" s="12" t="s">
        <v>31</v>
      </c>
      <c r="AX565" s="12" t="s">
        <v>73</v>
      </c>
      <c r="AY565" s="174" t="s">
        <v>135</v>
      </c>
    </row>
    <row r="566" spans="2:51" s="10" customFormat="1" ht="22.5" customHeight="1">
      <c r="B566" s="151"/>
      <c r="C566" s="152"/>
      <c r="D566" s="152"/>
      <c r="E566" s="153" t="s">
        <v>5</v>
      </c>
      <c r="F566" s="253" t="s">
        <v>1021</v>
      </c>
      <c r="G566" s="254"/>
      <c r="H566" s="254"/>
      <c r="I566" s="254"/>
      <c r="J566" s="152"/>
      <c r="K566" s="154">
        <v>213.285</v>
      </c>
      <c r="L566" s="152"/>
      <c r="M566" s="152"/>
      <c r="N566" s="152"/>
      <c r="O566" s="152"/>
      <c r="P566" s="152"/>
      <c r="Q566" s="152"/>
      <c r="R566" s="155"/>
      <c r="T566" s="156"/>
      <c r="U566" s="152"/>
      <c r="V566" s="152"/>
      <c r="W566" s="152"/>
      <c r="X566" s="152"/>
      <c r="Y566" s="152"/>
      <c r="Z566" s="152"/>
      <c r="AA566" s="157"/>
      <c r="AT566" s="158" t="s">
        <v>143</v>
      </c>
      <c r="AU566" s="158" t="s">
        <v>101</v>
      </c>
      <c r="AV566" s="10" t="s">
        <v>101</v>
      </c>
      <c r="AW566" s="10" t="s">
        <v>31</v>
      </c>
      <c r="AX566" s="10" t="s">
        <v>73</v>
      </c>
      <c r="AY566" s="158" t="s">
        <v>135</v>
      </c>
    </row>
    <row r="567" spans="2:51" s="10" customFormat="1" ht="22.5" customHeight="1">
      <c r="B567" s="151"/>
      <c r="C567" s="152"/>
      <c r="D567" s="152"/>
      <c r="E567" s="153" t="s">
        <v>5</v>
      </c>
      <c r="F567" s="253" t="s">
        <v>1022</v>
      </c>
      <c r="G567" s="254"/>
      <c r="H567" s="254"/>
      <c r="I567" s="254"/>
      <c r="J567" s="152"/>
      <c r="K567" s="154">
        <v>72.743</v>
      </c>
      <c r="L567" s="152"/>
      <c r="M567" s="152"/>
      <c r="N567" s="152"/>
      <c r="O567" s="152"/>
      <c r="P567" s="152"/>
      <c r="Q567" s="152"/>
      <c r="R567" s="155"/>
      <c r="T567" s="156"/>
      <c r="U567" s="152"/>
      <c r="V567" s="152"/>
      <c r="W567" s="152"/>
      <c r="X567" s="152"/>
      <c r="Y567" s="152"/>
      <c r="Z567" s="152"/>
      <c r="AA567" s="157"/>
      <c r="AT567" s="158" t="s">
        <v>143</v>
      </c>
      <c r="AU567" s="158" t="s">
        <v>101</v>
      </c>
      <c r="AV567" s="10" t="s">
        <v>101</v>
      </c>
      <c r="AW567" s="10" t="s">
        <v>31</v>
      </c>
      <c r="AX567" s="10" t="s">
        <v>73</v>
      </c>
      <c r="AY567" s="158" t="s">
        <v>135</v>
      </c>
    </row>
    <row r="568" spans="2:51" s="13" customFormat="1" ht="22.5" customHeight="1">
      <c r="B568" s="182"/>
      <c r="C568" s="183"/>
      <c r="D568" s="183"/>
      <c r="E568" s="184" t="s">
        <v>5</v>
      </c>
      <c r="F568" s="271" t="s">
        <v>546</v>
      </c>
      <c r="G568" s="272"/>
      <c r="H568" s="272"/>
      <c r="I568" s="272"/>
      <c r="J568" s="183"/>
      <c r="K568" s="185">
        <v>286.028</v>
      </c>
      <c r="L568" s="183"/>
      <c r="M568" s="183"/>
      <c r="N568" s="183"/>
      <c r="O568" s="183"/>
      <c r="P568" s="183"/>
      <c r="Q568" s="183"/>
      <c r="R568" s="186"/>
      <c r="T568" s="187"/>
      <c r="U568" s="183"/>
      <c r="V568" s="183"/>
      <c r="W568" s="183"/>
      <c r="X568" s="183"/>
      <c r="Y568" s="183"/>
      <c r="Z568" s="183"/>
      <c r="AA568" s="188"/>
      <c r="AT568" s="189" t="s">
        <v>143</v>
      </c>
      <c r="AU568" s="189" t="s">
        <v>101</v>
      </c>
      <c r="AV568" s="13" t="s">
        <v>434</v>
      </c>
      <c r="AW568" s="13" t="s">
        <v>31</v>
      </c>
      <c r="AX568" s="13" t="s">
        <v>73</v>
      </c>
      <c r="AY568" s="189" t="s">
        <v>135</v>
      </c>
    </row>
    <row r="569" spans="2:51" s="11" customFormat="1" ht="22.5" customHeight="1">
      <c r="B569" s="159"/>
      <c r="C569" s="160"/>
      <c r="D569" s="160"/>
      <c r="E569" s="161" t="s">
        <v>5</v>
      </c>
      <c r="F569" s="255" t="s">
        <v>145</v>
      </c>
      <c r="G569" s="256"/>
      <c r="H569" s="256"/>
      <c r="I569" s="256"/>
      <c r="J569" s="160"/>
      <c r="K569" s="162">
        <v>1354.964</v>
      </c>
      <c r="L569" s="160"/>
      <c r="M569" s="160"/>
      <c r="N569" s="160"/>
      <c r="O569" s="160"/>
      <c r="P569" s="160"/>
      <c r="Q569" s="160"/>
      <c r="R569" s="163"/>
      <c r="T569" s="164"/>
      <c r="U569" s="160"/>
      <c r="V569" s="160"/>
      <c r="W569" s="160"/>
      <c r="X569" s="160"/>
      <c r="Y569" s="160"/>
      <c r="Z569" s="160"/>
      <c r="AA569" s="165"/>
      <c r="AT569" s="166" t="s">
        <v>143</v>
      </c>
      <c r="AU569" s="166" t="s">
        <v>101</v>
      </c>
      <c r="AV569" s="11" t="s">
        <v>140</v>
      </c>
      <c r="AW569" s="11" t="s">
        <v>31</v>
      </c>
      <c r="AX569" s="11" t="s">
        <v>73</v>
      </c>
      <c r="AY569" s="166" t="s">
        <v>135</v>
      </c>
    </row>
    <row r="570" spans="2:51" s="10" customFormat="1" ht="22.5" customHeight="1">
      <c r="B570" s="151"/>
      <c r="C570" s="152"/>
      <c r="D570" s="152"/>
      <c r="E570" s="153" t="s">
        <v>5</v>
      </c>
      <c r="F570" s="253" t="s">
        <v>5</v>
      </c>
      <c r="G570" s="254"/>
      <c r="H570" s="254"/>
      <c r="I570" s="254"/>
      <c r="J570" s="152"/>
      <c r="K570" s="154">
        <v>0</v>
      </c>
      <c r="L570" s="152"/>
      <c r="M570" s="152"/>
      <c r="N570" s="152"/>
      <c r="O570" s="152"/>
      <c r="P570" s="152"/>
      <c r="Q570" s="152"/>
      <c r="R570" s="155"/>
      <c r="T570" s="156"/>
      <c r="U570" s="152"/>
      <c r="V570" s="152"/>
      <c r="W570" s="152"/>
      <c r="X570" s="152"/>
      <c r="Y570" s="152"/>
      <c r="Z570" s="152"/>
      <c r="AA570" s="157"/>
      <c r="AT570" s="158" t="s">
        <v>143</v>
      </c>
      <c r="AU570" s="158" t="s">
        <v>101</v>
      </c>
      <c r="AV570" s="10" t="s">
        <v>101</v>
      </c>
      <c r="AW570" s="10" t="s">
        <v>31</v>
      </c>
      <c r="AX570" s="10" t="s">
        <v>73</v>
      </c>
      <c r="AY570" s="158" t="s">
        <v>135</v>
      </c>
    </row>
    <row r="571" spans="2:51" s="12" customFormat="1" ht="22.5" customHeight="1">
      <c r="B571" s="167"/>
      <c r="C571" s="168"/>
      <c r="D571" s="168"/>
      <c r="E571" s="169" t="s">
        <v>5</v>
      </c>
      <c r="F571" s="259" t="s">
        <v>1023</v>
      </c>
      <c r="G571" s="260"/>
      <c r="H571" s="260"/>
      <c r="I571" s="260"/>
      <c r="J571" s="168"/>
      <c r="K571" s="170" t="s">
        <v>5</v>
      </c>
      <c r="L571" s="168"/>
      <c r="M571" s="168"/>
      <c r="N571" s="168"/>
      <c r="O571" s="168"/>
      <c r="P571" s="168"/>
      <c r="Q571" s="168"/>
      <c r="R571" s="171"/>
      <c r="T571" s="172"/>
      <c r="U571" s="168"/>
      <c r="V571" s="168"/>
      <c r="W571" s="168"/>
      <c r="X571" s="168"/>
      <c r="Y571" s="168"/>
      <c r="Z571" s="168"/>
      <c r="AA571" s="173"/>
      <c r="AT571" s="174" t="s">
        <v>143</v>
      </c>
      <c r="AU571" s="174" t="s">
        <v>101</v>
      </c>
      <c r="AV571" s="12" t="s">
        <v>81</v>
      </c>
      <c r="AW571" s="12" t="s">
        <v>31</v>
      </c>
      <c r="AX571" s="12" t="s">
        <v>73</v>
      </c>
      <c r="AY571" s="174" t="s">
        <v>135</v>
      </c>
    </row>
    <row r="572" spans="2:51" s="12" customFormat="1" ht="22.5" customHeight="1">
      <c r="B572" s="167"/>
      <c r="C572" s="168"/>
      <c r="D572" s="168"/>
      <c r="E572" s="169" t="s">
        <v>5</v>
      </c>
      <c r="F572" s="259" t="s">
        <v>1004</v>
      </c>
      <c r="G572" s="260"/>
      <c r="H572" s="260"/>
      <c r="I572" s="260"/>
      <c r="J572" s="168"/>
      <c r="K572" s="170" t="s">
        <v>5</v>
      </c>
      <c r="L572" s="168"/>
      <c r="M572" s="168"/>
      <c r="N572" s="168"/>
      <c r="O572" s="168"/>
      <c r="P572" s="168"/>
      <c r="Q572" s="168"/>
      <c r="R572" s="171"/>
      <c r="T572" s="172"/>
      <c r="U572" s="168"/>
      <c r="V572" s="168"/>
      <c r="W572" s="168"/>
      <c r="X572" s="168"/>
      <c r="Y572" s="168"/>
      <c r="Z572" s="168"/>
      <c r="AA572" s="173"/>
      <c r="AT572" s="174" t="s">
        <v>143</v>
      </c>
      <c r="AU572" s="174" t="s">
        <v>101</v>
      </c>
      <c r="AV572" s="12" t="s">
        <v>81</v>
      </c>
      <c r="AW572" s="12" t="s">
        <v>31</v>
      </c>
      <c r="AX572" s="12" t="s">
        <v>73</v>
      </c>
      <c r="AY572" s="174" t="s">
        <v>135</v>
      </c>
    </row>
    <row r="573" spans="2:51" s="10" customFormat="1" ht="22.5" customHeight="1">
      <c r="B573" s="151"/>
      <c r="C573" s="152"/>
      <c r="D573" s="152"/>
      <c r="E573" s="153" t="s">
        <v>5</v>
      </c>
      <c r="F573" s="253" t="s">
        <v>1024</v>
      </c>
      <c r="G573" s="254"/>
      <c r="H573" s="254"/>
      <c r="I573" s="254"/>
      <c r="J573" s="152"/>
      <c r="K573" s="154">
        <v>420.42</v>
      </c>
      <c r="L573" s="152"/>
      <c r="M573" s="152"/>
      <c r="N573" s="152"/>
      <c r="O573" s="152"/>
      <c r="P573" s="152"/>
      <c r="Q573" s="152"/>
      <c r="R573" s="155"/>
      <c r="T573" s="156"/>
      <c r="U573" s="152"/>
      <c r="V573" s="152"/>
      <c r="W573" s="152"/>
      <c r="X573" s="152"/>
      <c r="Y573" s="152"/>
      <c r="Z573" s="152"/>
      <c r="AA573" s="157"/>
      <c r="AT573" s="158" t="s">
        <v>143</v>
      </c>
      <c r="AU573" s="158" t="s">
        <v>101</v>
      </c>
      <c r="AV573" s="10" t="s">
        <v>101</v>
      </c>
      <c r="AW573" s="10" t="s">
        <v>31</v>
      </c>
      <c r="AX573" s="10" t="s">
        <v>73</v>
      </c>
      <c r="AY573" s="158" t="s">
        <v>135</v>
      </c>
    </row>
    <row r="574" spans="2:51" s="10" customFormat="1" ht="22.5" customHeight="1">
      <c r="B574" s="151"/>
      <c r="C574" s="152"/>
      <c r="D574" s="152"/>
      <c r="E574" s="153" t="s">
        <v>5</v>
      </c>
      <c r="F574" s="253" t="s">
        <v>1025</v>
      </c>
      <c r="G574" s="254"/>
      <c r="H574" s="254"/>
      <c r="I574" s="254"/>
      <c r="J574" s="152"/>
      <c r="K574" s="154">
        <v>159.06</v>
      </c>
      <c r="L574" s="152"/>
      <c r="M574" s="152"/>
      <c r="N574" s="152"/>
      <c r="O574" s="152"/>
      <c r="P574" s="152"/>
      <c r="Q574" s="152"/>
      <c r="R574" s="155"/>
      <c r="T574" s="156"/>
      <c r="U574" s="152"/>
      <c r="V574" s="152"/>
      <c r="W574" s="152"/>
      <c r="X574" s="152"/>
      <c r="Y574" s="152"/>
      <c r="Z574" s="152"/>
      <c r="AA574" s="157"/>
      <c r="AT574" s="158" t="s">
        <v>143</v>
      </c>
      <c r="AU574" s="158" t="s">
        <v>101</v>
      </c>
      <c r="AV574" s="10" t="s">
        <v>101</v>
      </c>
      <c r="AW574" s="10" t="s">
        <v>31</v>
      </c>
      <c r="AX574" s="10" t="s">
        <v>73</v>
      </c>
      <c r="AY574" s="158" t="s">
        <v>135</v>
      </c>
    </row>
    <row r="575" spans="2:51" s="13" customFormat="1" ht="22.5" customHeight="1">
      <c r="B575" s="182"/>
      <c r="C575" s="183"/>
      <c r="D575" s="183"/>
      <c r="E575" s="184" t="s">
        <v>5</v>
      </c>
      <c r="F575" s="271" t="s">
        <v>546</v>
      </c>
      <c r="G575" s="272"/>
      <c r="H575" s="272"/>
      <c r="I575" s="272"/>
      <c r="J575" s="183"/>
      <c r="K575" s="185">
        <v>579.48</v>
      </c>
      <c r="L575" s="183"/>
      <c r="M575" s="183"/>
      <c r="N575" s="183"/>
      <c r="O575" s="183"/>
      <c r="P575" s="183"/>
      <c r="Q575" s="183"/>
      <c r="R575" s="186"/>
      <c r="T575" s="187"/>
      <c r="U575" s="183"/>
      <c r="V575" s="183"/>
      <c r="W575" s="183"/>
      <c r="X575" s="183"/>
      <c r="Y575" s="183"/>
      <c r="Z575" s="183"/>
      <c r="AA575" s="188"/>
      <c r="AT575" s="189" t="s">
        <v>143</v>
      </c>
      <c r="AU575" s="189" t="s">
        <v>101</v>
      </c>
      <c r="AV575" s="13" t="s">
        <v>434</v>
      </c>
      <c r="AW575" s="13" t="s">
        <v>31</v>
      </c>
      <c r="AX575" s="13" t="s">
        <v>73</v>
      </c>
      <c r="AY575" s="189" t="s">
        <v>135</v>
      </c>
    </row>
    <row r="576" spans="2:51" s="10" customFormat="1" ht="22.5" customHeight="1">
      <c r="B576" s="151"/>
      <c r="C576" s="152"/>
      <c r="D576" s="152"/>
      <c r="E576" s="153" t="s">
        <v>5</v>
      </c>
      <c r="F576" s="253" t="s">
        <v>5</v>
      </c>
      <c r="G576" s="254"/>
      <c r="H576" s="254"/>
      <c r="I576" s="254"/>
      <c r="J576" s="152"/>
      <c r="K576" s="154">
        <v>0</v>
      </c>
      <c r="L576" s="152"/>
      <c r="M576" s="152"/>
      <c r="N576" s="152"/>
      <c r="O576" s="152"/>
      <c r="P576" s="152"/>
      <c r="Q576" s="152"/>
      <c r="R576" s="155"/>
      <c r="T576" s="156"/>
      <c r="U576" s="152"/>
      <c r="V576" s="152"/>
      <c r="W576" s="152"/>
      <c r="X576" s="152"/>
      <c r="Y576" s="152"/>
      <c r="Z576" s="152"/>
      <c r="AA576" s="157"/>
      <c r="AT576" s="158" t="s">
        <v>143</v>
      </c>
      <c r="AU576" s="158" t="s">
        <v>101</v>
      </c>
      <c r="AV576" s="10" t="s">
        <v>101</v>
      </c>
      <c r="AW576" s="10" t="s">
        <v>31</v>
      </c>
      <c r="AX576" s="10" t="s">
        <v>73</v>
      </c>
      <c r="AY576" s="158" t="s">
        <v>135</v>
      </c>
    </row>
    <row r="577" spans="2:51" s="12" customFormat="1" ht="22.5" customHeight="1">
      <c r="B577" s="167"/>
      <c r="C577" s="168"/>
      <c r="D577" s="168"/>
      <c r="E577" s="169" t="s">
        <v>5</v>
      </c>
      <c r="F577" s="259" t="s">
        <v>1012</v>
      </c>
      <c r="G577" s="260"/>
      <c r="H577" s="260"/>
      <c r="I577" s="260"/>
      <c r="J577" s="168"/>
      <c r="K577" s="170" t="s">
        <v>5</v>
      </c>
      <c r="L577" s="168"/>
      <c r="M577" s="168"/>
      <c r="N577" s="168"/>
      <c r="O577" s="168"/>
      <c r="P577" s="168"/>
      <c r="Q577" s="168"/>
      <c r="R577" s="171"/>
      <c r="T577" s="172"/>
      <c r="U577" s="168"/>
      <c r="V577" s="168"/>
      <c r="W577" s="168"/>
      <c r="X577" s="168"/>
      <c r="Y577" s="168"/>
      <c r="Z577" s="168"/>
      <c r="AA577" s="173"/>
      <c r="AT577" s="174" t="s">
        <v>143</v>
      </c>
      <c r="AU577" s="174" t="s">
        <v>101</v>
      </c>
      <c r="AV577" s="12" t="s">
        <v>81</v>
      </c>
      <c r="AW577" s="12" t="s">
        <v>31</v>
      </c>
      <c r="AX577" s="12" t="s">
        <v>73</v>
      </c>
      <c r="AY577" s="174" t="s">
        <v>135</v>
      </c>
    </row>
    <row r="578" spans="2:51" s="10" customFormat="1" ht="22.5" customHeight="1">
      <c r="B578" s="151"/>
      <c r="C578" s="152"/>
      <c r="D578" s="152"/>
      <c r="E578" s="153" t="s">
        <v>5</v>
      </c>
      <c r="F578" s="253" t="s">
        <v>1026</v>
      </c>
      <c r="G578" s="254"/>
      <c r="H578" s="254"/>
      <c r="I578" s="254"/>
      <c r="J578" s="152"/>
      <c r="K578" s="154">
        <v>82.81</v>
      </c>
      <c r="L578" s="152"/>
      <c r="M578" s="152"/>
      <c r="N578" s="152"/>
      <c r="O578" s="152"/>
      <c r="P578" s="152"/>
      <c r="Q578" s="152"/>
      <c r="R578" s="155"/>
      <c r="T578" s="156"/>
      <c r="U578" s="152"/>
      <c r="V578" s="152"/>
      <c r="W578" s="152"/>
      <c r="X578" s="152"/>
      <c r="Y578" s="152"/>
      <c r="Z578" s="152"/>
      <c r="AA578" s="157"/>
      <c r="AT578" s="158" t="s">
        <v>143</v>
      </c>
      <c r="AU578" s="158" t="s">
        <v>101</v>
      </c>
      <c r="AV578" s="10" t="s">
        <v>101</v>
      </c>
      <c r="AW578" s="10" t="s">
        <v>31</v>
      </c>
      <c r="AX578" s="10" t="s">
        <v>73</v>
      </c>
      <c r="AY578" s="158" t="s">
        <v>135</v>
      </c>
    </row>
    <row r="579" spans="2:51" s="10" customFormat="1" ht="22.5" customHeight="1">
      <c r="B579" s="151"/>
      <c r="C579" s="152"/>
      <c r="D579" s="152"/>
      <c r="E579" s="153" t="s">
        <v>5</v>
      </c>
      <c r="F579" s="253" t="s">
        <v>1027</v>
      </c>
      <c r="G579" s="254"/>
      <c r="H579" s="254"/>
      <c r="I579" s="254"/>
      <c r="J579" s="152"/>
      <c r="K579" s="154">
        <v>23.1</v>
      </c>
      <c r="L579" s="152"/>
      <c r="M579" s="152"/>
      <c r="N579" s="152"/>
      <c r="O579" s="152"/>
      <c r="P579" s="152"/>
      <c r="Q579" s="152"/>
      <c r="R579" s="155"/>
      <c r="T579" s="156"/>
      <c r="U579" s="152"/>
      <c r="V579" s="152"/>
      <c r="W579" s="152"/>
      <c r="X579" s="152"/>
      <c r="Y579" s="152"/>
      <c r="Z579" s="152"/>
      <c r="AA579" s="157"/>
      <c r="AT579" s="158" t="s">
        <v>143</v>
      </c>
      <c r="AU579" s="158" t="s">
        <v>101</v>
      </c>
      <c r="AV579" s="10" t="s">
        <v>101</v>
      </c>
      <c r="AW579" s="10" t="s">
        <v>31</v>
      </c>
      <c r="AX579" s="10" t="s">
        <v>73</v>
      </c>
      <c r="AY579" s="158" t="s">
        <v>135</v>
      </c>
    </row>
    <row r="580" spans="2:51" s="13" customFormat="1" ht="22.5" customHeight="1">
      <c r="B580" s="182"/>
      <c r="C580" s="183"/>
      <c r="D580" s="183"/>
      <c r="E580" s="184" t="s">
        <v>5</v>
      </c>
      <c r="F580" s="271" t="s">
        <v>546</v>
      </c>
      <c r="G580" s="272"/>
      <c r="H580" s="272"/>
      <c r="I580" s="272"/>
      <c r="J580" s="183"/>
      <c r="K580" s="185">
        <v>105.91</v>
      </c>
      <c r="L580" s="183"/>
      <c r="M580" s="183"/>
      <c r="N580" s="183"/>
      <c r="O580" s="183"/>
      <c r="P580" s="183"/>
      <c r="Q580" s="183"/>
      <c r="R580" s="186"/>
      <c r="T580" s="187"/>
      <c r="U580" s="183"/>
      <c r="V580" s="183"/>
      <c r="W580" s="183"/>
      <c r="X580" s="183"/>
      <c r="Y580" s="183"/>
      <c r="Z580" s="183"/>
      <c r="AA580" s="188"/>
      <c r="AT580" s="189" t="s">
        <v>143</v>
      </c>
      <c r="AU580" s="189" t="s">
        <v>101</v>
      </c>
      <c r="AV580" s="13" t="s">
        <v>434</v>
      </c>
      <c r="AW580" s="13" t="s">
        <v>31</v>
      </c>
      <c r="AX580" s="13" t="s">
        <v>73</v>
      </c>
      <c r="AY580" s="189" t="s">
        <v>135</v>
      </c>
    </row>
    <row r="581" spans="2:51" s="11" customFormat="1" ht="22.5" customHeight="1">
      <c r="B581" s="159"/>
      <c r="C581" s="160"/>
      <c r="D581" s="160"/>
      <c r="E581" s="161" t="s">
        <v>5</v>
      </c>
      <c r="F581" s="255" t="s">
        <v>145</v>
      </c>
      <c r="G581" s="256"/>
      <c r="H581" s="256"/>
      <c r="I581" s="256"/>
      <c r="J581" s="160"/>
      <c r="K581" s="162">
        <v>685.39</v>
      </c>
      <c r="L581" s="160"/>
      <c r="M581" s="160"/>
      <c r="N581" s="160"/>
      <c r="O581" s="160"/>
      <c r="P581" s="160"/>
      <c r="Q581" s="160"/>
      <c r="R581" s="163"/>
      <c r="T581" s="164"/>
      <c r="U581" s="160"/>
      <c r="V581" s="160"/>
      <c r="W581" s="160"/>
      <c r="X581" s="160"/>
      <c r="Y581" s="160"/>
      <c r="Z581" s="160"/>
      <c r="AA581" s="165"/>
      <c r="AT581" s="166" t="s">
        <v>143</v>
      </c>
      <c r="AU581" s="166" t="s">
        <v>101</v>
      </c>
      <c r="AV581" s="11" t="s">
        <v>140</v>
      </c>
      <c r="AW581" s="11" t="s">
        <v>31</v>
      </c>
      <c r="AX581" s="11" t="s">
        <v>73</v>
      </c>
      <c r="AY581" s="166" t="s">
        <v>135</v>
      </c>
    </row>
    <row r="582" spans="2:51" s="10" customFormat="1" ht="22.5" customHeight="1">
      <c r="B582" s="151"/>
      <c r="C582" s="152"/>
      <c r="D582" s="152"/>
      <c r="E582" s="153" t="s">
        <v>5</v>
      </c>
      <c r="F582" s="253" t="s">
        <v>5</v>
      </c>
      <c r="G582" s="254"/>
      <c r="H582" s="254"/>
      <c r="I582" s="254"/>
      <c r="J582" s="152"/>
      <c r="K582" s="154">
        <v>0</v>
      </c>
      <c r="L582" s="152"/>
      <c r="M582" s="152"/>
      <c r="N582" s="152"/>
      <c r="O582" s="152"/>
      <c r="P582" s="152"/>
      <c r="Q582" s="152"/>
      <c r="R582" s="155"/>
      <c r="T582" s="156"/>
      <c r="U582" s="152"/>
      <c r="V582" s="152"/>
      <c r="W582" s="152"/>
      <c r="X582" s="152"/>
      <c r="Y582" s="152"/>
      <c r="Z582" s="152"/>
      <c r="AA582" s="157"/>
      <c r="AT582" s="158" t="s">
        <v>143</v>
      </c>
      <c r="AU582" s="158" t="s">
        <v>101</v>
      </c>
      <c r="AV582" s="10" t="s">
        <v>101</v>
      </c>
      <c r="AW582" s="10" t="s">
        <v>31</v>
      </c>
      <c r="AX582" s="10" t="s">
        <v>73</v>
      </c>
      <c r="AY582" s="158" t="s">
        <v>135</v>
      </c>
    </row>
    <row r="583" spans="2:51" s="12" customFormat="1" ht="22.5" customHeight="1">
      <c r="B583" s="167"/>
      <c r="C583" s="168"/>
      <c r="D583" s="168"/>
      <c r="E583" s="169" t="s">
        <v>5</v>
      </c>
      <c r="F583" s="259" t="s">
        <v>589</v>
      </c>
      <c r="G583" s="260"/>
      <c r="H583" s="260"/>
      <c r="I583" s="260"/>
      <c r="J583" s="168"/>
      <c r="K583" s="170" t="s">
        <v>5</v>
      </c>
      <c r="L583" s="168"/>
      <c r="M583" s="168"/>
      <c r="N583" s="168"/>
      <c r="O583" s="168"/>
      <c r="P583" s="168"/>
      <c r="Q583" s="168"/>
      <c r="R583" s="171"/>
      <c r="T583" s="172"/>
      <c r="U583" s="168"/>
      <c r="V583" s="168"/>
      <c r="W583" s="168"/>
      <c r="X583" s="168"/>
      <c r="Y583" s="168"/>
      <c r="Z583" s="168"/>
      <c r="AA583" s="173"/>
      <c r="AT583" s="174" t="s">
        <v>143</v>
      </c>
      <c r="AU583" s="174" t="s">
        <v>101</v>
      </c>
      <c r="AV583" s="12" t="s">
        <v>81</v>
      </c>
      <c r="AW583" s="12" t="s">
        <v>31</v>
      </c>
      <c r="AX583" s="12" t="s">
        <v>73</v>
      </c>
      <c r="AY583" s="174" t="s">
        <v>135</v>
      </c>
    </row>
    <row r="584" spans="2:51" s="12" customFormat="1" ht="22.5" customHeight="1">
      <c r="B584" s="167"/>
      <c r="C584" s="168"/>
      <c r="D584" s="168"/>
      <c r="E584" s="169" t="s">
        <v>5</v>
      </c>
      <c r="F584" s="259" t="s">
        <v>1004</v>
      </c>
      <c r="G584" s="260"/>
      <c r="H584" s="260"/>
      <c r="I584" s="260"/>
      <c r="J584" s="168"/>
      <c r="K584" s="170" t="s">
        <v>5</v>
      </c>
      <c r="L584" s="168"/>
      <c r="M584" s="168"/>
      <c r="N584" s="168"/>
      <c r="O584" s="168"/>
      <c r="P584" s="168"/>
      <c r="Q584" s="168"/>
      <c r="R584" s="171"/>
      <c r="T584" s="172"/>
      <c r="U584" s="168"/>
      <c r="V584" s="168"/>
      <c r="W584" s="168"/>
      <c r="X584" s="168"/>
      <c r="Y584" s="168"/>
      <c r="Z584" s="168"/>
      <c r="AA584" s="173"/>
      <c r="AT584" s="174" t="s">
        <v>143</v>
      </c>
      <c r="AU584" s="174" t="s">
        <v>101</v>
      </c>
      <c r="AV584" s="12" t="s">
        <v>81</v>
      </c>
      <c r="AW584" s="12" t="s">
        <v>31</v>
      </c>
      <c r="AX584" s="12" t="s">
        <v>73</v>
      </c>
      <c r="AY584" s="174" t="s">
        <v>135</v>
      </c>
    </row>
    <row r="585" spans="2:51" s="10" customFormat="1" ht="22.5" customHeight="1">
      <c r="B585" s="151"/>
      <c r="C585" s="152"/>
      <c r="D585" s="152"/>
      <c r="E585" s="153" t="s">
        <v>5</v>
      </c>
      <c r="F585" s="253" t="s">
        <v>1028</v>
      </c>
      <c r="G585" s="254"/>
      <c r="H585" s="254"/>
      <c r="I585" s="254"/>
      <c r="J585" s="152"/>
      <c r="K585" s="154">
        <v>60.39</v>
      </c>
      <c r="L585" s="152"/>
      <c r="M585" s="152"/>
      <c r="N585" s="152"/>
      <c r="O585" s="152"/>
      <c r="P585" s="152"/>
      <c r="Q585" s="152"/>
      <c r="R585" s="155"/>
      <c r="T585" s="156"/>
      <c r="U585" s="152"/>
      <c r="V585" s="152"/>
      <c r="W585" s="152"/>
      <c r="X585" s="152"/>
      <c r="Y585" s="152"/>
      <c r="Z585" s="152"/>
      <c r="AA585" s="157"/>
      <c r="AT585" s="158" t="s">
        <v>143</v>
      </c>
      <c r="AU585" s="158" t="s">
        <v>101</v>
      </c>
      <c r="AV585" s="10" t="s">
        <v>101</v>
      </c>
      <c r="AW585" s="10" t="s">
        <v>31</v>
      </c>
      <c r="AX585" s="10" t="s">
        <v>73</v>
      </c>
      <c r="AY585" s="158" t="s">
        <v>135</v>
      </c>
    </row>
    <row r="586" spans="2:51" s="10" customFormat="1" ht="22.5" customHeight="1">
      <c r="B586" s="151"/>
      <c r="C586" s="152"/>
      <c r="D586" s="152"/>
      <c r="E586" s="153" t="s">
        <v>5</v>
      </c>
      <c r="F586" s="253" t="s">
        <v>1029</v>
      </c>
      <c r="G586" s="254"/>
      <c r="H586" s="254"/>
      <c r="I586" s="254"/>
      <c r="J586" s="152"/>
      <c r="K586" s="154">
        <v>51.744</v>
      </c>
      <c r="L586" s="152"/>
      <c r="M586" s="152"/>
      <c r="N586" s="152"/>
      <c r="O586" s="152"/>
      <c r="P586" s="152"/>
      <c r="Q586" s="152"/>
      <c r="R586" s="155"/>
      <c r="T586" s="156"/>
      <c r="U586" s="152"/>
      <c r="V586" s="152"/>
      <c r="W586" s="152"/>
      <c r="X586" s="152"/>
      <c r="Y586" s="152"/>
      <c r="Z586" s="152"/>
      <c r="AA586" s="157"/>
      <c r="AT586" s="158" t="s">
        <v>143</v>
      </c>
      <c r="AU586" s="158" t="s">
        <v>101</v>
      </c>
      <c r="AV586" s="10" t="s">
        <v>101</v>
      </c>
      <c r="AW586" s="10" t="s">
        <v>31</v>
      </c>
      <c r="AX586" s="10" t="s">
        <v>73</v>
      </c>
      <c r="AY586" s="158" t="s">
        <v>135</v>
      </c>
    </row>
    <row r="587" spans="2:51" s="13" customFormat="1" ht="22.5" customHeight="1">
      <c r="B587" s="182"/>
      <c r="C587" s="183"/>
      <c r="D587" s="183"/>
      <c r="E587" s="184" t="s">
        <v>5</v>
      </c>
      <c r="F587" s="271" t="s">
        <v>546</v>
      </c>
      <c r="G587" s="272"/>
      <c r="H587" s="272"/>
      <c r="I587" s="272"/>
      <c r="J587" s="183"/>
      <c r="K587" s="185">
        <v>112.134</v>
      </c>
      <c r="L587" s="183"/>
      <c r="M587" s="183"/>
      <c r="N587" s="183"/>
      <c r="O587" s="183"/>
      <c r="P587" s="183"/>
      <c r="Q587" s="183"/>
      <c r="R587" s="186"/>
      <c r="T587" s="187"/>
      <c r="U587" s="183"/>
      <c r="V587" s="183"/>
      <c r="W587" s="183"/>
      <c r="X587" s="183"/>
      <c r="Y587" s="183"/>
      <c r="Z587" s="183"/>
      <c r="AA587" s="188"/>
      <c r="AT587" s="189" t="s">
        <v>143</v>
      </c>
      <c r="AU587" s="189" t="s">
        <v>101</v>
      </c>
      <c r="AV587" s="13" t="s">
        <v>434</v>
      </c>
      <c r="AW587" s="13" t="s">
        <v>31</v>
      </c>
      <c r="AX587" s="13" t="s">
        <v>73</v>
      </c>
      <c r="AY587" s="189" t="s">
        <v>135</v>
      </c>
    </row>
    <row r="588" spans="2:51" s="10" customFormat="1" ht="22.5" customHeight="1">
      <c r="B588" s="151"/>
      <c r="C588" s="152"/>
      <c r="D588" s="152"/>
      <c r="E588" s="153" t="s">
        <v>5</v>
      </c>
      <c r="F588" s="253" t="s">
        <v>5</v>
      </c>
      <c r="G588" s="254"/>
      <c r="H588" s="254"/>
      <c r="I588" s="254"/>
      <c r="J588" s="152"/>
      <c r="K588" s="154">
        <v>0</v>
      </c>
      <c r="L588" s="152"/>
      <c r="M588" s="152"/>
      <c r="N588" s="152"/>
      <c r="O588" s="152"/>
      <c r="P588" s="152"/>
      <c r="Q588" s="152"/>
      <c r="R588" s="155"/>
      <c r="T588" s="156"/>
      <c r="U588" s="152"/>
      <c r="V588" s="152"/>
      <c r="W588" s="152"/>
      <c r="X588" s="152"/>
      <c r="Y588" s="152"/>
      <c r="Z588" s="152"/>
      <c r="AA588" s="157"/>
      <c r="AT588" s="158" t="s">
        <v>143</v>
      </c>
      <c r="AU588" s="158" t="s">
        <v>101</v>
      </c>
      <c r="AV588" s="10" t="s">
        <v>101</v>
      </c>
      <c r="AW588" s="10" t="s">
        <v>31</v>
      </c>
      <c r="AX588" s="10" t="s">
        <v>73</v>
      </c>
      <c r="AY588" s="158" t="s">
        <v>135</v>
      </c>
    </row>
    <row r="589" spans="2:51" s="12" customFormat="1" ht="22.5" customHeight="1">
      <c r="B589" s="167"/>
      <c r="C589" s="168"/>
      <c r="D589" s="168"/>
      <c r="E589" s="169" t="s">
        <v>5</v>
      </c>
      <c r="F589" s="259" t="s">
        <v>1012</v>
      </c>
      <c r="G589" s="260"/>
      <c r="H589" s="260"/>
      <c r="I589" s="260"/>
      <c r="J589" s="168"/>
      <c r="K589" s="170" t="s">
        <v>5</v>
      </c>
      <c r="L589" s="168"/>
      <c r="M589" s="168"/>
      <c r="N589" s="168"/>
      <c r="O589" s="168"/>
      <c r="P589" s="168"/>
      <c r="Q589" s="168"/>
      <c r="R589" s="171"/>
      <c r="T589" s="172"/>
      <c r="U589" s="168"/>
      <c r="V589" s="168"/>
      <c r="W589" s="168"/>
      <c r="X589" s="168"/>
      <c r="Y589" s="168"/>
      <c r="Z589" s="168"/>
      <c r="AA589" s="173"/>
      <c r="AT589" s="174" t="s">
        <v>143</v>
      </c>
      <c r="AU589" s="174" t="s">
        <v>101</v>
      </c>
      <c r="AV589" s="12" t="s">
        <v>81</v>
      </c>
      <c r="AW589" s="12" t="s">
        <v>31</v>
      </c>
      <c r="AX589" s="12" t="s">
        <v>73</v>
      </c>
      <c r="AY589" s="174" t="s">
        <v>135</v>
      </c>
    </row>
    <row r="590" spans="2:51" s="10" customFormat="1" ht="22.5" customHeight="1">
      <c r="B590" s="151"/>
      <c r="C590" s="152"/>
      <c r="D590" s="152"/>
      <c r="E590" s="153" t="s">
        <v>5</v>
      </c>
      <c r="F590" s="253" t="s">
        <v>1030</v>
      </c>
      <c r="G590" s="254"/>
      <c r="H590" s="254"/>
      <c r="I590" s="254"/>
      <c r="J590" s="152"/>
      <c r="K590" s="154">
        <v>82.81</v>
      </c>
      <c r="L590" s="152"/>
      <c r="M590" s="152"/>
      <c r="N590" s="152"/>
      <c r="O590" s="152"/>
      <c r="P590" s="152"/>
      <c r="Q590" s="152"/>
      <c r="R590" s="155"/>
      <c r="T590" s="156"/>
      <c r="U590" s="152"/>
      <c r="V590" s="152"/>
      <c r="W590" s="152"/>
      <c r="X590" s="152"/>
      <c r="Y590" s="152"/>
      <c r="Z590" s="152"/>
      <c r="AA590" s="157"/>
      <c r="AT590" s="158" t="s">
        <v>143</v>
      </c>
      <c r="AU590" s="158" t="s">
        <v>101</v>
      </c>
      <c r="AV590" s="10" t="s">
        <v>101</v>
      </c>
      <c r="AW590" s="10" t="s">
        <v>31</v>
      </c>
      <c r="AX590" s="10" t="s">
        <v>73</v>
      </c>
      <c r="AY590" s="158" t="s">
        <v>135</v>
      </c>
    </row>
    <row r="591" spans="2:51" s="13" customFormat="1" ht="22.5" customHeight="1">
      <c r="B591" s="182"/>
      <c r="C591" s="183"/>
      <c r="D591" s="183"/>
      <c r="E591" s="184" t="s">
        <v>5</v>
      </c>
      <c r="F591" s="271" t="s">
        <v>546</v>
      </c>
      <c r="G591" s="272"/>
      <c r="H591" s="272"/>
      <c r="I591" s="272"/>
      <c r="J591" s="183"/>
      <c r="K591" s="185">
        <v>82.81</v>
      </c>
      <c r="L591" s="183"/>
      <c r="M591" s="183"/>
      <c r="N591" s="183"/>
      <c r="O591" s="183"/>
      <c r="P591" s="183"/>
      <c r="Q591" s="183"/>
      <c r="R591" s="186"/>
      <c r="T591" s="187"/>
      <c r="U591" s="183"/>
      <c r="V591" s="183"/>
      <c r="W591" s="183"/>
      <c r="X591" s="183"/>
      <c r="Y591" s="183"/>
      <c r="Z591" s="183"/>
      <c r="AA591" s="188"/>
      <c r="AT591" s="189" t="s">
        <v>143</v>
      </c>
      <c r="AU591" s="189" t="s">
        <v>101</v>
      </c>
      <c r="AV591" s="13" t="s">
        <v>434</v>
      </c>
      <c r="AW591" s="13" t="s">
        <v>31</v>
      </c>
      <c r="AX591" s="13" t="s">
        <v>73</v>
      </c>
      <c r="AY591" s="189" t="s">
        <v>135</v>
      </c>
    </row>
    <row r="592" spans="2:51" s="11" customFormat="1" ht="22.5" customHeight="1">
      <c r="B592" s="159"/>
      <c r="C592" s="160"/>
      <c r="D592" s="160"/>
      <c r="E592" s="161" t="s">
        <v>5</v>
      </c>
      <c r="F592" s="255" t="s">
        <v>145</v>
      </c>
      <c r="G592" s="256"/>
      <c r="H592" s="256"/>
      <c r="I592" s="256"/>
      <c r="J592" s="160"/>
      <c r="K592" s="162">
        <v>194.944</v>
      </c>
      <c r="L592" s="160"/>
      <c r="M592" s="160"/>
      <c r="N592" s="160"/>
      <c r="O592" s="160"/>
      <c r="P592" s="160"/>
      <c r="Q592" s="160"/>
      <c r="R592" s="163"/>
      <c r="T592" s="164"/>
      <c r="U592" s="160"/>
      <c r="V592" s="160"/>
      <c r="W592" s="160"/>
      <c r="X592" s="160"/>
      <c r="Y592" s="160"/>
      <c r="Z592" s="160"/>
      <c r="AA592" s="165"/>
      <c r="AT592" s="166" t="s">
        <v>143</v>
      </c>
      <c r="AU592" s="166" t="s">
        <v>101</v>
      </c>
      <c r="AV592" s="11" t="s">
        <v>140</v>
      </c>
      <c r="AW592" s="11" t="s">
        <v>31</v>
      </c>
      <c r="AX592" s="11" t="s">
        <v>73</v>
      </c>
      <c r="AY592" s="166" t="s">
        <v>135</v>
      </c>
    </row>
    <row r="593" spans="2:51" s="10" customFormat="1" ht="22.5" customHeight="1">
      <c r="B593" s="151"/>
      <c r="C593" s="152"/>
      <c r="D593" s="152"/>
      <c r="E593" s="153" t="s">
        <v>5</v>
      </c>
      <c r="F593" s="253" t="s">
        <v>5</v>
      </c>
      <c r="G593" s="254"/>
      <c r="H593" s="254"/>
      <c r="I593" s="254"/>
      <c r="J593" s="152"/>
      <c r="K593" s="154">
        <v>0</v>
      </c>
      <c r="L593" s="152"/>
      <c r="M593" s="152"/>
      <c r="N593" s="152"/>
      <c r="O593" s="152"/>
      <c r="P593" s="152"/>
      <c r="Q593" s="152"/>
      <c r="R593" s="155"/>
      <c r="T593" s="156"/>
      <c r="U593" s="152"/>
      <c r="V593" s="152"/>
      <c r="W593" s="152"/>
      <c r="X593" s="152"/>
      <c r="Y593" s="152"/>
      <c r="Z593" s="152"/>
      <c r="AA593" s="157"/>
      <c r="AT593" s="158" t="s">
        <v>143</v>
      </c>
      <c r="AU593" s="158" t="s">
        <v>101</v>
      </c>
      <c r="AV593" s="10" t="s">
        <v>101</v>
      </c>
      <c r="AW593" s="10" t="s">
        <v>31</v>
      </c>
      <c r="AX593" s="10" t="s">
        <v>73</v>
      </c>
      <c r="AY593" s="158" t="s">
        <v>135</v>
      </c>
    </row>
    <row r="594" spans="2:51" s="10" customFormat="1" ht="31.5" customHeight="1">
      <c r="B594" s="151"/>
      <c r="C594" s="152"/>
      <c r="D594" s="152"/>
      <c r="E594" s="153" t="s">
        <v>5</v>
      </c>
      <c r="F594" s="253" t="s">
        <v>1031</v>
      </c>
      <c r="G594" s="254"/>
      <c r="H594" s="254"/>
      <c r="I594" s="254"/>
      <c r="J594" s="152"/>
      <c r="K594" s="154">
        <v>3329.449</v>
      </c>
      <c r="L594" s="152"/>
      <c r="M594" s="152"/>
      <c r="N594" s="152"/>
      <c r="O594" s="152"/>
      <c r="P594" s="152"/>
      <c r="Q594" s="152"/>
      <c r="R594" s="155"/>
      <c r="T594" s="156"/>
      <c r="U594" s="152"/>
      <c r="V594" s="152"/>
      <c r="W594" s="152"/>
      <c r="X594" s="152"/>
      <c r="Y594" s="152"/>
      <c r="Z594" s="152"/>
      <c r="AA594" s="157"/>
      <c r="AT594" s="158" t="s">
        <v>143</v>
      </c>
      <c r="AU594" s="158" t="s">
        <v>101</v>
      </c>
      <c r="AV594" s="10" t="s">
        <v>101</v>
      </c>
      <c r="AW594" s="10" t="s">
        <v>31</v>
      </c>
      <c r="AX594" s="10" t="s">
        <v>81</v>
      </c>
      <c r="AY594" s="158" t="s">
        <v>135</v>
      </c>
    </row>
    <row r="595" spans="2:65" s="1" customFormat="1" ht="22.5" customHeight="1">
      <c r="B595" s="141"/>
      <c r="C595" s="142" t="s">
        <v>1032</v>
      </c>
      <c r="D595" s="142" t="s">
        <v>136</v>
      </c>
      <c r="E595" s="143" t="s">
        <v>1033</v>
      </c>
      <c r="F595" s="249" t="s">
        <v>1034</v>
      </c>
      <c r="G595" s="249"/>
      <c r="H595" s="249"/>
      <c r="I595" s="249"/>
      <c r="J595" s="144" t="s">
        <v>187</v>
      </c>
      <c r="K595" s="145">
        <v>3329.449</v>
      </c>
      <c r="L595" s="250"/>
      <c r="M595" s="250"/>
      <c r="N595" s="250">
        <f>ROUND(L595*K595,2)</f>
        <v>0</v>
      </c>
      <c r="O595" s="250"/>
      <c r="P595" s="250"/>
      <c r="Q595" s="250"/>
      <c r="R595" s="146"/>
      <c r="T595" s="147" t="s">
        <v>5</v>
      </c>
      <c r="U595" s="44" t="s">
        <v>38</v>
      </c>
      <c r="V595" s="148">
        <v>0.074</v>
      </c>
      <c r="W595" s="148">
        <f>V595*K595</f>
        <v>246.379226</v>
      </c>
      <c r="X595" s="148">
        <v>0.001</v>
      </c>
      <c r="Y595" s="148">
        <f>X595*K595</f>
        <v>3.3294490000000003</v>
      </c>
      <c r="Z595" s="148">
        <v>0.00031</v>
      </c>
      <c r="AA595" s="149">
        <f>Z595*K595</f>
        <v>1.03212919</v>
      </c>
      <c r="AR595" s="21" t="s">
        <v>226</v>
      </c>
      <c r="AT595" s="21" t="s">
        <v>136</v>
      </c>
      <c r="AU595" s="21" t="s">
        <v>101</v>
      </c>
      <c r="AY595" s="21" t="s">
        <v>135</v>
      </c>
      <c r="BE595" s="150">
        <f>IF(U595="základní",N595,0)</f>
        <v>0</v>
      </c>
      <c r="BF595" s="150">
        <f>IF(U595="snížená",N595,0)</f>
        <v>0</v>
      </c>
      <c r="BG595" s="150">
        <f>IF(U595="zákl. přenesená",N595,0)</f>
        <v>0</v>
      </c>
      <c r="BH595" s="150">
        <f>IF(U595="sníž. přenesená",N595,0)</f>
        <v>0</v>
      </c>
      <c r="BI595" s="150">
        <f>IF(U595="nulová",N595,0)</f>
        <v>0</v>
      </c>
      <c r="BJ595" s="21" t="s">
        <v>81</v>
      </c>
      <c r="BK595" s="150">
        <f>ROUND(L595*K595,2)</f>
        <v>0</v>
      </c>
      <c r="BL595" s="21" t="s">
        <v>226</v>
      </c>
      <c r="BM595" s="21" t="s">
        <v>1035</v>
      </c>
    </row>
    <row r="596" spans="2:65" s="1" customFormat="1" ht="31.5" customHeight="1">
      <c r="B596" s="141"/>
      <c r="C596" s="142" t="s">
        <v>1036</v>
      </c>
      <c r="D596" s="142" t="s">
        <v>136</v>
      </c>
      <c r="E596" s="143" t="s">
        <v>1037</v>
      </c>
      <c r="F596" s="249" t="s">
        <v>1038</v>
      </c>
      <c r="G596" s="249"/>
      <c r="H596" s="249"/>
      <c r="I596" s="249"/>
      <c r="J596" s="144" t="s">
        <v>158</v>
      </c>
      <c r="K596" s="145">
        <v>166.472</v>
      </c>
      <c r="L596" s="250"/>
      <c r="M596" s="250"/>
      <c r="N596" s="250">
        <f>ROUND(L596*K596,2)</f>
        <v>0</v>
      </c>
      <c r="O596" s="250"/>
      <c r="P596" s="250"/>
      <c r="Q596" s="250"/>
      <c r="R596" s="146"/>
      <c r="T596" s="147" t="s">
        <v>5</v>
      </c>
      <c r="U596" s="44" t="s">
        <v>38</v>
      </c>
      <c r="V596" s="148">
        <v>0.043</v>
      </c>
      <c r="W596" s="148">
        <f>V596*K596</f>
        <v>7.158296</v>
      </c>
      <c r="X596" s="148">
        <v>1E-05</v>
      </c>
      <c r="Y596" s="148">
        <f>X596*K596</f>
        <v>0.0016647200000000002</v>
      </c>
      <c r="Z596" s="148">
        <v>0</v>
      </c>
      <c r="AA596" s="149">
        <f>Z596*K596</f>
        <v>0</v>
      </c>
      <c r="AR596" s="21" t="s">
        <v>226</v>
      </c>
      <c r="AT596" s="21" t="s">
        <v>136</v>
      </c>
      <c r="AU596" s="21" t="s">
        <v>101</v>
      </c>
      <c r="AY596" s="21" t="s">
        <v>135</v>
      </c>
      <c r="BE596" s="150">
        <f>IF(U596="základní",N596,0)</f>
        <v>0</v>
      </c>
      <c r="BF596" s="150">
        <f>IF(U596="snížená",N596,0)</f>
        <v>0</v>
      </c>
      <c r="BG596" s="150">
        <f>IF(U596="zákl. přenesená",N596,0)</f>
        <v>0</v>
      </c>
      <c r="BH596" s="150">
        <f>IF(U596="sníž. přenesená",N596,0)</f>
        <v>0</v>
      </c>
      <c r="BI596" s="150">
        <f>IF(U596="nulová",N596,0)</f>
        <v>0</v>
      </c>
      <c r="BJ596" s="21" t="s">
        <v>81</v>
      </c>
      <c r="BK596" s="150">
        <f>ROUND(L596*K596,2)</f>
        <v>0</v>
      </c>
      <c r="BL596" s="21" t="s">
        <v>226</v>
      </c>
      <c r="BM596" s="21" t="s">
        <v>1039</v>
      </c>
    </row>
    <row r="597" spans="2:51" s="10" customFormat="1" ht="22.5" customHeight="1">
      <c r="B597" s="151"/>
      <c r="C597" s="152"/>
      <c r="D597" s="152"/>
      <c r="E597" s="153" t="s">
        <v>5</v>
      </c>
      <c r="F597" s="251" t="s">
        <v>1040</v>
      </c>
      <c r="G597" s="252"/>
      <c r="H597" s="252"/>
      <c r="I597" s="252"/>
      <c r="J597" s="152"/>
      <c r="K597" s="154">
        <v>166.472</v>
      </c>
      <c r="L597" s="152"/>
      <c r="M597" s="152"/>
      <c r="N597" s="152"/>
      <c r="O597" s="152"/>
      <c r="P597" s="152"/>
      <c r="Q597" s="152"/>
      <c r="R597" s="155"/>
      <c r="T597" s="156"/>
      <c r="U597" s="152"/>
      <c r="V597" s="152"/>
      <c r="W597" s="152"/>
      <c r="X597" s="152"/>
      <c r="Y597" s="152"/>
      <c r="Z597" s="152"/>
      <c r="AA597" s="157"/>
      <c r="AT597" s="158" t="s">
        <v>143</v>
      </c>
      <c r="AU597" s="158" t="s">
        <v>101</v>
      </c>
      <c r="AV597" s="10" t="s">
        <v>101</v>
      </c>
      <c r="AW597" s="10" t="s">
        <v>31</v>
      </c>
      <c r="AX597" s="10" t="s">
        <v>81</v>
      </c>
      <c r="AY597" s="158" t="s">
        <v>135</v>
      </c>
    </row>
    <row r="598" spans="2:65" s="1" customFormat="1" ht="31.5" customHeight="1">
      <c r="B598" s="141"/>
      <c r="C598" s="142" t="s">
        <v>1041</v>
      </c>
      <c r="D598" s="142" t="s">
        <v>136</v>
      </c>
      <c r="E598" s="143" t="s">
        <v>1042</v>
      </c>
      <c r="F598" s="249" t="s">
        <v>1043</v>
      </c>
      <c r="G598" s="249"/>
      <c r="H598" s="249"/>
      <c r="I598" s="249"/>
      <c r="J598" s="144" t="s">
        <v>158</v>
      </c>
      <c r="K598" s="145">
        <v>166.472</v>
      </c>
      <c r="L598" s="250"/>
      <c r="M598" s="250"/>
      <c r="N598" s="250">
        <f>ROUND(L598*K598,2)</f>
        <v>0</v>
      </c>
      <c r="O598" s="250"/>
      <c r="P598" s="250"/>
      <c r="Q598" s="250"/>
      <c r="R598" s="146"/>
      <c r="T598" s="147" t="s">
        <v>5</v>
      </c>
      <c r="U598" s="44" t="s">
        <v>38</v>
      </c>
      <c r="V598" s="148">
        <v>0.064</v>
      </c>
      <c r="W598" s="148">
        <f>V598*K598</f>
        <v>10.654208</v>
      </c>
      <c r="X598" s="148">
        <v>0.00048</v>
      </c>
      <c r="Y598" s="148">
        <f>X598*K598</f>
        <v>0.07990656</v>
      </c>
      <c r="Z598" s="148">
        <v>0</v>
      </c>
      <c r="AA598" s="149">
        <f>Z598*K598</f>
        <v>0</v>
      </c>
      <c r="AR598" s="21" t="s">
        <v>226</v>
      </c>
      <c r="AT598" s="21" t="s">
        <v>136</v>
      </c>
      <c r="AU598" s="21" t="s">
        <v>101</v>
      </c>
      <c r="AY598" s="21" t="s">
        <v>135</v>
      </c>
      <c r="BE598" s="150">
        <f>IF(U598="základní",N598,0)</f>
        <v>0</v>
      </c>
      <c r="BF598" s="150">
        <f>IF(U598="snížená",N598,0)</f>
        <v>0</v>
      </c>
      <c r="BG598" s="150">
        <f>IF(U598="zákl. přenesená",N598,0)</f>
        <v>0</v>
      </c>
      <c r="BH598" s="150">
        <f>IF(U598="sníž. přenesená",N598,0)</f>
        <v>0</v>
      </c>
      <c r="BI598" s="150">
        <f>IF(U598="nulová",N598,0)</f>
        <v>0</v>
      </c>
      <c r="BJ598" s="21" t="s">
        <v>81</v>
      </c>
      <c r="BK598" s="150">
        <f>ROUND(L598*K598,2)</f>
        <v>0</v>
      </c>
      <c r="BL598" s="21" t="s">
        <v>226</v>
      </c>
      <c r="BM598" s="21" t="s">
        <v>1044</v>
      </c>
    </row>
    <row r="599" spans="2:51" s="10" customFormat="1" ht="22.5" customHeight="1">
      <c r="B599" s="151"/>
      <c r="C599" s="152"/>
      <c r="D599" s="152"/>
      <c r="E599" s="153" t="s">
        <v>5</v>
      </c>
      <c r="F599" s="251" t="s">
        <v>1045</v>
      </c>
      <c r="G599" s="252"/>
      <c r="H599" s="252"/>
      <c r="I599" s="252"/>
      <c r="J599" s="152"/>
      <c r="K599" s="154">
        <v>166.472</v>
      </c>
      <c r="L599" s="152"/>
      <c r="M599" s="152"/>
      <c r="N599" s="152"/>
      <c r="O599" s="152"/>
      <c r="P599" s="152"/>
      <c r="Q599" s="152"/>
      <c r="R599" s="155"/>
      <c r="T599" s="156"/>
      <c r="U599" s="152"/>
      <c r="V599" s="152"/>
      <c r="W599" s="152"/>
      <c r="X599" s="152"/>
      <c r="Y599" s="152"/>
      <c r="Z599" s="152"/>
      <c r="AA599" s="157"/>
      <c r="AT599" s="158" t="s">
        <v>143</v>
      </c>
      <c r="AU599" s="158" t="s">
        <v>101</v>
      </c>
      <c r="AV599" s="10" t="s">
        <v>101</v>
      </c>
      <c r="AW599" s="10" t="s">
        <v>31</v>
      </c>
      <c r="AX599" s="10" t="s">
        <v>81</v>
      </c>
      <c r="AY599" s="158" t="s">
        <v>135</v>
      </c>
    </row>
    <row r="600" spans="2:65" s="1" customFormat="1" ht="31.5" customHeight="1">
      <c r="B600" s="141"/>
      <c r="C600" s="142" t="s">
        <v>1046</v>
      </c>
      <c r="D600" s="142" t="s">
        <v>136</v>
      </c>
      <c r="E600" s="143" t="s">
        <v>1047</v>
      </c>
      <c r="F600" s="249" t="s">
        <v>1048</v>
      </c>
      <c r="G600" s="249"/>
      <c r="H600" s="249"/>
      <c r="I600" s="249"/>
      <c r="J600" s="144" t="s">
        <v>187</v>
      </c>
      <c r="K600" s="145">
        <v>716.752</v>
      </c>
      <c r="L600" s="250"/>
      <c r="M600" s="250"/>
      <c r="N600" s="250">
        <f>ROUND(L600*K600,2)</f>
        <v>0</v>
      </c>
      <c r="O600" s="250"/>
      <c r="P600" s="250"/>
      <c r="Q600" s="250"/>
      <c r="R600" s="146"/>
      <c r="T600" s="147" t="s">
        <v>5</v>
      </c>
      <c r="U600" s="44" t="s">
        <v>38</v>
      </c>
      <c r="V600" s="148">
        <v>0.012</v>
      </c>
      <c r="W600" s="148">
        <f>V600*K600</f>
        <v>8.601023999999999</v>
      </c>
      <c r="X600" s="148">
        <v>0</v>
      </c>
      <c r="Y600" s="148">
        <f>X600*K600</f>
        <v>0</v>
      </c>
      <c r="Z600" s="148">
        <v>0</v>
      </c>
      <c r="AA600" s="149">
        <f>Z600*K600</f>
        <v>0</v>
      </c>
      <c r="AR600" s="21" t="s">
        <v>226</v>
      </c>
      <c r="AT600" s="21" t="s">
        <v>136</v>
      </c>
      <c r="AU600" s="21" t="s">
        <v>101</v>
      </c>
      <c r="AY600" s="21" t="s">
        <v>135</v>
      </c>
      <c r="BE600" s="150">
        <f>IF(U600="základní",N600,0)</f>
        <v>0</v>
      </c>
      <c r="BF600" s="150">
        <f>IF(U600="snížená",N600,0)</f>
        <v>0</v>
      </c>
      <c r="BG600" s="150">
        <f>IF(U600="zákl. přenesená",N600,0)</f>
        <v>0</v>
      </c>
      <c r="BH600" s="150">
        <f>IF(U600="sníž. přenesená",N600,0)</f>
        <v>0</v>
      </c>
      <c r="BI600" s="150">
        <f>IF(U600="nulová",N600,0)</f>
        <v>0</v>
      </c>
      <c r="BJ600" s="21" t="s">
        <v>81</v>
      </c>
      <c r="BK600" s="150">
        <f>ROUND(L600*K600,2)</f>
        <v>0</v>
      </c>
      <c r="BL600" s="21" t="s">
        <v>226</v>
      </c>
      <c r="BM600" s="21" t="s">
        <v>1049</v>
      </c>
    </row>
    <row r="601" spans="2:51" s="10" customFormat="1" ht="22.5" customHeight="1">
      <c r="B601" s="151"/>
      <c r="C601" s="152"/>
      <c r="D601" s="152"/>
      <c r="E601" s="153" t="s">
        <v>5</v>
      </c>
      <c r="F601" s="251" t="s">
        <v>1050</v>
      </c>
      <c r="G601" s="252"/>
      <c r="H601" s="252"/>
      <c r="I601" s="252"/>
      <c r="J601" s="152"/>
      <c r="K601" s="154">
        <v>492.9</v>
      </c>
      <c r="L601" s="152"/>
      <c r="M601" s="152"/>
      <c r="N601" s="152"/>
      <c r="O601" s="152"/>
      <c r="P601" s="152"/>
      <c r="Q601" s="152"/>
      <c r="R601" s="155"/>
      <c r="T601" s="156"/>
      <c r="U601" s="152"/>
      <c r="V601" s="152"/>
      <c r="W601" s="152"/>
      <c r="X601" s="152"/>
      <c r="Y601" s="152"/>
      <c r="Z601" s="152"/>
      <c r="AA601" s="157"/>
      <c r="AT601" s="158" t="s">
        <v>143</v>
      </c>
      <c r="AU601" s="158" t="s">
        <v>101</v>
      </c>
      <c r="AV601" s="10" t="s">
        <v>101</v>
      </c>
      <c r="AW601" s="10" t="s">
        <v>31</v>
      </c>
      <c r="AX601" s="10" t="s">
        <v>73</v>
      </c>
      <c r="AY601" s="158" t="s">
        <v>135</v>
      </c>
    </row>
    <row r="602" spans="2:51" s="10" customFormat="1" ht="22.5" customHeight="1">
      <c r="B602" s="151"/>
      <c r="C602" s="152"/>
      <c r="D602" s="152"/>
      <c r="E602" s="153" t="s">
        <v>5</v>
      </c>
      <c r="F602" s="253" t="s">
        <v>1051</v>
      </c>
      <c r="G602" s="254"/>
      <c r="H602" s="254"/>
      <c r="I602" s="254"/>
      <c r="J602" s="152"/>
      <c r="K602" s="154">
        <v>113.918</v>
      </c>
      <c r="L602" s="152"/>
      <c r="M602" s="152"/>
      <c r="N602" s="152"/>
      <c r="O602" s="152"/>
      <c r="P602" s="152"/>
      <c r="Q602" s="152"/>
      <c r="R602" s="155"/>
      <c r="T602" s="156"/>
      <c r="U602" s="152"/>
      <c r="V602" s="152"/>
      <c r="W602" s="152"/>
      <c r="X602" s="152"/>
      <c r="Y602" s="152"/>
      <c r="Z602" s="152"/>
      <c r="AA602" s="157"/>
      <c r="AT602" s="158" t="s">
        <v>143</v>
      </c>
      <c r="AU602" s="158" t="s">
        <v>101</v>
      </c>
      <c r="AV602" s="10" t="s">
        <v>101</v>
      </c>
      <c r="AW602" s="10" t="s">
        <v>31</v>
      </c>
      <c r="AX602" s="10" t="s">
        <v>73</v>
      </c>
      <c r="AY602" s="158" t="s">
        <v>135</v>
      </c>
    </row>
    <row r="603" spans="2:51" s="10" customFormat="1" ht="22.5" customHeight="1">
      <c r="B603" s="151"/>
      <c r="C603" s="152"/>
      <c r="D603" s="152"/>
      <c r="E603" s="153" t="s">
        <v>5</v>
      </c>
      <c r="F603" s="253" t="s">
        <v>722</v>
      </c>
      <c r="G603" s="254"/>
      <c r="H603" s="254"/>
      <c r="I603" s="254"/>
      <c r="J603" s="152"/>
      <c r="K603" s="154">
        <v>82.914</v>
      </c>
      <c r="L603" s="152"/>
      <c r="M603" s="152"/>
      <c r="N603" s="152"/>
      <c r="O603" s="152"/>
      <c r="P603" s="152"/>
      <c r="Q603" s="152"/>
      <c r="R603" s="155"/>
      <c r="T603" s="156"/>
      <c r="U603" s="152"/>
      <c r="V603" s="152"/>
      <c r="W603" s="152"/>
      <c r="X603" s="152"/>
      <c r="Y603" s="152"/>
      <c r="Z603" s="152"/>
      <c r="AA603" s="157"/>
      <c r="AT603" s="158" t="s">
        <v>143</v>
      </c>
      <c r="AU603" s="158" t="s">
        <v>101</v>
      </c>
      <c r="AV603" s="10" t="s">
        <v>101</v>
      </c>
      <c r="AW603" s="10" t="s">
        <v>31</v>
      </c>
      <c r="AX603" s="10" t="s">
        <v>73</v>
      </c>
      <c r="AY603" s="158" t="s">
        <v>135</v>
      </c>
    </row>
    <row r="604" spans="2:51" s="10" customFormat="1" ht="22.5" customHeight="1">
      <c r="B604" s="151"/>
      <c r="C604" s="152"/>
      <c r="D604" s="152"/>
      <c r="E604" s="153" t="s">
        <v>5</v>
      </c>
      <c r="F604" s="253" t="s">
        <v>696</v>
      </c>
      <c r="G604" s="254"/>
      <c r="H604" s="254"/>
      <c r="I604" s="254"/>
      <c r="J604" s="152"/>
      <c r="K604" s="154">
        <v>27.02</v>
      </c>
      <c r="L604" s="152"/>
      <c r="M604" s="152"/>
      <c r="N604" s="152"/>
      <c r="O604" s="152"/>
      <c r="P604" s="152"/>
      <c r="Q604" s="152"/>
      <c r="R604" s="155"/>
      <c r="T604" s="156"/>
      <c r="U604" s="152"/>
      <c r="V604" s="152"/>
      <c r="W604" s="152"/>
      <c r="X604" s="152"/>
      <c r="Y604" s="152"/>
      <c r="Z604" s="152"/>
      <c r="AA604" s="157"/>
      <c r="AT604" s="158" t="s">
        <v>143</v>
      </c>
      <c r="AU604" s="158" t="s">
        <v>101</v>
      </c>
      <c r="AV604" s="10" t="s">
        <v>101</v>
      </c>
      <c r="AW604" s="10" t="s">
        <v>31</v>
      </c>
      <c r="AX604" s="10" t="s">
        <v>73</v>
      </c>
      <c r="AY604" s="158" t="s">
        <v>135</v>
      </c>
    </row>
    <row r="605" spans="2:51" s="11" customFormat="1" ht="22.5" customHeight="1">
      <c r="B605" s="159"/>
      <c r="C605" s="160"/>
      <c r="D605" s="160"/>
      <c r="E605" s="161" t="s">
        <v>5</v>
      </c>
      <c r="F605" s="255" t="s">
        <v>145</v>
      </c>
      <c r="G605" s="256"/>
      <c r="H605" s="256"/>
      <c r="I605" s="256"/>
      <c r="J605" s="160"/>
      <c r="K605" s="162">
        <v>716.752</v>
      </c>
      <c r="L605" s="160"/>
      <c r="M605" s="160"/>
      <c r="N605" s="160"/>
      <c r="O605" s="160"/>
      <c r="P605" s="160"/>
      <c r="Q605" s="160"/>
      <c r="R605" s="163"/>
      <c r="T605" s="164"/>
      <c r="U605" s="160"/>
      <c r="V605" s="160"/>
      <c r="W605" s="160"/>
      <c r="X605" s="160"/>
      <c r="Y605" s="160"/>
      <c r="Z605" s="160"/>
      <c r="AA605" s="165"/>
      <c r="AT605" s="166" t="s">
        <v>143</v>
      </c>
      <c r="AU605" s="166" t="s">
        <v>101</v>
      </c>
      <c r="AV605" s="11" t="s">
        <v>140</v>
      </c>
      <c r="AW605" s="11" t="s">
        <v>31</v>
      </c>
      <c r="AX605" s="11" t="s">
        <v>81</v>
      </c>
      <c r="AY605" s="166" t="s">
        <v>135</v>
      </c>
    </row>
    <row r="606" spans="2:65" s="1" customFormat="1" ht="31.5" customHeight="1">
      <c r="B606" s="141"/>
      <c r="C606" s="175" t="s">
        <v>1052</v>
      </c>
      <c r="D606" s="175" t="s">
        <v>393</v>
      </c>
      <c r="E606" s="176" t="s">
        <v>990</v>
      </c>
      <c r="F606" s="262" t="s">
        <v>991</v>
      </c>
      <c r="G606" s="262"/>
      <c r="H606" s="262"/>
      <c r="I606" s="262"/>
      <c r="J606" s="177" t="s">
        <v>187</v>
      </c>
      <c r="K606" s="178">
        <v>752.59</v>
      </c>
      <c r="L606" s="263"/>
      <c r="M606" s="263"/>
      <c r="N606" s="263">
        <f>ROUND(L606*K606,2)</f>
        <v>0</v>
      </c>
      <c r="O606" s="250"/>
      <c r="P606" s="250"/>
      <c r="Q606" s="250"/>
      <c r="R606" s="146"/>
      <c r="T606" s="147" t="s">
        <v>5</v>
      </c>
      <c r="U606" s="44" t="s">
        <v>38</v>
      </c>
      <c r="V606" s="148">
        <v>0</v>
      </c>
      <c r="W606" s="148">
        <f>V606*K606</f>
        <v>0</v>
      </c>
      <c r="X606" s="148">
        <v>0</v>
      </c>
      <c r="Y606" s="148">
        <f>X606*K606</f>
        <v>0</v>
      </c>
      <c r="Z606" s="148">
        <v>0</v>
      </c>
      <c r="AA606" s="149">
        <f>Z606*K606</f>
        <v>0</v>
      </c>
      <c r="AR606" s="21" t="s">
        <v>149</v>
      </c>
      <c r="AT606" s="21" t="s">
        <v>393</v>
      </c>
      <c r="AU606" s="21" t="s">
        <v>101</v>
      </c>
      <c r="AY606" s="21" t="s">
        <v>135</v>
      </c>
      <c r="BE606" s="150">
        <f>IF(U606="základní",N606,0)</f>
        <v>0</v>
      </c>
      <c r="BF606" s="150">
        <f>IF(U606="snížená",N606,0)</f>
        <v>0</v>
      </c>
      <c r="BG606" s="150">
        <f>IF(U606="zákl. přenesená",N606,0)</f>
        <v>0</v>
      </c>
      <c r="BH606" s="150">
        <f>IF(U606="sníž. přenesená",N606,0)</f>
        <v>0</v>
      </c>
      <c r="BI606" s="150">
        <f>IF(U606="nulová",N606,0)</f>
        <v>0</v>
      </c>
      <c r="BJ606" s="21" t="s">
        <v>81</v>
      </c>
      <c r="BK606" s="150">
        <f>ROUND(L606*K606,2)</f>
        <v>0</v>
      </c>
      <c r="BL606" s="21" t="s">
        <v>226</v>
      </c>
      <c r="BM606" s="21" t="s">
        <v>1053</v>
      </c>
    </row>
    <row r="607" spans="2:65" s="1" customFormat="1" ht="31.5" customHeight="1">
      <c r="B607" s="141"/>
      <c r="C607" s="142" t="s">
        <v>1054</v>
      </c>
      <c r="D607" s="142" t="s">
        <v>136</v>
      </c>
      <c r="E607" s="143" t="s">
        <v>1055</v>
      </c>
      <c r="F607" s="249" t="s">
        <v>1056</v>
      </c>
      <c r="G607" s="249"/>
      <c r="H607" s="249"/>
      <c r="I607" s="249"/>
      <c r="J607" s="144" t="s">
        <v>187</v>
      </c>
      <c r="K607" s="145">
        <v>3329.449</v>
      </c>
      <c r="L607" s="250"/>
      <c r="M607" s="250"/>
      <c r="N607" s="250">
        <f>ROUND(L607*K607,2)</f>
        <v>0</v>
      </c>
      <c r="O607" s="250"/>
      <c r="P607" s="250"/>
      <c r="Q607" s="250"/>
      <c r="R607" s="146"/>
      <c r="T607" s="147" t="s">
        <v>5</v>
      </c>
      <c r="U607" s="44" t="s">
        <v>38</v>
      </c>
      <c r="V607" s="148">
        <v>0.033</v>
      </c>
      <c r="W607" s="148">
        <f>V607*K607</f>
        <v>109.87181700000001</v>
      </c>
      <c r="X607" s="148">
        <v>0.0002</v>
      </c>
      <c r="Y607" s="148">
        <f>X607*K607</f>
        <v>0.6658898000000001</v>
      </c>
      <c r="Z607" s="148">
        <v>0</v>
      </c>
      <c r="AA607" s="149">
        <f>Z607*K607</f>
        <v>0</v>
      </c>
      <c r="AR607" s="21" t="s">
        <v>226</v>
      </c>
      <c r="AT607" s="21" t="s">
        <v>136</v>
      </c>
      <c r="AU607" s="21" t="s">
        <v>101</v>
      </c>
      <c r="AY607" s="21" t="s">
        <v>135</v>
      </c>
      <c r="BE607" s="150">
        <f>IF(U607="základní",N607,0)</f>
        <v>0</v>
      </c>
      <c r="BF607" s="150">
        <f>IF(U607="snížená",N607,0)</f>
        <v>0</v>
      </c>
      <c r="BG607" s="150">
        <f>IF(U607="zákl. přenesená",N607,0)</f>
        <v>0</v>
      </c>
      <c r="BH607" s="150">
        <f>IF(U607="sníž. přenesená",N607,0)</f>
        <v>0</v>
      </c>
      <c r="BI607" s="150">
        <f>IF(U607="nulová",N607,0)</f>
        <v>0</v>
      </c>
      <c r="BJ607" s="21" t="s">
        <v>81</v>
      </c>
      <c r="BK607" s="150">
        <f>ROUND(L607*K607,2)</f>
        <v>0</v>
      </c>
      <c r="BL607" s="21" t="s">
        <v>226</v>
      </c>
      <c r="BM607" s="21" t="s">
        <v>1057</v>
      </c>
    </row>
    <row r="608" spans="2:65" s="1" customFormat="1" ht="44.25" customHeight="1">
      <c r="B608" s="141"/>
      <c r="C608" s="142" t="s">
        <v>1058</v>
      </c>
      <c r="D608" s="142" t="s">
        <v>136</v>
      </c>
      <c r="E608" s="143" t="s">
        <v>1059</v>
      </c>
      <c r="F608" s="249" t="s">
        <v>1060</v>
      </c>
      <c r="G608" s="249"/>
      <c r="H608" s="249"/>
      <c r="I608" s="249"/>
      <c r="J608" s="144" t="s">
        <v>187</v>
      </c>
      <c r="K608" s="145">
        <v>3329.449</v>
      </c>
      <c r="L608" s="250"/>
      <c r="M608" s="250"/>
      <c r="N608" s="250">
        <f>ROUND(L608*K608,2)</f>
        <v>0</v>
      </c>
      <c r="O608" s="250"/>
      <c r="P608" s="250"/>
      <c r="Q608" s="250"/>
      <c r="R608" s="146"/>
      <c r="T608" s="147" t="s">
        <v>5</v>
      </c>
      <c r="U608" s="44" t="s">
        <v>38</v>
      </c>
      <c r="V608" s="148">
        <v>0.104</v>
      </c>
      <c r="W608" s="148">
        <f>V608*K608</f>
        <v>346.262696</v>
      </c>
      <c r="X608" s="148">
        <v>0.00026</v>
      </c>
      <c r="Y608" s="148">
        <f>X608*K608</f>
        <v>0.8656567399999999</v>
      </c>
      <c r="Z608" s="148">
        <v>0</v>
      </c>
      <c r="AA608" s="149">
        <f>Z608*K608</f>
        <v>0</v>
      </c>
      <c r="AR608" s="21" t="s">
        <v>226</v>
      </c>
      <c r="AT608" s="21" t="s">
        <v>136</v>
      </c>
      <c r="AU608" s="21" t="s">
        <v>101</v>
      </c>
      <c r="AY608" s="21" t="s">
        <v>135</v>
      </c>
      <c r="BE608" s="150">
        <f>IF(U608="základní",N608,0)</f>
        <v>0</v>
      </c>
      <c r="BF608" s="150">
        <f>IF(U608="snížená",N608,0)</f>
        <v>0</v>
      </c>
      <c r="BG608" s="150">
        <f>IF(U608="zákl. přenesená",N608,0)</f>
        <v>0</v>
      </c>
      <c r="BH608" s="150">
        <f>IF(U608="sníž. přenesená",N608,0)</f>
        <v>0</v>
      </c>
      <c r="BI608" s="150">
        <f>IF(U608="nulová",N608,0)</f>
        <v>0</v>
      </c>
      <c r="BJ608" s="21" t="s">
        <v>81</v>
      </c>
      <c r="BK608" s="150">
        <f>ROUND(L608*K608,2)</f>
        <v>0</v>
      </c>
      <c r="BL608" s="21" t="s">
        <v>226</v>
      </c>
      <c r="BM608" s="21" t="s">
        <v>1061</v>
      </c>
    </row>
    <row r="609" spans="2:65" s="1" customFormat="1" ht="44.25" customHeight="1">
      <c r="B609" s="141"/>
      <c r="C609" s="142" t="s">
        <v>1062</v>
      </c>
      <c r="D609" s="142" t="s">
        <v>136</v>
      </c>
      <c r="E609" s="143" t="s">
        <v>1063</v>
      </c>
      <c r="F609" s="249" t="s">
        <v>1064</v>
      </c>
      <c r="G609" s="249"/>
      <c r="H609" s="249"/>
      <c r="I609" s="249"/>
      <c r="J609" s="144" t="s">
        <v>187</v>
      </c>
      <c r="K609" s="145">
        <v>3329.449</v>
      </c>
      <c r="L609" s="250"/>
      <c r="M609" s="250"/>
      <c r="N609" s="250">
        <f>ROUND(L609*K609,2)</f>
        <v>0</v>
      </c>
      <c r="O609" s="250"/>
      <c r="P609" s="250"/>
      <c r="Q609" s="250"/>
      <c r="R609" s="146"/>
      <c r="T609" s="147" t="s">
        <v>5</v>
      </c>
      <c r="U609" s="44" t="s">
        <v>38</v>
      </c>
      <c r="V609" s="148">
        <v>0</v>
      </c>
      <c r="W609" s="148">
        <f>V609*K609</f>
        <v>0</v>
      </c>
      <c r="X609" s="148">
        <v>3E-05</v>
      </c>
      <c r="Y609" s="148">
        <f>X609*K609</f>
        <v>0.09988347</v>
      </c>
      <c r="Z609" s="148">
        <v>0</v>
      </c>
      <c r="AA609" s="149">
        <f>Z609*K609</f>
        <v>0</v>
      </c>
      <c r="AR609" s="21" t="s">
        <v>226</v>
      </c>
      <c r="AT609" s="21" t="s">
        <v>136</v>
      </c>
      <c r="AU609" s="21" t="s">
        <v>101</v>
      </c>
      <c r="AY609" s="21" t="s">
        <v>135</v>
      </c>
      <c r="BE609" s="150">
        <f>IF(U609="základní",N609,0)</f>
        <v>0</v>
      </c>
      <c r="BF609" s="150">
        <f>IF(U609="snížená",N609,0)</f>
        <v>0</v>
      </c>
      <c r="BG609" s="150">
        <f>IF(U609="zákl. přenesená",N609,0)</f>
        <v>0</v>
      </c>
      <c r="BH609" s="150">
        <f>IF(U609="sníž. přenesená",N609,0)</f>
        <v>0</v>
      </c>
      <c r="BI609" s="150">
        <f>IF(U609="nulová",N609,0)</f>
        <v>0</v>
      </c>
      <c r="BJ609" s="21" t="s">
        <v>81</v>
      </c>
      <c r="BK609" s="150">
        <f>ROUND(L609*K609,2)</f>
        <v>0</v>
      </c>
      <c r="BL609" s="21" t="s">
        <v>226</v>
      </c>
      <c r="BM609" s="21" t="s">
        <v>1065</v>
      </c>
    </row>
    <row r="610" spans="2:63" s="9" customFormat="1" ht="37.35" customHeight="1">
      <c r="B610" s="130"/>
      <c r="C610" s="131"/>
      <c r="D610" s="132" t="s">
        <v>570</v>
      </c>
      <c r="E610" s="132"/>
      <c r="F610" s="132"/>
      <c r="G610" s="132"/>
      <c r="H610" s="132"/>
      <c r="I610" s="132"/>
      <c r="J610" s="132"/>
      <c r="K610" s="132"/>
      <c r="L610" s="132"/>
      <c r="M610" s="132"/>
      <c r="N610" s="273">
        <f>BK610</f>
        <v>0</v>
      </c>
      <c r="O610" s="274"/>
      <c r="P610" s="274"/>
      <c r="Q610" s="274"/>
      <c r="R610" s="133"/>
      <c r="T610" s="134"/>
      <c r="U610" s="131"/>
      <c r="V610" s="131"/>
      <c r="W610" s="135">
        <f>W611</f>
        <v>0</v>
      </c>
      <c r="X610" s="131"/>
      <c r="Y610" s="135">
        <f>Y611</f>
        <v>0</v>
      </c>
      <c r="Z610" s="131"/>
      <c r="AA610" s="136">
        <f>AA611</f>
        <v>0</v>
      </c>
      <c r="AR610" s="137" t="s">
        <v>140</v>
      </c>
      <c r="AT610" s="138" t="s">
        <v>72</v>
      </c>
      <c r="AU610" s="138" t="s">
        <v>73</v>
      </c>
      <c r="AY610" s="137" t="s">
        <v>135</v>
      </c>
      <c r="BK610" s="139">
        <f>BK611</f>
        <v>0</v>
      </c>
    </row>
    <row r="611" spans="2:63" s="9" customFormat="1" ht="19.9" customHeight="1">
      <c r="B611" s="130"/>
      <c r="C611" s="131"/>
      <c r="D611" s="140" t="s">
        <v>571</v>
      </c>
      <c r="E611" s="140"/>
      <c r="F611" s="140"/>
      <c r="G611" s="140"/>
      <c r="H611" s="140"/>
      <c r="I611" s="140"/>
      <c r="J611" s="140"/>
      <c r="K611" s="140"/>
      <c r="L611" s="140"/>
      <c r="M611" s="140"/>
      <c r="N611" s="267">
        <f>BK611</f>
        <v>0</v>
      </c>
      <c r="O611" s="268"/>
      <c r="P611" s="268"/>
      <c r="Q611" s="268"/>
      <c r="R611" s="133"/>
      <c r="T611" s="134"/>
      <c r="U611" s="131"/>
      <c r="V611" s="131"/>
      <c r="W611" s="135">
        <f>SUM(W612:W618)</f>
        <v>0</v>
      </c>
      <c r="X611" s="131"/>
      <c r="Y611" s="135">
        <f>SUM(Y612:Y618)</f>
        <v>0</v>
      </c>
      <c r="Z611" s="131"/>
      <c r="AA611" s="136">
        <f>SUM(AA612:AA618)</f>
        <v>0</v>
      </c>
      <c r="AR611" s="137" t="s">
        <v>140</v>
      </c>
      <c r="AT611" s="138" t="s">
        <v>72</v>
      </c>
      <c r="AU611" s="138" t="s">
        <v>81</v>
      </c>
      <c r="AY611" s="137" t="s">
        <v>135</v>
      </c>
      <c r="BK611" s="139">
        <f>SUM(BK612:BK618)</f>
        <v>0</v>
      </c>
    </row>
    <row r="612" spans="2:65" s="1" customFormat="1" ht="22.5" customHeight="1">
      <c r="B612" s="141"/>
      <c r="C612" s="142" t="s">
        <v>1066</v>
      </c>
      <c r="D612" s="142" t="s">
        <v>136</v>
      </c>
      <c r="E612" s="143" t="s">
        <v>1067</v>
      </c>
      <c r="F612" s="249" t="s">
        <v>1068</v>
      </c>
      <c r="G612" s="249"/>
      <c r="H612" s="249"/>
      <c r="I612" s="249"/>
      <c r="J612" s="144" t="s">
        <v>5</v>
      </c>
      <c r="K612" s="145">
        <v>100</v>
      </c>
      <c r="L612" s="250"/>
      <c r="M612" s="250"/>
      <c r="N612" s="250">
        <f aca="true" t="shared" si="0" ref="N612:N618">ROUND(L612*K612,2)</f>
        <v>0</v>
      </c>
      <c r="O612" s="250"/>
      <c r="P612" s="250"/>
      <c r="Q612" s="250"/>
      <c r="R612" s="146"/>
      <c r="T612" s="147" t="s">
        <v>5</v>
      </c>
      <c r="U612" s="44" t="s">
        <v>38</v>
      </c>
      <c r="V612" s="148">
        <v>0</v>
      </c>
      <c r="W612" s="148">
        <f aca="true" t="shared" si="1" ref="W612:W618">V612*K612</f>
        <v>0</v>
      </c>
      <c r="X612" s="148">
        <v>0</v>
      </c>
      <c r="Y612" s="148">
        <f aca="true" t="shared" si="2" ref="Y612:Y618">X612*K612</f>
        <v>0</v>
      </c>
      <c r="Z612" s="148">
        <v>0</v>
      </c>
      <c r="AA612" s="149">
        <f aca="true" t="shared" si="3" ref="AA612:AA618">Z612*K612</f>
        <v>0</v>
      </c>
      <c r="AR612" s="21" t="s">
        <v>1069</v>
      </c>
      <c r="AT612" s="21" t="s">
        <v>136</v>
      </c>
      <c r="AU612" s="21" t="s">
        <v>101</v>
      </c>
      <c r="AY612" s="21" t="s">
        <v>135</v>
      </c>
      <c r="BE612" s="150">
        <f aca="true" t="shared" si="4" ref="BE612:BE618">IF(U612="základní",N612,0)</f>
        <v>0</v>
      </c>
      <c r="BF612" s="150">
        <f aca="true" t="shared" si="5" ref="BF612:BF618">IF(U612="snížená",N612,0)</f>
        <v>0</v>
      </c>
      <c r="BG612" s="150">
        <f aca="true" t="shared" si="6" ref="BG612:BG618">IF(U612="zákl. přenesená",N612,0)</f>
        <v>0</v>
      </c>
      <c r="BH612" s="150">
        <f aca="true" t="shared" si="7" ref="BH612:BH618">IF(U612="sníž. přenesená",N612,0)</f>
        <v>0</v>
      </c>
      <c r="BI612" s="150">
        <f aca="true" t="shared" si="8" ref="BI612:BI618">IF(U612="nulová",N612,0)</f>
        <v>0</v>
      </c>
      <c r="BJ612" s="21" t="s">
        <v>81</v>
      </c>
      <c r="BK612" s="150">
        <f aca="true" t="shared" si="9" ref="BK612:BK618">ROUND(L612*K612,2)</f>
        <v>0</v>
      </c>
      <c r="BL612" s="21" t="s">
        <v>1069</v>
      </c>
      <c r="BM612" s="21" t="s">
        <v>1070</v>
      </c>
    </row>
    <row r="613" spans="2:65" s="1" customFormat="1" ht="31.5" customHeight="1">
      <c r="B613" s="141"/>
      <c r="C613" s="142" t="s">
        <v>1071</v>
      </c>
      <c r="D613" s="142" t="s">
        <v>136</v>
      </c>
      <c r="E613" s="143" t="s">
        <v>1072</v>
      </c>
      <c r="F613" s="249" t="s">
        <v>1073</v>
      </c>
      <c r="G613" s="249"/>
      <c r="H613" s="249"/>
      <c r="I613" s="249"/>
      <c r="J613" s="144" t="s">
        <v>5</v>
      </c>
      <c r="K613" s="145">
        <v>100</v>
      </c>
      <c r="L613" s="250"/>
      <c r="M613" s="250"/>
      <c r="N613" s="250">
        <f t="shared" si="0"/>
        <v>0</v>
      </c>
      <c r="O613" s="250"/>
      <c r="P613" s="250"/>
      <c r="Q613" s="250"/>
      <c r="R613" s="146"/>
      <c r="T613" s="147" t="s">
        <v>5</v>
      </c>
      <c r="U613" s="44" t="s">
        <v>38</v>
      </c>
      <c r="V613" s="148">
        <v>0</v>
      </c>
      <c r="W613" s="148">
        <f t="shared" si="1"/>
        <v>0</v>
      </c>
      <c r="X613" s="148">
        <v>0</v>
      </c>
      <c r="Y613" s="148">
        <f t="shared" si="2"/>
        <v>0</v>
      </c>
      <c r="Z613" s="148">
        <v>0</v>
      </c>
      <c r="AA613" s="149">
        <f t="shared" si="3"/>
        <v>0</v>
      </c>
      <c r="AR613" s="21" t="s">
        <v>1069</v>
      </c>
      <c r="AT613" s="21" t="s">
        <v>136</v>
      </c>
      <c r="AU613" s="21" t="s">
        <v>101</v>
      </c>
      <c r="AY613" s="21" t="s">
        <v>135</v>
      </c>
      <c r="BE613" s="150">
        <f t="shared" si="4"/>
        <v>0</v>
      </c>
      <c r="BF613" s="150">
        <f t="shared" si="5"/>
        <v>0</v>
      </c>
      <c r="BG613" s="150">
        <f t="shared" si="6"/>
        <v>0</v>
      </c>
      <c r="BH613" s="150">
        <f t="shared" si="7"/>
        <v>0</v>
      </c>
      <c r="BI613" s="150">
        <f t="shared" si="8"/>
        <v>0</v>
      </c>
      <c r="BJ613" s="21" t="s">
        <v>81</v>
      </c>
      <c r="BK613" s="150">
        <f t="shared" si="9"/>
        <v>0</v>
      </c>
      <c r="BL613" s="21" t="s">
        <v>1069</v>
      </c>
      <c r="BM613" s="21" t="s">
        <v>1074</v>
      </c>
    </row>
    <row r="614" spans="2:65" s="1" customFormat="1" ht="31.5" customHeight="1">
      <c r="B614" s="141"/>
      <c r="C614" s="142" t="s">
        <v>1075</v>
      </c>
      <c r="D614" s="142" t="s">
        <v>136</v>
      </c>
      <c r="E614" s="143" t="s">
        <v>1076</v>
      </c>
      <c r="F614" s="249" t="s">
        <v>1077</v>
      </c>
      <c r="G614" s="249"/>
      <c r="H614" s="249"/>
      <c r="I614" s="249"/>
      <c r="J614" s="144" t="s">
        <v>5</v>
      </c>
      <c r="K614" s="145">
        <v>40</v>
      </c>
      <c r="L614" s="250"/>
      <c r="M614" s="250"/>
      <c r="N614" s="250">
        <f t="shared" si="0"/>
        <v>0</v>
      </c>
      <c r="O614" s="250"/>
      <c r="P614" s="250"/>
      <c r="Q614" s="250"/>
      <c r="R614" s="146"/>
      <c r="T614" s="147" t="s">
        <v>5</v>
      </c>
      <c r="U614" s="44" t="s">
        <v>38</v>
      </c>
      <c r="V614" s="148">
        <v>0</v>
      </c>
      <c r="W614" s="148">
        <f t="shared" si="1"/>
        <v>0</v>
      </c>
      <c r="X614" s="148">
        <v>0</v>
      </c>
      <c r="Y614" s="148">
        <f t="shared" si="2"/>
        <v>0</v>
      </c>
      <c r="Z614" s="148">
        <v>0</v>
      </c>
      <c r="AA614" s="149">
        <f t="shared" si="3"/>
        <v>0</v>
      </c>
      <c r="AR614" s="21" t="s">
        <v>1069</v>
      </c>
      <c r="AT614" s="21" t="s">
        <v>136</v>
      </c>
      <c r="AU614" s="21" t="s">
        <v>101</v>
      </c>
      <c r="AY614" s="21" t="s">
        <v>135</v>
      </c>
      <c r="BE614" s="150">
        <f t="shared" si="4"/>
        <v>0</v>
      </c>
      <c r="BF614" s="150">
        <f t="shared" si="5"/>
        <v>0</v>
      </c>
      <c r="BG614" s="150">
        <f t="shared" si="6"/>
        <v>0</v>
      </c>
      <c r="BH614" s="150">
        <f t="shared" si="7"/>
        <v>0</v>
      </c>
      <c r="BI614" s="150">
        <f t="shared" si="8"/>
        <v>0</v>
      </c>
      <c r="BJ614" s="21" t="s">
        <v>81</v>
      </c>
      <c r="BK614" s="150">
        <f t="shared" si="9"/>
        <v>0</v>
      </c>
      <c r="BL614" s="21" t="s">
        <v>1069</v>
      </c>
      <c r="BM614" s="21" t="s">
        <v>1078</v>
      </c>
    </row>
    <row r="615" spans="2:65" s="1" customFormat="1" ht="31.5" customHeight="1">
      <c r="B615" s="141"/>
      <c r="C615" s="142" t="s">
        <v>1079</v>
      </c>
      <c r="D615" s="142" t="s">
        <v>136</v>
      </c>
      <c r="E615" s="143" t="s">
        <v>1080</v>
      </c>
      <c r="F615" s="249" t="s">
        <v>1081</v>
      </c>
      <c r="G615" s="249"/>
      <c r="H615" s="249"/>
      <c r="I615" s="249"/>
      <c r="J615" s="144" t="s">
        <v>5</v>
      </c>
      <c r="K615" s="145">
        <v>100</v>
      </c>
      <c r="L615" s="250"/>
      <c r="M615" s="250"/>
      <c r="N615" s="250">
        <f t="shared" si="0"/>
        <v>0</v>
      </c>
      <c r="O615" s="250"/>
      <c r="P615" s="250"/>
      <c r="Q615" s="250"/>
      <c r="R615" s="146"/>
      <c r="T615" s="147" t="s">
        <v>5</v>
      </c>
      <c r="U615" s="44" t="s">
        <v>38</v>
      </c>
      <c r="V615" s="148">
        <v>0</v>
      </c>
      <c r="W615" s="148">
        <f t="shared" si="1"/>
        <v>0</v>
      </c>
      <c r="X615" s="148">
        <v>0</v>
      </c>
      <c r="Y615" s="148">
        <f t="shared" si="2"/>
        <v>0</v>
      </c>
      <c r="Z615" s="148">
        <v>0</v>
      </c>
      <c r="AA615" s="149">
        <f t="shared" si="3"/>
        <v>0</v>
      </c>
      <c r="AR615" s="21" t="s">
        <v>1069</v>
      </c>
      <c r="AT615" s="21" t="s">
        <v>136</v>
      </c>
      <c r="AU615" s="21" t="s">
        <v>101</v>
      </c>
      <c r="AY615" s="21" t="s">
        <v>135</v>
      </c>
      <c r="BE615" s="150">
        <f t="shared" si="4"/>
        <v>0</v>
      </c>
      <c r="BF615" s="150">
        <f t="shared" si="5"/>
        <v>0</v>
      </c>
      <c r="BG615" s="150">
        <f t="shared" si="6"/>
        <v>0</v>
      </c>
      <c r="BH615" s="150">
        <f t="shared" si="7"/>
        <v>0</v>
      </c>
      <c r="BI615" s="150">
        <f t="shared" si="8"/>
        <v>0</v>
      </c>
      <c r="BJ615" s="21" t="s">
        <v>81</v>
      </c>
      <c r="BK615" s="150">
        <f t="shared" si="9"/>
        <v>0</v>
      </c>
      <c r="BL615" s="21" t="s">
        <v>1069</v>
      </c>
      <c r="BM615" s="21" t="s">
        <v>1082</v>
      </c>
    </row>
    <row r="616" spans="2:65" s="1" customFormat="1" ht="31.5" customHeight="1">
      <c r="B616" s="141"/>
      <c r="C616" s="142" t="s">
        <v>1083</v>
      </c>
      <c r="D616" s="142" t="s">
        <v>136</v>
      </c>
      <c r="E616" s="143" t="s">
        <v>1084</v>
      </c>
      <c r="F616" s="249" t="s">
        <v>1085</v>
      </c>
      <c r="G616" s="249"/>
      <c r="H616" s="249"/>
      <c r="I616" s="249"/>
      <c r="J616" s="144" t="s">
        <v>5</v>
      </c>
      <c r="K616" s="145">
        <v>50</v>
      </c>
      <c r="L616" s="250"/>
      <c r="M616" s="250"/>
      <c r="N616" s="250">
        <f t="shared" si="0"/>
        <v>0</v>
      </c>
      <c r="O616" s="250"/>
      <c r="P616" s="250"/>
      <c r="Q616" s="250"/>
      <c r="R616" s="146"/>
      <c r="T616" s="147" t="s">
        <v>5</v>
      </c>
      <c r="U616" s="44" t="s">
        <v>38</v>
      </c>
      <c r="V616" s="148">
        <v>0</v>
      </c>
      <c r="W616" s="148">
        <f t="shared" si="1"/>
        <v>0</v>
      </c>
      <c r="X616" s="148">
        <v>0</v>
      </c>
      <c r="Y616" s="148">
        <f t="shared" si="2"/>
        <v>0</v>
      </c>
      <c r="Z616" s="148">
        <v>0</v>
      </c>
      <c r="AA616" s="149">
        <f t="shared" si="3"/>
        <v>0</v>
      </c>
      <c r="AR616" s="21" t="s">
        <v>1069</v>
      </c>
      <c r="AT616" s="21" t="s">
        <v>136</v>
      </c>
      <c r="AU616" s="21" t="s">
        <v>101</v>
      </c>
      <c r="AY616" s="21" t="s">
        <v>135</v>
      </c>
      <c r="BE616" s="150">
        <f t="shared" si="4"/>
        <v>0</v>
      </c>
      <c r="BF616" s="150">
        <f t="shared" si="5"/>
        <v>0</v>
      </c>
      <c r="BG616" s="150">
        <f t="shared" si="6"/>
        <v>0</v>
      </c>
      <c r="BH616" s="150">
        <f t="shared" si="7"/>
        <v>0</v>
      </c>
      <c r="BI616" s="150">
        <f t="shared" si="8"/>
        <v>0</v>
      </c>
      <c r="BJ616" s="21" t="s">
        <v>81</v>
      </c>
      <c r="BK616" s="150">
        <f t="shared" si="9"/>
        <v>0</v>
      </c>
      <c r="BL616" s="21" t="s">
        <v>1069</v>
      </c>
      <c r="BM616" s="21" t="s">
        <v>1086</v>
      </c>
    </row>
    <row r="617" spans="2:65" s="1" customFormat="1" ht="31.5" customHeight="1">
      <c r="B617" s="141"/>
      <c r="C617" s="142" t="s">
        <v>1087</v>
      </c>
      <c r="D617" s="142" t="s">
        <v>136</v>
      </c>
      <c r="E617" s="143" t="s">
        <v>1088</v>
      </c>
      <c r="F617" s="249" t="s">
        <v>1089</v>
      </c>
      <c r="G617" s="249"/>
      <c r="H617" s="249"/>
      <c r="I617" s="249"/>
      <c r="J617" s="144" t="s">
        <v>5</v>
      </c>
      <c r="K617" s="145">
        <v>40</v>
      </c>
      <c r="L617" s="250"/>
      <c r="M617" s="250"/>
      <c r="N617" s="250">
        <f t="shared" si="0"/>
        <v>0</v>
      </c>
      <c r="O617" s="250"/>
      <c r="P617" s="250"/>
      <c r="Q617" s="250"/>
      <c r="R617" s="146"/>
      <c r="T617" s="147" t="s">
        <v>5</v>
      </c>
      <c r="U617" s="44" t="s">
        <v>38</v>
      </c>
      <c r="V617" s="148">
        <v>0</v>
      </c>
      <c r="W617" s="148">
        <f t="shared" si="1"/>
        <v>0</v>
      </c>
      <c r="X617" s="148">
        <v>0</v>
      </c>
      <c r="Y617" s="148">
        <f t="shared" si="2"/>
        <v>0</v>
      </c>
      <c r="Z617" s="148">
        <v>0</v>
      </c>
      <c r="AA617" s="149">
        <f t="shared" si="3"/>
        <v>0</v>
      </c>
      <c r="AR617" s="21" t="s">
        <v>1069</v>
      </c>
      <c r="AT617" s="21" t="s">
        <v>136</v>
      </c>
      <c r="AU617" s="21" t="s">
        <v>101</v>
      </c>
      <c r="AY617" s="21" t="s">
        <v>135</v>
      </c>
      <c r="BE617" s="150">
        <f t="shared" si="4"/>
        <v>0</v>
      </c>
      <c r="BF617" s="150">
        <f t="shared" si="5"/>
        <v>0</v>
      </c>
      <c r="BG617" s="150">
        <f t="shared" si="6"/>
        <v>0</v>
      </c>
      <c r="BH617" s="150">
        <f t="shared" si="7"/>
        <v>0</v>
      </c>
      <c r="BI617" s="150">
        <f t="shared" si="8"/>
        <v>0</v>
      </c>
      <c r="BJ617" s="21" t="s">
        <v>81</v>
      </c>
      <c r="BK617" s="150">
        <f t="shared" si="9"/>
        <v>0</v>
      </c>
      <c r="BL617" s="21" t="s">
        <v>1069</v>
      </c>
      <c r="BM617" s="21" t="s">
        <v>1090</v>
      </c>
    </row>
    <row r="618" spans="2:65" s="1" customFormat="1" ht="22.5" customHeight="1">
      <c r="B618" s="141"/>
      <c r="C618" s="142" t="s">
        <v>1091</v>
      </c>
      <c r="D618" s="142" t="s">
        <v>136</v>
      </c>
      <c r="E618" s="143" t="s">
        <v>1092</v>
      </c>
      <c r="F618" s="249" t="s">
        <v>1093</v>
      </c>
      <c r="G618" s="249"/>
      <c r="H618" s="249"/>
      <c r="I618" s="249"/>
      <c r="J618" s="144" t="s">
        <v>5</v>
      </c>
      <c r="K618" s="145">
        <v>40</v>
      </c>
      <c r="L618" s="250"/>
      <c r="M618" s="250"/>
      <c r="N618" s="250">
        <f t="shared" si="0"/>
        <v>0</v>
      </c>
      <c r="O618" s="250"/>
      <c r="P618" s="250"/>
      <c r="Q618" s="250"/>
      <c r="R618" s="146"/>
      <c r="T618" s="147" t="s">
        <v>5</v>
      </c>
      <c r="U618" s="190" t="s">
        <v>38</v>
      </c>
      <c r="V618" s="191">
        <v>0</v>
      </c>
      <c r="W618" s="191">
        <f t="shared" si="1"/>
        <v>0</v>
      </c>
      <c r="X618" s="191">
        <v>0</v>
      </c>
      <c r="Y618" s="191">
        <f t="shared" si="2"/>
        <v>0</v>
      </c>
      <c r="Z618" s="191">
        <v>0</v>
      </c>
      <c r="AA618" s="192">
        <f t="shared" si="3"/>
        <v>0</v>
      </c>
      <c r="AR618" s="21" t="s">
        <v>1069</v>
      </c>
      <c r="AT618" s="21" t="s">
        <v>136</v>
      </c>
      <c r="AU618" s="21" t="s">
        <v>101</v>
      </c>
      <c r="AY618" s="21" t="s">
        <v>135</v>
      </c>
      <c r="BE618" s="150">
        <f t="shared" si="4"/>
        <v>0</v>
      </c>
      <c r="BF618" s="150">
        <f t="shared" si="5"/>
        <v>0</v>
      </c>
      <c r="BG618" s="150">
        <f t="shared" si="6"/>
        <v>0</v>
      </c>
      <c r="BH618" s="150">
        <f t="shared" si="7"/>
        <v>0</v>
      </c>
      <c r="BI618" s="150">
        <f t="shared" si="8"/>
        <v>0</v>
      </c>
      <c r="BJ618" s="21" t="s">
        <v>81</v>
      </c>
      <c r="BK618" s="150">
        <f t="shared" si="9"/>
        <v>0</v>
      </c>
      <c r="BL618" s="21" t="s">
        <v>1069</v>
      </c>
      <c r="BM618" s="21" t="s">
        <v>1094</v>
      </c>
    </row>
    <row r="619" spans="2:18" s="1" customFormat="1" ht="6.95" customHeight="1">
      <c r="B619" s="59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1"/>
    </row>
  </sheetData>
  <mergeCells count="760">
    <mergeCell ref="N495:Q495"/>
    <mergeCell ref="N515:Q515"/>
    <mergeCell ref="N538:Q538"/>
    <mergeCell ref="N610:Q610"/>
    <mergeCell ref="N611:Q611"/>
    <mergeCell ref="H1:K1"/>
    <mergeCell ref="S2:AC2"/>
    <mergeCell ref="N331:Q331"/>
    <mergeCell ref="N334:Q334"/>
    <mergeCell ref="N342:Q342"/>
    <mergeCell ref="N378:Q378"/>
    <mergeCell ref="N384:Q384"/>
    <mergeCell ref="N399:Q399"/>
    <mergeCell ref="N406:Q406"/>
    <mergeCell ref="N409:Q409"/>
    <mergeCell ref="N448:Q448"/>
    <mergeCell ref="N134:Q134"/>
    <mergeCell ref="N135:Q135"/>
    <mergeCell ref="N136:Q136"/>
    <mergeCell ref="N146:Q146"/>
    <mergeCell ref="N164:Q164"/>
    <mergeCell ref="N217:Q217"/>
    <mergeCell ref="N219:Q219"/>
    <mergeCell ref="N314:Q314"/>
    <mergeCell ref="N330:Q330"/>
    <mergeCell ref="F616:I616"/>
    <mergeCell ref="L616:M616"/>
    <mergeCell ref="N616:Q616"/>
    <mergeCell ref="F617:I617"/>
    <mergeCell ref="L617:M617"/>
    <mergeCell ref="N617:Q617"/>
    <mergeCell ref="F618:I618"/>
    <mergeCell ref="L618:M618"/>
    <mergeCell ref="N618:Q618"/>
    <mergeCell ref="F613:I613"/>
    <mergeCell ref="L613:M613"/>
    <mergeCell ref="N613:Q613"/>
    <mergeCell ref="F614:I614"/>
    <mergeCell ref="L614:M614"/>
    <mergeCell ref="N614:Q614"/>
    <mergeCell ref="F615:I615"/>
    <mergeCell ref="L615:M615"/>
    <mergeCell ref="N615:Q615"/>
    <mergeCell ref="F608:I608"/>
    <mergeCell ref="L608:M608"/>
    <mergeCell ref="N608:Q608"/>
    <mergeCell ref="F609:I609"/>
    <mergeCell ref="L609:M609"/>
    <mergeCell ref="N609:Q609"/>
    <mergeCell ref="F612:I612"/>
    <mergeCell ref="L612:M612"/>
    <mergeCell ref="N612:Q612"/>
    <mergeCell ref="F602:I602"/>
    <mergeCell ref="F603:I603"/>
    <mergeCell ref="F604:I604"/>
    <mergeCell ref="F605:I605"/>
    <mergeCell ref="F606:I606"/>
    <mergeCell ref="L606:M606"/>
    <mergeCell ref="N606:Q606"/>
    <mergeCell ref="F607:I607"/>
    <mergeCell ref="L607:M607"/>
    <mergeCell ref="N607:Q607"/>
    <mergeCell ref="F597:I597"/>
    <mergeCell ref="F598:I598"/>
    <mergeCell ref="L598:M598"/>
    <mergeCell ref="N598:Q598"/>
    <mergeCell ref="F599:I599"/>
    <mergeCell ref="F600:I600"/>
    <mergeCell ref="L600:M600"/>
    <mergeCell ref="N600:Q600"/>
    <mergeCell ref="F601:I601"/>
    <mergeCell ref="F590:I590"/>
    <mergeCell ref="F591:I591"/>
    <mergeCell ref="F592:I592"/>
    <mergeCell ref="F593:I593"/>
    <mergeCell ref="F594:I594"/>
    <mergeCell ref="F595:I595"/>
    <mergeCell ref="L595:M595"/>
    <mergeCell ref="N595:Q595"/>
    <mergeCell ref="F596:I596"/>
    <mergeCell ref="L596:M596"/>
    <mergeCell ref="N596:Q596"/>
    <mergeCell ref="F581:I581"/>
    <mergeCell ref="F582:I582"/>
    <mergeCell ref="F583:I583"/>
    <mergeCell ref="F584:I584"/>
    <mergeCell ref="F585:I585"/>
    <mergeCell ref="F586:I586"/>
    <mergeCell ref="F587:I587"/>
    <mergeCell ref="F588:I588"/>
    <mergeCell ref="F589:I589"/>
    <mergeCell ref="F572:I572"/>
    <mergeCell ref="F573:I573"/>
    <mergeCell ref="F574:I574"/>
    <mergeCell ref="F575:I575"/>
    <mergeCell ref="F576:I576"/>
    <mergeCell ref="F577:I577"/>
    <mergeCell ref="F578:I578"/>
    <mergeCell ref="F579:I579"/>
    <mergeCell ref="F580:I580"/>
    <mergeCell ref="F563:I563"/>
    <mergeCell ref="F564:I564"/>
    <mergeCell ref="F565:I565"/>
    <mergeCell ref="F566:I566"/>
    <mergeCell ref="F567:I567"/>
    <mergeCell ref="F568:I568"/>
    <mergeCell ref="F569:I569"/>
    <mergeCell ref="F570:I570"/>
    <mergeCell ref="F571:I571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53:I553"/>
    <mergeCell ref="F537:I537"/>
    <mergeCell ref="F539:I539"/>
    <mergeCell ref="L539:M539"/>
    <mergeCell ref="N539:Q539"/>
    <mergeCell ref="F540:I540"/>
    <mergeCell ref="F541:I541"/>
    <mergeCell ref="F542:I542"/>
    <mergeCell ref="F543:I543"/>
    <mergeCell ref="F544:I544"/>
    <mergeCell ref="F528:I528"/>
    <mergeCell ref="F529:I529"/>
    <mergeCell ref="F530:I530"/>
    <mergeCell ref="F531:I531"/>
    <mergeCell ref="F532:I532"/>
    <mergeCell ref="F533:I533"/>
    <mergeCell ref="F534:I534"/>
    <mergeCell ref="F535:I535"/>
    <mergeCell ref="F536:I536"/>
    <mergeCell ref="F521:I521"/>
    <mergeCell ref="L521:M521"/>
    <mergeCell ref="N521:Q521"/>
    <mergeCell ref="F522:I522"/>
    <mergeCell ref="F523:I523"/>
    <mergeCell ref="F524:I524"/>
    <mergeCell ref="F525:I525"/>
    <mergeCell ref="F526:I526"/>
    <mergeCell ref="F527:I527"/>
    <mergeCell ref="F516:I516"/>
    <mergeCell ref="L516:M516"/>
    <mergeCell ref="N516:Q516"/>
    <mergeCell ref="F517:I517"/>
    <mergeCell ref="F518:I518"/>
    <mergeCell ref="F519:I519"/>
    <mergeCell ref="F520:I520"/>
    <mergeCell ref="L520:M520"/>
    <mergeCell ref="N520:Q520"/>
    <mergeCell ref="L511:M511"/>
    <mergeCell ref="N511:Q511"/>
    <mergeCell ref="F512:I512"/>
    <mergeCell ref="L512:M512"/>
    <mergeCell ref="N512:Q512"/>
    <mergeCell ref="F513:I513"/>
    <mergeCell ref="L513:M513"/>
    <mergeCell ref="N513:Q513"/>
    <mergeCell ref="F514:I514"/>
    <mergeCell ref="L514:M514"/>
    <mergeCell ref="N514:Q514"/>
    <mergeCell ref="F503:I503"/>
    <mergeCell ref="F504:I504"/>
    <mergeCell ref="F505:I505"/>
    <mergeCell ref="F506:I506"/>
    <mergeCell ref="F507:I507"/>
    <mergeCell ref="F508:I508"/>
    <mergeCell ref="F509:I509"/>
    <mergeCell ref="F510:I510"/>
    <mergeCell ref="F511:I511"/>
    <mergeCell ref="F496:I496"/>
    <mergeCell ref="L496:M496"/>
    <mergeCell ref="N496:Q496"/>
    <mergeCell ref="F497:I497"/>
    <mergeCell ref="F498:I498"/>
    <mergeCell ref="F499:I499"/>
    <mergeCell ref="F500:I500"/>
    <mergeCell ref="F501:I501"/>
    <mergeCell ref="F502:I502"/>
    <mergeCell ref="F488:I488"/>
    <mergeCell ref="F489:I489"/>
    <mergeCell ref="F490:I490"/>
    <mergeCell ref="F491:I491"/>
    <mergeCell ref="F492:I492"/>
    <mergeCell ref="F493:I493"/>
    <mergeCell ref="F494:I494"/>
    <mergeCell ref="L494:M494"/>
    <mergeCell ref="N494:Q494"/>
    <mergeCell ref="F482:I482"/>
    <mergeCell ref="F483:I483"/>
    <mergeCell ref="L483:M483"/>
    <mergeCell ref="N483:Q483"/>
    <mergeCell ref="F484:I484"/>
    <mergeCell ref="L484:M484"/>
    <mergeCell ref="N484:Q484"/>
    <mergeCell ref="F485:I485"/>
    <mergeCell ref="F487:I487"/>
    <mergeCell ref="L487:M487"/>
    <mergeCell ref="N487:Q487"/>
    <mergeCell ref="N486:Q486"/>
    <mergeCell ref="F477:I477"/>
    <mergeCell ref="L477:M477"/>
    <mergeCell ref="N477:Q477"/>
    <mergeCell ref="F478:I478"/>
    <mergeCell ref="F479:I479"/>
    <mergeCell ref="F480:I480"/>
    <mergeCell ref="L480:M480"/>
    <mergeCell ref="N480:Q480"/>
    <mergeCell ref="F481:I481"/>
    <mergeCell ref="L481:M481"/>
    <mergeCell ref="N481:Q481"/>
    <mergeCell ref="F473:I473"/>
    <mergeCell ref="F474:I474"/>
    <mergeCell ref="L474:M474"/>
    <mergeCell ref="N474:Q474"/>
    <mergeCell ref="F475:I475"/>
    <mergeCell ref="L475:M475"/>
    <mergeCell ref="N475:Q475"/>
    <mergeCell ref="F476:I476"/>
    <mergeCell ref="L476:M476"/>
    <mergeCell ref="N476:Q476"/>
    <mergeCell ref="F467:I467"/>
    <mergeCell ref="L467:M467"/>
    <mergeCell ref="N467:Q467"/>
    <mergeCell ref="F468:I468"/>
    <mergeCell ref="F469:I469"/>
    <mergeCell ref="F470:I470"/>
    <mergeCell ref="F471:I471"/>
    <mergeCell ref="F472:I472"/>
    <mergeCell ref="L472:M472"/>
    <mergeCell ref="N472:Q472"/>
    <mergeCell ref="F461:I461"/>
    <mergeCell ref="F463:I463"/>
    <mergeCell ref="L463:M463"/>
    <mergeCell ref="N463:Q463"/>
    <mergeCell ref="F464:I464"/>
    <mergeCell ref="F465:I465"/>
    <mergeCell ref="L465:M465"/>
    <mergeCell ref="N465:Q465"/>
    <mergeCell ref="F466:I466"/>
    <mergeCell ref="N462:Q462"/>
    <mergeCell ref="F455:I455"/>
    <mergeCell ref="F456:I456"/>
    <mergeCell ref="L456:M456"/>
    <mergeCell ref="N456:Q456"/>
    <mergeCell ref="F458:I458"/>
    <mergeCell ref="L458:M458"/>
    <mergeCell ref="N458:Q458"/>
    <mergeCell ref="F459:I459"/>
    <mergeCell ref="F460:I460"/>
    <mergeCell ref="N457:Q457"/>
    <mergeCell ref="F450:I450"/>
    <mergeCell ref="L450:M450"/>
    <mergeCell ref="N450:Q450"/>
    <mergeCell ref="F451:I451"/>
    <mergeCell ref="L451:M451"/>
    <mergeCell ref="N451:Q451"/>
    <mergeCell ref="F452:I452"/>
    <mergeCell ref="F453:I453"/>
    <mergeCell ref="F454:I454"/>
    <mergeCell ref="F444:I444"/>
    <mergeCell ref="F445:I445"/>
    <mergeCell ref="F446:I446"/>
    <mergeCell ref="L446:M446"/>
    <mergeCell ref="N446:Q446"/>
    <mergeCell ref="F447:I447"/>
    <mergeCell ref="L447:M447"/>
    <mergeCell ref="N447:Q447"/>
    <mergeCell ref="F449:I449"/>
    <mergeCell ref="L449:M449"/>
    <mergeCell ref="N449:Q449"/>
    <mergeCell ref="F437:I437"/>
    <mergeCell ref="L437:M437"/>
    <mergeCell ref="N437:Q437"/>
    <mergeCell ref="F438:I438"/>
    <mergeCell ref="F439:I439"/>
    <mergeCell ref="F440:I440"/>
    <mergeCell ref="F441:I441"/>
    <mergeCell ref="F442:I442"/>
    <mergeCell ref="F443:I443"/>
    <mergeCell ref="F431:I431"/>
    <mergeCell ref="F432:I432"/>
    <mergeCell ref="F433:I433"/>
    <mergeCell ref="F434:I434"/>
    <mergeCell ref="L434:M434"/>
    <mergeCell ref="N434:Q434"/>
    <mergeCell ref="F435:I435"/>
    <mergeCell ref="F436:I436"/>
    <mergeCell ref="L436:M436"/>
    <mergeCell ref="N436:Q436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13:I413"/>
    <mergeCell ref="F414:I414"/>
    <mergeCell ref="F415:I415"/>
    <mergeCell ref="F416:I416"/>
    <mergeCell ref="F417:I417"/>
    <mergeCell ref="F418:I418"/>
    <mergeCell ref="F419:I419"/>
    <mergeCell ref="F420:I420"/>
    <mergeCell ref="F421:I421"/>
    <mergeCell ref="F407:I407"/>
    <mergeCell ref="L407:M407"/>
    <mergeCell ref="N407:Q407"/>
    <mergeCell ref="F408:I408"/>
    <mergeCell ref="F410:I410"/>
    <mergeCell ref="L410:M410"/>
    <mergeCell ref="N410:Q410"/>
    <mergeCell ref="F411:I411"/>
    <mergeCell ref="F412:I412"/>
    <mergeCell ref="F401:I401"/>
    <mergeCell ref="F402:I402"/>
    <mergeCell ref="F403:I403"/>
    <mergeCell ref="F404:I404"/>
    <mergeCell ref="L404:M404"/>
    <mergeCell ref="N404:Q404"/>
    <mergeCell ref="F405:I405"/>
    <mergeCell ref="L405:M405"/>
    <mergeCell ref="N405:Q405"/>
    <mergeCell ref="F397:I397"/>
    <mergeCell ref="L397:M397"/>
    <mergeCell ref="N397:Q397"/>
    <mergeCell ref="F398:I398"/>
    <mergeCell ref="L398:M398"/>
    <mergeCell ref="N398:Q398"/>
    <mergeCell ref="F400:I400"/>
    <mergeCell ref="L400:M400"/>
    <mergeCell ref="N400:Q400"/>
    <mergeCell ref="F392:I392"/>
    <mergeCell ref="F393:I393"/>
    <mergeCell ref="F394:I394"/>
    <mergeCell ref="F395:I395"/>
    <mergeCell ref="L395:M395"/>
    <mergeCell ref="N395:Q395"/>
    <mergeCell ref="F396:I396"/>
    <mergeCell ref="L396:M396"/>
    <mergeCell ref="N396:Q396"/>
    <mergeCell ref="F387:I387"/>
    <mergeCell ref="L387:M387"/>
    <mergeCell ref="N387:Q387"/>
    <mergeCell ref="F388:I388"/>
    <mergeCell ref="L388:M388"/>
    <mergeCell ref="N388:Q388"/>
    <mergeCell ref="F389:I389"/>
    <mergeCell ref="F390:I390"/>
    <mergeCell ref="F391:I391"/>
    <mergeCell ref="F382:I382"/>
    <mergeCell ref="F383:I383"/>
    <mergeCell ref="L383:M383"/>
    <mergeCell ref="N383:Q383"/>
    <mergeCell ref="F385:I385"/>
    <mergeCell ref="L385:M385"/>
    <mergeCell ref="N385:Q385"/>
    <mergeCell ref="F386:I386"/>
    <mergeCell ref="L386:M386"/>
    <mergeCell ref="N386:Q386"/>
    <mergeCell ref="F376:I376"/>
    <mergeCell ref="L376:M376"/>
    <mergeCell ref="N376:Q376"/>
    <mergeCell ref="F377:I377"/>
    <mergeCell ref="F379:I379"/>
    <mergeCell ref="L379:M379"/>
    <mergeCell ref="N379:Q379"/>
    <mergeCell ref="F380:I380"/>
    <mergeCell ref="F381:I381"/>
    <mergeCell ref="F372:I372"/>
    <mergeCell ref="L372:M372"/>
    <mergeCell ref="N372:Q372"/>
    <mergeCell ref="F373:I373"/>
    <mergeCell ref="F374:I374"/>
    <mergeCell ref="L374:M374"/>
    <mergeCell ref="N374:Q374"/>
    <mergeCell ref="F375:I375"/>
    <mergeCell ref="L375:M375"/>
    <mergeCell ref="N375:Q375"/>
    <mergeCell ref="F365:I365"/>
    <mergeCell ref="L365:M365"/>
    <mergeCell ref="N365:Q365"/>
    <mergeCell ref="F366:I366"/>
    <mergeCell ref="F367:I367"/>
    <mergeCell ref="F368:I368"/>
    <mergeCell ref="F369:I369"/>
    <mergeCell ref="F370:I370"/>
    <mergeCell ref="F371:I371"/>
    <mergeCell ref="F358:I358"/>
    <mergeCell ref="L358:M358"/>
    <mergeCell ref="N358:Q358"/>
    <mergeCell ref="F359:I359"/>
    <mergeCell ref="F360:I360"/>
    <mergeCell ref="F361:I361"/>
    <mergeCell ref="F362:I362"/>
    <mergeCell ref="F363:I363"/>
    <mergeCell ref="F364:I364"/>
    <mergeCell ref="F351:I351"/>
    <mergeCell ref="L351:M351"/>
    <mergeCell ref="N351:Q351"/>
    <mergeCell ref="F352:I352"/>
    <mergeCell ref="F353:I353"/>
    <mergeCell ref="F354:I354"/>
    <mergeCell ref="F355:I355"/>
    <mergeCell ref="F356:I356"/>
    <mergeCell ref="F357:I357"/>
    <mergeCell ref="F344:I344"/>
    <mergeCell ref="L344:M344"/>
    <mergeCell ref="N344:Q344"/>
    <mergeCell ref="F345:I345"/>
    <mergeCell ref="F346:I346"/>
    <mergeCell ref="F347:I347"/>
    <mergeCell ref="F348:I348"/>
    <mergeCell ref="F349:I349"/>
    <mergeCell ref="F350:I350"/>
    <mergeCell ref="F340:I340"/>
    <mergeCell ref="L340:M340"/>
    <mergeCell ref="N340:Q340"/>
    <mergeCell ref="F341:I341"/>
    <mergeCell ref="L341:M341"/>
    <mergeCell ref="N341:Q341"/>
    <mergeCell ref="F343:I343"/>
    <mergeCell ref="L343:M343"/>
    <mergeCell ref="N343:Q343"/>
    <mergeCell ref="N332:Q332"/>
    <mergeCell ref="F333:I333"/>
    <mergeCell ref="F335:I335"/>
    <mergeCell ref="L335:M335"/>
    <mergeCell ref="N335:Q335"/>
    <mergeCell ref="F336:I336"/>
    <mergeCell ref="F337:I337"/>
    <mergeCell ref="F338:I338"/>
    <mergeCell ref="F339:I339"/>
    <mergeCell ref="F323:I323"/>
    <mergeCell ref="F324:I324"/>
    <mergeCell ref="F325:I325"/>
    <mergeCell ref="F326:I326"/>
    <mergeCell ref="F327:I327"/>
    <mergeCell ref="F328:I328"/>
    <mergeCell ref="F329:I329"/>
    <mergeCell ref="F332:I332"/>
    <mergeCell ref="L332:M332"/>
    <mergeCell ref="F318:I318"/>
    <mergeCell ref="F319:I319"/>
    <mergeCell ref="L319:M319"/>
    <mergeCell ref="N319:Q319"/>
    <mergeCell ref="F320:I320"/>
    <mergeCell ref="L320:M320"/>
    <mergeCell ref="N320:Q320"/>
    <mergeCell ref="F321:I321"/>
    <mergeCell ref="F322:I322"/>
    <mergeCell ref="L322:M322"/>
    <mergeCell ref="N322:Q322"/>
    <mergeCell ref="F312:I312"/>
    <mergeCell ref="F313:I313"/>
    <mergeCell ref="F315:I315"/>
    <mergeCell ref="L315:M315"/>
    <mergeCell ref="N315:Q315"/>
    <mergeCell ref="F316:I316"/>
    <mergeCell ref="F317:I317"/>
    <mergeCell ref="L317:M317"/>
    <mergeCell ref="N317:Q317"/>
    <mergeCell ref="F307:I307"/>
    <mergeCell ref="L307:M307"/>
    <mergeCell ref="N307:Q307"/>
    <mergeCell ref="F308:I308"/>
    <mergeCell ref="F309:I309"/>
    <mergeCell ref="L309:M309"/>
    <mergeCell ref="N309:Q309"/>
    <mergeCell ref="F310:I310"/>
    <mergeCell ref="F311:I311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291:I291"/>
    <mergeCell ref="F292:I292"/>
    <mergeCell ref="L292:M292"/>
    <mergeCell ref="N292:Q292"/>
    <mergeCell ref="F293:I293"/>
    <mergeCell ref="F294:I294"/>
    <mergeCell ref="F295:I295"/>
    <mergeCell ref="F296:I296"/>
    <mergeCell ref="F297:I297"/>
    <mergeCell ref="F284:I284"/>
    <mergeCell ref="F285:I285"/>
    <mergeCell ref="F286:I286"/>
    <mergeCell ref="F287:I287"/>
    <mergeCell ref="F288:I288"/>
    <mergeCell ref="L288:M288"/>
    <mergeCell ref="N288:Q288"/>
    <mergeCell ref="F289:I289"/>
    <mergeCell ref="F290:I290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61:I261"/>
    <mergeCell ref="F262:I262"/>
    <mergeCell ref="F263:I263"/>
    <mergeCell ref="F264:I264"/>
    <mergeCell ref="L264:M264"/>
    <mergeCell ref="N264:Q264"/>
    <mergeCell ref="F265:I265"/>
    <mergeCell ref="F266:I266"/>
    <mergeCell ref="F267:I267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F251:I251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20:I220"/>
    <mergeCell ref="L220:M220"/>
    <mergeCell ref="N220:Q220"/>
    <mergeCell ref="F221:I221"/>
    <mergeCell ref="F222:I222"/>
    <mergeCell ref="F223:I223"/>
    <mergeCell ref="F224:I224"/>
    <mergeCell ref="F225:I225"/>
    <mergeCell ref="F226:I226"/>
    <mergeCell ref="F214:I214"/>
    <mergeCell ref="F215:I215"/>
    <mergeCell ref="L215:M215"/>
    <mergeCell ref="N215:Q215"/>
    <mergeCell ref="F216:I216"/>
    <mergeCell ref="L216:M216"/>
    <mergeCell ref="N216:Q216"/>
    <mergeCell ref="F218:I218"/>
    <mergeCell ref="L218:M218"/>
    <mergeCell ref="N218:Q218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83:I183"/>
    <mergeCell ref="L183:M183"/>
    <mergeCell ref="N183:Q183"/>
    <mergeCell ref="F184:I184"/>
    <mergeCell ref="L184:M184"/>
    <mergeCell ref="N184:Q184"/>
    <mergeCell ref="F185:I185"/>
    <mergeCell ref="F186:I186"/>
    <mergeCell ref="L186:M186"/>
    <mergeCell ref="N186:Q186"/>
    <mergeCell ref="F176:I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59:I159"/>
    <mergeCell ref="F160:I160"/>
    <mergeCell ref="F161:I161"/>
    <mergeCell ref="F162:I162"/>
    <mergeCell ref="F163:I163"/>
    <mergeCell ref="F165:I165"/>
    <mergeCell ref="L165:M165"/>
    <mergeCell ref="N165:Q165"/>
    <mergeCell ref="F166:I166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44:I144"/>
    <mergeCell ref="F145:I145"/>
    <mergeCell ref="L145:M145"/>
    <mergeCell ref="N145:Q145"/>
    <mergeCell ref="F147:I147"/>
    <mergeCell ref="L147:M147"/>
    <mergeCell ref="N147:Q147"/>
    <mergeCell ref="F148:I148"/>
    <mergeCell ref="F149:I149"/>
    <mergeCell ref="F137:I137"/>
    <mergeCell ref="L137:M137"/>
    <mergeCell ref="N137:Q137"/>
    <mergeCell ref="F138:I138"/>
    <mergeCell ref="F139:I139"/>
    <mergeCell ref="F140:I140"/>
    <mergeCell ref="F141:I141"/>
    <mergeCell ref="F142:I142"/>
    <mergeCell ref="F143:I143"/>
    <mergeCell ref="C123:Q123"/>
    <mergeCell ref="F125:P125"/>
    <mergeCell ref="F126:P126"/>
    <mergeCell ref="M128:P128"/>
    <mergeCell ref="M130:Q130"/>
    <mergeCell ref="M131:Q131"/>
    <mergeCell ref="F133:I133"/>
    <mergeCell ref="L133:M133"/>
    <mergeCell ref="N133:Q133"/>
    <mergeCell ref="N107:Q107"/>
    <mergeCell ref="N108:Q108"/>
    <mergeCell ref="N109:Q109"/>
    <mergeCell ref="N110:Q110"/>
    <mergeCell ref="N111:Q111"/>
    <mergeCell ref="N112:Q112"/>
    <mergeCell ref="N113:Q113"/>
    <mergeCell ref="N115:Q115"/>
    <mergeCell ref="L117:Q11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3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7"/>
  <sheetViews>
    <sheetView showGridLines="0" workbookViewId="0" topLeftCell="A1">
      <pane ySplit="1" topLeftCell="A85" activePane="bottomLeft" state="frozen"/>
      <selection pane="topLeft" activeCell="AB15" sqref="AB15"/>
      <selection pane="bottomLeft" activeCell="I94" sqref="I9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96</v>
      </c>
      <c r="G1" s="17"/>
      <c r="H1" s="261" t="s">
        <v>97</v>
      </c>
      <c r="I1" s="261"/>
      <c r="J1" s="261"/>
      <c r="K1" s="261"/>
      <c r="L1" s="17" t="s">
        <v>98</v>
      </c>
      <c r="M1" s="15"/>
      <c r="N1" s="15"/>
      <c r="O1" s="16" t="s">
        <v>99</v>
      </c>
      <c r="P1" s="15"/>
      <c r="Q1" s="15"/>
      <c r="R1" s="15"/>
      <c r="S1" s="17" t="s">
        <v>100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25" t="s">
        <v>8</v>
      </c>
      <c r="T2" s="226"/>
      <c r="U2" s="226"/>
      <c r="V2" s="226"/>
      <c r="W2" s="226"/>
      <c r="X2" s="226"/>
      <c r="Y2" s="226"/>
      <c r="Z2" s="226"/>
      <c r="AA2" s="226"/>
      <c r="AB2" s="226"/>
      <c r="AC2" s="226"/>
      <c r="AT2" s="21" t="s">
        <v>88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2:46" ht="36.95" customHeight="1">
      <c r="B4" s="25"/>
      <c r="C4" s="198" t="s">
        <v>102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30" t="str">
        <f>'Rekapitulace stavby'!K6</f>
        <v xml:space="preserve">FN Brno - PDM, objekt L – Zajištění základové spáry                                    Etapa 2 - Sanace trhlin
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8"/>
      <c r="R6" s="26"/>
    </row>
    <row r="7" spans="2:18" s="1" customFormat="1" ht="32.85" customHeight="1">
      <c r="B7" s="35"/>
      <c r="C7" s="36"/>
      <c r="D7" s="31" t="s">
        <v>103</v>
      </c>
      <c r="E7" s="36"/>
      <c r="F7" s="202" t="s">
        <v>1095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6"/>
      <c r="R7" s="37"/>
    </row>
    <row r="8" spans="2:18" s="1" customFormat="1" ht="14.45" customHeight="1">
      <c r="B8" s="35"/>
      <c r="C8" s="36"/>
      <c r="D8" s="32" t="s">
        <v>17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18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19</v>
      </c>
      <c r="E9" s="36"/>
      <c r="F9" s="30" t="s">
        <v>20</v>
      </c>
      <c r="G9" s="36"/>
      <c r="H9" s="36"/>
      <c r="I9" s="36"/>
      <c r="J9" s="36"/>
      <c r="K9" s="36"/>
      <c r="L9" s="36"/>
      <c r="M9" s="32" t="s">
        <v>21</v>
      </c>
      <c r="N9" s="36"/>
      <c r="O9" s="233" t="str">
        <f>'Rekapitulace stavby'!AN8</f>
        <v>23. 11. 2018</v>
      </c>
      <c r="P9" s="233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23</v>
      </c>
      <c r="E11" s="36"/>
      <c r="F11" s="36"/>
      <c r="G11" s="36"/>
      <c r="H11" s="36"/>
      <c r="I11" s="36"/>
      <c r="J11" s="36"/>
      <c r="K11" s="36"/>
      <c r="L11" s="36"/>
      <c r="M11" s="32" t="s">
        <v>24</v>
      </c>
      <c r="N11" s="36"/>
      <c r="O11" s="200" t="s">
        <v>5</v>
      </c>
      <c r="P11" s="200"/>
      <c r="Q11" s="36"/>
      <c r="R11" s="37"/>
    </row>
    <row r="12" spans="2:18" s="1" customFormat="1" ht="18" customHeight="1">
      <c r="B12" s="35"/>
      <c r="C12" s="36"/>
      <c r="D12" s="36"/>
      <c r="E12" s="30" t="s">
        <v>25</v>
      </c>
      <c r="F12" s="36"/>
      <c r="G12" s="36"/>
      <c r="H12" s="36"/>
      <c r="I12" s="36"/>
      <c r="J12" s="36"/>
      <c r="K12" s="36"/>
      <c r="L12" s="36"/>
      <c r="M12" s="32" t="s">
        <v>26</v>
      </c>
      <c r="N12" s="36"/>
      <c r="O12" s="200" t="s">
        <v>5</v>
      </c>
      <c r="P12" s="200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27</v>
      </c>
      <c r="E14" s="36"/>
      <c r="F14" s="36"/>
      <c r="G14" s="36"/>
      <c r="H14" s="36"/>
      <c r="I14" s="36"/>
      <c r="J14" s="36"/>
      <c r="K14" s="36"/>
      <c r="L14" s="36"/>
      <c r="M14" s="32" t="s">
        <v>24</v>
      </c>
      <c r="N14" s="36"/>
      <c r="O14" s="200" t="str">
        <f>IF('Rekapitulace stavby'!AN13="","",'Rekapitulace stavby'!AN13)</f>
        <v/>
      </c>
      <c r="P14" s="200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26</v>
      </c>
      <c r="N15" s="36"/>
      <c r="O15" s="200" t="str">
        <f>IF('Rekapitulace stavby'!AN14="","",'Rekapitulace stavby'!AN14)</f>
        <v/>
      </c>
      <c r="P15" s="200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29</v>
      </c>
      <c r="E17" s="36"/>
      <c r="F17" s="36"/>
      <c r="G17" s="36"/>
      <c r="H17" s="36"/>
      <c r="I17" s="36"/>
      <c r="J17" s="36"/>
      <c r="K17" s="36"/>
      <c r="L17" s="36"/>
      <c r="M17" s="32" t="s">
        <v>24</v>
      </c>
      <c r="N17" s="36"/>
      <c r="O17" s="200" t="s">
        <v>5</v>
      </c>
      <c r="P17" s="200"/>
      <c r="Q17" s="36"/>
      <c r="R17" s="37"/>
    </row>
    <row r="18" spans="2:18" s="1" customFormat="1" ht="18" customHeight="1">
      <c r="B18" s="35"/>
      <c r="C18" s="36"/>
      <c r="D18" s="36"/>
      <c r="E18" s="30" t="s">
        <v>30</v>
      </c>
      <c r="F18" s="36"/>
      <c r="G18" s="36"/>
      <c r="H18" s="36"/>
      <c r="I18" s="36"/>
      <c r="J18" s="36"/>
      <c r="K18" s="36"/>
      <c r="L18" s="36"/>
      <c r="M18" s="32" t="s">
        <v>26</v>
      </c>
      <c r="N18" s="36"/>
      <c r="O18" s="200" t="s">
        <v>5</v>
      </c>
      <c r="P18" s="200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32</v>
      </c>
      <c r="E20" s="36"/>
      <c r="F20" s="36"/>
      <c r="G20" s="36"/>
      <c r="H20" s="36"/>
      <c r="I20" s="36"/>
      <c r="J20" s="36"/>
      <c r="K20" s="36"/>
      <c r="L20" s="36"/>
      <c r="M20" s="32" t="s">
        <v>24</v>
      </c>
      <c r="N20" s="36"/>
      <c r="O20" s="200" t="str">
        <f>IF('Rekapitulace stavby'!AN19="","",'Rekapitulace stavby'!AN19)</f>
        <v/>
      </c>
      <c r="P20" s="200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PROXIMA projekt, s.r.o.</v>
      </c>
      <c r="F21" s="36"/>
      <c r="G21" s="36"/>
      <c r="H21" s="36"/>
      <c r="I21" s="36"/>
      <c r="J21" s="36"/>
      <c r="K21" s="36"/>
      <c r="L21" s="36"/>
      <c r="M21" s="32" t="s">
        <v>26</v>
      </c>
      <c r="N21" s="36"/>
      <c r="O21" s="200" t="str">
        <f>IF('Rekapitulace stavby'!AN20="","",'Rekapitulace stavby'!AN20)</f>
        <v/>
      </c>
      <c r="P21" s="200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03" t="s">
        <v>5</v>
      </c>
      <c r="F24" s="203"/>
      <c r="G24" s="203"/>
      <c r="H24" s="203"/>
      <c r="I24" s="203"/>
      <c r="J24" s="203"/>
      <c r="K24" s="203"/>
      <c r="L24" s="20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105</v>
      </c>
      <c r="E27" s="36"/>
      <c r="F27" s="36"/>
      <c r="G27" s="36"/>
      <c r="H27" s="36"/>
      <c r="I27" s="36"/>
      <c r="J27" s="36"/>
      <c r="K27" s="36"/>
      <c r="L27" s="36"/>
      <c r="M27" s="227">
        <f>N88</f>
        <v>0</v>
      </c>
      <c r="N27" s="227"/>
      <c r="O27" s="227"/>
      <c r="P27" s="227"/>
      <c r="Q27" s="36"/>
      <c r="R27" s="37"/>
    </row>
    <row r="28" spans="2:18" s="1" customFormat="1" ht="14.45" customHeight="1">
      <c r="B28" s="35"/>
      <c r="C28" s="36"/>
      <c r="D28" s="34" t="s">
        <v>90</v>
      </c>
      <c r="E28" s="36"/>
      <c r="F28" s="36"/>
      <c r="G28" s="36"/>
      <c r="H28" s="36"/>
      <c r="I28" s="36"/>
      <c r="J28" s="36"/>
      <c r="K28" s="36"/>
      <c r="L28" s="36"/>
      <c r="M28" s="227">
        <f>N96</f>
        <v>0</v>
      </c>
      <c r="N28" s="227"/>
      <c r="O28" s="227"/>
      <c r="P28" s="227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36</v>
      </c>
      <c r="E30" s="36"/>
      <c r="F30" s="36"/>
      <c r="G30" s="36"/>
      <c r="H30" s="36"/>
      <c r="I30" s="36"/>
      <c r="J30" s="36"/>
      <c r="K30" s="36"/>
      <c r="L30" s="36"/>
      <c r="M30" s="234">
        <f>ROUND(M27+M28,2)</f>
        <v>0</v>
      </c>
      <c r="N30" s="232"/>
      <c r="O30" s="232"/>
      <c r="P30" s="232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37</v>
      </c>
      <c r="E32" s="42" t="s">
        <v>38</v>
      </c>
      <c r="F32" s="43">
        <v>0.21</v>
      </c>
      <c r="G32" s="108" t="s">
        <v>39</v>
      </c>
      <c r="H32" s="235">
        <f>ROUND((SUM(BE96:BE97)+SUM(BE115:BE176)),2)</f>
        <v>0</v>
      </c>
      <c r="I32" s="232"/>
      <c r="J32" s="232"/>
      <c r="K32" s="36"/>
      <c r="L32" s="36"/>
      <c r="M32" s="235">
        <f>ROUND(ROUND((SUM(BE96:BE97)+SUM(BE115:BE176)),2)*F32,2)</f>
        <v>0</v>
      </c>
      <c r="N32" s="232"/>
      <c r="O32" s="232"/>
      <c r="P32" s="232"/>
      <c r="Q32" s="36"/>
      <c r="R32" s="37"/>
    </row>
    <row r="33" spans="2:18" s="1" customFormat="1" ht="14.45" customHeight="1">
      <c r="B33" s="35"/>
      <c r="C33" s="36"/>
      <c r="D33" s="36"/>
      <c r="E33" s="42" t="s">
        <v>40</v>
      </c>
      <c r="F33" s="43">
        <v>0.15</v>
      </c>
      <c r="G33" s="108" t="s">
        <v>39</v>
      </c>
      <c r="H33" s="235">
        <f>ROUND((SUM(BF96:BF97)+SUM(BF115:BF176)),2)</f>
        <v>0</v>
      </c>
      <c r="I33" s="232"/>
      <c r="J33" s="232"/>
      <c r="K33" s="36"/>
      <c r="L33" s="36"/>
      <c r="M33" s="235">
        <f>ROUND(ROUND((SUM(BF96:BF97)+SUM(BF115:BF176)),2)*F33,2)</f>
        <v>0</v>
      </c>
      <c r="N33" s="232"/>
      <c r="O33" s="232"/>
      <c r="P33" s="232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41</v>
      </c>
      <c r="F34" s="43">
        <v>0.21</v>
      </c>
      <c r="G34" s="108" t="s">
        <v>39</v>
      </c>
      <c r="H34" s="235">
        <f>ROUND((SUM(BG96:BG97)+SUM(BG115:BG176)),2)</f>
        <v>0</v>
      </c>
      <c r="I34" s="232"/>
      <c r="J34" s="232"/>
      <c r="K34" s="36"/>
      <c r="L34" s="36"/>
      <c r="M34" s="235">
        <v>0</v>
      </c>
      <c r="N34" s="232"/>
      <c r="O34" s="232"/>
      <c r="P34" s="232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42</v>
      </c>
      <c r="F35" s="43">
        <v>0.15</v>
      </c>
      <c r="G35" s="108" t="s">
        <v>39</v>
      </c>
      <c r="H35" s="235">
        <f>ROUND((SUM(BH96:BH97)+SUM(BH115:BH176)),2)</f>
        <v>0</v>
      </c>
      <c r="I35" s="232"/>
      <c r="J35" s="232"/>
      <c r="K35" s="36"/>
      <c r="L35" s="36"/>
      <c r="M35" s="235">
        <v>0</v>
      </c>
      <c r="N35" s="232"/>
      <c r="O35" s="232"/>
      <c r="P35" s="232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43</v>
      </c>
      <c r="F36" s="43">
        <v>0</v>
      </c>
      <c r="G36" s="108" t="s">
        <v>39</v>
      </c>
      <c r="H36" s="235">
        <f>ROUND((SUM(BI96:BI97)+SUM(BI115:BI176)),2)</f>
        <v>0</v>
      </c>
      <c r="I36" s="232"/>
      <c r="J36" s="232"/>
      <c r="K36" s="36"/>
      <c r="L36" s="36"/>
      <c r="M36" s="235">
        <v>0</v>
      </c>
      <c r="N36" s="232"/>
      <c r="O36" s="232"/>
      <c r="P36" s="232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44</v>
      </c>
      <c r="E38" s="75"/>
      <c r="F38" s="75"/>
      <c r="G38" s="110" t="s">
        <v>45</v>
      </c>
      <c r="H38" s="111" t="s">
        <v>46</v>
      </c>
      <c r="I38" s="75"/>
      <c r="J38" s="75"/>
      <c r="K38" s="75"/>
      <c r="L38" s="236">
        <f>SUM(M30:M36)</f>
        <v>0</v>
      </c>
      <c r="M38" s="236"/>
      <c r="N38" s="236"/>
      <c r="O38" s="236"/>
      <c r="P38" s="237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47</v>
      </c>
      <c r="E50" s="51"/>
      <c r="F50" s="51"/>
      <c r="G50" s="51"/>
      <c r="H50" s="52"/>
      <c r="I50" s="36"/>
      <c r="J50" s="50" t="s">
        <v>48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49</v>
      </c>
      <c r="E59" s="56"/>
      <c r="F59" s="56"/>
      <c r="G59" s="57" t="s">
        <v>50</v>
      </c>
      <c r="H59" s="58"/>
      <c r="I59" s="36"/>
      <c r="J59" s="55" t="s">
        <v>49</v>
      </c>
      <c r="K59" s="56"/>
      <c r="L59" s="56"/>
      <c r="M59" s="56"/>
      <c r="N59" s="57" t="s">
        <v>50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51</v>
      </c>
      <c r="E61" s="51"/>
      <c r="F61" s="51"/>
      <c r="G61" s="51"/>
      <c r="H61" s="52"/>
      <c r="I61" s="36"/>
      <c r="J61" s="50" t="s">
        <v>52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49</v>
      </c>
      <c r="E70" s="56"/>
      <c r="F70" s="56"/>
      <c r="G70" s="57" t="s">
        <v>50</v>
      </c>
      <c r="H70" s="58"/>
      <c r="I70" s="36"/>
      <c r="J70" s="55" t="s">
        <v>49</v>
      </c>
      <c r="K70" s="56"/>
      <c r="L70" s="56"/>
      <c r="M70" s="56"/>
      <c r="N70" s="57" t="s">
        <v>50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198" t="s">
        <v>106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30" t="str">
        <f>F6</f>
        <v xml:space="preserve">FN Brno - PDM, objekt L – Zajištění základové spáry                                    Etapa 2 - Sanace trhlin
</v>
      </c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36"/>
      <c r="R78" s="37"/>
    </row>
    <row r="79" spans="2:18" s="1" customFormat="1" ht="36.95" customHeight="1">
      <c r="B79" s="35"/>
      <c r="C79" s="69" t="s">
        <v>103</v>
      </c>
      <c r="D79" s="36"/>
      <c r="E79" s="36"/>
      <c r="F79" s="208" t="str">
        <f>F7</f>
        <v>05 - pavilon L - sanace venkovního schodiště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19</v>
      </c>
      <c r="D81" s="36"/>
      <c r="E81" s="36"/>
      <c r="F81" s="30" t="str">
        <f>F9</f>
        <v>Brno, Černopolní 212/9</v>
      </c>
      <c r="G81" s="36"/>
      <c r="H81" s="36"/>
      <c r="I81" s="36"/>
      <c r="J81" s="36"/>
      <c r="K81" s="32" t="s">
        <v>21</v>
      </c>
      <c r="L81" s="36"/>
      <c r="M81" s="233" t="str">
        <f>IF(O9="","",O9)</f>
        <v>23. 11. 2018</v>
      </c>
      <c r="N81" s="233"/>
      <c r="O81" s="233"/>
      <c r="P81" s="233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23</v>
      </c>
      <c r="D83" s="36"/>
      <c r="E83" s="36"/>
      <c r="F83" s="30" t="str">
        <f>E12</f>
        <v>Fakultní nemocnice Brno</v>
      </c>
      <c r="G83" s="36"/>
      <c r="H83" s="36"/>
      <c r="I83" s="36"/>
      <c r="J83" s="36"/>
      <c r="K83" s="32" t="s">
        <v>29</v>
      </c>
      <c r="L83" s="36"/>
      <c r="M83" s="200" t="str">
        <f>E18</f>
        <v>PROXIMA projekt, s.r.o.</v>
      </c>
      <c r="N83" s="200"/>
      <c r="O83" s="200"/>
      <c r="P83" s="200"/>
      <c r="Q83" s="200"/>
      <c r="R83" s="37"/>
    </row>
    <row r="84" spans="2:18" s="1" customFormat="1" ht="14.45" customHeight="1">
      <c r="B84" s="35"/>
      <c r="C84" s="32" t="s">
        <v>27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32</v>
      </c>
      <c r="L84" s="36"/>
      <c r="M84" s="200" t="str">
        <f>E21</f>
        <v xml:space="preserve"> PROXIMA projekt, s.r.o.</v>
      </c>
      <c r="N84" s="200"/>
      <c r="O84" s="200"/>
      <c r="P84" s="200"/>
      <c r="Q84" s="200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38" t="s">
        <v>107</v>
      </c>
      <c r="D86" s="239"/>
      <c r="E86" s="239"/>
      <c r="F86" s="239"/>
      <c r="G86" s="239"/>
      <c r="H86" s="104"/>
      <c r="I86" s="104"/>
      <c r="J86" s="104"/>
      <c r="K86" s="104"/>
      <c r="L86" s="104"/>
      <c r="M86" s="104"/>
      <c r="N86" s="238" t="s">
        <v>108</v>
      </c>
      <c r="O86" s="239"/>
      <c r="P86" s="239"/>
      <c r="Q86" s="239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109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1">
        <f>N115</f>
        <v>0</v>
      </c>
      <c r="O88" s="240"/>
      <c r="P88" s="240"/>
      <c r="Q88" s="240"/>
      <c r="R88" s="37"/>
      <c r="AU88" s="21" t="s">
        <v>110</v>
      </c>
    </row>
    <row r="89" spans="2:18" s="6" customFormat="1" ht="24.95" customHeight="1">
      <c r="B89" s="113"/>
      <c r="C89" s="114"/>
      <c r="D89" s="115" t="s">
        <v>111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41">
        <f>N116</f>
        <v>0</v>
      </c>
      <c r="O89" s="242"/>
      <c r="P89" s="242"/>
      <c r="Q89" s="242"/>
      <c r="R89" s="116"/>
    </row>
    <row r="90" spans="2:18" s="7" customFormat="1" ht="19.9" customHeight="1">
      <c r="B90" s="117"/>
      <c r="C90" s="118"/>
      <c r="D90" s="119" t="s">
        <v>114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43">
        <f>N117</f>
        <v>0</v>
      </c>
      <c r="O90" s="244"/>
      <c r="P90" s="244"/>
      <c r="Q90" s="244"/>
      <c r="R90" s="120"/>
    </row>
    <row r="91" spans="2:18" s="7" customFormat="1" ht="19.9" customHeight="1">
      <c r="B91" s="117"/>
      <c r="C91" s="118"/>
      <c r="D91" s="119" t="s">
        <v>115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43">
        <f>N125</f>
        <v>0</v>
      </c>
      <c r="O91" s="244"/>
      <c r="P91" s="244"/>
      <c r="Q91" s="244"/>
      <c r="R91" s="120"/>
    </row>
    <row r="92" spans="2:18" s="6" customFormat="1" ht="24.95" customHeight="1">
      <c r="B92" s="113"/>
      <c r="C92" s="114"/>
      <c r="D92" s="115" t="s">
        <v>117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41">
        <f>N150</f>
        <v>0</v>
      </c>
      <c r="O92" s="242"/>
      <c r="P92" s="242"/>
      <c r="Q92" s="242"/>
      <c r="R92" s="116"/>
    </row>
    <row r="93" spans="2:18" s="7" customFormat="1" ht="19.9" customHeight="1">
      <c r="B93" s="117"/>
      <c r="C93" s="118"/>
      <c r="D93" s="119" t="s">
        <v>1096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43">
        <f>N151</f>
        <v>0</v>
      </c>
      <c r="O93" s="244"/>
      <c r="P93" s="244"/>
      <c r="Q93" s="244"/>
      <c r="R93" s="120"/>
    </row>
    <row r="94" spans="2:18" s="7" customFormat="1" ht="19.9" customHeight="1">
      <c r="B94" s="117"/>
      <c r="C94" s="118"/>
      <c r="D94" s="119" t="s">
        <v>567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43">
        <f>N156</f>
        <v>0</v>
      </c>
      <c r="O94" s="244"/>
      <c r="P94" s="244"/>
      <c r="Q94" s="244"/>
      <c r="R94" s="120"/>
    </row>
    <row r="95" spans="2:18" s="1" customFormat="1" ht="21.7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</row>
    <row r="96" spans="2:21" s="1" customFormat="1" ht="29.25" customHeight="1">
      <c r="B96" s="35"/>
      <c r="C96" s="112" t="s">
        <v>120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240">
        <v>0</v>
      </c>
      <c r="O96" s="245"/>
      <c r="P96" s="245"/>
      <c r="Q96" s="245"/>
      <c r="R96" s="37"/>
      <c r="T96" s="121"/>
      <c r="U96" s="122" t="s">
        <v>37</v>
      </c>
    </row>
    <row r="97" spans="2:18" s="1" customFormat="1" ht="18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18" s="1" customFormat="1" ht="29.25" customHeight="1">
      <c r="B98" s="35"/>
      <c r="C98" s="103" t="s">
        <v>95</v>
      </c>
      <c r="D98" s="104"/>
      <c r="E98" s="104"/>
      <c r="F98" s="104"/>
      <c r="G98" s="104"/>
      <c r="H98" s="104"/>
      <c r="I98" s="104"/>
      <c r="J98" s="104"/>
      <c r="K98" s="104"/>
      <c r="L98" s="224">
        <f>ROUND(SUM(N88+N96),2)</f>
        <v>0</v>
      </c>
      <c r="M98" s="224"/>
      <c r="N98" s="224"/>
      <c r="O98" s="224"/>
      <c r="P98" s="224"/>
      <c r="Q98" s="224"/>
      <c r="R98" s="37"/>
    </row>
    <row r="99" spans="2:18" s="1" customFormat="1" ht="6.95" customHeight="1"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1"/>
    </row>
    <row r="103" spans="2:18" s="1" customFormat="1" ht="6.95" customHeight="1"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</row>
    <row r="104" spans="2:18" s="1" customFormat="1" ht="36.95" customHeight="1">
      <c r="B104" s="35"/>
      <c r="C104" s="198" t="s">
        <v>121</v>
      </c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37"/>
    </row>
    <row r="105" spans="2:18" s="1" customFormat="1" ht="6.95" customHeigh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</row>
    <row r="106" spans="2:18" s="1" customFormat="1" ht="30" customHeight="1">
      <c r="B106" s="35"/>
      <c r="C106" s="32" t="s">
        <v>16</v>
      </c>
      <c r="D106" s="36"/>
      <c r="E106" s="36"/>
      <c r="F106" s="230" t="str">
        <f>F6</f>
        <v xml:space="preserve">FN Brno - PDM, objekt L – Zajištění základové spáry                                    Etapa 2 - Sanace trhlin
</v>
      </c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36"/>
      <c r="R106" s="37"/>
    </row>
    <row r="107" spans="2:18" s="1" customFormat="1" ht="36.95" customHeight="1">
      <c r="B107" s="35"/>
      <c r="C107" s="69" t="s">
        <v>103</v>
      </c>
      <c r="D107" s="36"/>
      <c r="E107" s="36"/>
      <c r="F107" s="208" t="str">
        <f>F7</f>
        <v>05 - pavilon L - sanace venkovního schodiště</v>
      </c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36"/>
      <c r="R107" s="37"/>
    </row>
    <row r="108" spans="2:18" s="1" customFormat="1" ht="6.95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18" s="1" customFormat="1" ht="18" customHeight="1">
      <c r="B109" s="35"/>
      <c r="C109" s="32" t="s">
        <v>19</v>
      </c>
      <c r="D109" s="36"/>
      <c r="E109" s="36"/>
      <c r="F109" s="30" t="str">
        <f>F9</f>
        <v>Brno, Černopolní 212/9</v>
      </c>
      <c r="G109" s="36"/>
      <c r="H109" s="36"/>
      <c r="I109" s="36"/>
      <c r="J109" s="36"/>
      <c r="K109" s="32" t="s">
        <v>21</v>
      </c>
      <c r="L109" s="36"/>
      <c r="M109" s="233" t="str">
        <f>IF(O9="","",O9)</f>
        <v>23. 11. 2018</v>
      </c>
      <c r="N109" s="233"/>
      <c r="O109" s="233"/>
      <c r="P109" s="233"/>
      <c r="Q109" s="36"/>
      <c r="R109" s="37"/>
    </row>
    <row r="110" spans="2:18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18" s="1" customFormat="1" ht="15">
      <c r="B111" s="35"/>
      <c r="C111" s="32" t="s">
        <v>23</v>
      </c>
      <c r="D111" s="36"/>
      <c r="E111" s="36"/>
      <c r="F111" s="30" t="str">
        <f>E12</f>
        <v>Fakultní nemocnice Brno</v>
      </c>
      <c r="G111" s="36"/>
      <c r="H111" s="36"/>
      <c r="I111" s="36"/>
      <c r="J111" s="36"/>
      <c r="K111" s="32" t="s">
        <v>29</v>
      </c>
      <c r="L111" s="36"/>
      <c r="M111" s="200" t="str">
        <f>E18</f>
        <v>PROXIMA projekt, s.r.o.</v>
      </c>
      <c r="N111" s="200"/>
      <c r="O111" s="200"/>
      <c r="P111" s="200"/>
      <c r="Q111" s="200"/>
      <c r="R111" s="37"/>
    </row>
    <row r="112" spans="2:18" s="1" customFormat="1" ht="14.45" customHeight="1">
      <c r="B112" s="35"/>
      <c r="C112" s="32" t="s">
        <v>27</v>
      </c>
      <c r="D112" s="36"/>
      <c r="E112" s="36"/>
      <c r="F112" s="30" t="str">
        <f>IF(E15="","",E15)</f>
        <v xml:space="preserve"> </v>
      </c>
      <c r="G112" s="36"/>
      <c r="H112" s="36"/>
      <c r="I112" s="36"/>
      <c r="J112" s="36"/>
      <c r="K112" s="32" t="s">
        <v>32</v>
      </c>
      <c r="L112" s="36"/>
      <c r="M112" s="200" t="str">
        <f>E21</f>
        <v xml:space="preserve"> PROXIMA projekt, s.r.o.</v>
      </c>
      <c r="N112" s="200"/>
      <c r="O112" s="200"/>
      <c r="P112" s="200"/>
      <c r="Q112" s="200"/>
      <c r="R112" s="37"/>
    </row>
    <row r="113" spans="2:18" s="1" customFormat="1" ht="10.3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27" s="8" customFormat="1" ht="29.25" customHeight="1">
      <c r="B114" s="123"/>
      <c r="C114" s="124" t="s">
        <v>122</v>
      </c>
      <c r="D114" s="125" t="s">
        <v>123</v>
      </c>
      <c r="E114" s="125" t="s">
        <v>55</v>
      </c>
      <c r="F114" s="246" t="s">
        <v>124</v>
      </c>
      <c r="G114" s="246"/>
      <c r="H114" s="246"/>
      <c r="I114" s="246"/>
      <c r="J114" s="125" t="s">
        <v>125</v>
      </c>
      <c r="K114" s="125" t="s">
        <v>126</v>
      </c>
      <c r="L114" s="247" t="s">
        <v>127</v>
      </c>
      <c r="M114" s="247"/>
      <c r="N114" s="246" t="s">
        <v>108</v>
      </c>
      <c r="O114" s="246"/>
      <c r="P114" s="246"/>
      <c r="Q114" s="248"/>
      <c r="R114" s="126"/>
      <c r="T114" s="76" t="s">
        <v>128</v>
      </c>
      <c r="U114" s="77" t="s">
        <v>37</v>
      </c>
      <c r="V114" s="77" t="s">
        <v>129</v>
      </c>
      <c r="W114" s="77" t="s">
        <v>130</v>
      </c>
      <c r="X114" s="77" t="s">
        <v>131</v>
      </c>
      <c r="Y114" s="77" t="s">
        <v>132</v>
      </c>
      <c r="Z114" s="77" t="s">
        <v>133</v>
      </c>
      <c r="AA114" s="78" t="s">
        <v>134</v>
      </c>
    </row>
    <row r="115" spans="2:63" s="1" customFormat="1" ht="29.25" customHeight="1">
      <c r="B115" s="35"/>
      <c r="C115" s="80" t="s">
        <v>105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264">
        <f>BK115</f>
        <v>0</v>
      </c>
      <c r="O115" s="265"/>
      <c r="P115" s="265"/>
      <c r="Q115" s="265"/>
      <c r="R115" s="37"/>
      <c r="T115" s="79"/>
      <c r="U115" s="51"/>
      <c r="V115" s="51"/>
      <c r="W115" s="127">
        <f>W116+W150</f>
        <v>307.360207</v>
      </c>
      <c r="X115" s="51"/>
      <c r="Y115" s="127">
        <f>Y116+Y150</f>
        <v>10.206364679999998</v>
      </c>
      <c r="Z115" s="51"/>
      <c r="AA115" s="128">
        <f>AA116+AA150</f>
        <v>3.1243999999999996</v>
      </c>
      <c r="AT115" s="21" t="s">
        <v>72</v>
      </c>
      <c r="AU115" s="21" t="s">
        <v>110</v>
      </c>
      <c r="BK115" s="129">
        <f>BK116+BK150</f>
        <v>0</v>
      </c>
    </row>
    <row r="116" spans="2:63" s="9" customFormat="1" ht="37.35" customHeight="1">
      <c r="B116" s="130"/>
      <c r="C116" s="131"/>
      <c r="D116" s="132" t="s">
        <v>111</v>
      </c>
      <c r="E116" s="132"/>
      <c r="F116" s="132"/>
      <c r="G116" s="132"/>
      <c r="H116" s="132"/>
      <c r="I116" s="132"/>
      <c r="J116" s="132"/>
      <c r="K116" s="132"/>
      <c r="L116" s="132"/>
      <c r="M116" s="132"/>
      <c r="N116" s="266">
        <f>BK116</f>
        <v>0</v>
      </c>
      <c r="O116" s="241"/>
      <c r="P116" s="241"/>
      <c r="Q116" s="241"/>
      <c r="R116" s="133"/>
      <c r="T116" s="134"/>
      <c r="U116" s="131"/>
      <c r="V116" s="131"/>
      <c r="W116" s="135">
        <f>W117+W125</f>
        <v>241.65860700000002</v>
      </c>
      <c r="X116" s="131"/>
      <c r="Y116" s="135">
        <f>Y117+Y125</f>
        <v>8.547193579999998</v>
      </c>
      <c r="Z116" s="131"/>
      <c r="AA116" s="136">
        <f>AA117+AA125</f>
        <v>3.1243999999999996</v>
      </c>
      <c r="AR116" s="137" t="s">
        <v>81</v>
      </c>
      <c r="AT116" s="138" t="s">
        <v>72</v>
      </c>
      <c r="AU116" s="138" t="s">
        <v>73</v>
      </c>
      <c r="AY116" s="137" t="s">
        <v>135</v>
      </c>
      <c r="BK116" s="139">
        <f>BK117+BK125</f>
        <v>0</v>
      </c>
    </row>
    <row r="117" spans="2:63" s="9" customFormat="1" ht="19.9" customHeight="1">
      <c r="B117" s="130"/>
      <c r="C117" s="131"/>
      <c r="D117" s="140" t="s">
        <v>114</v>
      </c>
      <c r="E117" s="140"/>
      <c r="F117" s="140"/>
      <c r="G117" s="140"/>
      <c r="H117" s="140"/>
      <c r="I117" s="140"/>
      <c r="J117" s="140"/>
      <c r="K117" s="140"/>
      <c r="L117" s="140"/>
      <c r="M117" s="140"/>
      <c r="N117" s="267">
        <f>BK117</f>
        <v>0</v>
      </c>
      <c r="O117" s="268"/>
      <c r="P117" s="268"/>
      <c r="Q117" s="268"/>
      <c r="R117" s="133"/>
      <c r="T117" s="134"/>
      <c r="U117" s="131"/>
      <c r="V117" s="131"/>
      <c r="W117" s="135">
        <f>SUM(W118:W124)</f>
        <v>13.864586999999998</v>
      </c>
      <c r="X117" s="131"/>
      <c r="Y117" s="135">
        <f>SUM(Y118:Y124)</f>
        <v>6.953167379999999</v>
      </c>
      <c r="Z117" s="131"/>
      <c r="AA117" s="136">
        <f>SUM(AA118:AA124)</f>
        <v>0</v>
      </c>
      <c r="AR117" s="137" t="s">
        <v>81</v>
      </c>
      <c r="AT117" s="138" t="s">
        <v>72</v>
      </c>
      <c r="AU117" s="138" t="s">
        <v>81</v>
      </c>
      <c r="AY117" s="137" t="s">
        <v>135</v>
      </c>
      <c r="BK117" s="139">
        <f>SUM(BK118:BK124)</f>
        <v>0</v>
      </c>
    </row>
    <row r="118" spans="2:65" s="1" customFormat="1" ht="31.5" customHeight="1">
      <c r="B118" s="141"/>
      <c r="C118" s="142" t="s">
        <v>263</v>
      </c>
      <c r="D118" s="142" t="s">
        <v>136</v>
      </c>
      <c r="E118" s="143" t="s">
        <v>1097</v>
      </c>
      <c r="F118" s="249" t="s">
        <v>1098</v>
      </c>
      <c r="G118" s="249"/>
      <c r="H118" s="249"/>
      <c r="I118" s="249"/>
      <c r="J118" s="144" t="s">
        <v>139</v>
      </c>
      <c r="K118" s="145">
        <v>2.784</v>
      </c>
      <c r="L118" s="250"/>
      <c r="M118" s="250"/>
      <c r="N118" s="250">
        <f>ROUND(L118*K118,2)</f>
        <v>0</v>
      </c>
      <c r="O118" s="250"/>
      <c r="P118" s="250"/>
      <c r="Q118" s="250"/>
      <c r="R118" s="146"/>
      <c r="T118" s="147" t="s">
        <v>5</v>
      </c>
      <c r="U118" s="44" t="s">
        <v>38</v>
      </c>
      <c r="V118" s="148">
        <v>2.58</v>
      </c>
      <c r="W118" s="148">
        <f>V118*K118</f>
        <v>7.18272</v>
      </c>
      <c r="X118" s="148">
        <v>2.45329</v>
      </c>
      <c r="Y118" s="148">
        <f>X118*K118</f>
        <v>6.829959359999999</v>
      </c>
      <c r="Z118" s="148">
        <v>0</v>
      </c>
      <c r="AA118" s="149">
        <f>Z118*K118</f>
        <v>0</v>
      </c>
      <c r="AR118" s="21" t="s">
        <v>140</v>
      </c>
      <c r="AT118" s="21" t="s">
        <v>136</v>
      </c>
      <c r="AU118" s="21" t="s">
        <v>101</v>
      </c>
      <c r="AY118" s="21" t="s">
        <v>135</v>
      </c>
      <c r="BE118" s="150">
        <f>IF(U118="základní",N118,0)</f>
        <v>0</v>
      </c>
      <c r="BF118" s="150">
        <f>IF(U118="snížená",N118,0)</f>
        <v>0</v>
      </c>
      <c r="BG118" s="150">
        <f>IF(U118="zákl. přenesená",N118,0)</f>
        <v>0</v>
      </c>
      <c r="BH118" s="150">
        <f>IF(U118="sníž. přenesená",N118,0)</f>
        <v>0</v>
      </c>
      <c r="BI118" s="150">
        <f>IF(U118="nulová",N118,0)</f>
        <v>0</v>
      </c>
      <c r="BJ118" s="21" t="s">
        <v>81</v>
      </c>
      <c r="BK118" s="150">
        <f>ROUND(L118*K118,2)</f>
        <v>0</v>
      </c>
      <c r="BL118" s="21" t="s">
        <v>140</v>
      </c>
      <c r="BM118" s="21" t="s">
        <v>1099</v>
      </c>
    </row>
    <row r="119" spans="2:51" s="10" customFormat="1" ht="22.5" customHeight="1">
      <c r="B119" s="151"/>
      <c r="C119" s="152"/>
      <c r="D119" s="152"/>
      <c r="E119" s="153" t="s">
        <v>5</v>
      </c>
      <c r="F119" s="251" t="s">
        <v>1100</v>
      </c>
      <c r="G119" s="252"/>
      <c r="H119" s="252"/>
      <c r="I119" s="252"/>
      <c r="J119" s="152"/>
      <c r="K119" s="154">
        <v>2.784</v>
      </c>
      <c r="L119" s="152"/>
      <c r="M119" s="152"/>
      <c r="N119" s="152"/>
      <c r="O119" s="152"/>
      <c r="P119" s="152"/>
      <c r="Q119" s="152"/>
      <c r="R119" s="155"/>
      <c r="T119" s="156"/>
      <c r="U119" s="152"/>
      <c r="V119" s="152"/>
      <c r="W119" s="152"/>
      <c r="X119" s="152"/>
      <c r="Y119" s="152"/>
      <c r="Z119" s="152"/>
      <c r="AA119" s="157"/>
      <c r="AT119" s="158" t="s">
        <v>143</v>
      </c>
      <c r="AU119" s="158" t="s">
        <v>101</v>
      </c>
      <c r="AV119" s="10" t="s">
        <v>101</v>
      </c>
      <c r="AW119" s="10" t="s">
        <v>31</v>
      </c>
      <c r="AX119" s="10" t="s">
        <v>81</v>
      </c>
      <c r="AY119" s="158" t="s">
        <v>135</v>
      </c>
    </row>
    <row r="120" spans="2:65" s="1" customFormat="1" ht="31.5" customHeight="1">
      <c r="B120" s="141"/>
      <c r="C120" s="142" t="s">
        <v>11</v>
      </c>
      <c r="D120" s="142" t="s">
        <v>136</v>
      </c>
      <c r="E120" s="143" t="s">
        <v>1101</v>
      </c>
      <c r="F120" s="249" t="s">
        <v>1102</v>
      </c>
      <c r="G120" s="249"/>
      <c r="H120" s="249"/>
      <c r="I120" s="249"/>
      <c r="J120" s="144" t="s">
        <v>139</v>
      </c>
      <c r="K120" s="145">
        <v>2.784</v>
      </c>
      <c r="L120" s="250"/>
      <c r="M120" s="250"/>
      <c r="N120" s="250">
        <f>ROUND(L120*K120,2)</f>
        <v>0</v>
      </c>
      <c r="O120" s="250"/>
      <c r="P120" s="250"/>
      <c r="Q120" s="250"/>
      <c r="R120" s="146"/>
      <c r="T120" s="147" t="s">
        <v>5</v>
      </c>
      <c r="U120" s="44" t="s">
        <v>38</v>
      </c>
      <c r="V120" s="148">
        <v>1.35</v>
      </c>
      <c r="W120" s="148">
        <f>V120*K120</f>
        <v>3.7584</v>
      </c>
      <c r="X120" s="148">
        <v>0</v>
      </c>
      <c r="Y120" s="148">
        <f>X120*K120</f>
        <v>0</v>
      </c>
      <c r="Z120" s="148">
        <v>0</v>
      </c>
      <c r="AA120" s="149">
        <f>Z120*K120</f>
        <v>0</v>
      </c>
      <c r="AR120" s="21" t="s">
        <v>140</v>
      </c>
      <c r="AT120" s="21" t="s">
        <v>136</v>
      </c>
      <c r="AU120" s="21" t="s">
        <v>101</v>
      </c>
      <c r="AY120" s="21" t="s">
        <v>135</v>
      </c>
      <c r="BE120" s="150">
        <f>IF(U120="základní",N120,0)</f>
        <v>0</v>
      </c>
      <c r="BF120" s="150">
        <f>IF(U120="snížená",N120,0)</f>
        <v>0</v>
      </c>
      <c r="BG120" s="150">
        <f>IF(U120="zákl. přenesená",N120,0)</f>
        <v>0</v>
      </c>
      <c r="BH120" s="150">
        <f>IF(U120="sníž. přenesená",N120,0)</f>
        <v>0</v>
      </c>
      <c r="BI120" s="150">
        <f>IF(U120="nulová",N120,0)</f>
        <v>0</v>
      </c>
      <c r="BJ120" s="21" t="s">
        <v>81</v>
      </c>
      <c r="BK120" s="150">
        <f>ROUND(L120*K120,2)</f>
        <v>0</v>
      </c>
      <c r="BL120" s="21" t="s">
        <v>140</v>
      </c>
      <c r="BM120" s="21" t="s">
        <v>1103</v>
      </c>
    </row>
    <row r="121" spans="2:65" s="1" customFormat="1" ht="31.5" customHeight="1">
      <c r="B121" s="141"/>
      <c r="C121" s="142" t="s">
        <v>226</v>
      </c>
      <c r="D121" s="142" t="s">
        <v>136</v>
      </c>
      <c r="E121" s="143" t="s">
        <v>1104</v>
      </c>
      <c r="F121" s="249" t="s">
        <v>1105</v>
      </c>
      <c r="G121" s="249"/>
      <c r="H121" s="249"/>
      <c r="I121" s="249"/>
      <c r="J121" s="144" t="s">
        <v>139</v>
      </c>
      <c r="K121" s="145">
        <v>2.784</v>
      </c>
      <c r="L121" s="250"/>
      <c r="M121" s="250"/>
      <c r="N121" s="250">
        <f>ROUND(L121*K121,2)</f>
        <v>0</v>
      </c>
      <c r="O121" s="250"/>
      <c r="P121" s="250"/>
      <c r="Q121" s="250"/>
      <c r="R121" s="146"/>
      <c r="T121" s="147" t="s">
        <v>5</v>
      </c>
      <c r="U121" s="44" t="s">
        <v>38</v>
      </c>
      <c r="V121" s="148">
        <v>0.41</v>
      </c>
      <c r="W121" s="148">
        <f>V121*K121</f>
        <v>1.1414399999999998</v>
      </c>
      <c r="X121" s="148">
        <v>0</v>
      </c>
      <c r="Y121" s="148">
        <f>X121*K121</f>
        <v>0</v>
      </c>
      <c r="Z121" s="148">
        <v>0</v>
      </c>
      <c r="AA121" s="149">
        <f>Z121*K121</f>
        <v>0</v>
      </c>
      <c r="AR121" s="21" t="s">
        <v>140</v>
      </c>
      <c r="AT121" s="21" t="s">
        <v>136</v>
      </c>
      <c r="AU121" s="21" t="s">
        <v>101</v>
      </c>
      <c r="AY121" s="21" t="s">
        <v>135</v>
      </c>
      <c r="BE121" s="150">
        <f>IF(U121="základní",N121,0)</f>
        <v>0</v>
      </c>
      <c r="BF121" s="150">
        <f>IF(U121="snížená",N121,0)</f>
        <v>0</v>
      </c>
      <c r="BG121" s="150">
        <f>IF(U121="zákl. přenesená",N121,0)</f>
        <v>0</v>
      </c>
      <c r="BH121" s="150">
        <f>IF(U121="sníž. přenesená",N121,0)</f>
        <v>0</v>
      </c>
      <c r="BI121" s="150">
        <f>IF(U121="nulová",N121,0)</f>
        <v>0</v>
      </c>
      <c r="BJ121" s="21" t="s">
        <v>81</v>
      </c>
      <c r="BK121" s="150">
        <f>ROUND(L121*K121,2)</f>
        <v>0</v>
      </c>
      <c r="BL121" s="21" t="s">
        <v>140</v>
      </c>
      <c r="BM121" s="21" t="s">
        <v>1106</v>
      </c>
    </row>
    <row r="122" spans="2:65" s="1" customFormat="1" ht="22.5" customHeight="1">
      <c r="B122" s="141"/>
      <c r="C122" s="142" t="s">
        <v>322</v>
      </c>
      <c r="D122" s="142" t="s">
        <v>136</v>
      </c>
      <c r="E122" s="143" t="s">
        <v>1107</v>
      </c>
      <c r="F122" s="249" t="s">
        <v>1108</v>
      </c>
      <c r="G122" s="249"/>
      <c r="H122" s="249"/>
      <c r="I122" s="249"/>
      <c r="J122" s="144" t="s">
        <v>339</v>
      </c>
      <c r="K122" s="145">
        <v>0.117</v>
      </c>
      <c r="L122" s="250"/>
      <c r="M122" s="250"/>
      <c r="N122" s="250">
        <f>ROUND(L122*K122,2)</f>
        <v>0</v>
      </c>
      <c r="O122" s="250"/>
      <c r="P122" s="250"/>
      <c r="Q122" s="250"/>
      <c r="R122" s="146"/>
      <c r="T122" s="147" t="s">
        <v>5</v>
      </c>
      <c r="U122" s="44" t="s">
        <v>38</v>
      </c>
      <c r="V122" s="148">
        <v>15.231</v>
      </c>
      <c r="W122" s="148">
        <f>V122*K122</f>
        <v>1.782027</v>
      </c>
      <c r="X122" s="148">
        <v>1.05306</v>
      </c>
      <c r="Y122" s="148">
        <f>X122*K122</f>
        <v>0.12320802000000002</v>
      </c>
      <c r="Z122" s="148">
        <v>0</v>
      </c>
      <c r="AA122" s="149">
        <f>Z122*K122</f>
        <v>0</v>
      </c>
      <c r="AR122" s="21" t="s">
        <v>140</v>
      </c>
      <c r="AT122" s="21" t="s">
        <v>136</v>
      </c>
      <c r="AU122" s="21" t="s">
        <v>101</v>
      </c>
      <c r="AY122" s="21" t="s">
        <v>135</v>
      </c>
      <c r="BE122" s="150">
        <f>IF(U122="základní",N122,0)</f>
        <v>0</v>
      </c>
      <c r="BF122" s="150">
        <f>IF(U122="snížená",N122,0)</f>
        <v>0</v>
      </c>
      <c r="BG122" s="150">
        <f>IF(U122="zákl. přenesená",N122,0)</f>
        <v>0</v>
      </c>
      <c r="BH122" s="150">
        <f>IF(U122="sníž. přenesená",N122,0)</f>
        <v>0</v>
      </c>
      <c r="BI122" s="150">
        <f>IF(U122="nulová",N122,0)</f>
        <v>0</v>
      </c>
      <c r="BJ122" s="21" t="s">
        <v>81</v>
      </c>
      <c r="BK122" s="150">
        <f>ROUND(L122*K122,2)</f>
        <v>0</v>
      </c>
      <c r="BL122" s="21" t="s">
        <v>140</v>
      </c>
      <c r="BM122" s="21" t="s">
        <v>1109</v>
      </c>
    </row>
    <row r="123" spans="2:51" s="10" customFormat="1" ht="22.5" customHeight="1">
      <c r="B123" s="151"/>
      <c r="C123" s="152"/>
      <c r="D123" s="152"/>
      <c r="E123" s="153" t="s">
        <v>5</v>
      </c>
      <c r="F123" s="251" t="s">
        <v>1110</v>
      </c>
      <c r="G123" s="252"/>
      <c r="H123" s="252"/>
      <c r="I123" s="252"/>
      <c r="J123" s="152"/>
      <c r="K123" s="154">
        <v>26.68</v>
      </c>
      <c r="L123" s="152"/>
      <c r="M123" s="152"/>
      <c r="N123" s="152"/>
      <c r="O123" s="152"/>
      <c r="P123" s="152"/>
      <c r="Q123" s="152"/>
      <c r="R123" s="155"/>
      <c r="T123" s="156"/>
      <c r="U123" s="152"/>
      <c r="V123" s="152"/>
      <c r="W123" s="152"/>
      <c r="X123" s="152"/>
      <c r="Y123" s="152"/>
      <c r="Z123" s="152"/>
      <c r="AA123" s="157"/>
      <c r="AT123" s="158" t="s">
        <v>143</v>
      </c>
      <c r="AU123" s="158" t="s">
        <v>101</v>
      </c>
      <c r="AV123" s="10" t="s">
        <v>101</v>
      </c>
      <c r="AW123" s="10" t="s">
        <v>31</v>
      </c>
      <c r="AX123" s="10" t="s">
        <v>73</v>
      </c>
      <c r="AY123" s="158" t="s">
        <v>135</v>
      </c>
    </row>
    <row r="124" spans="2:51" s="10" customFormat="1" ht="22.5" customHeight="1">
      <c r="B124" s="151"/>
      <c r="C124" s="152"/>
      <c r="D124" s="152"/>
      <c r="E124" s="153" t="s">
        <v>5</v>
      </c>
      <c r="F124" s="253" t="s">
        <v>1111</v>
      </c>
      <c r="G124" s="254"/>
      <c r="H124" s="254"/>
      <c r="I124" s="254"/>
      <c r="J124" s="152"/>
      <c r="K124" s="154">
        <v>0.117</v>
      </c>
      <c r="L124" s="152"/>
      <c r="M124" s="152"/>
      <c r="N124" s="152"/>
      <c r="O124" s="152"/>
      <c r="P124" s="152"/>
      <c r="Q124" s="152"/>
      <c r="R124" s="155"/>
      <c r="T124" s="156"/>
      <c r="U124" s="152"/>
      <c r="V124" s="152"/>
      <c r="W124" s="152"/>
      <c r="X124" s="152"/>
      <c r="Y124" s="152"/>
      <c r="Z124" s="152"/>
      <c r="AA124" s="157"/>
      <c r="AT124" s="158" t="s">
        <v>143</v>
      </c>
      <c r="AU124" s="158" t="s">
        <v>101</v>
      </c>
      <c r="AV124" s="10" t="s">
        <v>101</v>
      </c>
      <c r="AW124" s="10" t="s">
        <v>31</v>
      </c>
      <c r="AX124" s="10" t="s">
        <v>81</v>
      </c>
      <c r="AY124" s="158" t="s">
        <v>135</v>
      </c>
    </row>
    <row r="125" spans="2:63" s="9" customFormat="1" ht="29.85" customHeight="1">
      <c r="B125" s="130"/>
      <c r="C125" s="131"/>
      <c r="D125" s="140" t="s">
        <v>115</v>
      </c>
      <c r="E125" s="140"/>
      <c r="F125" s="140"/>
      <c r="G125" s="140"/>
      <c r="H125" s="140"/>
      <c r="I125" s="140"/>
      <c r="J125" s="140"/>
      <c r="K125" s="140"/>
      <c r="L125" s="140"/>
      <c r="M125" s="140"/>
      <c r="N125" s="267">
        <f>BK125</f>
        <v>0</v>
      </c>
      <c r="O125" s="268"/>
      <c r="P125" s="268"/>
      <c r="Q125" s="268"/>
      <c r="R125" s="133"/>
      <c r="T125" s="134"/>
      <c r="U125" s="131"/>
      <c r="V125" s="131"/>
      <c r="W125" s="135">
        <f>SUM(W126:W149)</f>
        <v>227.79402000000002</v>
      </c>
      <c r="X125" s="131"/>
      <c r="Y125" s="135">
        <f>SUM(Y126:Y149)</f>
        <v>1.5940261999999998</v>
      </c>
      <c r="Z125" s="131"/>
      <c r="AA125" s="136">
        <f>SUM(AA126:AA149)</f>
        <v>3.1243999999999996</v>
      </c>
      <c r="AR125" s="137" t="s">
        <v>81</v>
      </c>
      <c r="AT125" s="138" t="s">
        <v>72</v>
      </c>
      <c r="AU125" s="138" t="s">
        <v>81</v>
      </c>
      <c r="AY125" s="137" t="s">
        <v>135</v>
      </c>
      <c r="BK125" s="139">
        <f>SUM(BK126:BK149)</f>
        <v>0</v>
      </c>
    </row>
    <row r="126" spans="2:65" s="1" customFormat="1" ht="22.5" customHeight="1">
      <c r="B126" s="141"/>
      <c r="C126" s="142" t="s">
        <v>434</v>
      </c>
      <c r="D126" s="142" t="s">
        <v>136</v>
      </c>
      <c r="E126" s="143" t="s">
        <v>1112</v>
      </c>
      <c r="F126" s="249" t="s">
        <v>1113</v>
      </c>
      <c r="G126" s="249"/>
      <c r="H126" s="249"/>
      <c r="I126" s="249"/>
      <c r="J126" s="144" t="s">
        <v>187</v>
      </c>
      <c r="K126" s="145">
        <v>29.2</v>
      </c>
      <c r="L126" s="250"/>
      <c r="M126" s="250"/>
      <c r="N126" s="250">
        <f>ROUND(L126*K126,2)</f>
        <v>0</v>
      </c>
      <c r="O126" s="250"/>
      <c r="P126" s="250"/>
      <c r="Q126" s="250"/>
      <c r="R126" s="146"/>
      <c r="T126" s="147" t="s">
        <v>5</v>
      </c>
      <c r="U126" s="44" t="s">
        <v>38</v>
      </c>
      <c r="V126" s="148">
        <v>0.752</v>
      </c>
      <c r="W126" s="148">
        <f>V126*K126</f>
        <v>21.9584</v>
      </c>
      <c r="X126" s="148">
        <v>0</v>
      </c>
      <c r="Y126" s="148">
        <f>X126*K126</f>
        <v>0</v>
      </c>
      <c r="Z126" s="148">
        <v>0.063</v>
      </c>
      <c r="AA126" s="149">
        <f>Z126*K126</f>
        <v>1.8396</v>
      </c>
      <c r="AR126" s="21" t="s">
        <v>140</v>
      </c>
      <c r="AT126" s="21" t="s">
        <v>136</v>
      </c>
      <c r="AU126" s="21" t="s">
        <v>101</v>
      </c>
      <c r="AY126" s="21" t="s">
        <v>135</v>
      </c>
      <c r="BE126" s="150">
        <f>IF(U126="základní",N126,0)</f>
        <v>0</v>
      </c>
      <c r="BF126" s="150">
        <f>IF(U126="snížená",N126,0)</f>
        <v>0</v>
      </c>
      <c r="BG126" s="150">
        <f>IF(U126="zákl. přenesená",N126,0)</f>
        <v>0</v>
      </c>
      <c r="BH126" s="150">
        <f>IF(U126="sníž. přenesená",N126,0)</f>
        <v>0</v>
      </c>
      <c r="BI126" s="150">
        <f>IF(U126="nulová",N126,0)</f>
        <v>0</v>
      </c>
      <c r="BJ126" s="21" t="s">
        <v>81</v>
      </c>
      <c r="BK126" s="150">
        <f>ROUND(L126*K126,2)</f>
        <v>0</v>
      </c>
      <c r="BL126" s="21" t="s">
        <v>140</v>
      </c>
      <c r="BM126" s="21" t="s">
        <v>1114</v>
      </c>
    </row>
    <row r="127" spans="2:65" s="1" customFormat="1" ht="31.5" customHeight="1">
      <c r="B127" s="141"/>
      <c r="C127" s="142" t="s">
        <v>101</v>
      </c>
      <c r="D127" s="142" t="s">
        <v>136</v>
      </c>
      <c r="E127" s="143" t="s">
        <v>1115</v>
      </c>
      <c r="F127" s="249" t="s">
        <v>1116</v>
      </c>
      <c r="G127" s="249"/>
      <c r="H127" s="249"/>
      <c r="I127" s="249"/>
      <c r="J127" s="144" t="s">
        <v>187</v>
      </c>
      <c r="K127" s="145">
        <v>29.2</v>
      </c>
      <c r="L127" s="250"/>
      <c r="M127" s="250"/>
      <c r="N127" s="250">
        <f>ROUND(L127*K127,2)</f>
        <v>0</v>
      </c>
      <c r="O127" s="250"/>
      <c r="P127" s="250"/>
      <c r="Q127" s="250"/>
      <c r="R127" s="146"/>
      <c r="T127" s="147" t="s">
        <v>5</v>
      </c>
      <c r="U127" s="44" t="s">
        <v>38</v>
      </c>
      <c r="V127" s="148">
        <v>0.774</v>
      </c>
      <c r="W127" s="148">
        <f>V127*K127</f>
        <v>22.6008</v>
      </c>
      <c r="X127" s="148">
        <v>0</v>
      </c>
      <c r="Y127" s="148">
        <f>X127*K127</f>
        <v>0</v>
      </c>
      <c r="Z127" s="148">
        <v>0.022</v>
      </c>
      <c r="AA127" s="149">
        <f>Z127*K127</f>
        <v>0.6424</v>
      </c>
      <c r="AR127" s="21" t="s">
        <v>140</v>
      </c>
      <c r="AT127" s="21" t="s">
        <v>136</v>
      </c>
      <c r="AU127" s="21" t="s">
        <v>101</v>
      </c>
      <c r="AY127" s="21" t="s">
        <v>135</v>
      </c>
      <c r="BE127" s="150">
        <f>IF(U127="základní",N127,0)</f>
        <v>0</v>
      </c>
      <c r="BF127" s="150">
        <f>IF(U127="snížená",N127,0)</f>
        <v>0</v>
      </c>
      <c r="BG127" s="150">
        <f>IF(U127="zákl. přenesená",N127,0)</f>
        <v>0</v>
      </c>
      <c r="BH127" s="150">
        <f>IF(U127="sníž. přenesená",N127,0)</f>
        <v>0</v>
      </c>
      <c r="BI127" s="150">
        <f>IF(U127="nulová",N127,0)</f>
        <v>0</v>
      </c>
      <c r="BJ127" s="21" t="s">
        <v>81</v>
      </c>
      <c r="BK127" s="150">
        <f>ROUND(L127*K127,2)</f>
        <v>0</v>
      </c>
      <c r="BL127" s="21" t="s">
        <v>140</v>
      </c>
      <c r="BM127" s="21" t="s">
        <v>1117</v>
      </c>
    </row>
    <row r="128" spans="2:65" s="1" customFormat="1" ht="31.5" customHeight="1">
      <c r="B128" s="141"/>
      <c r="C128" s="142" t="s">
        <v>81</v>
      </c>
      <c r="D128" s="142" t="s">
        <v>136</v>
      </c>
      <c r="E128" s="143" t="s">
        <v>1118</v>
      </c>
      <c r="F128" s="249" t="s">
        <v>1119</v>
      </c>
      <c r="G128" s="249"/>
      <c r="H128" s="249"/>
      <c r="I128" s="249"/>
      <c r="J128" s="144" t="s">
        <v>187</v>
      </c>
      <c r="K128" s="145">
        <v>29.2</v>
      </c>
      <c r="L128" s="250"/>
      <c r="M128" s="250"/>
      <c r="N128" s="250">
        <f>ROUND(L128*K128,2)</f>
        <v>0</v>
      </c>
      <c r="O128" s="250"/>
      <c r="P128" s="250"/>
      <c r="Q128" s="250"/>
      <c r="R128" s="146"/>
      <c r="T128" s="147" t="s">
        <v>5</v>
      </c>
      <c r="U128" s="44" t="s">
        <v>38</v>
      </c>
      <c r="V128" s="148">
        <v>0.552</v>
      </c>
      <c r="W128" s="148">
        <f>V128*K128</f>
        <v>16.1184</v>
      </c>
      <c r="X128" s="148">
        <v>0</v>
      </c>
      <c r="Y128" s="148">
        <f>X128*K128</f>
        <v>0</v>
      </c>
      <c r="Z128" s="148">
        <v>0.022</v>
      </c>
      <c r="AA128" s="149">
        <f>Z128*K128</f>
        <v>0.6424</v>
      </c>
      <c r="AR128" s="21" t="s">
        <v>140</v>
      </c>
      <c r="AT128" s="21" t="s">
        <v>136</v>
      </c>
      <c r="AU128" s="21" t="s">
        <v>101</v>
      </c>
      <c r="AY128" s="21" t="s">
        <v>135</v>
      </c>
      <c r="BE128" s="150">
        <f>IF(U128="základní",N128,0)</f>
        <v>0</v>
      </c>
      <c r="BF128" s="150">
        <f>IF(U128="snížená",N128,0)</f>
        <v>0</v>
      </c>
      <c r="BG128" s="150">
        <f>IF(U128="zákl. přenesená",N128,0)</f>
        <v>0</v>
      </c>
      <c r="BH128" s="150">
        <f>IF(U128="sníž. přenesená",N128,0)</f>
        <v>0</v>
      </c>
      <c r="BI128" s="150">
        <f>IF(U128="nulová",N128,0)</f>
        <v>0</v>
      </c>
      <c r="BJ128" s="21" t="s">
        <v>81</v>
      </c>
      <c r="BK128" s="150">
        <f>ROUND(L128*K128,2)</f>
        <v>0</v>
      </c>
      <c r="BL128" s="21" t="s">
        <v>140</v>
      </c>
      <c r="BM128" s="21" t="s">
        <v>1120</v>
      </c>
    </row>
    <row r="129" spans="2:51" s="10" customFormat="1" ht="22.5" customHeight="1">
      <c r="B129" s="151"/>
      <c r="C129" s="152"/>
      <c r="D129" s="152"/>
      <c r="E129" s="153" t="s">
        <v>5</v>
      </c>
      <c r="F129" s="251" t="s">
        <v>1121</v>
      </c>
      <c r="G129" s="252"/>
      <c r="H129" s="252"/>
      <c r="I129" s="252"/>
      <c r="J129" s="152"/>
      <c r="K129" s="154">
        <v>29.2</v>
      </c>
      <c r="L129" s="152"/>
      <c r="M129" s="152"/>
      <c r="N129" s="152"/>
      <c r="O129" s="152"/>
      <c r="P129" s="152"/>
      <c r="Q129" s="152"/>
      <c r="R129" s="155"/>
      <c r="T129" s="156"/>
      <c r="U129" s="152"/>
      <c r="V129" s="152"/>
      <c r="W129" s="152"/>
      <c r="X129" s="152"/>
      <c r="Y129" s="152"/>
      <c r="Z129" s="152"/>
      <c r="AA129" s="157"/>
      <c r="AT129" s="158" t="s">
        <v>143</v>
      </c>
      <c r="AU129" s="158" t="s">
        <v>101</v>
      </c>
      <c r="AV129" s="10" t="s">
        <v>101</v>
      </c>
      <c r="AW129" s="10" t="s">
        <v>31</v>
      </c>
      <c r="AX129" s="10" t="s">
        <v>81</v>
      </c>
      <c r="AY129" s="158" t="s">
        <v>135</v>
      </c>
    </row>
    <row r="130" spans="2:65" s="1" customFormat="1" ht="31.5" customHeight="1">
      <c r="B130" s="141"/>
      <c r="C130" s="142" t="s">
        <v>140</v>
      </c>
      <c r="D130" s="142" t="s">
        <v>136</v>
      </c>
      <c r="E130" s="143" t="s">
        <v>239</v>
      </c>
      <c r="F130" s="249" t="s">
        <v>1122</v>
      </c>
      <c r="G130" s="249"/>
      <c r="H130" s="249"/>
      <c r="I130" s="249"/>
      <c r="J130" s="144" t="s">
        <v>187</v>
      </c>
      <c r="K130" s="145">
        <v>29.2</v>
      </c>
      <c r="L130" s="250"/>
      <c r="M130" s="250"/>
      <c r="N130" s="250">
        <f>ROUND(L130*K130,2)</f>
        <v>0</v>
      </c>
      <c r="O130" s="250"/>
      <c r="P130" s="250"/>
      <c r="Q130" s="250"/>
      <c r="R130" s="146"/>
      <c r="T130" s="147" t="s">
        <v>5</v>
      </c>
      <c r="U130" s="44" t="s">
        <v>38</v>
      </c>
      <c r="V130" s="148">
        <v>0.273</v>
      </c>
      <c r="W130" s="148">
        <f>V130*K130</f>
        <v>7.9716000000000005</v>
      </c>
      <c r="X130" s="148">
        <v>0</v>
      </c>
      <c r="Y130" s="148">
        <f>X130*K130</f>
        <v>0</v>
      </c>
      <c r="Z130" s="148">
        <v>0</v>
      </c>
      <c r="AA130" s="149">
        <f>Z130*K130</f>
        <v>0</v>
      </c>
      <c r="AR130" s="21" t="s">
        <v>140</v>
      </c>
      <c r="AT130" s="21" t="s">
        <v>136</v>
      </c>
      <c r="AU130" s="21" t="s">
        <v>101</v>
      </c>
      <c r="AY130" s="21" t="s">
        <v>135</v>
      </c>
      <c r="BE130" s="150">
        <f>IF(U130="základní",N130,0)</f>
        <v>0</v>
      </c>
      <c r="BF130" s="150">
        <f>IF(U130="snížená",N130,0)</f>
        <v>0</v>
      </c>
      <c r="BG130" s="150">
        <f>IF(U130="zákl. přenesená",N130,0)</f>
        <v>0</v>
      </c>
      <c r="BH130" s="150">
        <f>IF(U130="sníž. přenesená",N130,0)</f>
        <v>0</v>
      </c>
      <c r="BI130" s="150">
        <f>IF(U130="nulová",N130,0)</f>
        <v>0</v>
      </c>
      <c r="BJ130" s="21" t="s">
        <v>81</v>
      </c>
      <c r="BK130" s="150">
        <f>ROUND(L130*K130,2)</f>
        <v>0</v>
      </c>
      <c r="BL130" s="21" t="s">
        <v>140</v>
      </c>
      <c r="BM130" s="21" t="s">
        <v>1123</v>
      </c>
    </row>
    <row r="131" spans="2:65" s="1" customFormat="1" ht="31.5" customHeight="1">
      <c r="B131" s="141"/>
      <c r="C131" s="142" t="s">
        <v>443</v>
      </c>
      <c r="D131" s="142" t="s">
        <v>136</v>
      </c>
      <c r="E131" s="143" t="s">
        <v>1124</v>
      </c>
      <c r="F131" s="249" t="s">
        <v>1125</v>
      </c>
      <c r="G131" s="249"/>
      <c r="H131" s="249"/>
      <c r="I131" s="249"/>
      <c r="J131" s="144" t="s">
        <v>187</v>
      </c>
      <c r="K131" s="145">
        <v>29.2</v>
      </c>
      <c r="L131" s="250"/>
      <c r="M131" s="250"/>
      <c r="N131" s="250">
        <f>ROUND(L131*K131,2)</f>
        <v>0</v>
      </c>
      <c r="O131" s="250"/>
      <c r="P131" s="250"/>
      <c r="Q131" s="250"/>
      <c r="R131" s="146"/>
      <c r="T131" s="147" t="s">
        <v>5</v>
      </c>
      <c r="U131" s="44" t="s">
        <v>38</v>
      </c>
      <c r="V131" s="148">
        <v>0.335</v>
      </c>
      <c r="W131" s="148">
        <f>V131*K131</f>
        <v>9.782</v>
      </c>
      <c r="X131" s="148">
        <v>0</v>
      </c>
      <c r="Y131" s="148">
        <f>X131*K131</f>
        <v>0</v>
      </c>
      <c r="Z131" s="148">
        <v>0</v>
      </c>
      <c r="AA131" s="149">
        <f>Z131*K131</f>
        <v>0</v>
      </c>
      <c r="AR131" s="21" t="s">
        <v>140</v>
      </c>
      <c r="AT131" s="21" t="s">
        <v>136</v>
      </c>
      <c r="AU131" s="21" t="s">
        <v>101</v>
      </c>
      <c r="AY131" s="21" t="s">
        <v>135</v>
      </c>
      <c r="BE131" s="150">
        <f>IF(U131="základní",N131,0)</f>
        <v>0</v>
      </c>
      <c r="BF131" s="150">
        <f>IF(U131="snížená",N131,0)</f>
        <v>0</v>
      </c>
      <c r="BG131" s="150">
        <f>IF(U131="zákl. přenesená",N131,0)</f>
        <v>0</v>
      </c>
      <c r="BH131" s="150">
        <f>IF(U131="sníž. přenesená",N131,0)</f>
        <v>0</v>
      </c>
      <c r="BI131" s="150">
        <f>IF(U131="nulová",N131,0)</f>
        <v>0</v>
      </c>
      <c r="BJ131" s="21" t="s">
        <v>81</v>
      </c>
      <c r="BK131" s="150">
        <f>ROUND(L131*K131,2)</f>
        <v>0</v>
      </c>
      <c r="BL131" s="21" t="s">
        <v>140</v>
      </c>
      <c r="BM131" s="21" t="s">
        <v>1126</v>
      </c>
    </row>
    <row r="132" spans="2:65" s="1" customFormat="1" ht="31.5" customHeight="1">
      <c r="B132" s="141"/>
      <c r="C132" s="142" t="s">
        <v>253</v>
      </c>
      <c r="D132" s="142" t="s">
        <v>136</v>
      </c>
      <c r="E132" s="143" t="s">
        <v>1127</v>
      </c>
      <c r="F132" s="249" t="s">
        <v>1128</v>
      </c>
      <c r="G132" s="249"/>
      <c r="H132" s="249"/>
      <c r="I132" s="249"/>
      <c r="J132" s="144" t="s">
        <v>158</v>
      </c>
      <c r="K132" s="145">
        <v>10</v>
      </c>
      <c r="L132" s="250"/>
      <c r="M132" s="250"/>
      <c r="N132" s="250">
        <f>ROUND(L132*K132,2)</f>
        <v>0</v>
      </c>
      <c r="O132" s="250"/>
      <c r="P132" s="250"/>
      <c r="Q132" s="250"/>
      <c r="R132" s="146"/>
      <c r="T132" s="147" t="s">
        <v>5</v>
      </c>
      <c r="U132" s="44" t="s">
        <v>38</v>
      </c>
      <c r="V132" s="148">
        <v>0.192</v>
      </c>
      <c r="W132" s="148">
        <f>V132*K132</f>
        <v>1.92</v>
      </c>
      <c r="X132" s="148">
        <v>0</v>
      </c>
      <c r="Y132" s="148">
        <f>X132*K132</f>
        <v>0</v>
      </c>
      <c r="Z132" s="148">
        <v>0</v>
      </c>
      <c r="AA132" s="149">
        <f>Z132*K132</f>
        <v>0</v>
      </c>
      <c r="AR132" s="21" t="s">
        <v>140</v>
      </c>
      <c r="AT132" s="21" t="s">
        <v>136</v>
      </c>
      <c r="AU132" s="21" t="s">
        <v>101</v>
      </c>
      <c r="AY132" s="21" t="s">
        <v>135</v>
      </c>
      <c r="BE132" s="150">
        <f>IF(U132="základní",N132,0)</f>
        <v>0</v>
      </c>
      <c r="BF132" s="150">
        <f>IF(U132="snížená",N132,0)</f>
        <v>0</v>
      </c>
      <c r="BG132" s="150">
        <f>IF(U132="zákl. přenesená",N132,0)</f>
        <v>0</v>
      </c>
      <c r="BH132" s="150">
        <f>IF(U132="sníž. přenesená",N132,0)</f>
        <v>0</v>
      </c>
      <c r="BI132" s="150">
        <f>IF(U132="nulová",N132,0)</f>
        <v>0</v>
      </c>
      <c r="BJ132" s="21" t="s">
        <v>81</v>
      </c>
      <c r="BK132" s="150">
        <f>ROUND(L132*K132,2)</f>
        <v>0</v>
      </c>
      <c r="BL132" s="21" t="s">
        <v>140</v>
      </c>
      <c r="BM132" s="21" t="s">
        <v>1129</v>
      </c>
    </row>
    <row r="133" spans="2:51" s="10" customFormat="1" ht="22.5" customHeight="1">
      <c r="B133" s="151"/>
      <c r="C133" s="152"/>
      <c r="D133" s="152"/>
      <c r="E133" s="153" t="s">
        <v>5</v>
      </c>
      <c r="F133" s="251" t="s">
        <v>1130</v>
      </c>
      <c r="G133" s="252"/>
      <c r="H133" s="252"/>
      <c r="I133" s="252"/>
      <c r="J133" s="152"/>
      <c r="K133" s="154">
        <v>10</v>
      </c>
      <c r="L133" s="152"/>
      <c r="M133" s="152"/>
      <c r="N133" s="152"/>
      <c r="O133" s="152"/>
      <c r="P133" s="152"/>
      <c r="Q133" s="152"/>
      <c r="R133" s="155"/>
      <c r="T133" s="156"/>
      <c r="U133" s="152"/>
      <c r="V133" s="152"/>
      <c r="W133" s="152"/>
      <c r="X133" s="152"/>
      <c r="Y133" s="152"/>
      <c r="Z133" s="152"/>
      <c r="AA133" s="157"/>
      <c r="AT133" s="158" t="s">
        <v>143</v>
      </c>
      <c r="AU133" s="158" t="s">
        <v>101</v>
      </c>
      <c r="AV133" s="10" t="s">
        <v>101</v>
      </c>
      <c r="AW133" s="10" t="s">
        <v>31</v>
      </c>
      <c r="AX133" s="10" t="s">
        <v>81</v>
      </c>
      <c r="AY133" s="158" t="s">
        <v>135</v>
      </c>
    </row>
    <row r="134" spans="2:65" s="1" customFormat="1" ht="31.5" customHeight="1">
      <c r="B134" s="141"/>
      <c r="C134" s="142" t="s">
        <v>605</v>
      </c>
      <c r="D134" s="142" t="s">
        <v>136</v>
      </c>
      <c r="E134" s="143" t="s">
        <v>718</v>
      </c>
      <c r="F134" s="249" t="s">
        <v>1131</v>
      </c>
      <c r="G134" s="249"/>
      <c r="H134" s="249"/>
      <c r="I134" s="249"/>
      <c r="J134" s="144" t="s">
        <v>187</v>
      </c>
      <c r="K134" s="145">
        <v>52.4</v>
      </c>
      <c r="L134" s="250"/>
      <c r="M134" s="250"/>
      <c r="N134" s="250">
        <f>ROUND(L134*K134,2)</f>
        <v>0</v>
      </c>
      <c r="O134" s="250"/>
      <c r="P134" s="250"/>
      <c r="Q134" s="250"/>
      <c r="R134" s="146"/>
      <c r="T134" s="147" t="s">
        <v>5</v>
      </c>
      <c r="U134" s="44" t="s">
        <v>38</v>
      </c>
      <c r="V134" s="148">
        <v>1.05</v>
      </c>
      <c r="W134" s="148">
        <f>V134*K134</f>
        <v>55.02</v>
      </c>
      <c r="X134" s="148">
        <v>0.01943</v>
      </c>
      <c r="Y134" s="148">
        <f>X134*K134</f>
        <v>1.018132</v>
      </c>
      <c r="Z134" s="148">
        <v>0</v>
      </c>
      <c r="AA134" s="149">
        <f>Z134*K134</f>
        <v>0</v>
      </c>
      <c r="AR134" s="21" t="s">
        <v>140</v>
      </c>
      <c r="AT134" s="21" t="s">
        <v>136</v>
      </c>
      <c r="AU134" s="21" t="s">
        <v>101</v>
      </c>
      <c r="AY134" s="21" t="s">
        <v>135</v>
      </c>
      <c r="BE134" s="150">
        <f>IF(U134="základní",N134,0)</f>
        <v>0</v>
      </c>
      <c r="BF134" s="150">
        <f>IF(U134="snížená",N134,0)</f>
        <v>0</v>
      </c>
      <c r="BG134" s="150">
        <f>IF(U134="zákl. přenesená",N134,0)</f>
        <v>0</v>
      </c>
      <c r="BH134" s="150">
        <f>IF(U134="sníž. přenesená",N134,0)</f>
        <v>0</v>
      </c>
      <c r="BI134" s="150">
        <f>IF(U134="nulová",N134,0)</f>
        <v>0</v>
      </c>
      <c r="BJ134" s="21" t="s">
        <v>81</v>
      </c>
      <c r="BK134" s="150">
        <f>ROUND(L134*K134,2)</f>
        <v>0</v>
      </c>
      <c r="BL134" s="21" t="s">
        <v>140</v>
      </c>
      <c r="BM134" s="21" t="s">
        <v>1132</v>
      </c>
    </row>
    <row r="135" spans="2:51" s="10" customFormat="1" ht="22.5" customHeight="1">
      <c r="B135" s="151"/>
      <c r="C135" s="152"/>
      <c r="D135" s="152"/>
      <c r="E135" s="153" t="s">
        <v>5</v>
      </c>
      <c r="F135" s="251" t="s">
        <v>1133</v>
      </c>
      <c r="G135" s="252"/>
      <c r="H135" s="252"/>
      <c r="I135" s="252"/>
      <c r="J135" s="152"/>
      <c r="K135" s="154">
        <v>29.2</v>
      </c>
      <c r="L135" s="152"/>
      <c r="M135" s="152"/>
      <c r="N135" s="152"/>
      <c r="O135" s="152"/>
      <c r="P135" s="152"/>
      <c r="Q135" s="152"/>
      <c r="R135" s="155"/>
      <c r="T135" s="156"/>
      <c r="U135" s="152"/>
      <c r="V135" s="152"/>
      <c r="W135" s="152"/>
      <c r="X135" s="152"/>
      <c r="Y135" s="152"/>
      <c r="Z135" s="152"/>
      <c r="AA135" s="157"/>
      <c r="AT135" s="158" t="s">
        <v>143</v>
      </c>
      <c r="AU135" s="158" t="s">
        <v>101</v>
      </c>
      <c r="AV135" s="10" t="s">
        <v>101</v>
      </c>
      <c r="AW135" s="10" t="s">
        <v>31</v>
      </c>
      <c r="AX135" s="10" t="s">
        <v>73</v>
      </c>
      <c r="AY135" s="158" t="s">
        <v>135</v>
      </c>
    </row>
    <row r="136" spans="2:51" s="10" customFormat="1" ht="22.5" customHeight="1">
      <c r="B136" s="151"/>
      <c r="C136" s="152"/>
      <c r="D136" s="152"/>
      <c r="E136" s="153" t="s">
        <v>5</v>
      </c>
      <c r="F136" s="253" t="s">
        <v>1134</v>
      </c>
      <c r="G136" s="254"/>
      <c r="H136" s="254"/>
      <c r="I136" s="254"/>
      <c r="J136" s="152"/>
      <c r="K136" s="154">
        <v>52.4</v>
      </c>
      <c r="L136" s="152"/>
      <c r="M136" s="152"/>
      <c r="N136" s="152"/>
      <c r="O136" s="152"/>
      <c r="P136" s="152"/>
      <c r="Q136" s="152"/>
      <c r="R136" s="155"/>
      <c r="T136" s="156"/>
      <c r="U136" s="152"/>
      <c r="V136" s="152"/>
      <c r="W136" s="152"/>
      <c r="X136" s="152"/>
      <c r="Y136" s="152"/>
      <c r="Z136" s="152"/>
      <c r="AA136" s="157"/>
      <c r="AT136" s="158" t="s">
        <v>143</v>
      </c>
      <c r="AU136" s="158" t="s">
        <v>101</v>
      </c>
      <c r="AV136" s="10" t="s">
        <v>101</v>
      </c>
      <c r="AW136" s="10" t="s">
        <v>31</v>
      </c>
      <c r="AX136" s="10" t="s">
        <v>81</v>
      </c>
      <c r="AY136" s="158" t="s">
        <v>135</v>
      </c>
    </row>
    <row r="137" spans="2:65" s="1" customFormat="1" ht="31.5" customHeight="1">
      <c r="B137" s="141"/>
      <c r="C137" s="142" t="s">
        <v>233</v>
      </c>
      <c r="D137" s="142" t="s">
        <v>136</v>
      </c>
      <c r="E137" s="143" t="s">
        <v>1135</v>
      </c>
      <c r="F137" s="249" t="s">
        <v>1136</v>
      </c>
      <c r="G137" s="249"/>
      <c r="H137" s="249"/>
      <c r="I137" s="249"/>
      <c r="J137" s="144" t="s">
        <v>187</v>
      </c>
      <c r="K137" s="145">
        <v>6</v>
      </c>
      <c r="L137" s="250"/>
      <c r="M137" s="250"/>
      <c r="N137" s="250">
        <f>ROUND(L137*K137,2)</f>
        <v>0</v>
      </c>
      <c r="O137" s="250"/>
      <c r="P137" s="250"/>
      <c r="Q137" s="250"/>
      <c r="R137" s="146"/>
      <c r="T137" s="147" t="s">
        <v>5</v>
      </c>
      <c r="U137" s="44" t="s">
        <v>38</v>
      </c>
      <c r="V137" s="148">
        <v>2.16</v>
      </c>
      <c r="W137" s="148">
        <f>V137*K137</f>
        <v>12.96</v>
      </c>
      <c r="X137" s="148">
        <v>0.05828</v>
      </c>
      <c r="Y137" s="148">
        <f>X137*K137</f>
        <v>0.34968</v>
      </c>
      <c r="Z137" s="148">
        <v>0</v>
      </c>
      <c r="AA137" s="149">
        <f>Z137*K137</f>
        <v>0</v>
      </c>
      <c r="AR137" s="21" t="s">
        <v>140</v>
      </c>
      <c r="AT137" s="21" t="s">
        <v>136</v>
      </c>
      <c r="AU137" s="21" t="s">
        <v>101</v>
      </c>
      <c r="AY137" s="21" t="s">
        <v>135</v>
      </c>
      <c r="BE137" s="150">
        <f>IF(U137="základní",N137,0)</f>
        <v>0</v>
      </c>
      <c r="BF137" s="150">
        <f>IF(U137="snížená",N137,0)</f>
        <v>0</v>
      </c>
      <c r="BG137" s="150">
        <f>IF(U137="zákl. přenesená",N137,0)</f>
        <v>0</v>
      </c>
      <c r="BH137" s="150">
        <f>IF(U137="sníž. přenesená",N137,0)</f>
        <v>0</v>
      </c>
      <c r="BI137" s="150">
        <f>IF(U137="nulová",N137,0)</f>
        <v>0</v>
      </c>
      <c r="BJ137" s="21" t="s">
        <v>81</v>
      </c>
      <c r="BK137" s="150">
        <f>ROUND(L137*K137,2)</f>
        <v>0</v>
      </c>
      <c r="BL137" s="21" t="s">
        <v>140</v>
      </c>
      <c r="BM137" s="21" t="s">
        <v>1137</v>
      </c>
    </row>
    <row r="138" spans="2:51" s="10" customFormat="1" ht="22.5" customHeight="1">
      <c r="B138" s="151"/>
      <c r="C138" s="152"/>
      <c r="D138" s="152"/>
      <c r="E138" s="153" t="s">
        <v>5</v>
      </c>
      <c r="F138" s="251" t="s">
        <v>1138</v>
      </c>
      <c r="G138" s="252"/>
      <c r="H138" s="252"/>
      <c r="I138" s="252"/>
      <c r="J138" s="152"/>
      <c r="K138" s="154">
        <v>6</v>
      </c>
      <c r="L138" s="152"/>
      <c r="M138" s="152"/>
      <c r="N138" s="152"/>
      <c r="O138" s="152"/>
      <c r="P138" s="152"/>
      <c r="Q138" s="152"/>
      <c r="R138" s="155"/>
      <c r="T138" s="156"/>
      <c r="U138" s="152"/>
      <c r="V138" s="152"/>
      <c r="W138" s="152"/>
      <c r="X138" s="152"/>
      <c r="Y138" s="152"/>
      <c r="Z138" s="152"/>
      <c r="AA138" s="157"/>
      <c r="AT138" s="158" t="s">
        <v>143</v>
      </c>
      <c r="AU138" s="158" t="s">
        <v>101</v>
      </c>
      <c r="AV138" s="10" t="s">
        <v>101</v>
      </c>
      <c r="AW138" s="10" t="s">
        <v>31</v>
      </c>
      <c r="AX138" s="10" t="s">
        <v>81</v>
      </c>
      <c r="AY138" s="158" t="s">
        <v>135</v>
      </c>
    </row>
    <row r="139" spans="2:65" s="1" customFormat="1" ht="31.5" customHeight="1">
      <c r="B139" s="141"/>
      <c r="C139" s="142" t="s">
        <v>647</v>
      </c>
      <c r="D139" s="142" t="s">
        <v>136</v>
      </c>
      <c r="E139" s="143" t="s">
        <v>1139</v>
      </c>
      <c r="F139" s="249" t="s">
        <v>1140</v>
      </c>
      <c r="G139" s="249"/>
      <c r="H139" s="249"/>
      <c r="I139" s="249"/>
      <c r="J139" s="144" t="s">
        <v>187</v>
      </c>
      <c r="K139" s="145">
        <v>29.3</v>
      </c>
      <c r="L139" s="250"/>
      <c r="M139" s="250"/>
      <c r="N139" s="250">
        <f>ROUND(L139*K139,2)</f>
        <v>0</v>
      </c>
      <c r="O139" s="250"/>
      <c r="P139" s="250"/>
      <c r="Q139" s="250"/>
      <c r="R139" s="146"/>
      <c r="T139" s="147" t="s">
        <v>5</v>
      </c>
      <c r="U139" s="44" t="s">
        <v>38</v>
      </c>
      <c r="V139" s="148">
        <v>0.361</v>
      </c>
      <c r="W139" s="148">
        <f>V139*K139</f>
        <v>10.5773</v>
      </c>
      <c r="X139" s="148">
        <v>0.00099</v>
      </c>
      <c r="Y139" s="148">
        <f>X139*K139</f>
        <v>0.029007</v>
      </c>
      <c r="Z139" s="148">
        <v>0</v>
      </c>
      <c r="AA139" s="149">
        <f>Z139*K139</f>
        <v>0</v>
      </c>
      <c r="AR139" s="21" t="s">
        <v>140</v>
      </c>
      <c r="AT139" s="21" t="s">
        <v>136</v>
      </c>
      <c r="AU139" s="21" t="s">
        <v>101</v>
      </c>
      <c r="AY139" s="21" t="s">
        <v>135</v>
      </c>
      <c r="BE139" s="150">
        <f>IF(U139="základní",N139,0)</f>
        <v>0</v>
      </c>
      <c r="BF139" s="150">
        <f>IF(U139="snížená",N139,0)</f>
        <v>0</v>
      </c>
      <c r="BG139" s="150">
        <f>IF(U139="zákl. přenesená",N139,0)</f>
        <v>0</v>
      </c>
      <c r="BH139" s="150">
        <f>IF(U139="sníž. přenesená",N139,0)</f>
        <v>0</v>
      </c>
      <c r="BI139" s="150">
        <f>IF(U139="nulová",N139,0)</f>
        <v>0</v>
      </c>
      <c r="BJ139" s="21" t="s">
        <v>81</v>
      </c>
      <c r="BK139" s="150">
        <f>ROUND(L139*K139,2)</f>
        <v>0</v>
      </c>
      <c r="BL139" s="21" t="s">
        <v>140</v>
      </c>
      <c r="BM139" s="21" t="s">
        <v>1141</v>
      </c>
    </row>
    <row r="140" spans="2:51" s="10" customFormat="1" ht="22.5" customHeight="1">
      <c r="B140" s="151"/>
      <c r="C140" s="152"/>
      <c r="D140" s="152"/>
      <c r="E140" s="153" t="s">
        <v>5</v>
      </c>
      <c r="F140" s="251" t="s">
        <v>1142</v>
      </c>
      <c r="G140" s="252"/>
      <c r="H140" s="252"/>
      <c r="I140" s="252"/>
      <c r="J140" s="152"/>
      <c r="K140" s="154">
        <v>29.3</v>
      </c>
      <c r="L140" s="152"/>
      <c r="M140" s="152"/>
      <c r="N140" s="152"/>
      <c r="O140" s="152"/>
      <c r="P140" s="152"/>
      <c r="Q140" s="152"/>
      <c r="R140" s="155"/>
      <c r="T140" s="156"/>
      <c r="U140" s="152"/>
      <c r="V140" s="152"/>
      <c r="W140" s="152"/>
      <c r="X140" s="152"/>
      <c r="Y140" s="152"/>
      <c r="Z140" s="152"/>
      <c r="AA140" s="157"/>
      <c r="AT140" s="158" t="s">
        <v>143</v>
      </c>
      <c r="AU140" s="158" t="s">
        <v>101</v>
      </c>
      <c r="AV140" s="10" t="s">
        <v>101</v>
      </c>
      <c r="AW140" s="10" t="s">
        <v>31</v>
      </c>
      <c r="AX140" s="10" t="s">
        <v>81</v>
      </c>
      <c r="AY140" s="158" t="s">
        <v>135</v>
      </c>
    </row>
    <row r="141" spans="2:65" s="1" customFormat="1" ht="31.5" customHeight="1">
      <c r="B141" s="141"/>
      <c r="C141" s="142" t="s">
        <v>477</v>
      </c>
      <c r="D141" s="142" t="s">
        <v>136</v>
      </c>
      <c r="E141" s="143" t="s">
        <v>1143</v>
      </c>
      <c r="F141" s="249" t="s">
        <v>1144</v>
      </c>
      <c r="G141" s="249"/>
      <c r="H141" s="249"/>
      <c r="I141" s="249"/>
      <c r="J141" s="144" t="s">
        <v>187</v>
      </c>
      <c r="K141" s="145">
        <v>29.2</v>
      </c>
      <c r="L141" s="250"/>
      <c r="M141" s="250"/>
      <c r="N141" s="250">
        <f>ROUND(L141*K141,2)</f>
        <v>0</v>
      </c>
      <c r="O141" s="250"/>
      <c r="P141" s="250"/>
      <c r="Q141" s="250"/>
      <c r="R141" s="146"/>
      <c r="T141" s="147" t="s">
        <v>5</v>
      </c>
      <c r="U141" s="44" t="s">
        <v>38</v>
      </c>
      <c r="V141" s="148">
        <v>0.51</v>
      </c>
      <c r="W141" s="148">
        <f>V141*K141</f>
        <v>14.892</v>
      </c>
      <c r="X141" s="148">
        <v>0.00158</v>
      </c>
      <c r="Y141" s="148">
        <f>X141*K141</f>
        <v>0.046135999999999996</v>
      </c>
      <c r="Z141" s="148">
        <v>0</v>
      </c>
      <c r="AA141" s="149">
        <f>Z141*K141</f>
        <v>0</v>
      </c>
      <c r="AR141" s="21" t="s">
        <v>140</v>
      </c>
      <c r="AT141" s="21" t="s">
        <v>136</v>
      </c>
      <c r="AU141" s="21" t="s">
        <v>101</v>
      </c>
      <c r="AY141" s="21" t="s">
        <v>135</v>
      </c>
      <c r="BE141" s="150">
        <f>IF(U141="základní",N141,0)</f>
        <v>0</v>
      </c>
      <c r="BF141" s="150">
        <f>IF(U141="snížená",N141,0)</f>
        <v>0</v>
      </c>
      <c r="BG141" s="150">
        <f>IF(U141="zákl. přenesená",N141,0)</f>
        <v>0</v>
      </c>
      <c r="BH141" s="150">
        <f>IF(U141="sníž. přenesená",N141,0)</f>
        <v>0</v>
      </c>
      <c r="BI141" s="150">
        <f>IF(U141="nulová",N141,0)</f>
        <v>0</v>
      </c>
      <c r="BJ141" s="21" t="s">
        <v>81</v>
      </c>
      <c r="BK141" s="150">
        <f>ROUND(L141*K141,2)</f>
        <v>0</v>
      </c>
      <c r="BL141" s="21" t="s">
        <v>140</v>
      </c>
      <c r="BM141" s="21" t="s">
        <v>1145</v>
      </c>
    </row>
    <row r="142" spans="2:51" s="10" customFormat="1" ht="22.5" customHeight="1">
      <c r="B142" s="151"/>
      <c r="C142" s="152"/>
      <c r="D142" s="152"/>
      <c r="E142" s="153" t="s">
        <v>5</v>
      </c>
      <c r="F142" s="251" t="s">
        <v>1133</v>
      </c>
      <c r="G142" s="252"/>
      <c r="H142" s="252"/>
      <c r="I142" s="252"/>
      <c r="J142" s="152"/>
      <c r="K142" s="154">
        <v>29.2</v>
      </c>
      <c r="L142" s="152"/>
      <c r="M142" s="152"/>
      <c r="N142" s="152"/>
      <c r="O142" s="152"/>
      <c r="P142" s="152"/>
      <c r="Q142" s="152"/>
      <c r="R142" s="155"/>
      <c r="T142" s="156"/>
      <c r="U142" s="152"/>
      <c r="V142" s="152"/>
      <c r="W142" s="152"/>
      <c r="X142" s="152"/>
      <c r="Y142" s="152"/>
      <c r="Z142" s="152"/>
      <c r="AA142" s="157"/>
      <c r="AT142" s="158" t="s">
        <v>143</v>
      </c>
      <c r="AU142" s="158" t="s">
        <v>101</v>
      </c>
      <c r="AV142" s="10" t="s">
        <v>101</v>
      </c>
      <c r="AW142" s="10" t="s">
        <v>31</v>
      </c>
      <c r="AX142" s="10" t="s">
        <v>81</v>
      </c>
      <c r="AY142" s="158" t="s">
        <v>135</v>
      </c>
    </row>
    <row r="143" spans="2:65" s="1" customFormat="1" ht="22.5" customHeight="1">
      <c r="B143" s="141"/>
      <c r="C143" s="142" t="s">
        <v>665</v>
      </c>
      <c r="D143" s="142" t="s">
        <v>136</v>
      </c>
      <c r="E143" s="143" t="s">
        <v>1146</v>
      </c>
      <c r="F143" s="249" t="s">
        <v>1147</v>
      </c>
      <c r="G143" s="249"/>
      <c r="H143" s="249"/>
      <c r="I143" s="249"/>
      <c r="J143" s="144" t="s">
        <v>187</v>
      </c>
      <c r="K143" s="145">
        <v>29.2</v>
      </c>
      <c r="L143" s="250"/>
      <c r="M143" s="250"/>
      <c r="N143" s="250">
        <f>ROUND(L143*K143,2)</f>
        <v>0</v>
      </c>
      <c r="O143" s="250"/>
      <c r="P143" s="250"/>
      <c r="Q143" s="250"/>
      <c r="R143" s="146"/>
      <c r="T143" s="147" t="s">
        <v>5</v>
      </c>
      <c r="U143" s="44" t="s">
        <v>38</v>
      </c>
      <c r="V143" s="148">
        <v>0.365</v>
      </c>
      <c r="W143" s="148">
        <f>V143*K143</f>
        <v>10.658</v>
      </c>
      <c r="X143" s="148">
        <v>0.0005</v>
      </c>
      <c r="Y143" s="148">
        <f>X143*K143</f>
        <v>0.0146</v>
      </c>
      <c r="Z143" s="148">
        <v>0</v>
      </c>
      <c r="AA143" s="149">
        <f>Z143*K143</f>
        <v>0</v>
      </c>
      <c r="AR143" s="21" t="s">
        <v>140</v>
      </c>
      <c r="AT143" s="21" t="s">
        <v>136</v>
      </c>
      <c r="AU143" s="21" t="s">
        <v>101</v>
      </c>
      <c r="AY143" s="21" t="s">
        <v>135</v>
      </c>
      <c r="BE143" s="150">
        <f>IF(U143="základní",N143,0)</f>
        <v>0</v>
      </c>
      <c r="BF143" s="150">
        <f>IF(U143="snížená",N143,0)</f>
        <v>0</v>
      </c>
      <c r="BG143" s="150">
        <f>IF(U143="zákl. přenesená",N143,0)</f>
        <v>0</v>
      </c>
      <c r="BH143" s="150">
        <f>IF(U143="sníž. přenesená",N143,0)</f>
        <v>0</v>
      </c>
      <c r="BI143" s="150">
        <f>IF(U143="nulová",N143,0)</f>
        <v>0</v>
      </c>
      <c r="BJ143" s="21" t="s">
        <v>81</v>
      </c>
      <c r="BK143" s="150">
        <f>ROUND(L143*K143,2)</f>
        <v>0</v>
      </c>
      <c r="BL143" s="21" t="s">
        <v>140</v>
      </c>
      <c r="BM143" s="21" t="s">
        <v>1148</v>
      </c>
    </row>
    <row r="144" spans="2:51" s="10" customFormat="1" ht="22.5" customHeight="1">
      <c r="B144" s="151"/>
      <c r="C144" s="152"/>
      <c r="D144" s="152"/>
      <c r="E144" s="153" t="s">
        <v>5</v>
      </c>
      <c r="F144" s="251" t="s">
        <v>1133</v>
      </c>
      <c r="G144" s="252"/>
      <c r="H144" s="252"/>
      <c r="I144" s="252"/>
      <c r="J144" s="152"/>
      <c r="K144" s="154">
        <v>29.2</v>
      </c>
      <c r="L144" s="152"/>
      <c r="M144" s="152"/>
      <c r="N144" s="152"/>
      <c r="O144" s="152"/>
      <c r="P144" s="152"/>
      <c r="Q144" s="152"/>
      <c r="R144" s="155"/>
      <c r="T144" s="156"/>
      <c r="U144" s="152"/>
      <c r="V144" s="152"/>
      <c r="W144" s="152"/>
      <c r="X144" s="152"/>
      <c r="Y144" s="152"/>
      <c r="Z144" s="152"/>
      <c r="AA144" s="157"/>
      <c r="AT144" s="158" t="s">
        <v>143</v>
      </c>
      <c r="AU144" s="158" t="s">
        <v>101</v>
      </c>
      <c r="AV144" s="10" t="s">
        <v>101</v>
      </c>
      <c r="AW144" s="10" t="s">
        <v>31</v>
      </c>
      <c r="AX144" s="10" t="s">
        <v>81</v>
      </c>
      <c r="AY144" s="158" t="s">
        <v>135</v>
      </c>
    </row>
    <row r="145" spans="2:65" s="1" customFormat="1" ht="31.5" customHeight="1">
      <c r="B145" s="141"/>
      <c r="C145" s="142" t="s">
        <v>216</v>
      </c>
      <c r="D145" s="142" t="s">
        <v>136</v>
      </c>
      <c r="E145" s="143" t="s">
        <v>1149</v>
      </c>
      <c r="F145" s="249" t="s">
        <v>1150</v>
      </c>
      <c r="G145" s="249"/>
      <c r="H145" s="249"/>
      <c r="I145" s="249"/>
      <c r="J145" s="144" t="s">
        <v>187</v>
      </c>
      <c r="K145" s="145">
        <v>35.04</v>
      </c>
      <c r="L145" s="250"/>
      <c r="M145" s="250"/>
      <c r="N145" s="250">
        <f>ROUND(L145*K145,2)</f>
        <v>0</v>
      </c>
      <c r="O145" s="250"/>
      <c r="P145" s="250"/>
      <c r="Q145" s="250"/>
      <c r="R145" s="146"/>
      <c r="T145" s="147" t="s">
        <v>5</v>
      </c>
      <c r="U145" s="44" t="s">
        <v>38</v>
      </c>
      <c r="V145" s="148">
        <v>0.763</v>
      </c>
      <c r="W145" s="148">
        <f>V145*K145</f>
        <v>26.73552</v>
      </c>
      <c r="X145" s="148">
        <v>0.00303</v>
      </c>
      <c r="Y145" s="148">
        <f>X145*K145</f>
        <v>0.10617120000000001</v>
      </c>
      <c r="Z145" s="148">
        <v>0</v>
      </c>
      <c r="AA145" s="149">
        <f>Z145*K145</f>
        <v>0</v>
      </c>
      <c r="AR145" s="21" t="s">
        <v>140</v>
      </c>
      <c r="AT145" s="21" t="s">
        <v>136</v>
      </c>
      <c r="AU145" s="21" t="s">
        <v>101</v>
      </c>
      <c r="AY145" s="21" t="s">
        <v>135</v>
      </c>
      <c r="BE145" s="150">
        <f>IF(U145="základní",N145,0)</f>
        <v>0</v>
      </c>
      <c r="BF145" s="150">
        <f>IF(U145="snížená",N145,0)</f>
        <v>0</v>
      </c>
      <c r="BG145" s="150">
        <f>IF(U145="zákl. přenesená",N145,0)</f>
        <v>0</v>
      </c>
      <c r="BH145" s="150">
        <f>IF(U145="sníž. přenesená",N145,0)</f>
        <v>0</v>
      </c>
      <c r="BI145" s="150">
        <f>IF(U145="nulová",N145,0)</f>
        <v>0</v>
      </c>
      <c r="BJ145" s="21" t="s">
        <v>81</v>
      </c>
      <c r="BK145" s="150">
        <f>ROUND(L145*K145,2)</f>
        <v>0</v>
      </c>
      <c r="BL145" s="21" t="s">
        <v>140</v>
      </c>
      <c r="BM145" s="21" t="s">
        <v>1151</v>
      </c>
    </row>
    <row r="146" spans="2:51" s="10" customFormat="1" ht="22.5" customHeight="1">
      <c r="B146" s="151"/>
      <c r="C146" s="152"/>
      <c r="D146" s="152"/>
      <c r="E146" s="153" t="s">
        <v>5</v>
      </c>
      <c r="F146" s="251" t="s">
        <v>1133</v>
      </c>
      <c r="G146" s="252"/>
      <c r="H146" s="252"/>
      <c r="I146" s="252"/>
      <c r="J146" s="152"/>
      <c r="K146" s="154">
        <v>29.2</v>
      </c>
      <c r="L146" s="152"/>
      <c r="M146" s="152"/>
      <c r="N146" s="152"/>
      <c r="O146" s="152"/>
      <c r="P146" s="152"/>
      <c r="Q146" s="152"/>
      <c r="R146" s="155"/>
      <c r="T146" s="156"/>
      <c r="U146" s="152"/>
      <c r="V146" s="152"/>
      <c r="W146" s="152"/>
      <c r="X146" s="152"/>
      <c r="Y146" s="152"/>
      <c r="Z146" s="152"/>
      <c r="AA146" s="157"/>
      <c r="AT146" s="158" t="s">
        <v>143</v>
      </c>
      <c r="AU146" s="158" t="s">
        <v>101</v>
      </c>
      <c r="AV146" s="10" t="s">
        <v>101</v>
      </c>
      <c r="AW146" s="10" t="s">
        <v>31</v>
      </c>
      <c r="AX146" s="10" t="s">
        <v>73</v>
      </c>
      <c r="AY146" s="158" t="s">
        <v>135</v>
      </c>
    </row>
    <row r="147" spans="2:51" s="10" customFormat="1" ht="22.5" customHeight="1">
      <c r="B147" s="151"/>
      <c r="C147" s="152"/>
      <c r="D147" s="152"/>
      <c r="E147" s="153" t="s">
        <v>5</v>
      </c>
      <c r="F147" s="253" t="s">
        <v>5</v>
      </c>
      <c r="G147" s="254"/>
      <c r="H147" s="254"/>
      <c r="I147" s="254"/>
      <c r="J147" s="152"/>
      <c r="K147" s="154">
        <v>0</v>
      </c>
      <c r="L147" s="152"/>
      <c r="M147" s="152"/>
      <c r="N147" s="152"/>
      <c r="O147" s="152"/>
      <c r="P147" s="152"/>
      <c r="Q147" s="152"/>
      <c r="R147" s="155"/>
      <c r="T147" s="156"/>
      <c r="U147" s="152"/>
      <c r="V147" s="152"/>
      <c r="W147" s="152"/>
      <c r="X147" s="152"/>
      <c r="Y147" s="152"/>
      <c r="Z147" s="152"/>
      <c r="AA147" s="157"/>
      <c r="AT147" s="158" t="s">
        <v>143</v>
      </c>
      <c r="AU147" s="158" t="s">
        <v>101</v>
      </c>
      <c r="AV147" s="10" t="s">
        <v>101</v>
      </c>
      <c r="AW147" s="10" t="s">
        <v>31</v>
      </c>
      <c r="AX147" s="10" t="s">
        <v>73</v>
      </c>
      <c r="AY147" s="158" t="s">
        <v>135</v>
      </c>
    </row>
    <row r="148" spans="2:51" s="10" customFormat="1" ht="22.5" customHeight="1">
      <c r="B148" s="151"/>
      <c r="C148" s="152"/>
      <c r="D148" s="152"/>
      <c r="E148" s="153" t="s">
        <v>5</v>
      </c>
      <c r="F148" s="253" t="s">
        <v>1152</v>
      </c>
      <c r="G148" s="254"/>
      <c r="H148" s="254"/>
      <c r="I148" s="254"/>
      <c r="J148" s="152"/>
      <c r="K148" s="154">
        <v>35.04</v>
      </c>
      <c r="L148" s="152"/>
      <c r="M148" s="152"/>
      <c r="N148" s="152"/>
      <c r="O148" s="152"/>
      <c r="P148" s="152"/>
      <c r="Q148" s="152"/>
      <c r="R148" s="155"/>
      <c r="T148" s="156"/>
      <c r="U148" s="152"/>
      <c r="V148" s="152"/>
      <c r="W148" s="152"/>
      <c r="X148" s="152"/>
      <c r="Y148" s="152"/>
      <c r="Z148" s="152"/>
      <c r="AA148" s="157"/>
      <c r="AT148" s="158" t="s">
        <v>143</v>
      </c>
      <c r="AU148" s="158" t="s">
        <v>101</v>
      </c>
      <c r="AV148" s="10" t="s">
        <v>101</v>
      </c>
      <c r="AW148" s="10" t="s">
        <v>31</v>
      </c>
      <c r="AX148" s="10" t="s">
        <v>81</v>
      </c>
      <c r="AY148" s="158" t="s">
        <v>135</v>
      </c>
    </row>
    <row r="149" spans="2:65" s="1" customFormat="1" ht="31.5" customHeight="1">
      <c r="B149" s="141"/>
      <c r="C149" s="142" t="s">
        <v>257</v>
      </c>
      <c r="D149" s="142" t="s">
        <v>136</v>
      </c>
      <c r="E149" s="143" t="s">
        <v>249</v>
      </c>
      <c r="F149" s="249" t="s">
        <v>1153</v>
      </c>
      <c r="G149" s="249"/>
      <c r="H149" s="249"/>
      <c r="I149" s="249"/>
      <c r="J149" s="144" t="s">
        <v>158</v>
      </c>
      <c r="K149" s="145">
        <v>10</v>
      </c>
      <c r="L149" s="250"/>
      <c r="M149" s="250"/>
      <c r="N149" s="250">
        <f>ROUND(L149*K149,2)</f>
        <v>0</v>
      </c>
      <c r="O149" s="250"/>
      <c r="P149" s="250"/>
      <c r="Q149" s="250"/>
      <c r="R149" s="146"/>
      <c r="T149" s="147" t="s">
        <v>5</v>
      </c>
      <c r="U149" s="44" t="s">
        <v>38</v>
      </c>
      <c r="V149" s="148">
        <v>1.66</v>
      </c>
      <c r="W149" s="148">
        <f>V149*K149</f>
        <v>16.599999999999998</v>
      </c>
      <c r="X149" s="148">
        <v>0.00303</v>
      </c>
      <c r="Y149" s="148">
        <f>X149*K149</f>
        <v>0.0303</v>
      </c>
      <c r="Z149" s="148">
        <v>0</v>
      </c>
      <c r="AA149" s="149">
        <f>Z149*K149</f>
        <v>0</v>
      </c>
      <c r="AR149" s="21" t="s">
        <v>140</v>
      </c>
      <c r="AT149" s="21" t="s">
        <v>136</v>
      </c>
      <c r="AU149" s="21" t="s">
        <v>101</v>
      </c>
      <c r="AY149" s="21" t="s">
        <v>135</v>
      </c>
      <c r="BE149" s="150">
        <f>IF(U149="základní",N149,0)</f>
        <v>0</v>
      </c>
      <c r="BF149" s="150">
        <f>IF(U149="snížená",N149,0)</f>
        <v>0</v>
      </c>
      <c r="BG149" s="150">
        <f>IF(U149="zákl. přenesená",N149,0)</f>
        <v>0</v>
      </c>
      <c r="BH149" s="150">
        <f>IF(U149="sníž. přenesená",N149,0)</f>
        <v>0</v>
      </c>
      <c r="BI149" s="150">
        <f>IF(U149="nulová",N149,0)</f>
        <v>0</v>
      </c>
      <c r="BJ149" s="21" t="s">
        <v>81</v>
      </c>
      <c r="BK149" s="150">
        <f>ROUND(L149*K149,2)</f>
        <v>0</v>
      </c>
      <c r="BL149" s="21" t="s">
        <v>140</v>
      </c>
      <c r="BM149" s="21" t="s">
        <v>1154</v>
      </c>
    </row>
    <row r="150" spans="2:63" s="9" customFormat="1" ht="37.35" customHeight="1">
      <c r="B150" s="130"/>
      <c r="C150" s="131"/>
      <c r="D150" s="132" t="s">
        <v>117</v>
      </c>
      <c r="E150" s="132"/>
      <c r="F150" s="132"/>
      <c r="G150" s="132"/>
      <c r="H150" s="132"/>
      <c r="I150" s="132"/>
      <c r="J150" s="132"/>
      <c r="K150" s="132"/>
      <c r="L150" s="132"/>
      <c r="M150" s="132"/>
      <c r="N150" s="273">
        <f>BK150</f>
        <v>0</v>
      </c>
      <c r="O150" s="274"/>
      <c r="P150" s="274"/>
      <c r="Q150" s="274"/>
      <c r="R150" s="133"/>
      <c r="T150" s="134"/>
      <c r="U150" s="131"/>
      <c r="V150" s="131"/>
      <c r="W150" s="135">
        <f>W151+W156</f>
        <v>65.7016</v>
      </c>
      <c r="X150" s="131"/>
      <c r="Y150" s="135">
        <f>Y151+Y156</f>
        <v>1.6591711</v>
      </c>
      <c r="Z150" s="131"/>
      <c r="AA150" s="136">
        <f>AA151+AA156</f>
        <v>0</v>
      </c>
      <c r="AR150" s="137" t="s">
        <v>101</v>
      </c>
      <c r="AT150" s="138" t="s">
        <v>72</v>
      </c>
      <c r="AU150" s="138" t="s">
        <v>73</v>
      </c>
      <c r="AY150" s="137" t="s">
        <v>135</v>
      </c>
      <c r="BK150" s="139">
        <f>BK151+BK156</f>
        <v>0</v>
      </c>
    </row>
    <row r="151" spans="2:63" s="9" customFormat="1" ht="19.9" customHeight="1">
      <c r="B151" s="130"/>
      <c r="C151" s="131"/>
      <c r="D151" s="140" t="s">
        <v>1096</v>
      </c>
      <c r="E151" s="140"/>
      <c r="F151" s="140"/>
      <c r="G151" s="140"/>
      <c r="H151" s="140"/>
      <c r="I151" s="140"/>
      <c r="J151" s="140"/>
      <c r="K151" s="140"/>
      <c r="L151" s="140"/>
      <c r="M151" s="140"/>
      <c r="N151" s="267">
        <f>BK151</f>
        <v>0</v>
      </c>
      <c r="O151" s="268"/>
      <c r="P151" s="268"/>
      <c r="Q151" s="268"/>
      <c r="R151" s="133"/>
      <c r="T151" s="134"/>
      <c r="U151" s="131"/>
      <c r="V151" s="131"/>
      <c r="W151" s="135">
        <f>SUM(W152:W155)</f>
        <v>3.0694</v>
      </c>
      <c r="X151" s="131"/>
      <c r="Y151" s="135">
        <f>SUM(Y152:Y155)</f>
        <v>0.040788000000000005</v>
      </c>
      <c r="Z151" s="131"/>
      <c r="AA151" s="136">
        <f>SUM(AA152:AA155)</f>
        <v>0</v>
      </c>
      <c r="AR151" s="137" t="s">
        <v>101</v>
      </c>
      <c r="AT151" s="138" t="s">
        <v>72</v>
      </c>
      <c r="AU151" s="138" t="s">
        <v>81</v>
      </c>
      <c r="AY151" s="137" t="s">
        <v>135</v>
      </c>
      <c r="BK151" s="139">
        <f>SUM(BK152:BK155)</f>
        <v>0</v>
      </c>
    </row>
    <row r="152" spans="2:65" s="1" customFormat="1" ht="22.5" customHeight="1">
      <c r="B152" s="141"/>
      <c r="C152" s="142" t="s">
        <v>332</v>
      </c>
      <c r="D152" s="142" t="s">
        <v>136</v>
      </c>
      <c r="E152" s="143" t="s">
        <v>1155</v>
      </c>
      <c r="F152" s="249" t="s">
        <v>1156</v>
      </c>
      <c r="G152" s="249"/>
      <c r="H152" s="249"/>
      <c r="I152" s="249"/>
      <c r="J152" s="144" t="s">
        <v>158</v>
      </c>
      <c r="K152" s="145">
        <v>10.3</v>
      </c>
      <c r="L152" s="250"/>
      <c r="M152" s="250"/>
      <c r="N152" s="250">
        <f>ROUND(L152*K152,2)</f>
        <v>0</v>
      </c>
      <c r="O152" s="250"/>
      <c r="P152" s="250"/>
      <c r="Q152" s="250"/>
      <c r="R152" s="146"/>
      <c r="T152" s="147" t="s">
        <v>5</v>
      </c>
      <c r="U152" s="44" t="s">
        <v>38</v>
      </c>
      <c r="V152" s="148">
        <v>0</v>
      </c>
      <c r="W152" s="148">
        <f>V152*K152</f>
        <v>0</v>
      </c>
      <c r="X152" s="148">
        <v>0</v>
      </c>
      <c r="Y152" s="148">
        <f>X152*K152</f>
        <v>0</v>
      </c>
      <c r="Z152" s="148">
        <v>0</v>
      </c>
      <c r="AA152" s="149">
        <f>Z152*K152</f>
        <v>0</v>
      </c>
      <c r="AR152" s="21" t="s">
        <v>226</v>
      </c>
      <c r="AT152" s="21" t="s">
        <v>136</v>
      </c>
      <c r="AU152" s="21" t="s">
        <v>101</v>
      </c>
      <c r="AY152" s="21" t="s">
        <v>135</v>
      </c>
      <c r="BE152" s="150">
        <f>IF(U152="základní",N152,0)</f>
        <v>0</v>
      </c>
      <c r="BF152" s="150">
        <f>IF(U152="snížená",N152,0)</f>
        <v>0</v>
      </c>
      <c r="BG152" s="150">
        <f>IF(U152="zákl. přenesená",N152,0)</f>
        <v>0</v>
      </c>
      <c r="BH152" s="150">
        <f>IF(U152="sníž. přenesená",N152,0)</f>
        <v>0</v>
      </c>
      <c r="BI152" s="150">
        <f>IF(U152="nulová",N152,0)</f>
        <v>0</v>
      </c>
      <c r="BJ152" s="21" t="s">
        <v>81</v>
      </c>
      <c r="BK152" s="150">
        <f>ROUND(L152*K152,2)</f>
        <v>0</v>
      </c>
      <c r="BL152" s="21" t="s">
        <v>226</v>
      </c>
      <c r="BM152" s="21" t="s">
        <v>1157</v>
      </c>
    </row>
    <row r="153" spans="2:51" s="10" customFormat="1" ht="22.5" customHeight="1">
      <c r="B153" s="151"/>
      <c r="C153" s="152"/>
      <c r="D153" s="152"/>
      <c r="E153" s="153" t="s">
        <v>5</v>
      </c>
      <c r="F153" s="251" t="s">
        <v>1158</v>
      </c>
      <c r="G153" s="252"/>
      <c r="H153" s="252"/>
      <c r="I153" s="252"/>
      <c r="J153" s="152"/>
      <c r="K153" s="154">
        <v>10.3</v>
      </c>
      <c r="L153" s="152"/>
      <c r="M153" s="152"/>
      <c r="N153" s="152"/>
      <c r="O153" s="152"/>
      <c r="P153" s="152"/>
      <c r="Q153" s="152"/>
      <c r="R153" s="155"/>
      <c r="T153" s="156"/>
      <c r="U153" s="152"/>
      <c r="V153" s="152"/>
      <c r="W153" s="152"/>
      <c r="X153" s="152"/>
      <c r="Y153" s="152"/>
      <c r="Z153" s="152"/>
      <c r="AA153" s="157"/>
      <c r="AT153" s="158" t="s">
        <v>143</v>
      </c>
      <c r="AU153" s="158" t="s">
        <v>101</v>
      </c>
      <c r="AV153" s="10" t="s">
        <v>101</v>
      </c>
      <c r="AW153" s="10" t="s">
        <v>31</v>
      </c>
      <c r="AX153" s="10" t="s">
        <v>81</v>
      </c>
      <c r="AY153" s="158" t="s">
        <v>135</v>
      </c>
    </row>
    <row r="154" spans="2:65" s="1" customFormat="1" ht="31.5" customHeight="1">
      <c r="B154" s="141"/>
      <c r="C154" s="142" t="s">
        <v>728</v>
      </c>
      <c r="D154" s="142" t="s">
        <v>136</v>
      </c>
      <c r="E154" s="143" t="s">
        <v>1159</v>
      </c>
      <c r="F154" s="249" t="s">
        <v>1160</v>
      </c>
      <c r="G154" s="249"/>
      <c r="H154" s="249"/>
      <c r="I154" s="249"/>
      <c r="J154" s="144" t="s">
        <v>158</v>
      </c>
      <c r="K154" s="145">
        <v>10.3</v>
      </c>
      <c r="L154" s="250"/>
      <c r="M154" s="250"/>
      <c r="N154" s="250">
        <f>ROUND(L154*K154,2)</f>
        <v>0</v>
      </c>
      <c r="O154" s="250"/>
      <c r="P154" s="250"/>
      <c r="Q154" s="250"/>
      <c r="R154" s="146"/>
      <c r="T154" s="147" t="s">
        <v>5</v>
      </c>
      <c r="U154" s="44" t="s">
        <v>38</v>
      </c>
      <c r="V154" s="148">
        <v>0.298</v>
      </c>
      <c r="W154" s="148">
        <f>V154*K154</f>
        <v>3.0694</v>
      </c>
      <c r="X154" s="148">
        <v>0.00396</v>
      </c>
      <c r="Y154" s="148">
        <f>X154*K154</f>
        <v>0.040788000000000005</v>
      </c>
      <c r="Z154" s="148">
        <v>0</v>
      </c>
      <c r="AA154" s="149">
        <f>Z154*K154</f>
        <v>0</v>
      </c>
      <c r="AR154" s="21" t="s">
        <v>226</v>
      </c>
      <c r="AT154" s="21" t="s">
        <v>136</v>
      </c>
      <c r="AU154" s="21" t="s">
        <v>101</v>
      </c>
      <c r="AY154" s="21" t="s">
        <v>135</v>
      </c>
      <c r="BE154" s="150">
        <f>IF(U154="základní",N154,0)</f>
        <v>0</v>
      </c>
      <c r="BF154" s="150">
        <f>IF(U154="snížená",N154,0)</f>
        <v>0</v>
      </c>
      <c r="BG154" s="150">
        <f>IF(U154="zákl. přenesená",N154,0)</f>
        <v>0</v>
      </c>
      <c r="BH154" s="150">
        <f>IF(U154="sníž. přenesená",N154,0)</f>
        <v>0</v>
      </c>
      <c r="BI154" s="150">
        <f>IF(U154="nulová",N154,0)</f>
        <v>0</v>
      </c>
      <c r="BJ154" s="21" t="s">
        <v>81</v>
      </c>
      <c r="BK154" s="150">
        <f>ROUND(L154*K154,2)</f>
        <v>0</v>
      </c>
      <c r="BL154" s="21" t="s">
        <v>226</v>
      </c>
      <c r="BM154" s="21" t="s">
        <v>1161</v>
      </c>
    </row>
    <row r="155" spans="2:51" s="10" customFormat="1" ht="22.5" customHeight="1">
      <c r="B155" s="151"/>
      <c r="C155" s="152"/>
      <c r="D155" s="152"/>
      <c r="E155" s="153" t="s">
        <v>5</v>
      </c>
      <c r="F155" s="251" t="s">
        <v>1162</v>
      </c>
      <c r="G155" s="252"/>
      <c r="H155" s="252"/>
      <c r="I155" s="252"/>
      <c r="J155" s="152"/>
      <c r="K155" s="154">
        <v>10.3</v>
      </c>
      <c r="L155" s="152"/>
      <c r="M155" s="152"/>
      <c r="N155" s="152"/>
      <c r="O155" s="152"/>
      <c r="P155" s="152"/>
      <c r="Q155" s="152"/>
      <c r="R155" s="155"/>
      <c r="T155" s="156"/>
      <c r="U155" s="152"/>
      <c r="V155" s="152"/>
      <c r="W155" s="152"/>
      <c r="X155" s="152"/>
      <c r="Y155" s="152"/>
      <c r="Z155" s="152"/>
      <c r="AA155" s="157"/>
      <c r="AT155" s="158" t="s">
        <v>143</v>
      </c>
      <c r="AU155" s="158" t="s">
        <v>101</v>
      </c>
      <c r="AV155" s="10" t="s">
        <v>101</v>
      </c>
      <c r="AW155" s="10" t="s">
        <v>31</v>
      </c>
      <c r="AX155" s="10" t="s">
        <v>81</v>
      </c>
      <c r="AY155" s="158" t="s">
        <v>135</v>
      </c>
    </row>
    <row r="156" spans="2:63" s="9" customFormat="1" ht="29.85" customHeight="1">
      <c r="B156" s="130"/>
      <c r="C156" s="131"/>
      <c r="D156" s="140" t="s">
        <v>567</v>
      </c>
      <c r="E156" s="140"/>
      <c r="F156" s="140"/>
      <c r="G156" s="140"/>
      <c r="H156" s="140"/>
      <c r="I156" s="140"/>
      <c r="J156" s="140"/>
      <c r="K156" s="140"/>
      <c r="L156" s="140"/>
      <c r="M156" s="140"/>
      <c r="N156" s="267">
        <f>BK156</f>
        <v>0</v>
      </c>
      <c r="O156" s="268"/>
      <c r="P156" s="268"/>
      <c r="Q156" s="268"/>
      <c r="R156" s="133"/>
      <c r="T156" s="134"/>
      <c r="U156" s="131"/>
      <c r="V156" s="131"/>
      <c r="W156" s="135">
        <f>SUM(W157:W176)</f>
        <v>62.632200000000005</v>
      </c>
      <c r="X156" s="131"/>
      <c r="Y156" s="135">
        <f>SUM(Y157:Y176)</f>
        <v>1.6183831</v>
      </c>
      <c r="Z156" s="131"/>
      <c r="AA156" s="136">
        <f>SUM(AA157:AA176)</f>
        <v>0</v>
      </c>
      <c r="AR156" s="137" t="s">
        <v>101</v>
      </c>
      <c r="AT156" s="138" t="s">
        <v>72</v>
      </c>
      <c r="AU156" s="138" t="s">
        <v>81</v>
      </c>
      <c r="AY156" s="137" t="s">
        <v>135</v>
      </c>
      <c r="BK156" s="139">
        <f>SUM(BK157:BK176)</f>
        <v>0</v>
      </c>
    </row>
    <row r="157" spans="2:65" s="1" customFormat="1" ht="31.5" customHeight="1">
      <c r="B157" s="141"/>
      <c r="C157" s="142" t="s">
        <v>354</v>
      </c>
      <c r="D157" s="142" t="s">
        <v>136</v>
      </c>
      <c r="E157" s="143" t="s">
        <v>1163</v>
      </c>
      <c r="F157" s="249" t="s">
        <v>1164</v>
      </c>
      <c r="G157" s="249"/>
      <c r="H157" s="249"/>
      <c r="I157" s="249"/>
      <c r="J157" s="144" t="s">
        <v>158</v>
      </c>
      <c r="K157" s="145">
        <v>22.5</v>
      </c>
      <c r="L157" s="250"/>
      <c r="M157" s="250"/>
      <c r="N157" s="250">
        <f>ROUND(L157*K157,2)</f>
        <v>0</v>
      </c>
      <c r="O157" s="250"/>
      <c r="P157" s="250"/>
      <c r="Q157" s="250"/>
      <c r="R157" s="146"/>
      <c r="T157" s="147" t="s">
        <v>5</v>
      </c>
      <c r="U157" s="44" t="s">
        <v>38</v>
      </c>
      <c r="V157" s="148">
        <v>0.594</v>
      </c>
      <c r="W157" s="148">
        <f>V157*K157</f>
        <v>13.365</v>
      </c>
      <c r="X157" s="148">
        <v>0.00147</v>
      </c>
      <c r="Y157" s="148">
        <f>X157*K157</f>
        <v>0.033075</v>
      </c>
      <c r="Z157" s="148">
        <v>0</v>
      </c>
      <c r="AA157" s="149">
        <f>Z157*K157</f>
        <v>0</v>
      </c>
      <c r="AR157" s="21" t="s">
        <v>226</v>
      </c>
      <c r="AT157" s="21" t="s">
        <v>136</v>
      </c>
      <c r="AU157" s="21" t="s">
        <v>101</v>
      </c>
      <c r="AY157" s="21" t="s">
        <v>135</v>
      </c>
      <c r="BE157" s="150">
        <f>IF(U157="základní",N157,0)</f>
        <v>0</v>
      </c>
      <c r="BF157" s="150">
        <f>IF(U157="snížená",N157,0)</f>
        <v>0</v>
      </c>
      <c r="BG157" s="150">
        <f>IF(U157="zákl. přenesená",N157,0)</f>
        <v>0</v>
      </c>
      <c r="BH157" s="150">
        <f>IF(U157="sníž. přenesená",N157,0)</f>
        <v>0</v>
      </c>
      <c r="BI157" s="150">
        <f>IF(U157="nulová",N157,0)</f>
        <v>0</v>
      </c>
      <c r="BJ157" s="21" t="s">
        <v>81</v>
      </c>
      <c r="BK157" s="150">
        <f>ROUND(L157*K157,2)</f>
        <v>0</v>
      </c>
      <c r="BL157" s="21" t="s">
        <v>226</v>
      </c>
      <c r="BM157" s="21" t="s">
        <v>1165</v>
      </c>
    </row>
    <row r="158" spans="2:51" s="10" customFormat="1" ht="22.5" customHeight="1">
      <c r="B158" s="151"/>
      <c r="C158" s="152"/>
      <c r="D158" s="152"/>
      <c r="E158" s="153" t="s">
        <v>5</v>
      </c>
      <c r="F158" s="251" t="s">
        <v>1166</v>
      </c>
      <c r="G158" s="252"/>
      <c r="H158" s="252"/>
      <c r="I158" s="252"/>
      <c r="J158" s="152"/>
      <c r="K158" s="154">
        <v>22.5</v>
      </c>
      <c r="L158" s="152"/>
      <c r="M158" s="152"/>
      <c r="N158" s="152"/>
      <c r="O158" s="152"/>
      <c r="P158" s="152"/>
      <c r="Q158" s="152"/>
      <c r="R158" s="155"/>
      <c r="T158" s="156"/>
      <c r="U158" s="152"/>
      <c r="V158" s="152"/>
      <c r="W158" s="152"/>
      <c r="X158" s="152"/>
      <c r="Y158" s="152"/>
      <c r="Z158" s="152"/>
      <c r="AA158" s="157"/>
      <c r="AT158" s="158" t="s">
        <v>143</v>
      </c>
      <c r="AU158" s="158" t="s">
        <v>101</v>
      </c>
      <c r="AV158" s="10" t="s">
        <v>101</v>
      </c>
      <c r="AW158" s="10" t="s">
        <v>31</v>
      </c>
      <c r="AX158" s="10" t="s">
        <v>81</v>
      </c>
      <c r="AY158" s="158" t="s">
        <v>135</v>
      </c>
    </row>
    <row r="159" spans="2:65" s="1" customFormat="1" ht="31.5" customHeight="1">
      <c r="B159" s="141"/>
      <c r="C159" s="142" t="s">
        <v>336</v>
      </c>
      <c r="D159" s="142" t="s">
        <v>136</v>
      </c>
      <c r="E159" s="143" t="s">
        <v>930</v>
      </c>
      <c r="F159" s="249" t="s">
        <v>931</v>
      </c>
      <c r="G159" s="249"/>
      <c r="H159" s="249"/>
      <c r="I159" s="249"/>
      <c r="J159" s="144" t="s">
        <v>187</v>
      </c>
      <c r="K159" s="145">
        <v>23.2</v>
      </c>
      <c r="L159" s="250"/>
      <c r="M159" s="250"/>
      <c r="N159" s="250">
        <f>ROUND(L159*K159,2)</f>
        <v>0</v>
      </c>
      <c r="O159" s="250"/>
      <c r="P159" s="250"/>
      <c r="Q159" s="250"/>
      <c r="R159" s="146"/>
      <c r="T159" s="147" t="s">
        <v>5</v>
      </c>
      <c r="U159" s="44" t="s">
        <v>38</v>
      </c>
      <c r="V159" s="148">
        <v>1.369</v>
      </c>
      <c r="W159" s="148">
        <f>V159*K159</f>
        <v>31.7608</v>
      </c>
      <c r="X159" s="148">
        <v>0.0375</v>
      </c>
      <c r="Y159" s="148">
        <f>X159*K159</f>
        <v>0.87</v>
      </c>
      <c r="Z159" s="148">
        <v>0</v>
      </c>
      <c r="AA159" s="149">
        <f>Z159*K159</f>
        <v>0</v>
      </c>
      <c r="AR159" s="21" t="s">
        <v>226</v>
      </c>
      <c r="AT159" s="21" t="s">
        <v>136</v>
      </c>
      <c r="AU159" s="21" t="s">
        <v>101</v>
      </c>
      <c r="AY159" s="21" t="s">
        <v>135</v>
      </c>
      <c r="BE159" s="150">
        <f>IF(U159="základní",N159,0)</f>
        <v>0</v>
      </c>
      <c r="BF159" s="150">
        <f>IF(U159="snížená",N159,0)</f>
        <v>0</v>
      </c>
      <c r="BG159" s="150">
        <f>IF(U159="zákl. přenesená",N159,0)</f>
        <v>0</v>
      </c>
      <c r="BH159" s="150">
        <f>IF(U159="sníž. přenesená",N159,0)</f>
        <v>0</v>
      </c>
      <c r="BI159" s="150">
        <f>IF(U159="nulová",N159,0)</f>
        <v>0</v>
      </c>
      <c r="BJ159" s="21" t="s">
        <v>81</v>
      </c>
      <c r="BK159" s="150">
        <f>ROUND(L159*K159,2)</f>
        <v>0</v>
      </c>
      <c r="BL159" s="21" t="s">
        <v>226</v>
      </c>
      <c r="BM159" s="21" t="s">
        <v>1167</v>
      </c>
    </row>
    <row r="160" spans="2:51" s="10" customFormat="1" ht="22.5" customHeight="1">
      <c r="B160" s="151"/>
      <c r="C160" s="152"/>
      <c r="D160" s="152"/>
      <c r="E160" s="153" t="s">
        <v>5</v>
      </c>
      <c r="F160" s="251" t="s">
        <v>1168</v>
      </c>
      <c r="G160" s="252"/>
      <c r="H160" s="252"/>
      <c r="I160" s="252"/>
      <c r="J160" s="152"/>
      <c r="K160" s="154">
        <v>23.2</v>
      </c>
      <c r="L160" s="152"/>
      <c r="M160" s="152"/>
      <c r="N160" s="152"/>
      <c r="O160" s="152"/>
      <c r="P160" s="152"/>
      <c r="Q160" s="152"/>
      <c r="R160" s="155"/>
      <c r="T160" s="156"/>
      <c r="U160" s="152"/>
      <c r="V160" s="152"/>
      <c r="W160" s="152"/>
      <c r="X160" s="152"/>
      <c r="Y160" s="152"/>
      <c r="Z160" s="152"/>
      <c r="AA160" s="157"/>
      <c r="AT160" s="158" t="s">
        <v>143</v>
      </c>
      <c r="AU160" s="158" t="s">
        <v>101</v>
      </c>
      <c r="AV160" s="10" t="s">
        <v>101</v>
      </c>
      <c r="AW160" s="10" t="s">
        <v>31</v>
      </c>
      <c r="AX160" s="10" t="s">
        <v>81</v>
      </c>
      <c r="AY160" s="158" t="s">
        <v>135</v>
      </c>
    </row>
    <row r="161" spans="2:65" s="1" customFormat="1" ht="44.25" customHeight="1">
      <c r="B161" s="141"/>
      <c r="C161" s="175" t="s">
        <v>10</v>
      </c>
      <c r="D161" s="175" t="s">
        <v>393</v>
      </c>
      <c r="E161" s="176" t="s">
        <v>1169</v>
      </c>
      <c r="F161" s="262" t="s">
        <v>1170</v>
      </c>
      <c r="G161" s="262"/>
      <c r="H161" s="262"/>
      <c r="I161" s="262"/>
      <c r="J161" s="177" t="s">
        <v>187</v>
      </c>
      <c r="K161" s="178">
        <v>36.805</v>
      </c>
      <c r="L161" s="263"/>
      <c r="M161" s="263"/>
      <c r="N161" s="263">
        <f>ROUND(L161*K161,2)</f>
        <v>0</v>
      </c>
      <c r="O161" s="250"/>
      <c r="P161" s="250"/>
      <c r="Q161" s="250"/>
      <c r="R161" s="146"/>
      <c r="T161" s="147" t="s">
        <v>5</v>
      </c>
      <c r="U161" s="44" t="s">
        <v>38</v>
      </c>
      <c r="V161" s="148">
        <v>0</v>
      </c>
      <c r="W161" s="148">
        <f>V161*K161</f>
        <v>0</v>
      </c>
      <c r="X161" s="148">
        <v>0.0192</v>
      </c>
      <c r="Y161" s="148">
        <f>X161*K161</f>
        <v>0.706656</v>
      </c>
      <c r="Z161" s="148">
        <v>0</v>
      </c>
      <c r="AA161" s="149">
        <f>Z161*K161</f>
        <v>0</v>
      </c>
      <c r="AR161" s="21" t="s">
        <v>149</v>
      </c>
      <c r="AT161" s="21" t="s">
        <v>393</v>
      </c>
      <c r="AU161" s="21" t="s">
        <v>101</v>
      </c>
      <c r="AY161" s="21" t="s">
        <v>135</v>
      </c>
      <c r="BE161" s="150">
        <f>IF(U161="základní",N161,0)</f>
        <v>0</v>
      </c>
      <c r="BF161" s="150">
        <f>IF(U161="snížená",N161,0)</f>
        <v>0</v>
      </c>
      <c r="BG161" s="150">
        <f>IF(U161="zákl. přenesená",N161,0)</f>
        <v>0</v>
      </c>
      <c r="BH161" s="150">
        <f>IF(U161="sníž. přenesená",N161,0)</f>
        <v>0</v>
      </c>
      <c r="BI161" s="150">
        <f>IF(U161="nulová",N161,0)</f>
        <v>0</v>
      </c>
      <c r="BJ161" s="21" t="s">
        <v>81</v>
      </c>
      <c r="BK161" s="150">
        <f>ROUND(L161*K161,2)</f>
        <v>0</v>
      </c>
      <c r="BL161" s="21" t="s">
        <v>226</v>
      </c>
      <c r="BM161" s="21" t="s">
        <v>1171</v>
      </c>
    </row>
    <row r="162" spans="2:51" s="10" customFormat="1" ht="22.5" customHeight="1">
      <c r="B162" s="151"/>
      <c r="C162" s="152"/>
      <c r="D162" s="152"/>
      <c r="E162" s="153" t="s">
        <v>5</v>
      </c>
      <c r="F162" s="251" t="s">
        <v>1172</v>
      </c>
      <c r="G162" s="252"/>
      <c r="H162" s="252"/>
      <c r="I162" s="252"/>
      <c r="J162" s="152"/>
      <c r="K162" s="154">
        <v>26.68</v>
      </c>
      <c r="L162" s="152"/>
      <c r="M162" s="152"/>
      <c r="N162" s="152"/>
      <c r="O162" s="152"/>
      <c r="P162" s="152"/>
      <c r="Q162" s="152"/>
      <c r="R162" s="155"/>
      <c r="T162" s="156"/>
      <c r="U162" s="152"/>
      <c r="V162" s="152"/>
      <c r="W162" s="152"/>
      <c r="X162" s="152"/>
      <c r="Y162" s="152"/>
      <c r="Z162" s="152"/>
      <c r="AA162" s="157"/>
      <c r="AT162" s="158" t="s">
        <v>143</v>
      </c>
      <c r="AU162" s="158" t="s">
        <v>101</v>
      </c>
      <c r="AV162" s="10" t="s">
        <v>101</v>
      </c>
      <c r="AW162" s="10" t="s">
        <v>31</v>
      </c>
      <c r="AX162" s="10" t="s">
        <v>73</v>
      </c>
      <c r="AY162" s="158" t="s">
        <v>135</v>
      </c>
    </row>
    <row r="163" spans="2:51" s="10" customFormat="1" ht="22.5" customHeight="1">
      <c r="B163" s="151"/>
      <c r="C163" s="152"/>
      <c r="D163" s="152"/>
      <c r="E163" s="153" t="s">
        <v>5</v>
      </c>
      <c r="F163" s="253" t="s">
        <v>1173</v>
      </c>
      <c r="G163" s="254"/>
      <c r="H163" s="254"/>
      <c r="I163" s="254"/>
      <c r="J163" s="152"/>
      <c r="K163" s="154">
        <v>10.125</v>
      </c>
      <c r="L163" s="152"/>
      <c r="M163" s="152"/>
      <c r="N163" s="152"/>
      <c r="O163" s="152"/>
      <c r="P163" s="152"/>
      <c r="Q163" s="152"/>
      <c r="R163" s="155"/>
      <c r="T163" s="156"/>
      <c r="U163" s="152"/>
      <c r="V163" s="152"/>
      <c r="W163" s="152"/>
      <c r="X163" s="152"/>
      <c r="Y163" s="152"/>
      <c r="Z163" s="152"/>
      <c r="AA163" s="157"/>
      <c r="AT163" s="158" t="s">
        <v>143</v>
      </c>
      <c r="AU163" s="158" t="s">
        <v>101</v>
      </c>
      <c r="AV163" s="10" t="s">
        <v>101</v>
      </c>
      <c r="AW163" s="10" t="s">
        <v>31</v>
      </c>
      <c r="AX163" s="10" t="s">
        <v>73</v>
      </c>
      <c r="AY163" s="158" t="s">
        <v>135</v>
      </c>
    </row>
    <row r="164" spans="2:51" s="11" customFormat="1" ht="22.5" customHeight="1">
      <c r="B164" s="159"/>
      <c r="C164" s="160"/>
      <c r="D164" s="160"/>
      <c r="E164" s="161" t="s">
        <v>5</v>
      </c>
      <c r="F164" s="255" t="s">
        <v>145</v>
      </c>
      <c r="G164" s="256"/>
      <c r="H164" s="256"/>
      <c r="I164" s="256"/>
      <c r="J164" s="160"/>
      <c r="K164" s="162">
        <v>36.805</v>
      </c>
      <c r="L164" s="160"/>
      <c r="M164" s="160"/>
      <c r="N164" s="160"/>
      <c r="O164" s="160"/>
      <c r="P164" s="160"/>
      <c r="Q164" s="160"/>
      <c r="R164" s="163"/>
      <c r="T164" s="164"/>
      <c r="U164" s="160"/>
      <c r="V164" s="160"/>
      <c r="W164" s="160"/>
      <c r="X164" s="160"/>
      <c r="Y164" s="160"/>
      <c r="Z164" s="160"/>
      <c r="AA164" s="165"/>
      <c r="AT164" s="166" t="s">
        <v>143</v>
      </c>
      <c r="AU164" s="166" t="s">
        <v>101</v>
      </c>
      <c r="AV164" s="11" t="s">
        <v>140</v>
      </c>
      <c r="AW164" s="11" t="s">
        <v>31</v>
      </c>
      <c r="AX164" s="11" t="s">
        <v>81</v>
      </c>
      <c r="AY164" s="166" t="s">
        <v>135</v>
      </c>
    </row>
    <row r="165" spans="2:65" s="1" customFormat="1" ht="31.5" customHeight="1">
      <c r="B165" s="141"/>
      <c r="C165" s="142" t="s">
        <v>190</v>
      </c>
      <c r="D165" s="142" t="s">
        <v>136</v>
      </c>
      <c r="E165" s="143" t="s">
        <v>1174</v>
      </c>
      <c r="F165" s="249" t="s">
        <v>1175</v>
      </c>
      <c r="G165" s="249"/>
      <c r="H165" s="249"/>
      <c r="I165" s="249"/>
      <c r="J165" s="144" t="s">
        <v>187</v>
      </c>
      <c r="K165" s="145">
        <v>29.2</v>
      </c>
      <c r="L165" s="250"/>
      <c r="M165" s="250"/>
      <c r="N165" s="250">
        <f>ROUND(L165*K165,2)</f>
        <v>0</v>
      </c>
      <c r="O165" s="250"/>
      <c r="P165" s="250"/>
      <c r="Q165" s="250"/>
      <c r="R165" s="146"/>
      <c r="T165" s="147" t="s">
        <v>5</v>
      </c>
      <c r="U165" s="44" t="s">
        <v>38</v>
      </c>
      <c r="V165" s="148">
        <v>0.1</v>
      </c>
      <c r="W165" s="148">
        <f>V165*K165</f>
        <v>2.92</v>
      </c>
      <c r="X165" s="148">
        <v>0</v>
      </c>
      <c r="Y165" s="148">
        <f>X165*K165</f>
        <v>0</v>
      </c>
      <c r="Z165" s="148">
        <v>0</v>
      </c>
      <c r="AA165" s="149">
        <f>Z165*K165</f>
        <v>0</v>
      </c>
      <c r="AR165" s="21" t="s">
        <v>226</v>
      </c>
      <c r="AT165" s="21" t="s">
        <v>136</v>
      </c>
      <c r="AU165" s="21" t="s">
        <v>101</v>
      </c>
      <c r="AY165" s="21" t="s">
        <v>135</v>
      </c>
      <c r="BE165" s="150">
        <f>IF(U165="základní",N165,0)</f>
        <v>0</v>
      </c>
      <c r="BF165" s="150">
        <f>IF(U165="snížená",N165,0)</f>
        <v>0</v>
      </c>
      <c r="BG165" s="150">
        <f>IF(U165="zákl. přenesená",N165,0)</f>
        <v>0</v>
      </c>
      <c r="BH165" s="150">
        <f>IF(U165="sníž. přenesená",N165,0)</f>
        <v>0</v>
      </c>
      <c r="BI165" s="150">
        <f>IF(U165="nulová",N165,0)</f>
        <v>0</v>
      </c>
      <c r="BJ165" s="21" t="s">
        <v>81</v>
      </c>
      <c r="BK165" s="150">
        <f>ROUND(L165*K165,2)</f>
        <v>0</v>
      </c>
      <c r="BL165" s="21" t="s">
        <v>226</v>
      </c>
      <c r="BM165" s="21" t="s">
        <v>1176</v>
      </c>
    </row>
    <row r="166" spans="2:51" s="10" customFormat="1" ht="22.5" customHeight="1">
      <c r="B166" s="151"/>
      <c r="C166" s="152"/>
      <c r="D166" s="152"/>
      <c r="E166" s="153" t="s">
        <v>5</v>
      </c>
      <c r="F166" s="251" t="s">
        <v>1133</v>
      </c>
      <c r="G166" s="252"/>
      <c r="H166" s="252"/>
      <c r="I166" s="252"/>
      <c r="J166" s="152"/>
      <c r="K166" s="154">
        <v>29.2</v>
      </c>
      <c r="L166" s="152"/>
      <c r="M166" s="152"/>
      <c r="N166" s="152"/>
      <c r="O166" s="152"/>
      <c r="P166" s="152"/>
      <c r="Q166" s="152"/>
      <c r="R166" s="155"/>
      <c r="T166" s="156"/>
      <c r="U166" s="152"/>
      <c r="V166" s="152"/>
      <c r="W166" s="152"/>
      <c r="X166" s="152"/>
      <c r="Y166" s="152"/>
      <c r="Z166" s="152"/>
      <c r="AA166" s="157"/>
      <c r="AT166" s="158" t="s">
        <v>143</v>
      </c>
      <c r="AU166" s="158" t="s">
        <v>101</v>
      </c>
      <c r="AV166" s="10" t="s">
        <v>101</v>
      </c>
      <c r="AW166" s="10" t="s">
        <v>31</v>
      </c>
      <c r="AX166" s="10" t="s">
        <v>81</v>
      </c>
      <c r="AY166" s="158" t="s">
        <v>135</v>
      </c>
    </row>
    <row r="167" spans="2:65" s="1" customFormat="1" ht="31.5" customHeight="1">
      <c r="B167" s="141"/>
      <c r="C167" s="142" t="s">
        <v>195</v>
      </c>
      <c r="D167" s="142" t="s">
        <v>136</v>
      </c>
      <c r="E167" s="143" t="s">
        <v>1177</v>
      </c>
      <c r="F167" s="249" t="s">
        <v>1178</v>
      </c>
      <c r="G167" s="249"/>
      <c r="H167" s="249"/>
      <c r="I167" s="249"/>
      <c r="J167" s="144" t="s">
        <v>187</v>
      </c>
      <c r="K167" s="145">
        <v>29.2</v>
      </c>
      <c r="L167" s="250"/>
      <c r="M167" s="250"/>
      <c r="N167" s="250">
        <f>ROUND(L167*K167,2)</f>
        <v>0</v>
      </c>
      <c r="O167" s="250"/>
      <c r="P167" s="250"/>
      <c r="Q167" s="250"/>
      <c r="R167" s="146"/>
      <c r="T167" s="147" t="s">
        <v>5</v>
      </c>
      <c r="U167" s="44" t="s">
        <v>38</v>
      </c>
      <c r="V167" s="148">
        <v>0.1</v>
      </c>
      <c r="W167" s="148">
        <f>V167*K167</f>
        <v>2.92</v>
      </c>
      <c r="X167" s="148">
        <v>0</v>
      </c>
      <c r="Y167" s="148">
        <f>X167*K167</f>
        <v>0</v>
      </c>
      <c r="Z167" s="148">
        <v>0</v>
      </c>
      <c r="AA167" s="149">
        <f>Z167*K167</f>
        <v>0</v>
      </c>
      <c r="AR167" s="21" t="s">
        <v>226</v>
      </c>
      <c r="AT167" s="21" t="s">
        <v>136</v>
      </c>
      <c r="AU167" s="21" t="s">
        <v>101</v>
      </c>
      <c r="AY167" s="21" t="s">
        <v>135</v>
      </c>
      <c r="BE167" s="150">
        <f>IF(U167="základní",N167,0)</f>
        <v>0</v>
      </c>
      <c r="BF167" s="150">
        <f>IF(U167="snížená",N167,0)</f>
        <v>0</v>
      </c>
      <c r="BG167" s="150">
        <f>IF(U167="zákl. přenesená",N167,0)</f>
        <v>0</v>
      </c>
      <c r="BH167" s="150">
        <f>IF(U167="sníž. přenesená",N167,0)</f>
        <v>0</v>
      </c>
      <c r="BI167" s="150">
        <f>IF(U167="nulová",N167,0)</f>
        <v>0</v>
      </c>
      <c r="BJ167" s="21" t="s">
        <v>81</v>
      </c>
      <c r="BK167" s="150">
        <f>ROUND(L167*K167,2)</f>
        <v>0</v>
      </c>
      <c r="BL167" s="21" t="s">
        <v>226</v>
      </c>
      <c r="BM167" s="21" t="s">
        <v>1179</v>
      </c>
    </row>
    <row r="168" spans="2:65" s="1" customFormat="1" ht="31.5" customHeight="1">
      <c r="B168" s="141"/>
      <c r="C168" s="142" t="s">
        <v>199</v>
      </c>
      <c r="D168" s="142" t="s">
        <v>136</v>
      </c>
      <c r="E168" s="143" t="s">
        <v>944</v>
      </c>
      <c r="F168" s="249" t="s">
        <v>945</v>
      </c>
      <c r="G168" s="249"/>
      <c r="H168" s="249"/>
      <c r="I168" s="249"/>
      <c r="J168" s="144" t="s">
        <v>158</v>
      </c>
      <c r="K168" s="145">
        <v>5.9</v>
      </c>
      <c r="L168" s="250"/>
      <c r="M168" s="250"/>
      <c r="N168" s="250">
        <f>ROUND(L168*K168,2)</f>
        <v>0</v>
      </c>
      <c r="O168" s="250"/>
      <c r="P168" s="250"/>
      <c r="Q168" s="250"/>
      <c r="R168" s="146"/>
      <c r="T168" s="147" t="s">
        <v>5</v>
      </c>
      <c r="U168" s="44" t="s">
        <v>38</v>
      </c>
      <c r="V168" s="148">
        <v>0.046</v>
      </c>
      <c r="W168" s="148">
        <f>V168*K168</f>
        <v>0.27140000000000003</v>
      </c>
      <c r="X168" s="148">
        <v>0</v>
      </c>
      <c r="Y168" s="148">
        <f>X168*K168</f>
        <v>0</v>
      </c>
      <c r="Z168" s="148">
        <v>0</v>
      </c>
      <c r="AA168" s="149">
        <f>Z168*K168</f>
        <v>0</v>
      </c>
      <c r="AR168" s="21" t="s">
        <v>226</v>
      </c>
      <c r="AT168" s="21" t="s">
        <v>136</v>
      </c>
      <c r="AU168" s="21" t="s">
        <v>101</v>
      </c>
      <c r="AY168" s="21" t="s">
        <v>135</v>
      </c>
      <c r="BE168" s="150">
        <f>IF(U168="základní",N168,0)</f>
        <v>0</v>
      </c>
      <c r="BF168" s="150">
        <f>IF(U168="snížená",N168,0)</f>
        <v>0</v>
      </c>
      <c r="BG168" s="150">
        <f>IF(U168="zákl. přenesená",N168,0)</f>
        <v>0</v>
      </c>
      <c r="BH168" s="150">
        <f>IF(U168="sníž. přenesená",N168,0)</f>
        <v>0</v>
      </c>
      <c r="BI168" s="150">
        <f>IF(U168="nulová",N168,0)</f>
        <v>0</v>
      </c>
      <c r="BJ168" s="21" t="s">
        <v>81</v>
      </c>
      <c r="BK168" s="150">
        <f>ROUND(L168*K168,2)</f>
        <v>0</v>
      </c>
      <c r="BL168" s="21" t="s">
        <v>226</v>
      </c>
      <c r="BM168" s="21" t="s">
        <v>1180</v>
      </c>
    </row>
    <row r="169" spans="2:65" s="1" customFormat="1" ht="31.5" customHeight="1">
      <c r="B169" s="141"/>
      <c r="C169" s="175" t="s">
        <v>207</v>
      </c>
      <c r="D169" s="175" t="s">
        <v>393</v>
      </c>
      <c r="E169" s="176" t="s">
        <v>949</v>
      </c>
      <c r="F169" s="262" t="s">
        <v>950</v>
      </c>
      <c r="G169" s="262"/>
      <c r="H169" s="262"/>
      <c r="I169" s="262"/>
      <c r="J169" s="177" t="s">
        <v>158</v>
      </c>
      <c r="K169" s="178">
        <v>6.49</v>
      </c>
      <c r="L169" s="263"/>
      <c r="M169" s="263"/>
      <c r="N169" s="263">
        <f>ROUND(L169*K169,2)</f>
        <v>0</v>
      </c>
      <c r="O169" s="250"/>
      <c r="P169" s="250"/>
      <c r="Q169" s="250"/>
      <c r="R169" s="146"/>
      <c r="T169" s="147" t="s">
        <v>5</v>
      </c>
      <c r="U169" s="44" t="s">
        <v>38</v>
      </c>
      <c r="V169" s="148">
        <v>0</v>
      </c>
      <c r="W169" s="148">
        <f>V169*K169</f>
        <v>0</v>
      </c>
      <c r="X169" s="148">
        <v>4E-05</v>
      </c>
      <c r="Y169" s="148">
        <f>X169*K169</f>
        <v>0.0002596</v>
      </c>
      <c r="Z169" s="148">
        <v>0</v>
      </c>
      <c r="AA169" s="149">
        <f>Z169*K169</f>
        <v>0</v>
      </c>
      <c r="AR169" s="21" t="s">
        <v>149</v>
      </c>
      <c r="AT169" s="21" t="s">
        <v>393</v>
      </c>
      <c r="AU169" s="21" t="s">
        <v>101</v>
      </c>
      <c r="AY169" s="21" t="s">
        <v>135</v>
      </c>
      <c r="BE169" s="150">
        <f>IF(U169="základní",N169,0)</f>
        <v>0</v>
      </c>
      <c r="BF169" s="150">
        <f>IF(U169="snížená",N169,0)</f>
        <v>0</v>
      </c>
      <c r="BG169" s="150">
        <f>IF(U169="zákl. přenesená",N169,0)</f>
        <v>0</v>
      </c>
      <c r="BH169" s="150">
        <f>IF(U169="sníž. přenesená",N169,0)</f>
        <v>0</v>
      </c>
      <c r="BI169" s="150">
        <f>IF(U169="nulová",N169,0)</f>
        <v>0</v>
      </c>
      <c r="BJ169" s="21" t="s">
        <v>81</v>
      </c>
      <c r="BK169" s="150">
        <f>ROUND(L169*K169,2)</f>
        <v>0</v>
      </c>
      <c r="BL169" s="21" t="s">
        <v>226</v>
      </c>
      <c r="BM169" s="21" t="s">
        <v>1181</v>
      </c>
    </row>
    <row r="170" spans="2:65" s="1" customFormat="1" ht="22.5" customHeight="1">
      <c r="B170" s="141"/>
      <c r="C170" s="142" t="s">
        <v>212</v>
      </c>
      <c r="D170" s="142" t="s">
        <v>136</v>
      </c>
      <c r="E170" s="143" t="s">
        <v>1182</v>
      </c>
      <c r="F170" s="249" t="s">
        <v>1183</v>
      </c>
      <c r="G170" s="249"/>
      <c r="H170" s="249"/>
      <c r="I170" s="249"/>
      <c r="J170" s="144" t="s">
        <v>158</v>
      </c>
      <c r="K170" s="145">
        <v>22.5</v>
      </c>
      <c r="L170" s="250"/>
      <c r="M170" s="250"/>
      <c r="N170" s="250">
        <f>ROUND(L170*K170,2)</f>
        <v>0</v>
      </c>
      <c r="O170" s="250"/>
      <c r="P170" s="250"/>
      <c r="Q170" s="250"/>
      <c r="R170" s="146"/>
      <c r="T170" s="147" t="s">
        <v>5</v>
      </c>
      <c r="U170" s="44" t="s">
        <v>38</v>
      </c>
      <c r="V170" s="148">
        <v>0.15</v>
      </c>
      <c r="W170" s="148">
        <f>V170*K170</f>
        <v>3.375</v>
      </c>
      <c r="X170" s="148">
        <v>0.00034</v>
      </c>
      <c r="Y170" s="148">
        <f>X170*K170</f>
        <v>0.0076500000000000005</v>
      </c>
      <c r="Z170" s="148">
        <v>0</v>
      </c>
      <c r="AA170" s="149">
        <f>Z170*K170</f>
        <v>0</v>
      </c>
      <c r="AR170" s="21" t="s">
        <v>226</v>
      </c>
      <c r="AT170" s="21" t="s">
        <v>136</v>
      </c>
      <c r="AU170" s="21" t="s">
        <v>101</v>
      </c>
      <c r="AY170" s="21" t="s">
        <v>135</v>
      </c>
      <c r="BE170" s="150">
        <f>IF(U170="základní",N170,0)</f>
        <v>0</v>
      </c>
      <c r="BF170" s="150">
        <f>IF(U170="snížená",N170,0)</f>
        <v>0</v>
      </c>
      <c r="BG170" s="150">
        <f>IF(U170="zákl. přenesená",N170,0)</f>
        <v>0</v>
      </c>
      <c r="BH170" s="150">
        <f>IF(U170="sníž. přenesená",N170,0)</f>
        <v>0</v>
      </c>
      <c r="BI170" s="150">
        <f>IF(U170="nulová",N170,0)</f>
        <v>0</v>
      </c>
      <c r="BJ170" s="21" t="s">
        <v>81</v>
      </c>
      <c r="BK170" s="150">
        <f>ROUND(L170*K170,2)</f>
        <v>0</v>
      </c>
      <c r="BL170" s="21" t="s">
        <v>226</v>
      </c>
      <c r="BM170" s="21" t="s">
        <v>1184</v>
      </c>
    </row>
    <row r="171" spans="2:51" s="10" customFormat="1" ht="22.5" customHeight="1">
      <c r="B171" s="151"/>
      <c r="C171" s="152"/>
      <c r="D171" s="152"/>
      <c r="E171" s="153" t="s">
        <v>5</v>
      </c>
      <c r="F171" s="251" t="s">
        <v>1166</v>
      </c>
      <c r="G171" s="252"/>
      <c r="H171" s="252"/>
      <c r="I171" s="252"/>
      <c r="J171" s="152"/>
      <c r="K171" s="154">
        <v>22.5</v>
      </c>
      <c r="L171" s="152"/>
      <c r="M171" s="152"/>
      <c r="N171" s="152"/>
      <c r="O171" s="152"/>
      <c r="P171" s="152"/>
      <c r="Q171" s="152"/>
      <c r="R171" s="155"/>
      <c r="T171" s="156"/>
      <c r="U171" s="152"/>
      <c r="V171" s="152"/>
      <c r="W171" s="152"/>
      <c r="X171" s="152"/>
      <c r="Y171" s="152"/>
      <c r="Z171" s="152"/>
      <c r="AA171" s="157"/>
      <c r="AT171" s="158" t="s">
        <v>143</v>
      </c>
      <c r="AU171" s="158" t="s">
        <v>101</v>
      </c>
      <c r="AV171" s="10" t="s">
        <v>101</v>
      </c>
      <c r="AW171" s="10" t="s">
        <v>31</v>
      </c>
      <c r="AX171" s="10" t="s">
        <v>81</v>
      </c>
      <c r="AY171" s="158" t="s">
        <v>135</v>
      </c>
    </row>
    <row r="172" spans="2:65" s="1" customFormat="1" ht="31.5" customHeight="1">
      <c r="B172" s="141"/>
      <c r="C172" s="175" t="s">
        <v>238</v>
      </c>
      <c r="D172" s="175" t="s">
        <v>393</v>
      </c>
      <c r="E172" s="176" t="s">
        <v>1185</v>
      </c>
      <c r="F172" s="262" t="s">
        <v>1186</v>
      </c>
      <c r="G172" s="262"/>
      <c r="H172" s="262"/>
      <c r="I172" s="262"/>
      <c r="J172" s="177" t="s">
        <v>158</v>
      </c>
      <c r="K172" s="178">
        <v>24.75</v>
      </c>
      <c r="L172" s="263"/>
      <c r="M172" s="263"/>
      <c r="N172" s="263">
        <f>ROUND(L172*K172,2)</f>
        <v>0</v>
      </c>
      <c r="O172" s="250"/>
      <c r="P172" s="250"/>
      <c r="Q172" s="250"/>
      <c r="R172" s="146"/>
      <c r="T172" s="147" t="s">
        <v>5</v>
      </c>
      <c r="U172" s="44" t="s">
        <v>38</v>
      </c>
      <c r="V172" s="148">
        <v>0</v>
      </c>
      <c r="W172" s="148">
        <f>V172*K172</f>
        <v>0</v>
      </c>
      <c r="X172" s="148">
        <v>3E-05</v>
      </c>
      <c r="Y172" s="148">
        <f>X172*K172</f>
        <v>0.0007425</v>
      </c>
      <c r="Z172" s="148">
        <v>0</v>
      </c>
      <c r="AA172" s="149">
        <f>Z172*K172</f>
        <v>0</v>
      </c>
      <c r="AR172" s="21" t="s">
        <v>149</v>
      </c>
      <c r="AT172" s="21" t="s">
        <v>393</v>
      </c>
      <c r="AU172" s="21" t="s">
        <v>101</v>
      </c>
      <c r="AY172" s="21" t="s">
        <v>135</v>
      </c>
      <c r="BE172" s="150">
        <f>IF(U172="základní",N172,0)</f>
        <v>0</v>
      </c>
      <c r="BF172" s="150">
        <f>IF(U172="snížená",N172,0)</f>
        <v>0</v>
      </c>
      <c r="BG172" s="150">
        <f>IF(U172="zákl. přenesená",N172,0)</f>
        <v>0</v>
      </c>
      <c r="BH172" s="150">
        <f>IF(U172="sníž. přenesená",N172,0)</f>
        <v>0</v>
      </c>
      <c r="BI172" s="150">
        <f>IF(U172="nulová",N172,0)</f>
        <v>0</v>
      </c>
      <c r="BJ172" s="21" t="s">
        <v>81</v>
      </c>
      <c r="BK172" s="150">
        <f>ROUND(L172*K172,2)</f>
        <v>0</v>
      </c>
      <c r="BL172" s="21" t="s">
        <v>226</v>
      </c>
      <c r="BM172" s="21" t="s">
        <v>1187</v>
      </c>
    </row>
    <row r="173" spans="2:65" s="1" customFormat="1" ht="22.5" customHeight="1">
      <c r="B173" s="141"/>
      <c r="C173" s="142" t="s">
        <v>184</v>
      </c>
      <c r="D173" s="142" t="s">
        <v>136</v>
      </c>
      <c r="E173" s="143" t="s">
        <v>1188</v>
      </c>
      <c r="F173" s="249" t="s">
        <v>1189</v>
      </c>
      <c r="G173" s="249"/>
      <c r="H173" s="249"/>
      <c r="I173" s="249"/>
      <c r="J173" s="144" t="s">
        <v>219</v>
      </c>
      <c r="K173" s="145">
        <v>150</v>
      </c>
      <c r="L173" s="250"/>
      <c r="M173" s="250"/>
      <c r="N173" s="250">
        <f>ROUND(L173*K173,2)</f>
        <v>0</v>
      </c>
      <c r="O173" s="250"/>
      <c r="P173" s="250"/>
      <c r="Q173" s="250"/>
      <c r="R173" s="146"/>
      <c r="T173" s="147" t="s">
        <v>5</v>
      </c>
      <c r="U173" s="44" t="s">
        <v>38</v>
      </c>
      <c r="V173" s="148">
        <v>0.038</v>
      </c>
      <c r="W173" s="148">
        <f>V173*K173</f>
        <v>5.7</v>
      </c>
      <c r="X173" s="148">
        <v>0</v>
      </c>
      <c r="Y173" s="148">
        <f>X173*K173</f>
        <v>0</v>
      </c>
      <c r="Z173" s="148">
        <v>0</v>
      </c>
      <c r="AA173" s="149">
        <f>Z173*K173</f>
        <v>0</v>
      </c>
      <c r="AR173" s="21" t="s">
        <v>226</v>
      </c>
      <c r="AT173" s="21" t="s">
        <v>136</v>
      </c>
      <c r="AU173" s="21" t="s">
        <v>101</v>
      </c>
      <c r="AY173" s="21" t="s">
        <v>135</v>
      </c>
      <c r="BE173" s="150">
        <f>IF(U173="základní",N173,0)</f>
        <v>0</v>
      </c>
      <c r="BF173" s="150">
        <f>IF(U173="snížená",N173,0)</f>
        <v>0</v>
      </c>
      <c r="BG173" s="150">
        <f>IF(U173="zákl. přenesená",N173,0)</f>
        <v>0</v>
      </c>
      <c r="BH173" s="150">
        <f>IF(U173="sníž. přenesená",N173,0)</f>
        <v>0</v>
      </c>
      <c r="BI173" s="150">
        <f>IF(U173="nulová",N173,0)</f>
        <v>0</v>
      </c>
      <c r="BJ173" s="21" t="s">
        <v>81</v>
      </c>
      <c r="BK173" s="150">
        <f>ROUND(L173*K173,2)</f>
        <v>0</v>
      </c>
      <c r="BL173" s="21" t="s">
        <v>226</v>
      </c>
      <c r="BM173" s="21" t="s">
        <v>1190</v>
      </c>
    </row>
    <row r="174" spans="2:51" s="10" customFormat="1" ht="22.5" customHeight="1">
      <c r="B174" s="151"/>
      <c r="C174" s="152"/>
      <c r="D174" s="152"/>
      <c r="E174" s="153" t="s">
        <v>5</v>
      </c>
      <c r="F174" s="251" t="s">
        <v>1191</v>
      </c>
      <c r="G174" s="252"/>
      <c r="H174" s="252"/>
      <c r="I174" s="252"/>
      <c r="J174" s="152"/>
      <c r="K174" s="154">
        <v>45</v>
      </c>
      <c r="L174" s="152"/>
      <c r="M174" s="152"/>
      <c r="N174" s="152"/>
      <c r="O174" s="152"/>
      <c r="P174" s="152"/>
      <c r="Q174" s="152"/>
      <c r="R174" s="155"/>
      <c r="T174" s="156"/>
      <c r="U174" s="152"/>
      <c r="V174" s="152"/>
      <c r="W174" s="152"/>
      <c r="X174" s="152"/>
      <c r="Y174" s="152"/>
      <c r="Z174" s="152"/>
      <c r="AA174" s="157"/>
      <c r="AT174" s="158" t="s">
        <v>143</v>
      </c>
      <c r="AU174" s="158" t="s">
        <v>101</v>
      </c>
      <c r="AV174" s="10" t="s">
        <v>101</v>
      </c>
      <c r="AW174" s="10" t="s">
        <v>31</v>
      </c>
      <c r="AX174" s="10" t="s">
        <v>73</v>
      </c>
      <c r="AY174" s="158" t="s">
        <v>135</v>
      </c>
    </row>
    <row r="175" spans="2:51" s="10" customFormat="1" ht="22.5" customHeight="1">
      <c r="B175" s="151"/>
      <c r="C175" s="152"/>
      <c r="D175" s="152"/>
      <c r="E175" s="153" t="s">
        <v>5</v>
      </c>
      <c r="F175" s="253" t="s">
        <v>1192</v>
      </c>
      <c r="G175" s="254"/>
      <c r="H175" s="254"/>
      <c r="I175" s="254"/>
      <c r="J175" s="152"/>
      <c r="K175" s="154">
        <v>150</v>
      </c>
      <c r="L175" s="152"/>
      <c r="M175" s="152"/>
      <c r="N175" s="152"/>
      <c r="O175" s="152"/>
      <c r="P175" s="152"/>
      <c r="Q175" s="152"/>
      <c r="R175" s="155"/>
      <c r="T175" s="156"/>
      <c r="U175" s="152"/>
      <c r="V175" s="152"/>
      <c r="W175" s="152"/>
      <c r="X175" s="152"/>
      <c r="Y175" s="152"/>
      <c r="Z175" s="152"/>
      <c r="AA175" s="157"/>
      <c r="AT175" s="158" t="s">
        <v>143</v>
      </c>
      <c r="AU175" s="158" t="s">
        <v>101</v>
      </c>
      <c r="AV175" s="10" t="s">
        <v>101</v>
      </c>
      <c r="AW175" s="10" t="s">
        <v>31</v>
      </c>
      <c r="AX175" s="10" t="s">
        <v>81</v>
      </c>
      <c r="AY175" s="158" t="s">
        <v>135</v>
      </c>
    </row>
    <row r="176" spans="2:65" s="1" customFormat="1" ht="22.5" customHeight="1">
      <c r="B176" s="141"/>
      <c r="C176" s="142" t="s">
        <v>346</v>
      </c>
      <c r="D176" s="142" t="s">
        <v>136</v>
      </c>
      <c r="E176" s="143" t="s">
        <v>1193</v>
      </c>
      <c r="F176" s="249" t="s">
        <v>1194</v>
      </c>
      <c r="G176" s="249"/>
      <c r="H176" s="249"/>
      <c r="I176" s="249"/>
      <c r="J176" s="144" t="s">
        <v>187</v>
      </c>
      <c r="K176" s="145">
        <v>23.2</v>
      </c>
      <c r="L176" s="250"/>
      <c r="M176" s="250"/>
      <c r="N176" s="250">
        <f>ROUND(L176*K176,2)</f>
        <v>0</v>
      </c>
      <c r="O176" s="250"/>
      <c r="P176" s="250"/>
      <c r="Q176" s="250"/>
      <c r="R176" s="146"/>
      <c r="T176" s="147" t="s">
        <v>5</v>
      </c>
      <c r="U176" s="190" t="s">
        <v>38</v>
      </c>
      <c r="V176" s="191">
        <v>0.1</v>
      </c>
      <c r="W176" s="191">
        <f>V176*K176</f>
        <v>2.32</v>
      </c>
      <c r="X176" s="191">
        <v>0</v>
      </c>
      <c r="Y176" s="191">
        <f>X176*K176</f>
        <v>0</v>
      </c>
      <c r="Z176" s="191">
        <v>0</v>
      </c>
      <c r="AA176" s="192">
        <f>Z176*K176</f>
        <v>0</v>
      </c>
      <c r="AR176" s="21" t="s">
        <v>226</v>
      </c>
      <c r="AT176" s="21" t="s">
        <v>136</v>
      </c>
      <c r="AU176" s="21" t="s">
        <v>101</v>
      </c>
      <c r="AY176" s="21" t="s">
        <v>135</v>
      </c>
      <c r="BE176" s="150">
        <f>IF(U176="základní",N176,0)</f>
        <v>0</v>
      </c>
      <c r="BF176" s="150">
        <f>IF(U176="snížená",N176,0)</f>
        <v>0</v>
      </c>
      <c r="BG176" s="150">
        <f>IF(U176="zákl. přenesená",N176,0)</f>
        <v>0</v>
      </c>
      <c r="BH176" s="150">
        <f>IF(U176="sníž. přenesená",N176,0)</f>
        <v>0</v>
      </c>
      <c r="BI176" s="150">
        <f>IF(U176="nulová",N176,0)</f>
        <v>0</v>
      </c>
      <c r="BJ176" s="21" t="s">
        <v>81</v>
      </c>
      <c r="BK176" s="150">
        <f>ROUND(L176*K176,2)</f>
        <v>0</v>
      </c>
      <c r="BL176" s="21" t="s">
        <v>226</v>
      </c>
      <c r="BM176" s="21" t="s">
        <v>1195</v>
      </c>
    </row>
    <row r="177" spans="2:18" s="1" customFormat="1" ht="6.95" customHeight="1">
      <c r="B177" s="59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</sheetData>
  <mergeCells count="178">
    <mergeCell ref="H1:K1"/>
    <mergeCell ref="S2:AC2"/>
    <mergeCell ref="F174:I174"/>
    <mergeCell ref="F175:I175"/>
    <mergeCell ref="F176:I176"/>
    <mergeCell ref="L176:M176"/>
    <mergeCell ref="N176:Q176"/>
    <mergeCell ref="N115:Q115"/>
    <mergeCell ref="N116:Q116"/>
    <mergeCell ref="N117:Q117"/>
    <mergeCell ref="N125:Q125"/>
    <mergeCell ref="N150:Q150"/>
    <mergeCell ref="N151:Q151"/>
    <mergeCell ref="N156:Q156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L173:M173"/>
    <mergeCell ref="N173:Q173"/>
    <mergeCell ref="F166:I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1:I161"/>
    <mergeCell ref="L161:M161"/>
    <mergeCell ref="N161:Q161"/>
    <mergeCell ref="F162:I162"/>
    <mergeCell ref="F163:I163"/>
    <mergeCell ref="F164:I164"/>
    <mergeCell ref="F165:I165"/>
    <mergeCell ref="L165:M165"/>
    <mergeCell ref="N165:Q165"/>
    <mergeCell ref="F155:I155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48:I148"/>
    <mergeCell ref="F149:I149"/>
    <mergeCell ref="L149:M149"/>
    <mergeCell ref="N149:Q149"/>
    <mergeCell ref="F152:I152"/>
    <mergeCell ref="L152:M152"/>
    <mergeCell ref="N152:Q152"/>
    <mergeCell ref="F153:I153"/>
    <mergeCell ref="F154:I154"/>
    <mergeCell ref="L154:M154"/>
    <mergeCell ref="N154:Q154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7:I14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33:I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29:I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3:I123"/>
    <mergeCell ref="F124:I124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19:I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1"/>
  <sheetViews>
    <sheetView showGridLines="0" workbookViewId="0" topLeftCell="A1">
      <pane ySplit="1" topLeftCell="A79" activePane="bottomLeft" state="frozen"/>
      <selection pane="topLeft" activeCell="AB15" sqref="AB15"/>
      <selection pane="bottomLeft" activeCell="H88" sqref="H8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5"/>
      <c r="B1" s="15"/>
      <c r="C1" s="15"/>
      <c r="D1" s="16" t="s">
        <v>1</v>
      </c>
      <c r="E1" s="15"/>
      <c r="F1" s="17" t="s">
        <v>96</v>
      </c>
      <c r="G1" s="17"/>
      <c r="H1" s="261" t="s">
        <v>97</v>
      </c>
      <c r="I1" s="261"/>
      <c r="J1" s="261"/>
      <c r="K1" s="261"/>
      <c r="L1" s="17" t="s">
        <v>98</v>
      </c>
      <c r="M1" s="15"/>
      <c r="N1" s="15"/>
      <c r="O1" s="16" t="s">
        <v>99</v>
      </c>
      <c r="P1" s="15"/>
      <c r="Q1" s="15"/>
      <c r="R1" s="15"/>
      <c r="S1" s="17" t="s">
        <v>100</v>
      </c>
      <c r="T1" s="17"/>
      <c r="U1" s="105"/>
      <c r="V1" s="10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25" t="s">
        <v>8</v>
      </c>
      <c r="T2" s="226"/>
      <c r="U2" s="226"/>
      <c r="V2" s="226"/>
      <c r="W2" s="226"/>
      <c r="X2" s="226"/>
      <c r="Y2" s="226"/>
      <c r="Z2" s="226"/>
      <c r="AA2" s="226"/>
      <c r="AB2" s="226"/>
      <c r="AC2" s="226"/>
      <c r="AT2" s="21" t="s">
        <v>91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2:46" ht="36.95" customHeight="1">
      <c r="B4" s="25"/>
      <c r="C4" s="198" t="s">
        <v>102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6"/>
      <c r="T4" s="27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16</v>
      </c>
      <c r="E6" s="28"/>
      <c r="F6" s="230" t="str">
        <f>'Rekapitulace stavby'!K6</f>
        <v xml:space="preserve">FN Brno - PDM, objekt L – Zajištění základové spáry                                    Etapa 2 - Sanace trhlin
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8"/>
      <c r="R6" s="26"/>
    </row>
    <row r="7" spans="2:18" s="1" customFormat="1" ht="32.85" customHeight="1">
      <c r="B7" s="35"/>
      <c r="C7" s="36"/>
      <c r="D7" s="31" t="s">
        <v>103</v>
      </c>
      <c r="E7" s="36"/>
      <c r="F7" s="202" t="s">
        <v>1196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6"/>
      <c r="R7" s="37"/>
    </row>
    <row r="8" spans="2:18" s="1" customFormat="1" ht="14.45" customHeight="1">
      <c r="B8" s="35"/>
      <c r="C8" s="36"/>
      <c r="D8" s="32" t="s">
        <v>17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18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19</v>
      </c>
      <c r="E9" s="36"/>
      <c r="F9" s="30" t="s">
        <v>20</v>
      </c>
      <c r="G9" s="36"/>
      <c r="H9" s="36"/>
      <c r="I9" s="36"/>
      <c r="J9" s="36"/>
      <c r="K9" s="36"/>
      <c r="L9" s="36"/>
      <c r="M9" s="32" t="s">
        <v>21</v>
      </c>
      <c r="N9" s="36"/>
      <c r="O9" s="233" t="str">
        <f>'Rekapitulace stavby'!AN8</f>
        <v>23. 11. 2018</v>
      </c>
      <c r="P9" s="233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23</v>
      </c>
      <c r="E11" s="36"/>
      <c r="F11" s="36"/>
      <c r="G11" s="36"/>
      <c r="H11" s="36"/>
      <c r="I11" s="36"/>
      <c r="J11" s="36"/>
      <c r="K11" s="36"/>
      <c r="L11" s="36"/>
      <c r="M11" s="32" t="s">
        <v>24</v>
      </c>
      <c r="N11" s="36"/>
      <c r="O11" s="200" t="s">
        <v>5</v>
      </c>
      <c r="P11" s="200"/>
      <c r="Q11" s="36"/>
      <c r="R11" s="37"/>
    </row>
    <row r="12" spans="2:18" s="1" customFormat="1" ht="18" customHeight="1">
      <c r="B12" s="35"/>
      <c r="C12" s="36"/>
      <c r="D12" s="36"/>
      <c r="E12" s="30" t="s">
        <v>25</v>
      </c>
      <c r="F12" s="36"/>
      <c r="G12" s="36"/>
      <c r="H12" s="36"/>
      <c r="I12" s="36"/>
      <c r="J12" s="36"/>
      <c r="K12" s="36"/>
      <c r="L12" s="36"/>
      <c r="M12" s="32" t="s">
        <v>26</v>
      </c>
      <c r="N12" s="36"/>
      <c r="O12" s="200" t="s">
        <v>5</v>
      </c>
      <c r="P12" s="200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27</v>
      </c>
      <c r="E14" s="36"/>
      <c r="F14" s="36"/>
      <c r="G14" s="36"/>
      <c r="H14" s="36"/>
      <c r="I14" s="36"/>
      <c r="J14" s="36"/>
      <c r="K14" s="36"/>
      <c r="L14" s="36"/>
      <c r="M14" s="32" t="s">
        <v>24</v>
      </c>
      <c r="N14" s="36"/>
      <c r="O14" s="200" t="str">
        <f>IF('Rekapitulace stavby'!AN13="","",'Rekapitulace stavby'!AN13)</f>
        <v/>
      </c>
      <c r="P14" s="200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26</v>
      </c>
      <c r="N15" s="36"/>
      <c r="O15" s="200" t="str">
        <f>IF('Rekapitulace stavby'!AN14="","",'Rekapitulace stavby'!AN14)</f>
        <v/>
      </c>
      <c r="P15" s="200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29</v>
      </c>
      <c r="E17" s="36"/>
      <c r="F17" s="36"/>
      <c r="G17" s="36"/>
      <c r="H17" s="36"/>
      <c r="I17" s="36"/>
      <c r="J17" s="36"/>
      <c r="K17" s="36"/>
      <c r="L17" s="36"/>
      <c r="M17" s="32" t="s">
        <v>24</v>
      </c>
      <c r="N17" s="36"/>
      <c r="O17" s="200" t="s">
        <v>5</v>
      </c>
      <c r="P17" s="200"/>
      <c r="Q17" s="36"/>
      <c r="R17" s="37"/>
    </row>
    <row r="18" spans="2:18" s="1" customFormat="1" ht="18" customHeight="1">
      <c r="B18" s="35"/>
      <c r="C18" s="36"/>
      <c r="D18" s="36"/>
      <c r="E18" s="30" t="s">
        <v>30</v>
      </c>
      <c r="F18" s="36"/>
      <c r="G18" s="36"/>
      <c r="H18" s="36"/>
      <c r="I18" s="36"/>
      <c r="J18" s="36"/>
      <c r="K18" s="36"/>
      <c r="L18" s="36"/>
      <c r="M18" s="32" t="s">
        <v>26</v>
      </c>
      <c r="N18" s="36"/>
      <c r="O18" s="200" t="s">
        <v>5</v>
      </c>
      <c r="P18" s="200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32</v>
      </c>
      <c r="E20" s="36"/>
      <c r="F20" s="36"/>
      <c r="G20" s="36"/>
      <c r="H20" s="36"/>
      <c r="I20" s="36"/>
      <c r="J20" s="36"/>
      <c r="K20" s="36"/>
      <c r="L20" s="36"/>
      <c r="M20" s="32" t="s">
        <v>24</v>
      </c>
      <c r="N20" s="36"/>
      <c r="O20" s="200" t="str">
        <f>IF('Rekapitulace stavby'!AN19="","",'Rekapitulace stavby'!AN19)</f>
        <v/>
      </c>
      <c r="P20" s="200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 xml:space="preserve"> PROXIMA projekt, s.r.o.</v>
      </c>
      <c r="F21" s="36"/>
      <c r="G21" s="36"/>
      <c r="H21" s="36"/>
      <c r="I21" s="36"/>
      <c r="J21" s="36"/>
      <c r="K21" s="36"/>
      <c r="L21" s="36"/>
      <c r="M21" s="32" t="s">
        <v>26</v>
      </c>
      <c r="N21" s="36"/>
      <c r="O21" s="200" t="str">
        <f>IF('Rekapitulace stavby'!AN20="","",'Rekapitulace stavby'!AN20)</f>
        <v/>
      </c>
      <c r="P21" s="200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03" t="s">
        <v>5</v>
      </c>
      <c r="F24" s="203"/>
      <c r="G24" s="203"/>
      <c r="H24" s="203"/>
      <c r="I24" s="203"/>
      <c r="J24" s="203"/>
      <c r="K24" s="203"/>
      <c r="L24" s="203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6" t="s">
        <v>105</v>
      </c>
      <c r="E27" s="36"/>
      <c r="F27" s="36"/>
      <c r="G27" s="36"/>
      <c r="H27" s="36"/>
      <c r="I27" s="36"/>
      <c r="J27" s="36"/>
      <c r="K27" s="36"/>
      <c r="L27" s="36"/>
      <c r="M27" s="227">
        <f>N88</f>
        <v>0</v>
      </c>
      <c r="N27" s="227"/>
      <c r="O27" s="227"/>
      <c r="P27" s="227"/>
      <c r="Q27" s="36"/>
      <c r="R27" s="37"/>
    </row>
    <row r="28" spans="2:18" s="1" customFormat="1" ht="14.45" customHeight="1">
      <c r="B28" s="35"/>
      <c r="C28" s="36"/>
      <c r="D28" s="34" t="s">
        <v>90</v>
      </c>
      <c r="E28" s="36"/>
      <c r="F28" s="36"/>
      <c r="G28" s="36"/>
      <c r="H28" s="36"/>
      <c r="I28" s="36"/>
      <c r="J28" s="36"/>
      <c r="K28" s="36"/>
      <c r="L28" s="36"/>
      <c r="M28" s="227">
        <f>N95</f>
        <v>0</v>
      </c>
      <c r="N28" s="227"/>
      <c r="O28" s="227"/>
      <c r="P28" s="227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7" t="s">
        <v>36</v>
      </c>
      <c r="E30" s="36"/>
      <c r="F30" s="36"/>
      <c r="G30" s="36"/>
      <c r="H30" s="36"/>
      <c r="I30" s="36"/>
      <c r="J30" s="36"/>
      <c r="K30" s="36"/>
      <c r="L30" s="36"/>
      <c r="M30" s="234">
        <f>ROUND(M27+M28,2)</f>
        <v>0</v>
      </c>
      <c r="N30" s="232"/>
      <c r="O30" s="232"/>
      <c r="P30" s="232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37</v>
      </c>
      <c r="E32" s="42" t="s">
        <v>38</v>
      </c>
      <c r="F32" s="43">
        <v>0.21</v>
      </c>
      <c r="G32" s="108" t="s">
        <v>39</v>
      </c>
      <c r="H32" s="235">
        <f>ROUND((SUM(BE95:BE96)+SUM(BE114:BE130)),2)</f>
        <v>0</v>
      </c>
      <c r="I32" s="232"/>
      <c r="J32" s="232"/>
      <c r="K32" s="36"/>
      <c r="L32" s="36"/>
      <c r="M32" s="235">
        <f>ROUND(ROUND((SUM(BE95:BE96)+SUM(BE114:BE130)),2)*F32,2)</f>
        <v>0</v>
      </c>
      <c r="N32" s="232"/>
      <c r="O32" s="232"/>
      <c r="P32" s="232"/>
      <c r="Q32" s="36"/>
      <c r="R32" s="37"/>
    </row>
    <row r="33" spans="2:18" s="1" customFormat="1" ht="14.45" customHeight="1">
      <c r="B33" s="35"/>
      <c r="C33" s="36"/>
      <c r="D33" s="36"/>
      <c r="E33" s="42" t="s">
        <v>40</v>
      </c>
      <c r="F33" s="43">
        <v>0.15</v>
      </c>
      <c r="G33" s="108" t="s">
        <v>39</v>
      </c>
      <c r="H33" s="235">
        <f>ROUND((SUM(BF95:BF96)+SUM(BF114:BF130)),2)</f>
        <v>0</v>
      </c>
      <c r="I33" s="232"/>
      <c r="J33" s="232"/>
      <c r="K33" s="36"/>
      <c r="L33" s="36"/>
      <c r="M33" s="235">
        <f>ROUND(ROUND((SUM(BF95:BF96)+SUM(BF114:BF130)),2)*F33,2)</f>
        <v>0</v>
      </c>
      <c r="N33" s="232"/>
      <c r="O33" s="232"/>
      <c r="P33" s="232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41</v>
      </c>
      <c r="F34" s="43">
        <v>0.21</v>
      </c>
      <c r="G34" s="108" t="s">
        <v>39</v>
      </c>
      <c r="H34" s="235">
        <f>ROUND((SUM(BG95:BG96)+SUM(BG114:BG130)),2)</f>
        <v>0</v>
      </c>
      <c r="I34" s="232"/>
      <c r="J34" s="232"/>
      <c r="K34" s="36"/>
      <c r="L34" s="36"/>
      <c r="M34" s="235">
        <v>0</v>
      </c>
      <c r="N34" s="232"/>
      <c r="O34" s="232"/>
      <c r="P34" s="232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42</v>
      </c>
      <c r="F35" s="43">
        <v>0.15</v>
      </c>
      <c r="G35" s="108" t="s">
        <v>39</v>
      </c>
      <c r="H35" s="235">
        <f>ROUND((SUM(BH95:BH96)+SUM(BH114:BH130)),2)</f>
        <v>0</v>
      </c>
      <c r="I35" s="232"/>
      <c r="J35" s="232"/>
      <c r="K35" s="36"/>
      <c r="L35" s="36"/>
      <c r="M35" s="235">
        <v>0</v>
      </c>
      <c r="N35" s="232"/>
      <c r="O35" s="232"/>
      <c r="P35" s="232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43</v>
      </c>
      <c r="F36" s="43">
        <v>0</v>
      </c>
      <c r="G36" s="108" t="s">
        <v>39</v>
      </c>
      <c r="H36" s="235">
        <f>ROUND((SUM(BI95:BI96)+SUM(BI114:BI130)),2)</f>
        <v>0</v>
      </c>
      <c r="I36" s="232"/>
      <c r="J36" s="232"/>
      <c r="K36" s="36"/>
      <c r="L36" s="36"/>
      <c r="M36" s="235">
        <v>0</v>
      </c>
      <c r="N36" s="232"/>
      <c r="O36" s="232"/>
      <c r="P36" s="232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4"/>
      <c r="D38" s="109" t="s">
        <v>44</v>
      </c>
      <c r="E38" s="75"/>
      <c r="F38" s="75"/>
      <c r="G38" s="110" t="s">
        <v>45</v>
      </c>
      <c r="H38" s="111" t="s">
        <v>46</v>
      </c>
      <c r="I38" s="75"/>
      <c r="J38" s="75"/>
      <c r="K38" s="75"/>
      <c r="L38" s="236">
        <f>SUM(M30:M36)</f>
        <v>0</v>
      </c>
      <c r="M38" s="236"/>
      <c r="N38" s="236"/>
      <c r="O38" s="236"/>
      <c r="P38" s="237"/>
      <c r="Q38" s="10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47</v>
      </c>
      <c r="E50" s="51"/>
      <c r="F50" s="51"/>
      <c r="G50" s="51"/>
      <c r="H50" s="52"/>
      <c r="I50" s="36"/>
      <c r="J50" s="50" t="s">
        <v>48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49</v>
      </c>
      <c r="E59" s="56"/>
      <c r="F59" s="56"/>
      <c r="G59" s="57" t="s">
        <v>50</v>
      </c>
      <c r="H59" s="58"/>
      <c r="I59" s="36"/>
      <c r="J59" s="55" t="s">
        <v>49</v>
      </c>
      <c r="K59" s="56"/>
      <c r="L59" s="56"/>
      <c r="M59" s="56"/>
      <c r="N59" s="57" t="s">
        <v>50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51</v>
      </c>
      <c r="E61" s="51"/>
      <c r="F61" s="51"/>
      <c r="G61" s="51"/>
      <c r="H61" s="52"/>
      <c r="I61" s="36"/>
      <c r="J61" s="50" t="s">
        <v>52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49</v>
      </c>
      <c r="E70" s="56"/>
      <c r="F70" s="56"/>
      <c r="G70" s="57" t="s">
        <v>50</v>
      </c>
      <c r="H70" s="58"/>
      <c r="I70" s="36"/>
      <c r="J70" s="55" t="s">
        <v>49</v>
      </c>
      <c r="K70" s="56"/>
      <c r="L70" s="56"/>
      <c r="M70" s="56"/>
      <c r="N70" s="57" t="s">
        <v>50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198" t="s">
        <v>106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16</v>
      </c>
      <c r="D78" s="36"/>
      <c r="E78" s="36"/>
      <c r="F78" s="230" t="str">
        <f>F6</f>
        <v xml:space="preserve">FN Brno - PDM, objekt L – Zajištění základové spáry                                    Etapa 2 - Sanace trhlin
</v>
      </c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36"/>
      <c r="R78" s="37"/>
    </row>
    <row r="79" spans="2:18" s="1" customFormat="1" ht="36.95" customHeight="1">
      <c r="B79" s="35"/>
      <c r="C79" s="69" t="s">
        <v>103</v>
      </c>
      <c r="D79" s="36"/>
      <c r="E79" s="36"/>
      <c r="F79" s="208" t="str">
        <f>F7</f>
        <v>06 - pavilon L - Ostatní náklady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19</v>
      </c>
      <c r="D81" s="36"/>
      <c r="E81" s="36"/>
      <c r="F81" s="30" t="str">
        <f>F9</f>
        <v>Brno, Černopolní 212/9</v>
      </c>
      <c r="G81" s="36"/>
      <c r="H81" s="36"/>
      <c r="I81" s="36"/>
      <c r="J81" s="36"/>
      <c r="K81" s="32" t="s">
        <v>21</v>
      </c>
      <c r="L81" s="36"/>
      <c r="M81" s="233" t="str">
        <f>IF(O9="","",O9)</f>
        <v>23. 11. 2018</v>
      </c>
      <c r="N81" s="233"/>
      <c r="O81" s="233"/>
      <c r="P81" s="233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23</v>
      </c>
      <c r="D83" s="36"/>
      <c r="E83" s="36"/>
      <c r="F83" s="30" t="str">
        <f>E12</f>
        <v>Fakultní nemocnice Brno</v>
      </c>
      <c r="G83" s="36"/>
      <c r="H83" s="36"/>
      <c r="I83" s="36"/>
      <c r="J83" s="36"/>
      <c r="K83" s="32" t="s">
        <v>29</v>
      </c>
      <c r="L83" s="36"/>
      <c r="M83" s="200" t="str">
        <f>E18</f>
        <v>PROXIMA projekt, s.r.o.</v>
      </c>
      <c r="N83" s="200"/>
      <c r="O83" s="200"/>
      <c r="P83" s="200"/>
      <c r="Q83" s="200"/>
      <c r="R83" s="37"/>
    </row>
    <row r="84" spans="2:18" s="1" customFormat="1" ht="14.45" customHeight="1">
      <c r="B84" s="35"/>
      <c r="C84" s="32" t="s">
        <v>27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32</v>
      </c>
      <c r="L84" s="36"/>
      <c r="M84" s="200" t="str">
        <f>E21</f>
        <v xml:space="preserve"> PROXIMA projekt, s.r.o.</v>
      </c>
      <c r="N84" s="200"/>
      <c r="O84" s="200"/>
      <c r="P84" s="200"/>
      <c r="Q84" s="200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38" t="s">
        <v>107</v>
      </c>
      <c r="D86" s="239"/>
      <c r="E86" s="239"/>
      <c r="F86" s="239"/>
      <c r="G86" s="239"/>
      <c r="H86" s="104"/>
      <c r="I86" s="104"/>
      <c r="J86" s="104"/>
      <c r="K86" s="104"/>
      <c r="L86" s="104"/>
      <c r="M86" s="104"/>
      <c r="N86" s="238" t="s">
        <v>108</v>
      </c>
      <c r="O86" s="239"/>
      <c r="P86" s="239"/>
      <c r="Q86" s="239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2" t="s">
        <v>109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1">
        <f>N114</f>
        <v>0</v>
      </c>
      <c r="O88" s="240"/>
      <c r="P88" s="240"/>
      <c r="Q88" s="240"/>
      <c r="R88" s="37"/>
      <c r="AU88" s="21" t="s">
        <v>110</v>
      </c>
    </row>
    <row r="89" spans="2:18" s="6" customFormat="1" ht="24.95" customHeight="1">
      <c r="B89" s="113"/>
      <c r="C89" s="114"/>
      <c r="D89" s="115" t="s">
        <v>1197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41">
        <f>N115</f>
        <v>0</v>
      </c>
      <c r="O89" s="242"/>
      <c r="P89" s="242"/>
      <c r="Q89" s="242"/>
      <c r="R89" s="116"/>
    </row>
    <row r="90" spans="2:18" s="7" customFormat="1" ht="19.9" customHeight="1">
      <c r="B90" s="117"/>
      <c r="C90" s="118"/>
      <c r="D90" s="119" t="s">
        <v>1198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43">
        <f>N116</f>
        <v>0</v>
      </c>
      <c r="O90" s="244"/>
      <c r="P90" s="244"/>
      <c r="Q90" s="244"/>
      <c r="R90" s="120"/>
    </row>
    <row r="91" spans="2:18" s="7" customFormat="1" ht="19.9" customHeight="1">
      <c r="B91" s="117"/>
      <c r="C91" s="118"/>
      <c r="D91" s="119" t="s">
        <v>1199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43">
        <f>N121</f>
        <v>0</v>
      </c>
      <c r="O91" s="244"/>
      <c r="P91" s="244"/>
      <c r="Q91" s="244"/>
      <c r="R91" s="120"/>
    </row>
    <row r="92" spans="2:18" s="7" customFormat="1" ht="19.9" customHeight="1">
      <c r="B92" s="117"/>
      <c r="C92" s="118"/>
      <c r="D92" s="119" t="s">
        <v>1200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43">
        <f>N125</f>
        <v>0</v>
      </c>
      <c r="O92" s="244"/>
      <c r="P92" s="244"/>
      <c r="Q92" s="244"/>
      <c r="R92" s="120"/>
    </row>
    <row r="93" spans="2:18" s="7" customFormat="1" ht="19.9" customHeight="1">
      <c r="B93" s="117"/>
      <c r="C93" s="118"/>
      <c r="D93" s="119" t="s">
        <v>1201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43">
        <f>N128</f>
        <v>0</v>
      </c>
      <c r="O93" s="244"/>
      <c r="P93" s="244"/>
      <c r="Q93" s="244"/>
      <c r="R93" s="120"/>
    </row>
    <row r="94" spans="2:18" s="1" customFormat="1" ht="21.75" customHeight="1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7"/>
    </row>
    <row r="95" spans="2:21" s="1" customFormat="1" ht="29.25" customHeight="1">
      <c r="B95" s="35"/>
      <c r="C95" s="112" t="s">
        <v>120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240">
        <v>0</v>
      </c>
      <c r="O95" s="245"/>
      <c r="P95" s="245"/>
      <c r="Q95" s="245"/>
      <c r="R95" s="37"/>
      <c r="T95" s="121"/>
      <c r="U95" s="122" t="s">
        <v>37</v>
      </c>
    </row>
    <row r="96" spans="2:18" s="1" customFormat="1" ht="18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</row>
    <row r="97" spans="2:18" s="1" customFormat="1" ht="29.25" customHeight="1">
      <c r="B97" s="35"/>
      <c r="C97" s="103" t="s">
        <v>95</v>
      </c>
      <c r="D97" s="104"/>
      <c r="E97" s="104"/>
      <c r="F97" s="104"/>
      <c r="G97" s="104"/>
      <c r="H97" s="104"/>
      <c r="I97" s="104"/>
      <c r="J97" s="104"/>
      <c r="K97" s="104"/>
      <c r="L97" s="224">
        <f>ROUND(SUM(N88+N95),2)</f>
        <v>0</v>
      </c>
      <c r="M97" s="224"/>
      <c r="N97" s="224"/>
      <c r="O97" s="224"/>
      <c r="P97" s="224"/>
      <c r="Q97" s="224"/>
      <c r="R97" s="37"/>
    </row>
    <row r="98" spans="2:18" s="1" customFormat="1" ht="6.95" customHeight="1"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1"/>
    </row>
    <row r="102" spans="2:18" s="1" customFormat="1" ht="6.95" customHeight="1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</row>
    <row r="103" spans="2:18" s="1" customFormat="1" ht="36.95" customHeight="1">
      <c r="B103" s="35"/>
      <c r="C103" s="198" t="s">
        <v>121</v>
      </c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37"/>
    </row>
    <row r="104" spans="2:18" s="1" customFormat="1" ht="6.95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</row>
    <row r="105" spans="2:18" s="1" customFormat="1" ht="30" customHeight="1">
      <c r="B105" s="35"/>
      <c r="C105" s="32" t="s">
        <v>16</v>
      </c>
      <c r="D105" s="36"/>
      <c r="E105" s="36"/>
      <c r="F105" s="230" t="str">
        <f>F6</f>
        <v xml:space="preserve">FN Brno - PDM, objekt L – Zajištění základové spáry                                    Etapa 2 - Sanace trhlin
</v>
      </c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36"/>
      <c r="R105" s="37"/>
    </row>
    <row r="106" spans="2:18" s="1" customFormat="1" ht="36.95" customHeight="1">
      <c r="B106" s="35"/>
      <c r="C106" s="69" t="s">
        <v>103</v>
      </c>
      <c r="D106" s="36"/>
      <c r="E106" s="36"/>
      <c r="F106" s="208" t="str">
        <f>F7</f>
        <v>06 - pavilon L - Ostatní náklady</v>
      </c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36"/>
      <c r="R106" s="37"/>
    </row>
    <row r="107" spans="2:18" s="1" customFormat="1" ht="6.9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18" customHeight="1">
      <c r="B108" s="35"/>
      <c r="C108" s="32" t="s">
        <v>19</v>
      </c>
      <c r="D108" s="36"/>
      <c r="E108" s="36"/>
      <c r="F108" s="30" t="str">
        <f>F9</f>
        <v>Brno, Černopolní 212/9</v>
      </c>
      <c r="G108" s="36"/>
      <c r="H108" s="36"/>
      <c r="I108" s="36"/>
      <c r="J108" s="36"/>
      <c r="K108" s="32" t="s">
        <v>21</v>
      </c>
      <c r="L108" s="36"/>
      <c r="M108" s="233" t="str">
        <f>IF(O9="","",O9)</f>
        <v>23. 11. 2018</v>
      </c>
      <c r="N108" s="233"/>
      <c r="O108" s="233"/>
      <c r="P108" s="233"/>
      <c r="Q108" s="36"/>
      <c r="R108" s="37"/>
    </row>
    <row r="109" spans="2:18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15">
      <c r="B110" s="35"/>
      <c r="C110" s="32" t="s">
        <v>23</v>
      </c>
      <c r="D110" s="36"/>
      <c r="E110" s="36"/>
      <c r="F110" s="30" t="str">
        <f>E12</f>
        <v>Fakultní nemocnice Brno</v>
      </c>
      <c r="G110" s="36"/>
      <c r="H110" s="36"/>
      <c r="I110" s="36"/>
      <c r="J110" s="36"/>
      <c r="K110" s="32" t="s">
        <v>29</v>
      </c>
      <c r="L110" s="36"/>
      <c r="M110" s="200" t="str">
        <f>E18</f>
        <v>PROXIMA projekt, s.r.o.</v>
      </c>
      <c r="N110" s="200"/>
      <c r="O110" s="200"/>
      <c r="P110" s="200"/>
      <c r="Q110" s="200"/>
      <c r="R110" s="37"/>
    </row>
    <row r="111" spans="2:18" s="1" customFormat="1" ht="14.45" customHeight="1">
      <c r="B111" s="35"/>
      <c r="C111" s="32" t="s">
        <v>27</v>
      </c>
      <c r="D111" s="36"/>
      <c r="E111" s="36"/>
      <c r="F111" s="30" t="str">
        <f>IF(E15="","",E15)</f>
        <v xml:space="preserve"> </v>
      </c>
      <c r="G111" s="36"/>
      <c r="H111" s="36"/>
      <c r="I111" s="36"/>
      <c r="J111" s="36"/>
      <c r="K111" s="32" t="s">
        <v>32</v>
      </c>
      <c r="L111" s="36"/>
      <c r="M111" s="200" t="str">
        <f>E21</f>
        <v xml:space="preserve"> PROXIMA projekt, s.r.o.</v>
      </c>
      <c r="N111" s="200"/>
      <c r="O111" s="200"/>
      <c r="P111" s="200"/>
      <c r="Q111" s="200"/>
      <c r="R111" s="37"/>
    </row>
    <row r="112" spans="2:18" s="1" customFormat="1" ht="10.3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27" s="8" customFormat="1" ht="29.25" customHeight="1">
      <c r="B113" s="123"/>
      <c r="C113" s="124" t="s">
        <v>122</v>
      </c>
      <c r="D113" s="125" t="s">
        <v>123</v>
      </c>
      <c r="E113" s="125" t="s">
        <v>55</v>
      </c>
      <c r="F113" s="246" t="s">
        <v>124</v>
      </c>
      <c r="G113" s="246"/>
      <c r="H113" s="246"/>
      <c r="I113" s="246"/>
      <c r="J113" s="125" t="s">
        <v>125</v>
      </c>
      <c r="K113" s="125" t="s">
        <v>126</v>
      </c>
      <c r="L113" s="247" t="s">
        <v>127</v>
      </c>
      <c r="M113" s="247"/>
      <c r="N113" s="246" t="s">
        <v>108</v>
      </c>
      <c r="O113" s="246"/>
      <c r="P113" s="246"/>
      <c r="Q113" s="248"/>
      <c r="R113" s="126"/>
      <c r="T113" s="76" t="s">
        <v>128</v>
      </c>
      <c r="U113" s="77" t="s">
        <v>37</v>
      </c>
      <c r="V113" s="77" t="s">
        <v>129</v>
      </c>
      <c r="W113" s="77" t="s">
        <v>130</v>
      </c>
      <c r="X113" s="77" t="s">
        <v>131</v>
      </c>
      <c r="Y113" s="77" t="s">
        <v>132</v>
      </c>
      <c r="Z113" s="77" t="s">
        <v>133</v>
      </c>
      <c r="AA113" s="78" t="s">
        <v>134</v>
      </c>
    </row>
    <row r="114" spans="2:63" s="1" customFormat="1" ht="29.25" customHeight="1">
      <c r="B114" s="35"/>
      <c r="C114" s="80" t="s">
        <v>105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264">
        <f>BK114</f>
        <v>0</v>
      </c>
      <c r="O114" s="265"/>
      <c r="P114" s="265"/>
      <c r="Q114" s="265"/>
      <c r="R114" s="37"/>
      <c r="T114" s="79"/>
      <c r="U114" s="51"/>
      <c r="V114" s="51"/>
      <c r="W114" s="127">
        <f>W115</f>
        <v>0</v>
      </c>
      <c r="X114" s="51"/>
      <c r="Y114" s="127">
        <f>Y115</f>
        <v>0</v>
      </c>
      <c r="Z114" s="51"/>
      <c r="AA114" s="128">
        <f>AA115</f>
        <v>0</v>
      </c>
      <c r="AT114" s="21" t="s">
        <v>72</v>
      </c>
      <c r="AU114" s="21" t="s">
        <v>110</v>
      </c>
      <c r="BK114" s="129">
        <f>BK115</f>
        <v>0</v>
      </c>
    </row>
    <row r="115" spans="2:63" s="9" customFormat="1" ht="37.35" customHeight="1">
      <c r="B115" s="130"/>
      <c r="C115" s="131"/>
      <c r="D115" s="132" t="s">
        <v>1197</v>
      </c>
      <c r="E115" s="132"/>
      <c r="F115" s="132"/>
      <c r="G115" s="132"/>
      <c r="H115" s="132"/>
      <c r="I115" s="132"/>
      <c r="J115" s="132"/>
      <c r="K115" s="132"/>
      <c r="L115" s="132"/>
      <c r="M115" s="132"/>
      <c r="N115" s="266">
        <f>BK115</f>
        <v>0</v>
      </c>
      <c r="O115" s="241"/>
      <c r="P115" s="241"/>
      <c r="Q115" s="241"/>
      <c r="R115" s="133"/>
      <c r="T115" s="134"/>
      <c r="U115" s="131"/>
      <c r="V115" s="131"/>
      <c r="W115" s="135">
        <f>W116+W121+W125+W128</f>
        <v>0</v>
      </c>
      <c r="X115" s="131"/>
      <c r="Y115" s="135">
        <f>Y116+Y121+Y125+Y128</f>
        <v>0</v>
      </c>
      <c r="Z115" s="131"/>
      <c r="AA115" s="136">
        <f>AA116+AA121+AA125+AA128</f>
        <v>0</v>
      </c>
      <c r="AR115" s="137" t="s">
        <v>443</v>
      </c>
      <c r="AT115" s="138" t="s">
        <v>72</v>
      </c>
      <c r="AU115" s="138" t="s">
        <v>73</v>
      </c>
      <c r="AY115" s="137" t="s">
        <v>135</v>
      </c>
      <c r="BK115" s="139">
        <f>BK116+BK121+BK125+BK128</f>
        <v>0</v>
      </c>
    </row>
    <row r="116" spans="2:63" s="9" customFormat="1" ht="19.9" customHeight="1">
      <c r="B116" s="130"/>
      <c r="C116" s="131"/>
      <c r="D116" s="140" t="s">
        <v>1198</v>
      </c>
      <c r="E116" s="140"/>
      <c r="F116" s="140"/>
      <c r="G116" s="140"/>
      <c r="H116" s="140"/>
      <c r="I116" s="140"/>
      <c r="J116" s="140"/>
      <c r="K116" s="140"/>
      <c r="L116" s="140"/>
      <c r="M116" s="140"/>
      <c r="N116" s="267">
        <f>BK116</f>
        <v>0</v>
      </c>
      <c r="O116" s="268"/>
      <c r="P116" s="268"/>
      <c r="Q116" s="268"/>
      <c r="R116" s="133"/>
      <c r="T116" s="134"/>
      <c r="U116" s="131"/>
      <c r="V116" s="131"/>
      <c r="W116" s="135">
        <f>SUM(W117:W120)</f>
        <v>0</v>
      </c>
      <c r="X116" s="131"/>
      <c r="Y116" s="135">
        <f>SUM(Y117:Y120)</f>
        <v>0</v>
      </c>
      <c r="Z116" s="131"/>
      <c r="AA116" s="136">
        <f>SUM(AA117:AA120)</f>
        <v>0</v>
      </c>
      <c r="AR116" s="137" t="s">
        <v>443</v>
      </c>
      <c r="AT116" s="138" t="s">
        <v>72</v>
      </c>
      <c r="AU116" s="138" t="s">
        <v>81</v>
      </c>
      <c r="AY116" s="137" t="s">
        <v>135</v>
      </c>
      <c r="BK116" s="139">
        <f>SUM(BK117:BK120)</f>
        <v>0</v>
      </c>
    </row>
    <row r="117" spans="2:65" s="1" customFormat="1" ht="22.5" customHeight="1">
      <c r="B117" s="141"/>
      <c r="C117" s="142" t="s">
        <v>647</v>
      </c>
      <c r="D117" s="142" t="s">
        <v>136</v>
      </c>
      <c r="E117" s="143" t="s">
        <v>1202</v>
      </c>
      <c r="F117" s="249" t="s">
        <v>1203</v>
      </c>
      <c r="G117" s="249"/>
      <c r="H117" s="249"/>
      <c r="I117" s="249"/>
      <c r="J117" s="144" t="s">
        <v>1204</v>
      </c>
      <c r="K117" s="145">
        <v>1</v>
      </c>
      <c r="L117" s="250"/>
      <c r="M117" s="250"/>
      <c r="N117" s="250">
        <f>ROUND(L117*K117,2)</f>
        <v>0</v>
      </c>
      <c r="O117" s="250"/>
      <c r="P117" s="250"/>
      <c r="Q117" s="250"/>
      <c r="R117" s="146"/>
      <c r="T117" s="147" t="s">
        <v>5</v>
      </c>
      <c r="U117" s="44" t="s">
        <v>38</v>
      </c>
      <c r="V117" s="148">
        <v>0</v>
      </c>
      <c r="W117" s="148">
        <f>V117*K117</f>
        <v>0</v>
      </c>
      <c r="X117" s="148">
        <v>0</v>
      </c>
      <c r="Y117" s="148">
        <f>X117*K117</f>
        <v>0</v>
      </c>
      <c r="Z117" s="148">
        <v>0</v>
      </c>
      <c r="AA117" s="149">
        <f>Z117*K117</f>
        <v>0</v>
      </c>
      <c r="AR117" s="21" t="s">
        <v>1205</v>
      </c>
      <c r="AT117" s="21" t="s">
        <v>136</v>
      </c>
      <c r="AU117" s="21" t="s">
        <v>101</v>
      </c>
      <c r="AY117" s="21" t="s">
        <v>135</v>
      </c>
      <c r="BE117" s="150">
        <f>IF(U117="základní",N117,0)</f>
        <v>0</v>
      </c>
      <c r="BF117" s="150">
        <f>IF(U117="snížená",N117,0)</f>
        <v>0</v>
      </c>
      <c r="BG117" s="150">
        <f>IF(U117="zákl. přenesená",N117,0)</f>
        <v>0</v>
      </c>
      <c r="BH117" s="150">
        <f>IF(U117="sníž. přenesená",N117,0)</f>
        <v>0</v>
      </c>
      <c r="BI117" s="150">
        <f>IF(U117="nulová",N117,0)</f>
        <v>0</v>
      </c>
      <c r="BJ117" s="21" t="s">
        <v>81</v>
      </c>
      <c r="BK117" s="150">
        <f>ROUND(L117*K117,2)</f>
        <v>0</v>
      </c>
      <c r="BL117" s="21" t="s">
        <v>1205</v>
      </c>
      <c r="BM117" s="21" t="s">
        <v>1206</v>
      </c>
    </row>
    <row r="118" spans="2:65" s="1" customFormat="1" ht="22.5" customHeight="1">
      <c r="B118" s="141"/>
      <c r="C118" s="142" t="s">
        <v>665</v>
      </c>
      <c r="D118" s="142" t="s">
        <v>136</v>
      </c>
      <c r="E118" s="143" t="s">
        <v>1207</v>
      </c>
      <c r="F118" s="249" t="s">
        <v>1208</v>
      </c>
      <c r="G118" s="249"/>
      <c r="H118" s="249"/>
      <c r="I118" s="249"/>
      <c r="J118" s="144" t="s">
        <v>1204</v>
      </c>
      <c r="K118" s="145">
        <v>1</v>
      </c>
      <c r="L118" s="250"/>
      <c r="M118" s="250"/>
      <c r="N118" s="250">
        <f>ROUND(L118*K118,2)</f>
        <v>0</v>
      </c>
      <c r="O118" s="250"/>
      <c r="P118" s="250"/>
      <c r="Q118" s="250"/>
      <c r="R118" s="146"/>
      <c r="T118" s="147" t="s">
        <v>5</v>
      </c>
      <c r="U118" s="44" t="s">
        <v>38</v>
      </c>
      <c r="V118" s="148">
        <v>0</v>
      </c>
      <c r="W118" s="148">
        <f>V118*K118</f>
        <v>0</v>
      </c>
      <c r="X118" s="148">
        <v>0</v>
      </c>
      <c r="Y118" s="148">
        <f>X118*K118</f>
        <v>0</v>
      </c>
      <c r="Z118" s="148">
        <v>0</v>
      </c>
      <c r="AA118" s="149">
        <f>Z118*K118</f>
        <v>0</v>
      </c>
      <c r="AR118" s="21" t="s">
        <v>1205</v>
      </c>
      <c r="AT118" s="21" t="s">
        <v>136</v>
      </c>
      <c r="AU118" s="21" t="s">
        <v>101</v>
      </c>
      <c r="AY118" s="21" t="s">
        <v>135</v>
      </c>
      <c r="BE118" s="150">
        <f>IF(U118="základní",N118,0)</f>
        <v>0</v>
      </c>
      <c r="BF118" s="150">
        <f>IF(U118="snížená",N118,0)</f>
        <v>0</v>
      </c>
      <c r="BG118" s="150">
        <f>IF(U118="zákl. přenesená",N118,0)</f>
        <v>0</v>
      </c>
      <c r="BH118" s="150">
        <f>IF(U118="sníž. přenesená",N118,0)</f>
        <v>0</v>
      </c>
      <c r="BI118" s="150">
        <f>IF(U118="nulová",N118,0)</f>
        <v>0</v>
      </c>
      <c r="BJ118" s="21" t="s">
        <v>81</v>
      </c>
      <c r="BK118" s="150">
        <f>ROUND(L118*K118,2)</f>
        <v>0</v>
      </c>
      <c r="BL118" s="21" t="s">
        <v>1205</v>
      </c>
      <c r="BM118" s="21" t="s">
        <v>1209</v>
      </c>
    </row>
    <row r="119" spans="2:65" s="1" customFormat="1" ht="22.5" customHeight="1">
      <c r="B119" s="141"/>
      <c r="C119" s="142" t="s">
        <v>253</v>
      </c>
      <c r="D119" s="142" t="s">
        <v>136</v>
      </c>
      <c r="E119" s="143" t="s">
        <v>1210</v>
      </c>
      <c r="F119" s="249" t="s">
        <v>1211</v>
      </c>
      <c r="G119" s="249"/>
      <c r="H119" s="249"/>
      <c r="I119" s="249"/>
      <c r="J119" s="144" t="s">
        <v>1204</v>
      </c>
      <c r="K119" s="145">
        <v>1</v>
      </c>
      <c r="L119" s="250"/>
      <c r="M119" s="250"/>
      <c r="N119" s="250">
        <f>ROUND(L119*K119,2)</f>
        <v>0</v>
      </c>
      <c r="O119" s="250"/>
      <c r="P119" s="250"/>
      <c r="Q119" s="250"/>
      <c r="R119" s="146"/>
      <c r="T119" s="147" t="s">
        <v>5</v>
      </c>
      <c r="U119" s="44" t="s">
        <v>38</v>
      </c>
      <c r="V119" s="148">
        <v>0</v>
      </c>
      <c r="W119" s="148">
        <f>V119*K119</f>
        <v>0</v>
      </c>
      <c r="X119" s="148">
        <v>0</v>
      </c>
      <c r="Y119" s="148">
        <f>X119*K119</f>
        <v>0</v>
      </c>
      <c r="Z119" s="148">
        <v>0</v>
      </c>
      <c r="AA119" s="149">
        <f>Z119*K119</f>
        <v>0</v>
      </c>
      <c r="AR119" s="21" t="s">
        <v>1205</v>
      </c>
      <c r="AT119" s="21" t="s">
        <v>136</v>
      </c>
      <c r="AU119" s="21" t="s">
        <v>101</v>
      </c>
      <c r="AY119" s="21" t="s">
        <v>135</v>
      </c>
      <c r="BE119" s="150">
        <f>IF(U119="základní",N119,0)</f>
        <v>0</v>
      </c>
      <c r="BF119" s="150">
        <f>IF(U119="snížená",N119,0)</f>
        <v>0</v>
      </c>
      <c r="BG119" s="150">
        <f>IF(U119="zákl. přenesená",N119,0)</f>
        <v>0</v>
      </c>
      <c r="BH119" s="150">
        <f>IF(U119="sníž. přenesená",N119,0)</f>
        <v>0</v>
      </c>
      <c r="BI119" s="150">
        <f>IF(U119="nulová",N119,0)</f>
        <v>0</v>
      </c>
      <c r="BJ119" s="21" t="s">
        <v>81</v>
      </c>
      <c r="BK119" s="150">
        <f>ROUND(L119*K119,2)</f>
        <v>0</v>
      </c>
      <c r="BL119" s="21" t="s">
        <v>1205</v>
      </c>
      <c r="BM119" s="21" t="s">
        <v>1212</v>
      </c>
    </row>
    <row r="120" spans="2:65" s="1" customFormat="1" ht="22.5" customHeight="1">
      <c r="B120" s="141"/>
      <c r="C120" s="142" t="s">
        <v>257</v>
      </c>
      <c r="D120" s="142" t="s">
        <v>136</v>
      </c>
      <c r="E120" s="143" t="s">
        <v>1213</v>
      </c>
      <c r="F120" s="249" t="s">
        <v>1214</v>
      </c>
      <c r="G120" s="249"/>
      <c r="H120" s="249"/>
      <c r="I120" s="249"/>
      <c r="J120" s="144" t="s">
        <v>1204</v>
      </c>
      <c r="K120" s="145">
        <v>1</v>
      </c>
      <c r="L120" s="250"/>
      <c r="M120" s="250"/>
      <c r="N120" s="250">
        <f>ROUND(L120*K120,2)</f>
        <v>0</v>
      </c>
      <c r="O120" s="250"/>
      <c r="P120" s="250"/>
      <c r="Q120" s="250"/>
      <c r="R120" s="146"/>
      <c r="T120" s="147" t="s">
        <v>5</v>
      </c>
      <c r="U120" s="44" t="s">
        <v>38</v>
      </c>
      <c r="V120" s="148">
        <v>0</v>
      </c>
      <c r="W120" s="148">
        <f>V120*K120</f>
        <v>0</v>
      </c>
      <c r="X120" s="148">
        <v>0</v>
      </c>
      <c r="Y120" s="148">
        <f>X120*K120</f>
        <v>0</v>
      </c>
      <c r="Z120" s="148">
        <v>0</v>
      </c>
      <c r="AA120" s="149">
        <f>Z120*K120</f>
        <v>0</v>
      </c>
      <c r="AR120" s="21" t="s">
        <v>1205</v>
      </c>
      <c r="AT120" s="21" t="s">
        <v>136</v>
      </c>
      <c r="AU120" s="21" t="s">
        <v>101</v>
      </c>
      <c r="AY120" s="21" t="s">
        <v>135</v>
      </c>
      <c r="BE120" s="150">
        <f>IF(U120="základní",N120,0)</f>
        <v>0</v>
      </c>
      <c r="BF120" s="150">
        <f>IF(U120="snížená",N120,0)</f>
        <v>0</v>
      </c>
      <c r="BG120" s="150">
        <f>IF(U120="zákl. přenesená",N120,0)</f>
        <v>0</v>
      </c>
      <c r="BH120" s="150">
        <f>IF(U120="sníž. přenesená",N120,0)</f>
        <v>0</v>
      </c>
      <c r="BI120" s="150">
        <f>IF(U120="nulová",N120,0)</f>
        <v>0</v>
      </c>
      <c r="BJ120" s="21" t="s">
        <v>81</v>
      </c>
      <c r="BK120" s="150">
        <f>ROUND(L120*K120,2)</f>
        <v>0</v>
      </c>
      <c r="BL120" s="21" t="s">
        <v>1205</v>
      </c>
      <c r="BM120" s="21" t="s">
        <v>1215</v>
      </c>
    </row>
    <row r="121" spans="2:63" s="9" customFormat="1" ht="29.85" customHeight="1">
      <c r="B121" s="130"/>
      <c r="C121" s="131"/>
      <c r="D121" s="140" t="s">
        <v>1199</v>
      </c>
      <c r="E121" s="140"/>
      <c r="F121" s="140"/>
      <c r="G121" s="140"/>
      <c r="H121" s="140"/>
      <c r="I121" s="140"/>
      <c r="J121" s="140"/>
      <c r="K121" s="140"/>
      <c r="L121" s="140"/>
      <c r="M121" s="140"/>
      <c r="N121" s="269">
        <f>BK121</f>
        <v>0</v>
      </c>
      <c r="O121" s="270"/>
      <c r="P121" s="270"/>
      <c r="Q121" s="270"/>
      <c r="R121" s="133"/>
      <c r="T121" s="134"/>
      <c r="U121" s="131"/>
      <c r="V121" s="131"/>
      <c r="W121" s="135">
        <f>SUM(W122:W124)</f>
        <v>0</v>
      </c>
      <c r="X121" s="131"/>
      <c r="Y121" s="135">
        <f>SUM(Y122:Y124)</f>
        <v>0</v>
      </c>
      <c r="Z121" s="131"/>
      <c r="AA121" s="136">
        <f>SUM(AA122:AA124)</f>
        <v>0</v>
      </c>
      <c r="AR121" s="137" t="s">
        <v>443</v>
      </c>
      <c r="AT121" s="138" t="s">
        <v>72</v>
      </c>
      <c r="AU121" s="138" t="s">
        <v>81</v>
      </c>
      <c r="AY121" s="137" t="s">
        <v>135</v>
      </c>
      <c r="BK121" s="139">
        <f>SUM(BK122:BK124)</f>
        <v>0</v>
      </c>
    </row>
    <row r="122" spans="2:65" s="1" customFormat="1" ht="22.5" customHeight="1">
      <c r="B122" s="141"/>
      <c r="C122" s="142" t="s">
        <v>263</v>
      </c>
      <c r="D122" s="142" t="s">
        <v>136</v>
      </c>
      <c r="E122" s="143" t="s">
        <v>1216</v>
      </c>
      <c r="F122" s="249" t="s">
        <v>1217</v>
      </c>
      <c r="G122" s="249"/>
      <c r="H122" s="249"/>
      <c r="I122" s="249"/>
      <c r="J122" s="144" t="s">
        <v>1204</v>
      </c>
      <c r="K122" s="145">
        <v>1</v>
      </c>
      <c r="L122" s="250"/>
      <c r="M122" s="250"/>
      <c r="N122" s="250">
        <f>ROUND(L122*K122,2)</f>
        <v>0</v>
      </c>
      <c r="O122" s="250"/>
      <c r="P122" s="250"/>
      <c r="Q122" s="250"/>
      <c r="R122" s="146"/>
      <c r="T122" s="147" t="s">
        <v>5</v>
      </c>
      <c r="U122" s="44" t="s">
        <v>38</v>
      </c>
      <c r="V122" s="148">
        <v>0</v>
      </c>
      <c r="W122" s="148">
        <f>V122*K122</f>
        <v>0</v>
      </c>
      <c r="X122" s="148">
        <v>0</v>
      </c>
      <c r="Y122" s="148">
        <f>X122*K122</f>
        <v>0</v>
      </c>
      <c r="Z122" s="148">
        <v>0</v>
      </c>
      <c r="AA122" s="149">
        <f>Z122*K122</f>
        <v>0</v>
      </c>
      <c r="AR122" s="21" t="s">
        <v>1205</v>
      </c>
      <c r="AT122" s="21" t="s">
        <v>136</v>
      </c>
      <c r="AU122" s="21" t="s">
        <v>101</v>
      </c>
      <c r="AY122" s="21" t="s">
        <v>135</v>
      </c>
      <c r="BE122" s="150">
        <f>IF(U122="základní",N122,0)</f>
        <v>0</v>
      </c>
      <c r="BF122" s="150">
        <f>IF(U122="snížená",N122,0)</f>
        <v>0</v>
      </c>
      <c r="BG122" s="150">
        <f>IF(U122="zákl. přenesená",N122,0)</f>
        <v>0</v>
      </c>
      <c r="BH122" s="150">
        <f>IF(U122="sníž. přenesená",N122,0)</f>
        <v>0</v>
      </c>
      <c r="BI122" s="150">
        <f>IF(U122="nulová",N122,0)</f>
        <v>0</v>
      </c>
      <c r="BJ122" s="21" t="s">
        <v>81</v>
      </c>
      <c r="BK122" s="150">
        <f>ROUND(L122*K122,2)</f>
        <v>0</v>
      </c>
      <c r="BL122" s="21" t="s">
        <v>1205</v>
      </c>
      <c r="BM122" s="21" t="s">
        <v>1218</v>
      </c>
    </row>
    <row r="123" spans="2:65" s="1" customFormat="1" ht="22.5" customHeight="1">
      <c r="B123" s="141"/>
      <c r="C123" s="142" t="s">
        <v>11</v>
      </c>
      <c r="D123" s="142" t="s">
        <v>136</v>
      </c>
      <c r="E123" s="143" t="s">
        <v>1219</v>
      </c>
      <c r="F123" s="249" t="s">
        <v>1220</v>
      </c>
      <c r="G123" s="249"/>
      <c r="H123" s="249"/>
      <c r="I123" s="249"/>
      <c r="J123" s="144" t="s">
        <v>1204</v>
      </c>
      <c r="K123" s="145">
        <v>1</v>
      </c>
      <c r="L123" s="250"/>
      <c r="M123" s="250"/>
      <c r="N123" s="250">
        <f>ROUND(L123*K123,2)</f>
        <v>0</v>
      </c>
      <c r="O123" s="250"/>
      <c r="P123" s="250"/>
      <c r="Q123" s="250"/>
      <c r="R123" s="146"/>
      <c r="T123" s="147" t="s">
        <v>5</v>
      </c>
      <c r="U123" s="44" t="s">
        <v>38</v>
      </c>
      <c r="V123" s="148">
        <v>0</v>
      </c>
      <c r="W123" s="148">
        <f>V123*K123</f>
        <v>0</v>
      </c>
      <c r="X123" s="148">
        <v>0</v>
      </c>
      <c r="Y123" s="148">
        <f>X123*K123</f>
        <v>0</v>
      </c>
      <c r="Z123" s="148">
        <v>0</v>
      </c>
      <c r="AA123" s="149">
        <f>Z123*K123</f>
        <v>0</v>
      </c>
      <c r="AR123" s="21" t="s">
        <v>1205</v>
      </c>
      <c r="AT123" s="21" t="s">
        <v>136</v>
      </c>
      <c r="AU123" s="21" t="s">
        <v>101</v>
      </c>
      <c r="AY123" s="21" t="s">
        <v>135</v>
      </c>
      <c r="BE123" s="150">
        <f>IF(U123="základní",N123,0)</f>
        <v>0</v>
      </c>
      <c r="BF123" s="150">
        <f>IF(U123="snížená",N123,0)</f>
        <v>0</v>
      </c>
      <c r="BG123" s="150">
        <f>IF(U123="zákl. přenesená",N123,0)</f>
        <v>0</v>
      </c>
      <c r="BH123" s="150">
        <f>IF(U123="sníž. přenesená",N123,0)</f>
        <v>0</v>
      </c>
      <c r="BI123" s="150">
        <f>IF(U123="nulová",N123,0)</f>
        <v>0</v>
      </c>
      <c r="BJ123" s="21" t="s">
        <v>81</v>
      </c>
      <c r="BK123" s="150">
        <f>ROUND(L123*K123,2)</f>
        <v>0</v>
      </c>
      <c r="BL123" s="21" t="s">
        <v>1205</v>
      </c>
      <c r="BM123" s="21" t="s">
        <v>1221</v>
      </c>
    </row>
    <row r="124" spans="2:65" s="1" customFormat="1" ht="22.5" customHeight="1">
      <c r="B124" s="141"/>
      <c r="C124" s="142" t="s">
        <v>226</v>
      </c>
      <c r="D124" s="142" t="s">
        <v>136</v>
      </c>
      <c r="E124" s="143" t="s">
        <v>1222</v>
      </c>
      <c r="F124" s="249" t="s">
        <v>1223</v>
      </c>
      <c r="G124" s="249"/>
      <c r="H124" s="249"/>
      <c r="I124" s="249"/>
      <c r="J124" s="144" t="s">
        <v>1204</v>
      </c>
      <c r="K124" s="145">
        <v>1</v>
      </c>
      <c r="L124" s="250"/>
      <c r="M124" s="250"/>
      <c r="N124" s="250">
        <f>ROUND(L124*K124,2)</f>
        <v>0</v>
      </c>
      <c r="O124" s="250"/>
      <c r="P124" s="250"/>
      <c r="Q124" s="250"/>
      <c r="R124" s="146"/>
      <c r="T124" s="147" t="s">
        <v>5</v>
      </c>
      <c r="U124" s="44" t="s">
        <v>38</v>
      </c>
      <c r="V124" s="148">
        <v>0</v>
      </c>
      <c r="W124" s="148">
        <f>V124*K124</f>
        <v>0</v>
      </c>
      <c r="X124" s="148">
        <v>0</v>
      </c>
      <c r="Y124" s="148">
        <f>X124*K124</f>
        <v>0</v>
      </c>
      <c r="Z124" s="148">
        <v>0</v>
      </c>
      <c r="AA124" s="149">
        <f>Z124*K124</f>
        <v>0</v>
      </c>
      <c r="AR124" s="21" t="s">
        <v>1205</v>
      </c>
      <c r="AT124" s="21" t="s">
        <v>136</v>
      </c>
      <c r="AU124" s="21" t="s">
        <v>101</v>
      </c>
      <c r="AY124" s="21" t="s">
        <v>135</v>
      </c>
      <c r="BE124" s="150">
        <f>IF(U124="základní",N124,0)</f>
        <v>0</v>
      </c>
      <c r="BF124" s="150">
        <f>IF(U124="snížená",N124,0)</f>
        <v>0</v>
      </c>
      <c r="BG124" s="150">
        <f>IF(U124="zákl. přenesená",N124,0)</f>
        <v>0</v>
      </c>
      <c r="BH124" s="150">
        <f>IF(U124="sníž. přenesená",N124,0)</f>
        <v>0</v>
      </c>
      <c r="BI124" s="150">
        <f>IF(U124="nulová",N124,0)</f>
        <v>0</v>
      </c>
      <c r="BJ124" s="21" t="s">
        <v>81</v>
      </c>
      <c r="BK124" s="150">
        <f>ROUND(L124*K124,2)</f>
        <v>0</v>
      </c>
      <c r="BL124" s="21" t="s">
        <v>1205</v>
      </c>
      <c r="BM124" s="21" t="s">
        <v>1224</v>
      </c>
    </row>
    <row r="125" spans="2:63" s="9" customFormat="1" ht="29.85" customHeight="1">
      <c r="B125" s="130"/>
      <c r="C125" s="131"/>
      <c r="D125" s="140" t="s">
        <v>1200</v>
      </c>
      <c r="E125" s="140"/>
      <c r="F125" s="140"/>
      <c r="G125" s="140"/>
      <c r="H125" s="140"/>
      <c r="I125" s="140"/>
      <c r="J125" s="140"/>
      <c r="K125" s="140"/>
      <c r="L125" s="140"/>
      <c r="M125" s="140"/>
      <c r="N125" s="269">
        <f>BK125</f>
        <v>0</v>
      </c>
      <c r="O125" s="270"/>
      <c r="P125" s="270"/>
      <c r="Q125" s="270"/>
      <c r="R125" s="133"/>
      <c r="T125" s="134"/>
      <c r="U125" s="131"/>
      <c r="V125" s="131"/>
      <c r="W125" s="135">
        <f>SUM(W126:W127)</f>
        <v>0</v>
      </c>
      <c r="X125" s="131"/>
      <c r="Y125" s="135">
        <f>SUM(Y126:Y127)</f>
        <v>0</v>
      </c>
      <c r="Z125" s="131"/>
      <c r="AA125" s="136">
        <f>SUM(AA126:AA127)</f>
        <v>0</v>
      </c>
      <c r="AR125" s="137" t="s">
        <v>443</v>
      </c>
      <c r="AT125" s="138" t="s">
        <v>72</v>
      </c>
      <c r="AU125" s="138" t="s">
        <v>81</v>
      </c>
      <c r="AY125" s="137" t="s">
        <v>135</v>
      </c>
      <c r="BK125" s="139">
        <f>SUM(BK126:BK127)</f>
        <v>0</v>
      </c>
    </row>
    <row r="126" spans="2:65" s="1" customFormat="1" ht="22.5" customHeight="1">
      <c r="B126" s="141"/>
      <c r="C126" s="142" t="s">
        <v>322</v>
      </c>
      <c r="D126" s="142" t="s">
        <v>136</v>
      </c>
      <c r="E126" s="143" t="s">
        <v>1225</v>
      </c>
      <c r="F126" s="249" t="s">
        <v>1226</v>
      </c>
      <c r="G126" s="249"/>
      <c r="H126" s="249"/>
      <c r="I126" s="249"/>
      <c r="J126" s="144" t="s">
        <v>1204</v>
      </c>
      <c r="K126" s="145">
        <v>1</v>
      </c>
      <c r="L126" s="250"/>
      <c r="M126" s="250"/>
      <c r="N126" s="250">
        <f>ROUND(L126*K126,2)</f>
        <v>0</v>
      </c>
      <c r="O126" s="250"/>
      <c r="P126" s="250"/>
      <c r="Q126" s="250"/>
      <c r="R126" s="146"/>
      <c r="T126" s="147" t="s">
        <v>5</v>
      </c>
      <c r="U126" s="44" t="s">
        <v>38</v>
      </c>
      <c r="V126" s="148">
        <v>0</v>
      </c>
      <c r="W126" s="148">
        <f>V126*K126</f>
        <v>0</v>
      </c>
      <c r="X126" s="148">
        <v>0</v>
      </c>
      <c r="Y126" s="148">
        <f>X126*K126</f>
        <v>0</v>
      </c>
      <c r="Z126" s="148">
        <v>0</v>
      </c>
      <c r="AA126" s="149">
        <f>Z126*K126</f>
        <v>0</v>
      </c>
      <c r="AR126" s="21" t="s">
        <v>1205</v>
      </c>
      <c r="AT126" s="21" t="s">
        <v>136</v>
      </c>
      <c r="AU126" s="21" t="s">
        <v>101</v>
      </c>
      <c r="AY126" s="21" t="s">
        <v>135</v>
      </c>
      <c r="BE126" s="150">
        <f>IF(U126="základní",N126,0)</f>
        <v>0</v>
      </c>
      <c r="BF126" s="150">
        <f>IF(U126="snížená",N126,0)</f>
        <v>0</v>
      </c>
      <c r="BG126" s="150">
        <f>IF(U126="zákl. přenesená",N126,0)</f>
        <v>0</v>
      </c>
      <c r="BH126" s="150">
        <f>IF(U126="sníž. přenesená",N126,0)</f>
        <v>0</v>
      </c>
      <c r="BI126" s="150">
        <f>IF(U126="nulová",N126,0)</f>
        <v>0</v>
      </c>
      <c r="BJ126" s="21" t="s">
        <v>81</v>
      </c>
      <c r="BK126" s="150">
        <f>ROUND(L126*K126,2)</f>
        <v>0</v>
      </c>
      <c r="BL126" s="21" t="s">
        <v>1205</v>
      </c>
      <c r="BM126" s="21" t="s">
        <v>1227</v>
      </c>
    </row>
    <row r="127" spans="2:65" s="1" customFormat="1" ht="22.5" customHeight="1">
      <c r="B127" s="141"/>
      <c r="C127" s="142" t="s">
        <v>728</v>
      </c>
      <c r="D127" s="142" t="s">
        <v>136</v>
      </c>
      <c r="E127" s="143" t="s">
        <v>1228</v>
      </c>
      <c r="F127" s="249" t="s">
        <v>1229</v>
      </c>
      <c r="G127" s="249"/>
      <c r="H127" s="249"/>
      <c r="I127" s="249"/>
      <c r="J127" s="144" t="s">
        <v>1204</v>
      </c>
      <c r="K127" s="145">
        <v>1</v>
      </c>
      <c r="L127" s="250"/>
      <c r="M127" s="250"/>
      <c r="N127" s="250">
        <f>ROUND(L127*K127,2)</f>
        <v>0</v>
      </c>
      <c r="O127" s="250"/>
      <c r="P127" s="250"/>
      <c r="Q127" s="250"/>
      <c r="R127" s="146"/>
      <c r="T127" s="147" t="s">
        <v>5</v>
      </c>
      <c r="U127" s="44" t="s">
        <v>38</v>
      </c>
      <c r="V127" s="148">
        <v>0</v>
      </c>
      <c r="W127" s="148">
        <f>V127*K127</f>
        <v>0</v>
      </c>
      <c r="X127" s="148">
        <v>0</v>
      </c>
      <c r="Y127" s="148">
        <f>X127*K127</f>
        <v>0</v>
      </c>
      <c r="Z127" s="148">
        <v>0</v>
      </c>
      <c r="AA127" s="149">
        <f>Z127*K127</f>
        <v>0</v>
      </c>
      <c r="AR127" s="21" t="s">
        <v>1205</v>
      </c>
      <c r="AT127" s="21" t="s">
        <v>136</v>
      </c>
      <c r="AU127" s="21" t="s">
        <v>101</v>
      </c>
      <c r="AY127" s="21" t="s">
        <v>135</v>
      </c>
      <c r="BE127" s="150">
        <f>IF(U127="základní",N127,0)</f>
        <v>0</v>
      </c>
      <c r="BF127" s="150">
        <f>IF(U127="snížená",N127,0)</f>
        <v>0</v>
      </c>
      <c r="BG127" s="150">
        <f>IF(U127="zákl. přenesená",N127,0)</f>
        <v>0</v>
      </c>
      <c r="BH127" s="150">
        <f>IF(U127="sníž. přenesená",N127,0)</f>
        <v>0</v>
      </c>
      <c r="BI127" s="150">
        <f>IF(U127="nulová",N127,0)</f>
        <v>0</v>
      </c>
      <c r="BJ127" s="21" t="s">
        <v>81</v>
      </c>
      <c r="BK127" s="150">
        <f>ROUND(L127*K127,2)</f>
        <v>0</v>
      </c>
      <c r="BL127" s="21" t="s">
        <v>1205</v>
      </c>
      <c r="BM127" s="21" t="s">
        <v>1230</v>
      </c>
    </row>
    <row r="128" spans="2:63" s="9" customFormat="1" ht="29.85" customHeight="1">
      <c r="B128" s="130"/>
      <c r="C128" s="131"/>
      <c r="D128" s="140" t="s">
        <v>1201</v>
      </c>
      <c r="E128" s="140"/>
      <c r="F128" s="140"/>
      <c r="G128" s="140"/>
      <c r="H128" s="140"/>
      <c r="I128" s="140"/>
      <c r="J128" s="140"/>
      <c r="K128" s="140"/>
      <c r="L128" s="140"/>
      <c r="M128" s="140"/>
      <c r="N128" s="269">
        <f>BK128</f>
        <v>0</v>
      </c>
      <c r="O128" s="270"/>
      <c r="P128" s="270"/>
      <c r="Q128" s="270"/>
      <c r="R128" s="133"/>
      <c r="T128" s="134"/>
      <c r="U128" s="131"/>
      <c r="V128" s="131"/>
      <c r="W128" s="135">
        <f>SUM(W129:W130)</f>
        <v>0</v>
      </c>
      <c r="X128" s="131"/>
      <c r="Y128" s="135">
        <f>SUM(Y129:Y130)</f>
        <v>0</v>
      </c>
      <c r="Z128" s="131"/>
      <c r="AA128" s="136">
        <f>SUM(AA129:AA130)</f>
        <v>0</v>
      </c>
      <c r="AR128" s="137" t="s">
        <v>443</v>
      </c>
      <c r="AT128" s="138" t="s">
        <v>72</v>
      </c>
      <c r="AU128" s="138" t="s">
        <v>81</v>
      </c>
      <c r="AY128" s="137" t="s">
        <v>135</v>
      </c>
      <c r="BK128" s="139">
        <f>SUM(BK129:BK130)</f>
        <v>0</v>
      </c>
    </row>
    <row r="129" spans="2:65" s="1" customFormat="1" ht="22.5" customHeight="1">
      <c r="B129" s="141"/>
      <c r="C129" s="142" t="s">
        <v>332</v>
      </c>
      <c r="D129" s="142" t="s">
        <v>136</v>
      </c>
      <c r="E129" s="143" t="s">
        <v>1231</v>
      </c>
      <c r="F129" s="249" t="s">
        <v>1232</v>
      </c>
      <c r="G129" s="249"/>
      <c r="H129" s="249"/>
      <c r="I129" s="249"/>
      <c r="J129" s="144" t="s">
        <v>1204</v>
      </c>
      <c r="K129" s="145">
        <v>1</v>
      </c>
      <c r="L129" s="250"/>
      <c r="M129" s="250"/>
      <c r="N129" s="250">
        <f>ROUND(L129*K129,2)</f>
        <v>0</v>
      </c>
      <c r="O129" s="250"/>
      <c r="P129" s="250"/>
      <c r="Q129" s="250"/>
      <c r="R129" s="146"/>
      <c r="T129" s="147" t="s">
        <v>5</v>
      </c>
      <c r="U129" s="44" t="s">
        <v>38</v>
      </c>
      <c r="V129" s="148">
        <v>0</v>
      </c>
      <c r="W129" s="148">
        <f>V129*K129</f>
        <v>0</v>
      </c>
      <c r="X129" s="148">
        <v>0</v>
      </c>
      <c r="Y129" s="148">
        <f>X129*K129</f>
        <v>0</v>
      </c>
      <c r="Z129" s="148">
        <v>0</v>
      </c>
      <c r="AA129" s="149">
        <f>Z129*K129</f>
        <v>0</v>
      </c>
      <c r="AR129" s="21" t="s">
        <v>1205</v>
      </c>
      <c r="AT129" s="21" t="s">
        <v>136</v>
      </c>
      <c r="AU129" s="21" t="s">
        <v>101</v>
      </c>
      <c r="AY129" s="21" t="s">
        <v>135</v>
      </c>
      <c r="BE129" s="150">
        <f>IF(U129="základní",N129,0)</f>
        <v>0</v>
      </c>
      <c r="BF129" s="150">
        <f>IF(U129="snížená",N129,0)</f>
        <v>0</v>
      </c>
      <c r="BG129" s="150">
        <f>IF(U129="zákl. přenesená",N129,0)</f>
        <v>0</v>
      </c>
      <c r="BH129" s="150">
        <f>IF(U129="sníž. přenesená",N129,0)</f>
        <v>0</v>
      </c>
      <c r="BI129" s="150">
        <f>IF(U129="nulová",N129,0)</f>
        <v>0</v>
      </c>
      <c r="BJ129" s="21" t="s">
        <v>81</v>
      </c>
      <c r="BK129" s="150">
        <f>ROUND(L129*K129,2)</f>
        <v>0</v>
      </c>
      <c r="BL129" s="21" t="s">
        <v>1205</v>
      </c>
      <c r="BM129" s="21" t="s">
        <v>1233</v>
      </c>
    </row>
    <row r="130" spans="2:65" s="1" customFormat="1" ht="22.5" customHeight="1">
      <c r="B130" s="141"/>
      <c r="C130" s="142" t="s">
        <v>336</v>
      </c>
      <c r="D130" s="142" t="s">
        <v>136</v>
      </c>
      <c r="E130" s="143" t="s">
        <v>1234</v>
      </c>
      <c r="F130" s="249" t="s">
        <v>1235</v>
      </c>
      <c r="G130" s="249"/>
      <c r="H130" s="249"/>
      <c r="I130" s="249"/>
      <c r="J130" s="144" t="s">
        <v>1204</v>
      </c>
      <c r="K130" s="145">
        <v>1</v>
      </c>
      <c r="L130" s="250"/>
      <c r="M130" s="250"/>
      <c r="N130" s="250">
        <f>ROUND(L130*K130,2)</f>
        <v>0</v>
      </c>
      <c r="O130" s="250"/>
      <c r="P130" s="250"/>
      <c r="Q130" s="250"/>
      <c r="R130" s="146"/>
      <c r="T130" s="147" t="s">
        <v>5</v>
      </c>
      <c r="U130" s="190" t="s">
        <v>38</v>
      </c>
      <c r="V130" s="191">
        <v>0</v>
      </c>
      <c r="W130" s="191">
        <f>V130*K130</f>
        <v>0</v>
      </c>
      <c r="X130" s="191">
        <v>0</v>
      </c>
      <c r="Y130" s="191">
        <f>X130*K130</f>
        <v>0</v>
      </c>
      <c r="Z130" s="191">
        <v>0</v>
      </c>
      <c r="AA130" s="192">
        <f>Z130*K130</f>
        <v>0</v>
      </c>
      <c r="AR130" s="21" t="s">
        <v>1205</v>
      </c>
      <c r="AT130" s="21" t="s">
        <v>136</v>
      </c>
      <c r="AU130" s="21" t="s">
        <v>101</v>
      </c>
      <c r="AY130" s="21" t="s">
        <v>135</v>
      </c>
      <c r="BE130" s="150">
        <f>IF(U130="základní",N130,0)</f>
        <v>0</v>
      </c>
      <c r="BF130" s="150">
        <f>IF(U130="snížená",N130,0)</f>
        <v>0</v>
      </c>
      <c r="BG130" s="150">
        <f>IF(U130="zákl. přenesená",N130,0)</f>
        <v>0</v>
      </c>
      <c r="BH130" s="150">
        <f>IF(U130="sníž. přenesená",N130,0)</f>
        <v>0</v>
      </c>
      <c r="BI130" s="150">
        <f>IF(U130="nulová",N130,0)</f>
        <v>0</v>
      </c>
      <c r="BJ130" s="21" t="s">
        <v>81</v>
      </c>
      <c r="BK130" s="150">
        <f>ROUND(L130*K130,2)</f>
        <v>0</v>
      </c>
      <c r="BL130" s="21" t="s">
        <v>1205</v>
      </c>
      <c r="BM130" s="21" t="s">
        <v>1236</v>
      </c>
    </row>
    <row r="131" spans="2:18" s="1" customFormat="1" ht="6.95" customHeight="1">
      <c r="B131" s="59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1"/>
    </row>
  </sheetData>
  <mergeCells count="94">
    <mergeCell ref="H1:K1"/>
    <mergeCell ref="S2:AC2"/>
    <mergeCell ref="F130:I130"/>
    <mergeCell ref="L130:M130"/>
    <mergeCell ref="N130:Q130"/>
    <mergeCell ref="N114:Q114"/>
    <mergeCell ref="N115:Q115"/>
    <mergeCell ref="N116:Q116"/>
    <mergeCell ref="N121:Q121"/>
    <mergeCell ref="N125:Q125"/>
    <mergeCell ref="N128:Q128"/>
    <mergeCell ref="F127:I127"/>
    <mergeCell ref="L127:M127"/>
    <mergeCell ref="N127:Q127"/>
    <mergeCell ref="F129:I129"/>
    <mergeCell ref="L129:M129"/>
    <mergeCell ref="N129:Q129"/>
    <mergeCell ref="F124:I124"/>
    <mergeCell ref="L124:M124"/>
    <mergeCell ref="N124:Q124"/>
    <mergeCell ref="F126:I126"/>
    <mergeCell ref="L126:M126"/>
    <mergeCell ref="N126:Q126"/>
    <mergeCell ref="F122:I122"/>
    <mergeCell ref="L122:M122"/>
    <mergeCell ref="N122:Q122"/>
    <mergeCell ref="F123:I123"/>
    <mergeCell ref="L123:M123"/>
    <mergeCell ref="N123:Q123"/>
    <mergeCell ref="F119:I119"/>
    <mergeCell ref="L119:M119"/>
    <mergeCell ref="N119:Q119"/>
    <mergeCell ref="F120:I120"/>
    <mergeCell ref="L120:M120"/>
    <mergeCell ref="N120:Q120"/>
    <mergeCell ref="F117:I117"/>
    <mergeCell ref="L117:M117"/>
    <mergeCell ref="N117:Q117"/>
    <mergeCell ref="F118:I118"/>
    <mergeCell ref="L118:M118"/>
    <mergeCell ref="N118:Q118"/>
    <mergeCell ref="M108:P108"/>
    <mergeCell ref="M110:Q110"/>
    <mergeCell ref="M111:Q111"/>
    <mergeCell ref="F113:I113"/>
    <mergeCell ref="L113:M113"/>
    <mergeCell ref="N113:Q113"/>
    <mergeCell ref="N95:Q95"/>
    <mergeCell ref="L97:Q97"/>
    <mergeCell ref="C103:Q103"/>
    <mergeCell ref="F105:P105"/>
    <mergeCell ref="F106:P106"/>
    <mergeCell ref="N89:Q89"/>
    <mergeCell ref="N90:Q90"/>
    <mergeCell ref="N91:Q91"/>
    <mergeCell ref="N92:Q92"/>
    <mergeCell ref="N93:Q93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AB5DF944E9054CB2EF109111C8E664" ma:contentTypeVersion="3" ma:contentTypeDescription="Vytvoří nový dokument" ma:contentTypeScope="" ma:versionID="bc36d7b5e6849d47e430525750bbaa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2DWAXVAW3MHF-1093146704-8</_dlc_DocId>
    <_dlc_DocIdUrl xmlns="a7e37686-00e6-405d-9032-d05dd3ba55a9">
      <Url>http://vis.fnbrno.cz/c012/WebVZVZ/_layouts/15/DocIdRedir.aspx?ID=2DWAXVAW3MHF-1093146704-8</Url>
      <Description>2DWAXVAW3MHF-1093146704-8</Description>
    </_dlc_DocIdUrl>
  </documentManagement>
</p:properties>
</file>

<file path=customXml/itemProps1.xml><?xml version="1.0" encoding="utf-8"?>
<ds:datastoreItem xmlns:ds="http://schemas.openxmlformats.org/officeDocument/2006/customXml" ds:itemID="{0AE660BA-1658-44B7-B975-DF295FDB9802}"/>
</file>

<file path=customXml/itemProps2.xml><?xml version="1.0" encoding="utf-8"?>
<ds:datastoreItem xmlns:ds="http://schemas.openxmlformats.org/officeDocument/2006/customXml" ds:itemID="{3C1F8E97-BE67-465F-9738-DF5E8181472B}"/>
</file>

<file path=customXml/itemProps3.xml><?xml version="1.0" encoding="utf-8"?>
<ds:datastoreItem xmlns:ds="http://schemas.openxmlformats.org/officeDocument/2006/customXml" ds:itemID="{E207A8B1-FA1D-4C8C-8D9C-7E59FFDC902D}"/>
</file>

<file path=customXml/itemProps4.xml><?xml version="1.0" encoding="utf-8"?>
<ds:datastoreItem xmlns:ds="http://schemas.openxmlformats.org/officeDocument/2006/customXml" ds:itemID="{74A8BDB7-AE6B-4305-AF88-FADC947599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PC-VALCIKOVA\valcikova</dc:creator>
  <cp:keywords/>
  <dc:description/>
  <cp:lastModifiedBy>Opršalová Šárka</cp:lastModifiedBy>
  <cp:lastPrinted>2018-12-10T13:46:59Z</cp:lastPrinted>
  <dcterms:created xsi:type="dcterms:W3CDTF">2018-12-04T11:56:23Z</dcterms:created>
  <dcterms:modified xsi:type="dcterms:W3CDTF">2019-02-12T14:06:14Z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0x0101000DAB5DF944E9054CB2EF109111C8E664</vt:lpwstr>
  </property>
  <property fmtid="{D5CDD505-2E9C-101B-9397-08002B2CF9AE}" pid="3" name="_dlc_DocIdItemGuid">
    <vt:lpwstr>20c5fc07-3032-41fc-a215-3995b2b62668</vt:lpwstr>
  </property>
</Properties>
</file>