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IO\IOd\IOd_OHTS\SMLOUVY OIČ\AKCE\BO_2022_03904_POR_úprava oddělení 7-9\1. Zadání\"/>
    </mc:Choice>
  </mc:AlternateContent>
  <bookViews>
    <workbookView xWindow="0" yWindow="0" windowWidth="28800" windowHeight="12300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Pol'!$A$1:$Y$59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M9" i="12" l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I55" i="1" s="1"/>
  <c r="G17" i="12"/>
  <c r="M17" i="12" s="1"/>
  <c r="M16" i="12" s="1"/>
  <c r="I17" i="12"/>
  <c r="I16" i="12" s="1"/>
  <c r="K17" i="12"/>
  <c r="K16" i="12" s="1"/>
  <c r="O17" i="12"/>
  <c r="O16" i="12" s="1"/>
  <c r="Q17" i="12"/>
  <c r="Q16" i="12" s="1"/>
  <c r="V17" i="12"/>
  <c r="V16" i="12" s="1"/>
  <c r="G19" i="12"/>
  <c r="M19" i="12" s="1"/>
  <c r="M18" i="12" s="1"/>
  <c r="I19" i="12"/>
  <c r="I18" i="12" s="1"/>
  <c r="K19" i="12"/>
  <c r="K18" i="12" s="1"/>
  <c r="O19" i="12"/>
  <c r="O18" i="12" s="1"/>
  <c r="Q19" i="12"/>
  <c r="Q18" i="12" s="1"/>
  <c r="V19" i="12"/>
  <c r="V18" i="12" s="1"/>
  <c r="G21" i="12"/>
  <c r="G20" i="12" s="1"/>
  <c r="I57" i="1" s="1"/>
  <c r="I21" i="12"/>
  <c r="I20" i="12" s="1"/>
  <c r="K21" i="12"/>
  <c r="K20" i="12" s="1"/>
  <c r="O21" i="12"/>
  <c r="O20" i="12" s="1"/>
  <c r="Q21" i="12"/>
  <c r="Q20" i="12" s="1"/>
  <c r="V21" i="12"/>
  <c r="V20" i="12" s="1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V23" i="12"/>
  <c r="V22" i="12" s="1"/>
  <c r="G25" i="12"/>
  <c r="M25" i="12" s="1"/>
  <c r="M24" i="12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I34" i="12"/>
  <c r="K34" i="12"/>
  <c r="O34" i="12"/>
  <c r="Q34" i="12"/>
  <c r="V34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2" i="12"/>
  <c r="I42" i="12"/>
  <c r="K42" i="12"/>
  <c r="O42" i="12"/>
  <c r="Q42" i="12"/>
  <c r="V42" i="12"/>
  <c r="G43" i="12"/>
  <c r="M43" i="12" s="1"/>
  <c r="I43" i="12"/>
  <c r="K43" i="12"/>
  <c r="O43" i="12"/>
  <c r="Q43" i="12"/>
  <c r="Q41" i="12" s="1"/>
  <c r="V43" i="12"/>
  <c r="G45" i="12"/>
  <c r="M45" i="12" s="1"/>
  <c r="M44" i="12" s="1"/>
  <c r="I45" i="12"/>
  <c r="I44" i="12" s="1"/>
  <c r="K45" i="12"/>
  <c r="K44" i="12" s="1"/>
  <c r="O45" i="12"/>
  <c r="O44" i="12" s="1"/>
  <c r="Q45" i="12"/>
  <c r="Q44" i="12" s="1"/>
  <c r="V45" i="12"/>
  <c r="V44" i="12" s="1"/>
  <c r="K46" i="12"/>
  <c r="G47" i="12"/>
  <c r="G46" i="12" s="1"/>
  <c r="I65" i="1" s="1"/>
  <c r="I20" i="1" s="1"/>
  <c r="I47" i="12"/>
  <c r="I46" i="12" s="1"/>
  <c r="K47" i="12"/>
  <c r="M47" i="12"/>
  <c r="M46" i="12" s="1"/>
  <c r="O47" i="12"/>
  <c r="O46" i="12" s="1"/>
  <c r="Q47" i="12"/>
  <c r="Q46" i="12" s="1"/>
  <c r="V47" i="12"/>
  <c r="V46" i="12" s="1"/>
  <c r="AE49" i="12"/>
  <c r="F40" i="1" s="1"/>
  <c r="I19" i="1"/>
  <c r="G24" i="12" l="1"/>
  <c r="I59" i="1" s="1"/>
  <c r="V41" i="12"/>
  <c r="O41" i="12"/>
  <c r="K33" i="12"/>
  <c r="V10" i="12"/>
  <c r="Q36" i="12"/>
  <c r="I13" i="12"/>
  <c r="Q13" i="12"/>
  <c r="G41" i="12"/>
  <c r="I63" i="1" s="1"/>
  <c r="I18" i="1" s="1"/>
  <c r="G22" i="12"/>
  <c r="I58" i="1" s="1"/>
  <c r="K36" i="12"/>
  <c r="K13" i="12"/>
  <c r="V33" i="12"/>
  <c r="M21" i="12"/>
  <c r="M20" i="12" s="1"/>
  <c r="O33" i="12"/>
  <c r="Q10" i="12"/>
  <c r="I10" i="12"/>
  <c r="K10" i="12"/>
  <c r="M10" i="12"/>
  <c r="F41" i="1"/>
  <c r="V36" i="12"/>
  <c r="Q26" i="12"/>
  <c r="O26" i="12"/>
  <c r="I41" i="12"/>
  <c r="I26" i="12"/>
  <c r="G10" i="12"/>
  <c r="I53" i="1" s="1"/>
  <c r="K26" i="12"/>
  <c r="O36" i="12"/>
  <c r="G33" i="12"/>
  <c r="I61" i="1" s="1"/>
  <c r="I36" i="12"/>
  <c r="I33" i="12"/>
  <c r="G26" i="12"/>
  <c r="I60" i="1" s="1"/>
  <c r="M13" i="12"/>
  <c r="G13" i="12"/>
  <c r="I54" i="1" s="1"/>
  <c r="F39" i="1"/>
  <c r="G44" i="12"/>
  <c r="I64" i="1" s="1"/>
  <c r="V26" i="12"/>
  <c r="G18" i="12"/>
  <c r="I56" i="1" s="1"/>
  <c r="V13" i="12"/>
  <c r="O10" i="12"/>
  <c r="K41" i="12"/>
  <c r="Q33" i="12"/>
  <c r="O13" i="12"/>
  <c r="M26" i="12"/>
  <c r="M36" i="12"/>
  <c r="G36" i="12"/>
  <c r="I62" i="1" s="1"/>
  <c r="AF49" i="12"/>
  <c r="M42" i="12"/>
  <c r="M41" i="12" s="1"/>
  <c r="M34" i="12"/>
  <c r="M33" i="12" s="1"/>
  <c r="J28" i="1"/>
  <c r="J26" i="1"/>
  <c r="G38" i="1"/>
  <c r="F38" i="1"/>
  <c r="J23" i="1"/>
  <c r="J24" i="1"/>
  <c r="J25" i="1"/>
  <c r="J27" i="1"/>
  <c r="E24" i="1"/>
  <c r="E26" i="1"/>
  <c r="I17" i="1" l="1"/>
  <c r="G40" i="1"/>
  <c r="H40" i="1" s="1"/>
  <c r="I40" i="1" s="1"/>
  <c r="G39" i="1"/>
  <c r="G42" i="1" s="1"/>
  <c r="G25" i="1" s="1"/>
  <c r="A25" i="1" s="1"/>
  <c r="G41" i="1"/>
  <c r="H41" i="1" s="1"/>
  <c r="I41" i="1" s="1"/>
  <c r="G49" i="12"/>
  <c r="I52" i="1"/>
  <c r="F42" i="1"/>
  <c r="G23" i="1" s="1"/>
  <c r="H39" i="1" l="1"/>
  <c r="H42" i="1" s="1"/>
  <c r="I66" i="1"/>
  <c r="I16" i="1"/>
  <c r="I21" i="1" s="1"/>
  <c r="G28" i="1"/>
  <c r="G26" i="1"/>
  <c r="A26" i="1"/>
  <c r="A23" i="1"/>
  <c r="I39" i="1" l="1"/>
  <c r="I42" i="1" s="1"/>
  <c r="J41" i="1" s="1"/>
  <c r="J65" i="1"/>
  <c r="J52" i="1"/>
  <c r="J60" i="1"/>
  <c r="J62" i="1"/>
  <c r="J59" i="1"/>
  <c r="J63" i="1"/>
  <c r="J53" i="1"/>
  <c r="J56" i="1"/>
  <c r="J61" i="1"/>
  <c r="J57" i="1"/>
  <c r="J54" i="1"/>
  <c r="J64" i="1"/>
  <c r="J58" i="1"/>
  <c r="J55" i="1"/>
  <c r="G24" i="1"/>
  <c r="A27" i="1" s="1"/>
  <c r="A24" i="1"/>
  <c r="J40" i="1" l="1"/>
  <c r="J39" i="1"/>
  <c r="J42" i="1" s="1"/>
  <c r="J66" i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uzivatel4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<sst xmlns="http://schemas.openxmlformats.org/spreadsheetml/2006/main" count="435" uniqueCount="189">
  <si>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</si>
  <si>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</si>
  <si>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</si>
  <si>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</si>
  <si>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</si>
  <si>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</si>
  <si>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</si>
  <si>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</si>
  <si>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</si>
  <si>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</si>
  <si>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</si>
  <si>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</si>
  <si>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</si>
  <si>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</si>
  <si>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</si>
  <si>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</si>
  <si>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</si>
  <si>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</si>
  <si>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</si>
  <si>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</si>
  <si>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</si>
  <si>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</si>
  <si>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</si>
  <si>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</si>
  <si>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</si>
  <si>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</si>
  <si>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</si>
  <si>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</si>
  <si>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</si>
  <si>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</si>
  <si>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</si>
  <si>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</si>
  <si>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</si>
  <si>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</si>
  <si>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</si>
  <si>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</si>
  <si>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</si>
  <si>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</si>
  <si>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</si>
  <si>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</si>
  <si>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</si>
  <si>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</si>
  <si>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Úpravy oddělení 9</t>
  </si>
  <si>
    <t>Budova B</t>
  </si>
  <si>
    <t>Objekt:</t>
  </si>
  <si>
    <t>Rozpočet:</t>
  </si>
  <si>
    <t>100</t>
  </si>
  <si>
    <t>Porodnice 3 np</t>
  </si>
  <si>
    <t>Stavba</t>
  </si>
  <si>
    <t>Celkem za stavbu</t>
  </si>
  <si>
    <t>CZK</t>
  </si>
  <si>
    <t>#POPS</t>
  </si>
  <si>
    <t>Popis stavby: 100 - Porodnice 3 np</t>
  </si>
  <si>
    <t>#POPO</t>
  </si>
  <si>
    <t>Popis objektu: 01 - Budova B</t>
  </si>
  <si>
    <t>#POPR</t>
  </si>
  <si>
    <t>Popis rozpočtu: 01 - Úpravy oddělení 9</t>
  </si>
  <si>
    <t>Rekapitulace dílů</t>
  </si>
  <si>
    <t>Typ dílu</t>
  </si>
  <si>
    <t>34</t>
  </si>
  <si>
    <t>Stěny a příčky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</si>
  <si>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</si>
  <si>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</si>
  <si>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</si>
  <si>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</si>
  <si>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</si>
  <si>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</si>
  <si>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</si>
  <si>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</si>
  <si>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</si>
  <si>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</si>
  <si>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</si>
  <si>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</si>
  <si>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</si>
  <si>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</si>
  <si>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</si>
  <si>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</si>
  <si>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</si>
  <si>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</si>
  <si>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</si>
  <si>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</si>
  <si>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</si>
  <si>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</si>
  <si>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</si>
  <si>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</si>
  <si>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</si>
  <si>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</si>
  <si>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</si>
  <si>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</si>
  <si>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</si>
  <si>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</si>
  <si>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</si>
  <si>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</si>
  <si>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</si>
  <si>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</si>
  <si>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</si>
  <si>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</si>
  <si>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</si>
  <si>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</si>
  <si>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</si>
  <si>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</si>
  <si>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</si>
  <si>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</si>
  <si>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</si>
  <si>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</si>
  <si>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</si>
  <si>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</si>
  <si>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</si>
  <si>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</si>
  <si>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</si>
  <si>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</si>
  <si>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</si>
  <si>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</si>
  <si>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</si>
  <si>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</si>
  <si>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</si>
  <si>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347016111R00</t>
  </si>
  <si>
    <t>Předstěna SDK,tl. 65 mm,oc.kce CW,1x RB 12,5 mm, bez izol ( sdk kastlík )</t>
  </si>
  <si>
    <t>m2</t>
  </si>
  <si>
    <t>RTS 22/ II</t>
  </si>
  <si>
    <t>Práce</t>
  </si>
  <si>
    <t>Běžná</t>
  </si>
  <si>
    <t>POL1_</t>
  </si>
  <si>
    <t>612421231R00</t>
  </si>
  <si>
    <t>Oprava vápen.omítek stěn do 10 % pl. - štukových</t>
  </si>
  <si>
    <t>Indiv</t>
  </si>
  <si>
    <t>614472605RT3</t>
  </si>
  <si>
    <t>Oprava vnitř.beton.konstr.pl.do 1 m2 tl. 5 mm včetně dodávky opravné stěrky např. Chemos OT 101</t>
  </si>
  <si>
    <t>kus</t>
  </si>
  <si>
    <t>632418110RT1</t>
  </si>
  <si>
    <t>Potěr ze SMS Baumit, ruční zpracování, tl. 10 mm Nivello Quattro samonivelační, vč. penetrace Grund</t>
  </si>
  <si>
    <t>632441491R00</t>
  </si>
  <si>
    <t>Broušení anhydritových potěrů - odstranění šlemu</t>
  </si>
  <si>
    <t>941955003R00</t>
  </si>
  <si>
    <t>Lešení lehké pomocné, výška podlahy do 2,5 m</t>
  </si>
  <si>
    <t>952901114R00</t>
  </si>
  <si>
    <t>Vyčištění budov o výšce podlaží nad 4 m</t>
  </si>
  <si>
    <t>965048515R00</t>
  </si>
  <si>
    <t>Broušení betonových povrchů do tl. 5 mm</t>
  </si>
  <si>
    <t>998011002R00</t>
  </si>
  <si>
    <t>Přesun hmot pro budovy zděné výšky do 12 m</t>
  </si>
  <si>
    <t>kompl</t>
  </si>
  <si>
    <t>767RX1</t>
  </si>
  <si>
    <t>Požární hliníkové dveře EI30 EW60 2,2 x 2,5 m dvoukřídlé, samozavírač, bezp. sklo, příprava pro eps</t>
  </si>
  <si>
    <t>Vlastní</t>
  </si>
  <si>
    <t>776421100RU1</t>
  </si>
  <si>
    <t>Lepení podlahových soklíků z PVC a vinylu včetně dodávky soklíku PVC</t>
  </si>
  <si>
    <t>m</t>
  </si>
  <si>
    <t>776511810R00</t>
  </si>
  <si>
    <t>Odstranění PVC a koberců lepených bez podložky</t>
  </si>
  <si>
    <t>776521110R00</t>
  </si>
  <si>
    <t xml:space="preserve">Lepení povlak.podlah z pásů PVC na lepidlo </t>
  </si>
  <si>
    <t>776994111RT1</t>
  </si>
  <si>
    <t xml:space="preserve">Svařování povlakových podlah z pásů nebo čtverců včetně svařovací šňůry </t>
  </si>
  <si>
    <t>998776102R00</t>
  </si>
  <si>
    <t>Přesun hmot pro podlahy povlakové, výšky do 12 m</t>
  </si>
  <si>
    <t>28412303R</t>
  </si>
  <si>
    <t>Podlahovina PVC  tl. 2 mm š. 2 m, tř zátěže 34 pro nemocniční prostory</t>
  </si>
  <si>
    <t>SPCM</t>
  </si>
  <si>
    <t>Specifikace</t>
  </si>
  <si>
    <t>POL3_</t>
  </si>
  <si>
    <t>783322220R00</t>
  </si>
  <si>
    <t>Nátěr syntetický ocel. radiát. článků 2x +1x email</t>
  </si>
  <si>
    <t>783626028RT2</t>
  </si>
  <si>
    <t>Tmelení defektů povrchu truhl. výrobků, ( dveří + zárubní) tmel  2 x + broušení + nátěr 2x</t>
  </si>
  <si>
    <t>784402801R00</t>
  </si>
  <si>
    <t>Odstranění malby oškrábáním v místnosti H do 3,8 m</t>
  </si>
  <si>
    <t>784191101R00</t>
  </si>
  <si>
    <t>Penetrace podkladu univerzální Primalex 1x</t>
  </si>
  <si>
    <t>784195212R00</t>
  </si>
  <si>
    <t>Malba Primalex Plus, bílá, bez penetrace, 2 x</t>
  </si>
  <si>
    <t>784011222RT2</t>
  </si>
  <si>
    <t>Zakrytí podlah, včetně odstranění včetně papírové lepenky</t>
  </si>
  <si>
    <t>210020921R00</t>
  </si>
  <si>
    <t>Ucpávka protipožární, průchod stěnou, tl. 15 cm</t>
  </si>
  <si>
    <t>210RX1</t>
  </si>
  <si>
    <t>979081111R00</t>
  </si>
  <si>
    <t>Odvoz suti a vybour. hmot na skládku do 1 km, včetně poplatku za skládku PVC</t>
  </si>
  <si>
    <t>913      R00</t>
  </si>
  <si>
    <t>Hzs - Stavební dělník ( pomocné práce )</t>
  </si>
  <si>
    <t>h</t>
  </si>
  <si>
    <t>Prav.M</t>
  </si>
  <si>
    <t>HZS</t>
  </si>
  <si>
    <t>POL10_</t>
  </si>
  <si>
    <t>SUM</t>
  </si>
  <si>
    <t>Poznámky uchazeče k zadání</t>
  </si>
  <si>
    <t>POPUZIV</t>
  </si>
  <si>
    <t>END</t>
  </si>
  <si>
    <t>Elektroinstalace - přesun kabeláže +  úprava svítidel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</si>
</sst>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5" fontId="8" fillId="2" borderId="0" xfId="0" applyNumberFormat="1" applyFont="1" applyFill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0" t="s">
        <v>4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">
      <c r="A2" s="2"/>
      <c r="B2" s="77" t="s">
        <v>24</v>
      </c>
      <c r="C2" s="78"/>
      <c r="D2" s="79" t="s">
        <v>46</v>
      </c>
      <c r="E2" s="226" t="s">
        <v>47</v>
      </c>
      <c r="F2" s="227"/>
      <c r="G2" s="227"/>
      <c r="H2" s="227"/>
      <c r="I2" s="227"/>
      <c r="J2" s="228"/>
      <c r="O2" s="1"/>
    </row>
    <row r="3" spans="1:15" ht="27" customHeight="1" x14ac:dyDescent="0.2">
      <c r="A3" s="2"/>
      <c r="B3" s="80" t="s">
        <v>44</v>
      </c>
      <c r="C3" s="78"/>
      <c r="D3" s="81" t="s">
        <v>41</v>
      </c>
      <c r="E3" s="229" t="s">
        <v>43</v>
      </c>
      <c r="F3" s="230"/>
      <c r="G3" s="230"/>
      <c r="H3" s="230"/>
      <c r="I3" s="230"/>
      <c r="J3" s="231"/>
    </row>
    <row r="4" spans="1:15" ht="23.25" customHeight="1" x14ac:dyDescent="0.2">
      <c r="A4" s="76">
        <v>1572</v>
      </c>
      <c r="B4" s="82" t="s">
        <v>45</v>
      </c>
      <c r="C4" s="83"/>
      <c r="D4" s="84" t="s">
        <v>41</v>
      </c>
      <c r="E4" s="209" t="s">
        <v>42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23</v>
      </c>
      <c r="D5" s="214"/>
      <c r="E5" s="215"/>
      <c r="F5" s="215"/>
      <c r="G5" s="21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3"/>
      <c r="E11" s="233"/>
      <c r="F11" s="233"/>
      <c r="G11" s="23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2"/>
      <c r="F15" s="232"/>
      <c r="G15" s="234"/>
      <c r="H15" s="234"/>
      <c r="I15" s="234" t="s">
        <v>31</v>
      </c>
      <c r="J15" s="235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197"/>
      <c r="F16" s="198"/>
      <c r="G16" s="197"/>
      <c r="H16" s="198"/>
      <c r="I16" s="197">
        <f>SUMIF(F52:F65,A16,I52:I65)+SUMIF(F52:F65,"PSU",I52:I65)</f>
        <v>0</v>
      </c>
      <c r="J16" s="199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197"/>
      <c r="F17" s="198"/>
      <c r="G17" s="197"/>
      <c r="H17" s="198"/>
      <c r="I17" s="197">
        <f>SUMIF(F52:F65,A17,I52:I65)</f>
        <v>0</v>
      </c>
      <c r="J17" s="199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197"/>
      <c r="F18" s="198"/>
      <c r="G18" s="197"/>
      <c r="H18" s="198"/>
      <c r="I18" s="197">
        <f>SUMIF(F52:F65,A18,I52:I65)</f>
        <v>0</v>
      </c>
      <c r="J18" s="199"/>
    </row>
    <row r="19" spans="1:10" ht="23.25" customHeight="1" x14ac:dyDescent="0.2">
      <c r="A19" s="139" t="s">
        <v>87</v>
      </c>
      <c r="B19" s="38" t="s">
        <v>29</v>
      </c>
      <c r="C19" s="62"/>
      <c r="D19" s="63"/>
      <c r="E19" s="197"/>
      <c r="F19" s="198"/>
      <c r="G19" s="197"/>
      <c r="H19" s="198"/>
      <c r="I19" s="197">
        <f>SUMIF(F52:F65,A19,I52:I65)</f>
        <v>0</v>
      </c>
      <c r="J19" s="199"/>
    </row>
    <row r="20" spans="1:10" ht="23.25" customHeight="1" x14ac:dyDescent="0.2">
      <c r="A20" s="139" t="s">
        <v>86</v>
      </c>
      <c r="B20" s="38" t="s">
        <v>30</v>
      </c>
      <c r="C20" s="62"/>
      <c r="D20" s="63"/>
      <c r="E20" s="197"/>
      <c r="F20" s="198"/>
      <c r="G20" s="197"/>
      <c r="H20" s="198"/>
      <c r="I20" s="197">
        <f>SUMIF(F52:F65,A20,I52:I65)</f>
        <v>0</v>
      </c>
      <c r="J20" s="199"/>
    </row>
    <row r="21" spans="1:10" ht="23.25" customHeight="1" x14ac:dyDescent="0.2">
      <c r="A21" s="2"/>
      <c r="B21" s="48" t="s">
        <v>31</v>
      </c>
      <c r="C21" s="64"/>
      <c r="D21" s="65"/>
      <c r="E21" s="200"/>
      <c r="F21" s="236"/>
      <c r="G21" s="200"/>
      <c r="H21" s="236"/>
      <c r="I21" s="200">
        <f>SUM(I16:J20)</f>
        <v>0</v>
      </c>
      <c r="J21" s="2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3">
        <f>A23</f>
        <v>0</v>
      </c>
      <c r="H24" s="194"/>
      <c r="I24" s="1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3">
        <f>A25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5">
        <f>CenaCelkem-(ZakladDPHSni+DPHSni+ZakladDPHZakl+DPHZakl)</f>
        <v>0</v>
      </c>
      <c r="H27" s="225"/>
      <c r="I27" s="225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02">
        <f>ZakladDPHSniVypocet+ZakladDPHZaklVypocet</f>
        <v>0</v>
      </c>
      <c r="H28" s="203"/>
      <c r="I28" s="203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2">
        <f>A27</f>
        <v>0</v>
      </c>
      <c r="H29" s="202"/>
      <c r="I29" s="202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4"/>
      <c r="E34" s="205"/>
      <c r="G34" s="206"/>
      <c r="H34" s="207"/>
      <c r="I34" s="207"/>
      <c r="J34" s="25"/>
    </row>
    <row r="35" spans="1:10" ht="12.75" customHeight="1" x14ac:dyDescent="0.2">
      <c r="A35" s="2"/>
      <c r="B35" s="2"/>
      <c r="D35" s="192" t="s">
        <v>2</v>
      </c>
      <c r="E35" s="19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48</v>
      </c>
      <c r="C39" s="187"/>
      <c r="D39" s="187"/>
      <c r="E39" s="187"/>
      <c r="F39" s="99">
        <f>'01 01 Pol'!AE49</f>
        <v>0</v>
      </c>
      <c r="G39" s="100">
        <f>'01 01 Pol'!AF49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 t="s">
        <v>41</v>
      </c>
      <c r="C40" s="188" t="s">
        <v>43</v>
      </c>
      <c r="D40" s="188"/>
      <c r="E40" s="188"/>
      <c r="F40" s="104">
        <f>'01 01 Pol'!AE49</f>
        <v>0</v>
      </c>
      <c r="G40" s="105">
        <f>'01 01 Pol'!AF49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">
      <c r="A41" s="88">
        <v>3</v>
      </c>
      <c r="B41" s="107" t="s">
        <v>41</v>
      </c>
      <c r="C41" s="187" t="s">
        <v>42</v>
      </c>
      <c r="D41" s="187"/>
      <c r="E41" s="187"/>
      <c r="F41" s="108">
        <f>'01 01 Pol'!AE49</f>
        <v>0</v>
      </c>
      <c r="G41" s="101">
        <f>'01 01 Pol'!AF49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88"/>
      <c r="B42" s="189" t="s">
        <v>49</v>
      </c>
      <c r="C42" s="190"/>
      <c r="D42" s="190"/>
      <c r="E42" s="191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">
      <c r="A44" t="s">
        <v>51</v>
      </c>
      <c r="B44" t="s">
        <v>52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9" spans="1:10" ht="15.75" x14ac:dyDescent="0.25">
      <c r="B49" s="120" t="s">
        <v>57</v>
      </c>
    </row>
    <row r="51" spans="1:10" ht="25.5" customHeight="1" x14ac:dyDescent="0.2">
      <c r="A51" s="122"/>
      <c r="B51" s="125" t="s">
        <v>18</v>
      </c>
      <c r="C51" s="125" t="s">
        <v>6</v>
      </c>
      <c r="D51" s="126"/>
      <c r="E51" s="126"/>
      <c r="F51" s="127" t="s">
        <v>58</v>
      </c>
      <c r="G51" s="127"/>
      <c r="H51" s="127"/>
      <c r="I51" s="127" t="s">
        <v>31</v>
      </c>
      <c r="J51" s="127" t="s">
        <v>0</v>
      </c>
    </row>
    <row r="52" spans="1:10" ht="36.75" customHeight="1" x14ac:dyDescent="0.2">
      <c r="A52" s="123"/>
      <c r="B52" s="128" t="s">
        <v>59</v>
      </c>
      <c r="C52" s="185" t="s">
        <v>60</v>
      </c>
      <c r="D52" s="186"/>
      <c r="E52" s="186"/>
      <c r="F52" s="137" t="s">
        <v>26</v>
      </c>
      <c r="G52" s="129"/>
      <c r="H52" s="129"/>
      <c r="I52" s="129">
        <f>'01 01 Pol'!G8</f>
        <v>0</v>
      </c>
      <c r="J52" s="134" t="str">
        <f>IF(I66=0,"",I52/I66*100)</f>
        <v/>
      </c>
    </row>
    <row r="53" spans="1:10" ht="36.75" customHeight="1" x14ac:dyDescent="0.2">
      <c r="A53" s="123"/>
      <c r="B53" s="128" t="s">
        <v>61</v>
      </c>
      <c r="C53" s="185" t="s">
        <v>62</v>
      </c>
      <c r="D53" s="186"/>
      <c r="E53" s="186"/>
      <c r="F53" s="137" t="s">
        <v>26</v>
      </c>
      <c r="G53" s="129"/>
      <c r="H53" s="129"/>
      <c r="I53" s="129">
        <f>'01 01 Pol'!G10</f>
        <v>0</v>
      </c>
      <c r="J53" s="134" t="str">
        <f>IF(I66=0,"",I53/I66*100)</f>
        <v/>
      </c>
    </row>
    <row r="54" spans="1:10" ht="36.75" customHeight="1" x14ac:dyDescent="0.2">
      <c r="A54" s="123"/>
      <c r="B54" s="128" t="s">
        <v>63</v>
      </c>
      <c r="C54" s="185" t="s">
        <v>64</v>
      </c>
      <c r="D54" s="186"/>
      <c r="E54" s="186"/>
      <c r="F54" s="137" t="s">
        <v>26</v>
      </c>
      <c r="G54" s="129"/>
      <c r="H54" s="129"/>
      <c r="I54" s="129">
        <f>'01 01 Pol'!G13</f>
        <v>0</v>
      </c>
      <c r="J54" s="134" t="str">
        <f>IF(I66=0,"",I54/I66*100)</f>
        <v/>
      </c>
    </row>
    <row r="55" spans="1:10" ht="36.75" customHeight="1" x14ac:dyDescent="0.2">
      <c r="A55" s="123"/>
      <c r="B55" s="128" t="s">
        <v>65</v>
      </c>
      <c r="C55" s="185" t="s">
        <v>66</v>
      </c>
      <c r="D55" s="186"/>
      <c r="E55" s="186"/>
      <c r="F55" s="137" t="s">
        <v>26</v>
      </c>
      <c r="G55" s="129"/>
      <c r="H55" s="129"/>
      <c r="I55" s="129">
        <f>'01 01 Pol'!G16</f>
        <v>0</v>
      </c>
      <c r="J55" s="134" t="str">
        <f>IF(I66=0,"",I55/I66*100)</f>
        <v/>
      </c>
    </row>
    <row r="56" spans="1:10" ht="36.75" customHeight="1" x14ac:dyDescent="0.2">
      <c r="A56" s="123"/>
      <c r="B56" s="128" t="s">
        <v>67</v>
      </c>
      <c r="C56" s="185" t="s">
        <v>68</v>
      </c>
      <c r="D56" s="186"/>
      <c r="E56" s="186"/>
      <c r="F56" s="137" t="s">
        <v>26</v>
      </c>
      <c r="G56" s="129"/>
      <c r="H56" s="129"/>
      <c r="I56" s="129">
        <f>'01 01 Pol'!G18</f>
        <v>0</v>
      </c>
      <c r="J56" s="134" t="str">
        <f>IF(I66=0,"",I56/I66*100)</f>
        <v/>
      </c>
    </row>
    <row r="57" spans="1:10" ht="36.75" customHeight="1" x14ac:dyDescent="0.2">
      <c r="A57" s="123"/>
      <c r="B57" s="128" t="s">
        <v>69</v>
      </c>
      <c r="C57" s="185" t="s">
        <v>70</v>
      </c>
      <c r="D57" s="186"/>
      <c r="E57" s="186"/>
      <c r="F57" s="137" t="s">
        <v>26</v>
      </c>
      <c r="G57" s="129"/>
      <c r="H57" s="129"/>
      <c r="I57" s="129">
        <f>'01 01 Pol'!G20</f>
        <v>0</v>
      </c>
      <c r="J57" s="134" t="str">
        <f>IF(I66=0,"",I57/I66*100)</f>
        <v/>
      </c>
    </row>
    <row r="58" spans="1:10" ht="36.75" customHeight="1" x14ac:dyDescent="0.2">
      <c r="A58" s="123"/>
      <c r="B58" s="128" t="s">
        <v>71</v>
      </c>
      <c r="C58" s="185" t="s">
        <v>72</v>
      </c>
      <c r="D58" s="186"/>
      <c r="E58" s="186"/>
      <c r="F58" s="137" t="s">
        <v>26</v>
      </c>
      <c r="G58" s="129"/>
      <c r="H58" s="129"/>
      <c r="I58" s="129">
        <f>'01 01 Pol'!G22</f>
        <v>0</v>
      </c>
      <c r="J58" s="134" t="str">
        <f>IF(I66=0,"",I58/I66*100)</f>
        <v/>
      </c>
    </row>
    <row r="59" spans="1:10" ht="36.75" customHeight="1" x14ac:dyDescent="0.2">
      <c r="A59" s="123"/>
      <c r="B59" s="128" t="s">
        <v>73</v>
      </c>
      <c r="C59" s="185" t="s">
        <v>74</v>
      </c>
      <c r="D59" s="186"/>
      <c r="E59" s="186"/>
      <c r="F59" s="137" t="s">
        <v>27</v>
      </c>
      <c r="G59" s="129"/>
      <c r="H59" s="129"/>
      <c r="I59" s="129">
        <f>'01 01 Pol'!G24</f>
        <v>0</v>
      </c>
      <c r="J59" s="134" t="str">
        <f>IF(I66=0,"",I59/I66*100)</f>
        <v/>
      </c>
    </row>
    <row r="60" spans="1:10" ht="36.75" customHeight="1" x14ac:dyDescent="0.2">
      <c r="A60" s="123"/>
      <c r="B60" s="128" t="s">
        <v>75</v>
      </c>
      <c r="C60" s="185" t="s">
        <v>76</v>
      </c>
      <c r="D60" s="186"/>
      <c r="E60" s="186"/>
      <c r="F60" s="137" t="s">
        <v>27</v>
      </c>
      <c r="G60" s="129"/>
      <c r="H60" s="129"/>
      <c r="I60" s="129">
        <f>'01 01 Pol'!G26</f>
        <v>0</v>
      </c>
      <c r="J60" s="134" t="str">
        <f>IF(I66=0,"",I60/I66*100)</f>
        <v/>
      </c>
    </row>
    <row r="61" spans="1:10" ht="36.75" customHeight="1" x14ac:dyDescent="0.2">
      <c r="A61" s="123"/>
      <c r="B61" s="128" t="s">
        <v>77</v>
      </c>
      <c r="C61" s="185" t="s">
        <v>78</v>
      </c>
      <c r="D61" s="186"/>
      <c r="E61" s="186"/>
      <c r="F61" s="137" t="s">
        <v>27</v>
      </c>
      <c r="G61" s="129"/>
      <c r="H61" s="129"/>
      <c r="I61" s="129">
        <f>'01 01 Pol'!G33</f>
        <v>0</v>
      </c>
      <c r="J61" s="134" t="str">
        <f>IF(I66=0,"",I61/I66*100)</f>
        <v/>
      </c>
    </row>
    <row r="62" spans="1:10" ht="36.75" customHeight="1" x14ac:dyDescent="0.2">
      <c r="A62" s="123"/>
      <c r="B62" s="128" t="s">
        <v>79</v>
      </c>
      <c r="C62" s="185" t="s">
        <v>80</v>
      </c>
      <c r="D62" s="186"/>
      <c r="E62" s="186"/>
      <c r="F62" s="137" t="s">
        <v>27</v>
      </c>
      <c r="G62" s="129"/>
      <c r="H62" s="129"/>
      <c r="I62" s="129">
        <f>'01 01 Pol'!G36</f>
        <v>0</v>
      </c>
      <c r="J62" s="134" t="str">
        <f>IF(I66=0,"",I62/I66*100)</f>
        <v/>
      </c>
    </row>
    <row r="63" spans="1:10" ht="36.75" customHeight="1" x14ac:dyDescent="0.2">
      <c r="A63" s="123"/>
      <c r="B63" s="128" t="s">
        <v>81</v>
      </c>
      <c r="C63" s="185" t="s">
        <v>82</v>
      </c>
      <c r="D63" s="186"/>
      <c r="E63" s="186"/>
      <c r="F63" s="137" t="s">
        <v>28</v>
      </c>
      <c r="G63" s="129"/>
      <c r="H63" s="129"/>
      <c r="I63" s="129">
        <f>'01 01 Pol'!G41</f>
        <v>0</v>
      </c>
      <c r="J63" s="134" t="str">
        <f>IF(I66=0,"",I63/I66*100)</f>
        <v/>
      </c>
    </row>
    <row r="64" spans="1:10" ht="36.75" customHeight="1" x14ac:dyDescent="0.2">
      <c r="A64" s="123"/>
      <c r="B64" s="128" t="s">
        <v>83</v>
      </c>
      <c r="C64" s="185" t="s">
        <v>84</v>
      </c>
      <c r="D64" s="186"/>
      <c r="E64" s="186"/>
      <c r="F64" s="137" t="s">
        <v>85</v>
      </c>
      <c r="G64" s="129"/>
      <c r="H64" s="129"/>
      <c r="I64" s="129">
        <f>'01 01 Pol'!G44</f>
        <v>0</v>
      </c>
      <c r="J64" s="134" t="str">
        <f>IF(I66=0,"",I64/I66*100)</f>
        <v/>
      </c>
    </row>
    <row r="65" spans="1:10" ht="36.75" customHeight="1" x14ac:dyDescent="0.2">
      <c r="A65" s="123"/>
      <c r="B65" s="128" t="s">
        <v>86</v>
      </c>
      <c r="C65" s="185" t="s">
        <v>30</v>
      </c>
      <c r="D65" s="186"/>
      <c r="E65" s="186"/>
      <c r="F65" s="137" t="s">
        <v>86</v>
      </c>
      <c r="G65" s="129"/>
      <c r="H65" s="129"/>
      <c r="I65" s="129">
        <f>'01 01 Pol'!G46</f>
        <v>0</v>
      </c>
      <c r="J65" s="134" t="str">
        <f>IF(I66=0,"",I65/I66*100)</f>
        <v/>
      </c>
    </row>
    <row r="66" spans="1:10" ht="25.5" customHeight="1" x14ac:dyDescent="0.2">
      <c r="A66" s="124"/>
      <c r="B66" s="130" t="s">
        <v>1</v>
      </c>
      <c r="C66" s="131"/>
      <c r="D66" s="132"/>
      <c r="E66" s="132"/>
      <c r="F66" s="138"/>
      <c r="G66" s="133"/>
      <c r="H66" s="133"/>
      <c r="I66" s="133">
        <f>SUM(I52:I65)</f>
        <v>0</v>
      </c>
      <c r="J66" s="135">
        <f>SUM(J52:J65)</f>
        <v>0</v>
      </c>
    </row>
    <row r="67" spans="1:10" x14ac:dyDescent="0.2">
      <c r="F67" s="87"/>
      <c r="G67" s="87"/>
      <c r="H67" s="87"/>
      <c r="I67" s="87"/>
      <c r="J67" s="136"/>
    </row>
    <row r="68" spans="1:10" x14ac:dyDescent="0.2">
      <c r="F68" s="87"/>
      <c r="G68" s="87"/>
      <c r="H68" s="87"/>
      <c r="I68" s="87"/>
      <c r="J68" s="136"/>
    </row>
    <row r="69" spans="1:10" x14ac:dyDescent="0.2">
      <c r="F69" s="87"/>
      <c r="G69" s="87"/>
      <c r="H69" s="87"/>
      <c r="I69" s="87"/>
      <c r="J69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63:E63"/>
    <mergeCell ref="C64:E64"/>
    <mergeCell ref="C65:E65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7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8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9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10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5"/>
  <sheetViews>
    <sheetView workbookViewId="0">
      <pane ySplit="7" topLeftCell="A8" activePane="bottomLeft" state="frozen"/>
      <selection pane="bottomLeft" activeCell="AP42" sqref="AP42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3" t="s">
        <v>7</v>
      </c>
      <c r="B1" s="253"/>
      <c r="C1" s="253"/>
      <c r="D1" s="253"/>
      <c r="E1" s="253"/>
      <c r="F1" s="253"/>
      <c r="G1" s="253"/>
      <c r="AG1" t="s">
        <v>88</v>
      </c>
    </row>
    <row r="2" spans="1:60" ht="24.95" customHeight="1" x14ac:dyDescent="0.2">
      <c r="A2" s="140" t="s">
        <v>8</v>
      </c>
      <c r="B2" s="49" t="s">
        <v>46</v>
      </c>
      <c r="C2" s="254" t="s">
        <v>47</v>
      </c>
      <c r="D2" s="255"/>
      <c r="E2" s="255"/>
      <c r="F2" s="255"/>
      <c r="G2" s="256"/>
      <c r="AG2" t="s">
        <v>89</v>
      </c>
    </row>
    <row r="3" spans="1:60" ht="24.95" customHeight="1" x14ac:dyDescent="0.2">
      <c r="A3" s="140" t="s">
        <v>9</v>
      </c>
      <c r="B3" s="49" t="s">
        <v>41</v>
      </c>
      <c r="C3" s="254" t="s">
        <v>43</v>
      </c>
      <c r="D3" s="255"/>
      <c r="E3" s="255"/>
      <c r="F3" s="255"/>
      <c r="G3" s="256"/>
      <c r="AC3" s="121" t="s">
        <v>89</v>
      </c>
      <c r="AG3" t="s">
        <v>90</v>
      </c>
    </row>
    <row r="4" spans="1:60" ht="24.95" customHeight="1" x14ac:dyDescent="0.2">
      <c r="A4" s="141" t="s">
        <v>10</v>
      </c>
      <c r="B4" s="142" t="s">
        <v>41</v>
      </c>
      <c r="C4" s="257" t="s">
        <v>42</v>
      </c>
      <c r="D4" s="258"/>
      <c r="E4" s="258"/>
      <c r="F4" s="258"/>
      <c r="G4" s="259"/>
      <c r="AG4" t="s">
        <v>91</v>
      </c>
    </row>
    <row r="5" spans="1:60" x14ac:dyDescent="0.2">
      <c r="D5" s="10"/>
    </row>
    <row r="6" spans="1:60" ht="38.25" x14ac:dyDescent="0.2">
      <c r="A6" s="144" t="s">
        <v>92</v>
      </c>
      <c r="B6" s="146" t="s">
        <v>93</v>
      </c>
      <c r="C6" s="146" t="s">
        <v>94</v>
      </c>
      <c r="D6" s="145" t="s">
        <v>95</v>
      </c>
      <c r="E6" s="144" t="s">
        <v>96</v>
      </c>
      <c r="F6" s="143" t="s">
        <v>97</v>
      </c>
      <c r="G6" s="144" t="s">
        <v>31</v>
      </c>
      <c r="H6" s="147" t="s">
        <v>32</v>
      </c>
      <c r="I6" s="147" t="s">
        <v>98</v>
      </c>
      <c r="J6" s="147" t="s">
        <v>33</v>
      </c>
      <c r="K6" s="147" t="s">
        <v>99</v>
      </c>
      <c r="L6" s="147" t="s">
        <v>100</v>
      </c>
      <c r="M6" s="147" t="s">
        <v>101</v>
      </c>
      <c r="N6" s="147" t="s">
        <v>102</v>
      </c>
      <c r="O6" s="147" t="s">
        <v>103</v>
      </c>
      <c r="P6" s="147" t="s">
        <v>104</v>
      </c>
      <c r="Q6" s="147" t="s">
        <v>105</v>
      </c>
      <c r="R6" s="147" t="s">
        <v>106</v>
      </c>
      <c r="S6" s="147" t="s">
        <v>107</v>
      </c>
      <c r="T6" s="147" t="s">
        <v>108</v>
      </c>
      <c r="U6" s="147" t="s">
        <v>109</v>
      </c>
      <c r="V6" s="147" t="s">
        <v>110</v>
      </c>
      <c r="W6" s="147" t="s">
        <v>111</v>
      </c>
      <c r="X6" s="147" t="s">
        <v>112</v>
      </c>
      <c r="Y6" s="147" t="s">
        <v>113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114</v>
      </c>
      <c r="B8" s="161" t="s">
        <v>59</v>
      </c>
      <c r="C8" s="179" t="s">
        <v>60</v>
      </c>
      <c r="D8" s="162"/>
      <c r="E8" s="163"/>
      <c r="F8" s="164"/>
      <c r="G8" s="165">
        <f>SUMIF(AG9:AG9,"&lt;&gt;NOR",G9:G9)</f>
        <v>0</v>
      </c>
      <c r="H8" s="159"/>
      <c r="I8" s="159">
        <f>SUM(I9:I9)</f>
        <v>1204.5899999999999</v>
      </c>
      <c r="J8" s="159"/>
      <c r="K8" s="159">
        <f>SUM(K9:K9)</f>
        <v>1195.4100000000001</v>
      </c>
      <c r="L8" s="159"/>
      <c r="M8" s="159">
        <f>SUM(M9:M9)</f>
        <v>0</v>
      </c>
      <c r="N8" s="158"/>
      <c r="O8" s="158">
        <f>SUM(O9:O9)</f>
        <v>0.04</v>
      </c>
      <c r="P8" s="158"/>
      <c r="Q8" s="158">
        <f>SUM(Q9:Q9)</f>
        <v>0</v>
      </c>
      <c r="R8" s="159"/>
      <c r="S8" s="159"/>
      <c r="T8" s="159"/>
      <c r="U8" s="159"/>
      <c r="V8" s="159">
        <f>SUM(V9:V9)</f>
        <v>2.0699999999999998</v>
      </c>
      <c r="W8" s="159"/>
      <c r="X8" s="159"/>
      <c r="Y8" s="159"/>
      <c r="AG8" t="s">
        <v>115</v>
      </c>
    </row>
    <row r="9" spans="1:60" ht="22.5" outlineLevel="1" x14ac:dyDescent="0.2">
      <c r="A9" s="167">
        <v>1</v>
      </c>
      <c r="B9" s="168" t="s">
        <v>116</v>
      </c>
      <c r="C9" s="180" t="s">
        <v>117</v>
      </c>
      <c r="D9" s="169" t="s">
        <v>118</v>
      </c>
      <c r="E9" s="170">
        <v>3</v>
      </c>
      <c r="F9" s="171">
        <v>0</v>
      </c>
      <c r="G9" s="172">
        <f>ROUND(E9*F9,2)</f>
        <v>0</v>
      </c>
      <c r="H9" s="157">
        <v>401.53</v>
      </c>
      <c r="I9" s="156">
        <f>ROUND(E9*H9,2)</f>
        <v>1204.5899999999999</v>
      </c>
      <c r="J9" s="157">
        <v>398.47</v>
      </c>
      <c r="K9" s="156">
        <f>ROUND(E9*J9,2)</f>
        <v>1195.4100000000001</v>
      </c>
      <c r="L9" s="156">
        <v>21</v>
      </c>
      <c r="M9" s="156">
        <f>G9*(1+L9/100)</f>
        <v>0</v>
      </c>
      <c r="N9" s="155">
        <v>1.201E-2</v>
      </c>
      <c r="O9" s="155">
        <f>ROUND(E9*N9,2)</f>
        <v>0.04</v>
      </c>
      <c r="P9" s="155">
        <v>0</v>
      </c>
      <c r="Q9" s="155">
        <f>ROUND(E9*P9,2)</f>
        <v>0</v>
      </c>
      <c r="R9" s="156"/>
      <c r="S9" s="156" t="s">
        <v>119</v>
      </c>
      <c r="T9" s="156" t="s">
        <v>119</v>
      </c>
      <c r="U9" s="156">
        <v>0.69</v>
      </c>
      <c r="V9" s="156">
        <f>ROUND(E9*U9,2)</f>
        <v>2.0699999999999998</v>
      </c>
      <c r="W9" s="156"/>
      <c r="X9" s="156" t="s">
        <v>120</v>
      </c>
      <c r="Y9" s="156" t="s">
        <v>121</v>
      </c>
      <c r="Z9" s="148"/>
      <c r="AA9" s="148"/>
      <c r="AB9" s="148"/>
      <c r="AC9" s="148"/>
      <c r="AD9" s="148"/>
      <c r="AE9" s="148"/>
      <c r="AF9" s="148"/>
      <c r="AG9" s="148" t="s">
        <v>122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60" t="s">
        <v>114</v>
      </c>
      <c r="B10" s="161" t="s">
        <v>61</v>
      </c>
      <c r="C10" s="179" t="s">
        <v>62</v>
      </c>
      <c r="D10" s="162"/>
      <c r="E10" s="163"/>
      <c r="F10" s="164"/>
      <c r="G10" s="165">
        <f>SUMIF(AG11:AG12,"&lt;&gt;NOR",G11:G12)</f>
        <v>0</v>
      </c>
      <c r="H10" s="159"/>
      <c r="I10" s="159">
        <f>SUM(I11:I12)</f>
        <v>6007.3</v>
      </c>
      <c r="J10" s="159"/>
      <c r="K10" s="159">
        <f>SUM(K11:K12)</f>
        <v>11492.7</v>
      </c>
      <c r="L10" s="159"/>
      <c r="M10" s="159">
        <f>SUM(M11:M12)</f>
        <v>0</v>
      </c>
      <c r="N10" s="158"/>
      <c r="O10" s="158">
        <f>SUM(O11:O12)</f>
        <v>0.54</v>
      </c>
      <c r="P10" s="158"/>
      <c r="Q10" s="158">
        <f>SUM(Q11:Q12)</f>
        <v>0</v>
      </c>
      <c r="R10" s="159"/>
      <c r="S10" s="159"/>
      <c r="T10" s="159"/>
      <c r="U10" s="159"/>
      <c r="V10" s="159">
        <f>SUM(V11:V12)</f>
        <v>16.72</v>
      </c>
      <c r="W10" s="159"/>
      <c r="X10" s="159"/>
      <c r="Y10" s="159"/>
      <c r="AG10" t="s">
        <v>115</v>
      </c>
    </row>
    <row r="11" spans="1:60" outlineLevel="1" x14ac:dyDescent="0.2">
      <c r="A11" s="173">
        <v>2</v>
      </c>
      <c r="B11" s="174" t="s">
        <v>123</v>
      </c>
      <c r="C11" s="181" t="s">
        <v>124</v>
      </c>
      <c r="D11" s="175" t="s">
        <v>118</v>
      </c>
      <c r="E11" s="176">
        <v>85</v>
      </c>
      <c r="F11" s="177">
        <v>0</v>
      </c>
      <c r="G11" s="178">
        <f>ROUND(E11*F11,2)</f>
        <v>0</v>
      </c>
      <c r="H11" s="157">
        <v>5.98</v>
      </c>
      <c r="I11" s="156">
        <f>ROUND(E11*H11,2)</f>
        <v>508.3</v>
      </c>
      <c r="J11" s="157">
        <v>94.02</v>
      </c>
      <c r="K11" s="156">
        <f>ROUND(E11*J11,2)</f>
        <v>7991.7</v>
      </c>
      <c r="L11" s="156">
        <v>21</v>
      </c>
      <c r="M11" s="156">
        <f>G11*(1+L11/100)</f>
        <v>0</v>
      </c>
      <c r="N11" s="155">
        <v>5.4299999999999999E-3</v>
      </c>
      <c r="O11" s="155">
        <f>ROUND(E11*N11,2)</f>
        <v>0.46</v>
      </c>
      <c r="P11" s="155">
        <v>0</v>
      </c>
      <c r="Q11" s="155">
        <f>ROUND(E11*P11,2)</f>
        <v>0</v>
      </c>
      <c r="R11" s="156"/>
      <c r="S11" s="156" t="s">
        <v>119</v>
      </c>
      <c r="T11" s="156" t="s">
        <v>125</v>
      </c>
      <c r="U11" s="156">
        <v>0.16941999999999999</v>
      </c>
      <c r="V11" s="156">
        <f>ROUND(E11*U11,2)</f>
        <v>14.4</v>
      </c>
      <c r="W11" s="156"/>
      <c r="X11" s="156" t="s">
        <v>120</v>
      </c>
      <c r="Y11" s="156" t="s">
        <v>121</v>
      </c>
      <c r="Z11" s="148"/>
      <c r="AA11" s="148"/>
      <c r="AB11" s="148"/>
      <c r="AC11" s="148"/>
      <c r="AD11" s="148"/>
      <c r="AE11" s="148"/>
      <c r="AF11" s="148"/>
      <c r="AG11" s="148" t="s">
        <v>122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73">
        <v>3</v>
      </c>
      <c r="B12" s="174" t="s">
        <v>126</v>
      </c>
      <c r="C12" s="181" t="s">
        <v>127</v>
      </c>
      <c r="D12" s="175" t="s">
        <v>128</v>
      </c>
      <c r="E12" s="176">
        <v>6</v>
      </c>
      <c r="F12" s="177">
        <v>0</v>
      </c>
      <c r="G12" s="178">
        <f>ROUND(E12*F12,2)</f>
        <v>0</v>
      </c>
      <c r="H12" s="157">
        <v>916.5</v>
      </c>
      <c r="I12" s="156">
        <f>ROUND(E12*H12,2)</f>
        <v>5499</v>
      </c>
      <c r="J12" s="157">
        <v>583.5</v>
      </c>
      <c r="K12" s="156">
        <f>ROUND(E12*J12,2)</f>
        <v>3501</v>
      </c>
      <c r="L12" s="156">
        <v>21</v>
      </c>
      <c r="M12" s="156">
        <f>G12*(1+L12/100)</f>
        <v>0</v>
      </c>
      <c r="N12" s="155">
        <v>1.3650000000000001E-2</v>
      </c>
      <c r="O12" s="155">
        <f>ROUND(E12*N12,2)</f>
        <v>0.08</v>
      </c>
      <c r="P12" s="155">
        <v>0</v>
      </c>
      <c r="Q12" s="155">
        <f>ROUND(E12*P12,2)</f>
        <v>0</v>
      </c>
      <c r="R12" s="156"/>
      <c r="S12" s="156" t="s">
        <v>119</v>
      </c>
      <c r="T12" s="156" t="s">
        <v>125</v>
      </c>
      <c r="U12" s="156">
        <v>0.38700000000000001</v>
      </c>
      <c r="V12" s="156">
        <f>ROUND(E12*U12,2)</f>
        <v>2.3199999999999998</v>
      </c>
      <c r="W12" s="156"/>
      <c r="X12" s="156" t="s">
        <v>120</v>
      </c>
      <c r="Y12" s="156" t="s">
        <v>121</v>
      </c>
      <c r="Z12" s="148"/>
      <c r="AA12" s="148"/>
      <c r="AB12" s="148"/>
      <c r="AC12" s="148"/>
      <c r="AD12" s="148"/>
      <c r="AE12" s="148"/>
      <c r="AF12" s="148"/>
      <c r="AG12" s="148" t="s">
        <v>122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0" t="s">
        <v>114</v>
      </c>
      <c r="B13" s="161" t="s">
        <v>63</v>
      </c>
      <c r="C13" s="179" t="s">
        <v>64</v>
      </c>
      <c r="D13" s="162"/>
      <c r="E13" s="163"/>
      <c r="F13" s="164"/>
      <c r="G13" s="165">
        <f>SUMIF(AG14:AG15,"&lt;&gt;NOR",G14:G15)</f>
        <v>0</v>
      </c>
      <c r="H13" s="159"/>
      <c r="I13" s="159">
        <f>SUM(I14:I15)</f>
        <v>8599</v>
      </c>
      <c r="J13" s="159"/>
      <c r="K13" s="159">
        <f>SUM(K14:K15)</f>
        <v>7401</v>
      </c>
      <c r="L13" s="159"/>
      <c r="M13" s="159">
        <f>SUM(M14:M15)</f>
        <v>0</v>
      </c>
      <c r="N13" s="158"/>
      <c r="O13" s="158">
        <f>SUM(O14:O15)</f>
        <v>0.32</v>
      </c>
      <c r="P13" s="158"/>
      <c r="Q13" s="158">
        <f>SUM(Q14:Q15)</f>
        <v>0</v>
      </c>
      <c r="R13" s="159"/>
      <c r="S13" s="159"/>
      <c r="T13" s="159"/>
      <c r="U13" s="159"/>
      <c r="V13" s="159">
        <f>SUM(V14:V15)</f>
        <v>8.4400000000000013</v>
      </c>
      <c r="W13" s="159"/>
      <c r="X13" s="159"/>
      <c r="Y13" s="159"/>
      <c r="AG13" t="s">
        <v>115</v>
      </c>
    </row>
    <row r="14" spans="1:60" ht="22.5" outlineLevel="1" x14ac:dyDescent="0.2">
      <c r="A14" s="173">
        <v>4</v>
      </c>
      <c r="B14" s="174" t="s">
        <v>129</v>
      </c>
      <c r="C14" s="181" t="s">
        <v>130</v>
      </c>
      <c r="D14" s="175" t="s">
        <v>118</v>
      </c>
      <c r="E14" s="176">
        <v>20</v>
      </c>
      <c r="F14" s="177">
        <v>0</v>
      </c>
      <c r="G14" s="178">
        <f>ROUND(E14*F14,2)</f>
        <v>0</v>
      </c>
      <c r="H14" s="157">
        <v>429.95</v>
      </c>
      <c r="I14" s="156">
        <f>ROUND(E14*H14,2)</f>
        <v>8599</v>
      </c>
      <c r="J14" s="157">
        <v>250.05</v>
      </c>
      <c r="K14" s="156">
        <f>ROUND(E14*J14,2)</f>
        <v>5001</v>
      </c>
      <c r="L14" s="156">
        <v>21</v>
      </c>
      <c r="M14" s="156">
        <f>G14*(1+L14/100)</f>
        <v>0</v>
      </c>
      <c r="N14" s="155">
        <v>1.5910000000000001E-2</v>
      </c>
      <c r="O14" s="155">
        <f>ROUND(E14*N14,2)</f>
        <v>0.32</v>
      </c>
      <c r="P14" s="155">
        <v>0</v>
      </c>
      <c r="Q14" s="155">
        <f>ROUND(E14*P14,2)</f>
        <v>0</v>
      </c>
      <c r="R14" s="156"/>
      <c r="S14" s="156" t="s">
        <v>119</v>
      </c>
      <c r="T14" s="156" t="s">
        <v>125</v>
      </c>
      <c r="U14" s="156">
        <v>0.372</v>
      </c>
      <c r="V14" s="156">
        <f>ROUND(E14*U14,2)</f>
        <v>7.44</v>
      </c>
      <c r="W14" s="156"/>
      <c r="X14" s="156" t="s">
        <v>120</v>
      </c>
      <c r="Y14" s="156" t="s">
        <v>121</v>
      </c>
      <c r="Z14" s="148"/>
      <c r="AA14" s="148"/>
      <c r="AB14" s="148"/>
      <c r="AC14" s="148"/>
      <c r="AD14" s="148"/>
      <c r="AE14" s="148"/>
      <c r="AF14" s="148"/>
      <c r="AG14" s="148" t="s">
        <v>122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3">
        <v>5</v>
      </c>
      <c r="B15" s="174" t="s">
        <v>131</v>
      </c>
      <c r="C15" s="181" t="s">
        <v>132</v>
      </c>
      <c r="D15" s="175" t="s">
        <v>118</v>
      </c>
      <c r="E15" s="176">
        <v>20</v>
      </c>
      <c r="F15" s="177">
        <v>0</v>
      </c>
      <c r="G15" s="178">
        <f>ROUND(E15*F15,2)</f>
        <v>0</v>
      </c>
      <c r="H15" s="157">
        <v>0</v>
      </c>
      <c r="I15" s="156">
        <f>ROUND(E15*H15,2)</f>
        <v>0</v>
      </c>
      <c r="J15" s="157">
        <v>120</v>
      </c>
      <c r="K15" s="156">
        <f>ROUND(E15*J15,2)</f>
        <v>2400</v>
      </c>
      <c r="L15" s="156">
        <v>21</v>
      </c>
      <c r="M15" s="156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6"/>
      <c r="S15" s="156" t="s">
        <v>119</v>
      </c>
      <c r="T15" s="156" t="s">
        <v>125</v>
      </c>
      <c r="U15" s="156">
        <v>0.05</v>
      </c>
      <c r="V15" s="156">
        <f>ROUND(E15*U15,2)</f>
        <v>1</v>
      </c>
      <c r="W15" s="156"/>
      <c r="X15" s="156" t="s">
        <v>120</v>
      </c>
      <c r="Y15" s="156" t="s">
        <v>121</v>
      </c>
      <c r="Z15" s="148"/>
      <c r="AA15" s="148"/>
      <c r="AB15" s="148"/>
      <c r="AC15" s="148"/>
      <c r="AD15" s="148"/>
      <c r="AE15" s="148"/>
      <c r="AF15" s="148"/>
      <c r="AG15" s="148" t="s">
        <v>122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60" t="s">
        <v>114</v>
      </c>
      <c r="B16" s="161" t="s">
        <v>65</v>
      </c>
      <c r="C16" s="179" t="s">
        <v>66</v>
      </c>
      <c r="D16" s="162"/>
      <c r="E16" s="163"/>
      <c r="F16" s="164"/>
      <c r="G16" s="165">
        <f>SUMIF(AG17:AG17,"&lt;&gt;NOR",G17:G17)</f>
        <v>0</v>
      </c>
      <c r="H16" s="159"/>
      <c r="I16" s="159">
        <f>SUM(I17:I17)</f>
        <v>1002.6</v>
      </c>
      <c r="J16" s="159"/>
      <c r="K16" s="159">
        <f>SUM(K17:K17)</f>
        <v>1497.4</v>
      </c>
      <c r="L16" s="159"/>
      <c r="M16" s="159">
        <f>SUM(M17:M17)</f>
        <v>0</v>
      </c>
      <c r="N16" s="158"/>
      <c r="O16" s="158">
        <f>SUM(O17:O17)</f>
        <v>0.12</v>
      </c>
      <c r="P16" s="158"/>
      <c r="Q16" s="158">
        <f>SUM(Q17:Q17)</f>
        <v>0</v>
      </c>
      <c r="R16" s="159"/>
      <c r="S16" s="159"/>
      <c r="T16" s="159"/>
      <c r="U16" s="159"/>
      <c r="V16" s="159">
        <f>SUM(V17:V17)</f>
        <v>5.2</v>
      </c>
      <c r="W16" s="159"/>
      <c r="X16" s="159"/>
      <c r="Y16" s="159"/>
      <c r="AG16" t="s">
        <v>115</v>
      </c>
    </row>
    <row r="17" spans="1:60" outlineLevel="1" x14ac:dyDescent="0.2">
      <c r="A17" s="173">
        <v>6</v>
      </c>
      <c r="B17" s="174" t="s">
        <v>133</v>
      </c>
      <c r="C17" s="181" t="s">
        <v>134</v>
      </c>
      <c r="D17" s="175" t="s">
        <v>118</v>
      </c>
      <c r="E17" s="176">
        <v>20</v>
      </c>
      <c r="F17" s="177">
        <v>0</v>
      </c>
      <c r="G17" s="178">
        <f>ROUND(E17*F17,2)</f>
        <v>0</v>
      </c>
      <c r="H17" s="157">
        <v>50.13</v>
      </c>
      <c r="I17" s="156">
        <f>ROUND(E17*H17,2)</f>
        <v>1002.6</v>
      </c>
      <c r="J17" s="157">
        <v>74.87</v>
      </c>
      <c r="K17" s="156">
        <f>ROUND(E17*J17,2)</f>
        <v>1497.4</v>
      </c>
      <c r="L17" s="156">
        <v>21</v>
      </c>
      <c r="M17" s="156">
        <f>G17*(1+L17/100)</f>
        <v>0</v>
      </c>
      <c r="N17" s="155">
        <v>5.9199999999999999E-3</v>
      </c>
      <c r="O17" s="155">
        <f>ROUND(E17*N17,2)</f>
        <v>0.12</v>
      </c>
      <c r="P17" s="155">
        <v>0</v>
      </c>
      <c r="Q17" s="155">
        <f>ROUND(E17*P17,2)</f>
        <v>0</v>
      </c>
      <c r="R17" s="156"/>
      <c r="S17" s="156" t="s">
        <v>119</v>
      </c>
      <c r="T17" s="156" t="s">
        <v>125</v>
      </c>
      <c r="U17" s="156">
        <v>0.26</v>
      </c>
      <c r="V17" s="156">
        <f>ROUND(E17*U17,2)</f>
        <v>5.2</v>
      </c>
      <c r="W17" s="156"/>
      <c r="X17" s="156" t="s">
        <v>120</v>
      </c>
      <c r="Y17" s="156" t="s">
        <v>121</v>
      </c>
      <c r="Z17" s="148"/>
      <c r="AA17" s="148"/>
      <c r="AB17" s="148"/>
      <c r="AC17" s="148"/>
      <c r="AD17" s="148"/>
      <c r="AE17" s="148"/>
      <c r="AF17" s="148"/>
      <c r="AG17" s="148" t="s">
        <v>122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5.5" x14ac:dyDescent="0.2">
      <c r="A18" s="160" t="s">
        <v>114</v>
      </c>
      <c r="B18" s="161" t="s">
        <v>67</v>
      </c>
      <c r="C18" s="179" t="s">
        <v>68</v>
      </c>
      <c r="D18" s="162"/>
      <c r="E18" s="163"/>
      <c r="F18" s="164"/>
      <c r="G18" s="165">
        <f>SUMIF(AG19:AG19,"&lt;&gt;NOR",G19:G19)</f>
        <v>0</v>
      </c>
      <c r="H18" s="159"/>
      <c r="I18" s="159">
        <f>SUM(I19:I19)</f>
        <v>31.8</v>
      </c>
      <c r="J18" s="159"/>
      <c r="K18" s="159">
        <f>SUM(K19:K19)</f>
        <v>2978.2</v>
      </c>
      <c r="L18" s="159"/>
      <c r="M18" s="159">
        <f>SUM(M19:M19)</f>
        <v>0</v>
      </c>
      <c r="N18" s="158"/>
      <c r="O18" s="158">
        <f>SUM(O19:O19)</f>
        <v>0</v>
      </c>
      <c r="P18" s="158"/>
      <c r="Q18" s="158">
        <f>SUM(Q19:Q19)</f>
        <v>0</v>
      </c>
      <c r="R18" s="159"/>
      <c r="S18" s="159"/>
      <c r="T18" s="159"/>
      <c r="U18" s="159"/>
      <c r="V18" s="159">
        <f>SUM(V19:V19)</f>
        <v>7.08</v>
      </c>
      <c r="W18" s="159"/>
      <c r="X18" s="159"/>
      <c r="Y18" s="159"/>
      <c r="AG18" t="s">
        <v>115</v>
      </c>
    </row>
    <row r="19" spans="1:60" outlineLevel="1" x14ac:dyDescent="0.2">
      <c r="A19" s="173">
        <v>7</v>
      </c>
      <c r="B19" s="174" t="s">
        <v>135</v>
      </c>
      <c r="C19" s="181" t="s">
        <v>136</v>
      </c>
      <c r="D19" s="175" t="s">
        <v>118</v>
      </c>
      <c r="E19" s="176">
        <v>20</v>
      </c>
      <c r="F19" s="177">
        <v>0</v>
      </c>
      <c r="G19" s="178">
        <f>ROUND(E19*F19,2)</f>
        <v>0</v>
      </c>
      <c r="H19" s="157">
        <v>1.59</v>
      </c>
      <c r="I19" s="156">
        <f>ROUND(E19*H19,2)</f>
        <v>31.8</v>
      </c>
      <c r="J19" s="157">
        <v>148.91</v>
      </c>
      <c r="K19" s="156">
        <f>ROUND(E19*J19,2)</f>
        <v>2978.2</v>
      </c>
      <c r="L19" s="156">
        <v>21</v>
      </c>
      <c r="M19" s="156">
        <f>G19*(1+L19/100)</f>
        <v>0</v>
      </c>
      <c r="N19" s="155">
        <v>4.0000000000000003E-5</v>
      </c>
      <c r="O19" s="155">
        <f>ROUND(E19*N19,2)</f>
        <v>0</v>
      </c>
      <c r="P19" s="155">
        <v>0</v>
      </c>
      <c r="Q19" s="155">
        <f>ROUND(E19*P19,2)</f>
        <v>0</v>
      </c>
      <c r="R19" s="156"/>
      <c r="S19" s="156" t="s">
        <v>119</v>
      </c>
      <c r="T19" s="156" t="s">
        <v>119</v>
      </c>
      <c r="U19" s="156">
        <v>0.35399999999999998</v>
      </c>
      <c r="V19" s="156">
        <f>ROUND(E19*U19,2)</f>
        <v>7.08</v>
      </c>
      <c r="W19" s="156"/>
      <c r="X19" s="156" t="s">
        <v>120</v>
      </c>
      <c r="Y19" s="156" t="s">
        <v>121</v>
      </c>
      <c r="Z19" s="148"/>
      <c r="AA19" s="148"/>
      <c r="AB19" s="148"/>
      <c r="AC19" s="148"/>
      <c r="AD19" s="148"/>
      <c r="AE19" s="148"/>
      <c r="AF19" s="148"/>
      <c r="AG19" s="148" t="s">
        <v>122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x14ac:dyDescent="0.2">
      <c r="A20" s="160" t="s">
        <v>114</v>
      </c>
      <c r="B20" s="161" t="s">
        <v>69</v>
      </c>
      <c r="C20" s="179" t="s">
        <v>70</v>
      </c>
      <c r="D20" s="162"/>
      <c r="E20" s="163"/>
      <c r="F20" s="164"/>
      <c r="G20" s="165">
        <f>SUMIF(AG21:AG21,"&lt;&gt;NOR",G21:G21)</f>
        <v>0</v>
      </c>
      <c r="H20" s="159"/>
      <c r="I20" s="159">
        <f>SUM(I21:I21)</f>
        <v>0</v>
      </c>
      <c r="J20" s="159"/>
      <c r="K20" s="159">
        <f>SUM(K21:K21)</f>
        <v>4000</v>
      </c>
      <c r="L20" s="159"/>
      <c r="M20" s="159">
        <f>SUM(M21:M21)</f>
        <v>0</v>
      </c>
      <c r="N20" s="158"/>
      <c r="O20" s="158">
        <f>SUM(O21:O21)</f>
        <v>0</v>
      </c>
      <c r="P20" s="158"/>
      <c r="Q20" s="158">
        <f>SUM(Q21:Q21)</f>
        <v>0.25</v>
      </c>
      <c r="R20" s="159"/>
      <c r="S20" s="159"/>
      <c r="T20" s="159"/>
      <c r="U20" s="159"/>
      <c r="V20" s="159">
        <f>SUM(V21:V21)</f>
        <v>6.6</v>
      </c>
      <c r="W20" s="159"/>
      <c r="X20" s="159"/>
      <c r="Y20" s="159"/>
      <c r="AG20" t="s">
        <v>115</v>
      </c>
    </row>
    <row r="21" spans="1:60" outlineLevel="1" x14ac:dyDescent="0.2">
      <c r="A21" s="173">
        <v>8</v>
      </c>
      <c r="B21" s="174" t="s">
        <v>137</v>
      </c>
      <c r="C21" s="181" t="s">
        <v>138</v>
      </c>
      <c r="D21" s="175" t="s">
        <v>118</v>
      </c>
      <c r="E21" s="176">
        <v>20</v>
      </c>
      <c r="F21" s="177">
        <v>0</v>
      </c>
      <c r="G21" s="178">
        <f>ROUND(E21*F21,2)</f>
        <v>0</v>
      </c>
      <c r="H21" s="157">
        <v>0</v>
      </c>
      <c r="I21" s="156">
        <f>ROUND(E21*H21,2)</f>
        <v>0</v>
      </c>
      <c r="J21" s="157">
        <v>200</v>
      </c>
      <c r="K21" s="156">
        <f>ROUND(E21*J21,2)</f>
        <v>4000</v>
      </c>
      <c r="L21" s="156">
        <v>21</v>
      </c>
      <c r="M21" s="156">
        <f>G21*(1+L21/100)</f>
        <v>0</v>
      </c>
      <c r="N21" s="155">
        <v>0</v>
      </c>
      <c r="O21" s="155">
        <f>ROUND(E21*N21,2)</f>
        <v>0</v>
      </c>
      <c r="P21" s="155">
        <v>1.26E-2</v>
      </c>
      <c r="Q21" s="155">
        <f>ROUND(E21*P21,2)</f>
        <v>0.25</v>
      </c>
      <c r="R21" s="156"/>
      <c r="S21" s="156" t="s">
        <v>119</v>
      </c>
      <c r="T21" s="156" t="s">
        <v>125</v>
      </c>
      <c r="U21" s="156">
        <v>0.33</v>
      </c>
      <c r="V21" s="156">
        <f>ROUND(E21*U21,2)</f>
        <v>6.6</v>
      </c>
      <c r="W21" s="156"/>
      <c r="X21" s="156" t="s">
        <v>120</v>
      </c>
      <c r="Y21" s="156" t="s">
        <v>121</v>
      </c>
      <c r="Z21" s="148"/>
      <c r="AA21" s="148"/>
      <c r="AB21" s="148"/>
      <c r="AC21" s="148"/>
      <c r="AD21" s="148"/>
      <c r="AE21" s="148"/>
      <c r="AF21" s="148"/>
      <c r="AG21" s="148" t="s">
        <v>122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60" t="s">
        <v>114</v>
      </c>
      <c r="B22" s="161" t="s">
        <v>71</v>
      </c>
      <c r="C22" s="179" t="s">
        <v>72</v>
      </c>
      <c r="D22" s="162"/>
      <c r="E22" s="163"/>
      <c r="F22" s="164"/>
      <c r="G22" s="165">
        <f>SUMIF(AG23:AG23,"&lt;&gt;NOR",G23:G23)</f>
        <v>0</v>
      </c>
      <c r="H22" s="159"/>
      <c r="I22" s="159">
        <f>SUM(I23:I23)</f>
        <v>0</v>
      </c>
      <c r="J22" s="159"/>
      <c r="K22" s="159">
        <f>SUM(K23:K23)</f>
        <v>10000</v>
      </c>
      <c r="L22" s="159"/>
      <c r="M22" s="159">
        <f>SUM(M23:M23)</f>
        <v>0</v>
      </c>
      <c r="N22" s="158"/>
      <c r="O22" s="158">
        <f>SUM(O23:O23)</f>
        <v>0</v>
      </c>
      <c r="P22" s="158"/>
      <c r="Q22" s="158">
        <f>SUM(Q23:Q23)</f>
        <v>0</v>
      </c>
      <c r="R22" s="159"/>
      <c r="S22" s="159"/>
      <c r="T22" s="159"/>
      <c r="U22" s="159"/>
      <c r="V22" s="159">
        <f>SUM(V23:V23)</f>
        <v>0.31</v>
      </c>
      <c r="W22" s="159"/>
      <c r="X22" s="159"/>
      <c r="Y22" s="159"/>
      <c r="AG22" t="s">
        <v>115</v>
      </c>
    </row>
    <row r="23" spans="1:60" outlineLevel="1" x14ac:dyDescent="0.2">
      <c r="A23" s="173">
        <v>9</v>
      </c>
      <c r="B23" s="174" t="s">
        <v>139</v>
      </c>
      <c r="C23" s="181" t="s">
        <v>140</v>
      </c>
      <c r="D23" s="175" t="s">
        <v>141</v>
      </c>
      <c r="E23" s="176">
        <v>1</v>
      </c>
      <c r="F23" s="177">
        <v>0</v>
      </c>
      <c r="G23" s="178">
        <f>ROUND(E23*F23,2)</f>
        <v>0</v>
      </c>
      <c r="H23" s="157">
        <v>0</v>
      </c>
      <c r="I23" s="156">
        <f>ROUND(E23*H23,2)</f>
        <v>0</v>
      </c>
      <c r="J23" s="157">
        <v>10000</v>
      </c>
      <c r="K23" s="156">
        <f>ROUND(E23*J23,2)</f>
        <v>10000</v>
      </c>
      <c r="L23" s="156">
        <v>21</v>
      </c>
      <c r="M23" s="156">
        <f>G23*(1+L23/100)</f>
        <v>0</v>
      </c>
      <c r="N23" s="155">
        <v>0</v>
      </c>
      <c r="O23" s="155">
        <f>ROUND(E23*N23,2)</f>
        <v>0</v>
      </c>
      <c r="P23" s="155">
        <v>0</v>
      </c>
      <c r="Q23" s="155">
        <f>ROUND(E23*P23,2)</f>
        <v>0</v>
      </c>
      <c r="R23" s="156"/>
      <c r="S23" s="156" t="s">
        <v>119</v>
      </c>
      <c r="T23" s="156" t="s">
        <v>125</v>
      </c>
      <c r="U23" s="156">
        <v>0.307</v>
      </c>
      <c r="V23" s="156">
        <f>ROUND(E23*U23,2)</f>
        <v>0.31</v>
      </c>
      <c r="W23" s="156"/>
      <c r="X23" s="156" t="s">
        <v>120</v>
      </c>
      <c r="Y23" s="156" t="s">
        <v>121</v>
      </c>
      <c r="Z23" s="148"/>
      <c r="AA23" s="148"/>
      <c r="AB23" s="148"/>
      <c r="AC23" s="148"/>
      <c r="AD23" s="148"/>
      <c r="AE23" s="148"/>
      <c r="AF23" s="148"/>
      <c r="AG23" s="148" t="s">
        <v>122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60" t="s">
        <v>114</v>
      </c>
      <c r="B24" s="161" t="s">
        <v>73</v>
      </c>
      <c r="C24" s="179" t="s">
        <v>74</v>
      </c>
      <c r="D24" s="162"/>
      <c r="E24" s="163"/>
      <c r="F24" s="164"/>
      <c r="G24" s="165">
        <f>SUMIF(AG25:AG25,"&lt;&gt;NOR",G25:G25)</f>
        <v>0</v>
      </c>
      <c r="H24" s="159"/>
      <c r="I24" s="159">
        <f>SUM(I25:I25)</f>
        <v>0</v>
      </c>
      <c r="J24" s="159"/>
      <c r="K24" s="159">
        <f>SUM(K25:K25)</f>
        <v>190000</v>
      </c>
      <c r="L24" s="159"/>
      <c r="M24" s="159">
        <f>SUM(M25:M25)</f>
        <v>0</v>
      </c>
      <c r="N24" s="158"/>
      <c r="O24" s="158">
        <f>SUM(O25:O25)</f>
        <v>0</v>
      </c>
      <c r="P24" s="158"/>
      <c r="Q24" s="158">
        <f>SUM(Q25:Q25)</f>
        <v>0</v>
      </c>
      <c r="R24" s="159"/>
      <c r="S24" s="159"/>
      <c r="T24" s="159"/>
      <c r="U24" s="159"/>
      <c r="V24" s="159">
        <f>SUM(V25:V25)</f>
        <v>0</v>
      </c>
      <c r="W24" s="159"/>
      <c r="X24" s="159"/>
      <c r="Y24" s="159"/>
      <c r="AG24" t="s">
        <v>115</v>
      </c>
    </row>
    <row r="25" spans="1:60" ht="33.75" outlineLevel="1" x14ac:dyDescent="0.2">
      <c r="A25" s="173">
        <v>10</v>
      </c>
      <c r="B25" s="174" t="s">
        <v>142</v>
      </c>
      <c r="C25" s="181" t="s">
        <v>143</v>
      </c>
      <c r="D25" s="175" t="s">
        <v>141</v>
      </c>
      <c r="E25" s="176">
        <v>1</v>
      </c>
      <c r="F25" s="177">
        <v>0</v>
      </c>
      <c r="G25" s="178">
        <f>ROUND(E25*F25,2)</f>
        <v>0</v>
      </c>
      <c r="H25" s="157">
        <v>0</v>
      </c>
      <c r="I25" s="156">
        <f>ROUND(E25*H25,2)</f>
        <v>0</v>
      </c>
      <c r="J25" s="157">
        <v>190000</v>
      </c>
      <c r="K25" s="156">
        <f>ROUND(E25*J25,2)</f>
        <v>190000</v>
      </c>
      <c r="L25" s="156">
        <v>21</v>
      </c>
      <c r="M25" s="156">
        <f>G25*(1+L25/100)</f>
        <v>0</v>
      </c>
      <c r="N25" s="155">
        <v>0</v>
      </c>
      <c r="O25" s="155">
        <f>ROUND(E25*N25,2)</f>
        <v>0</v>
      </c>
      <c r="P25" s="155">
        <v>0</v>
      </c>
      <c r="Q25" s="155">
        <f>ROUND(E25*P25,2)</f>
        <v>0</v>
      </c>
      <c r="R25" s="156"/>
      <c r="S25" s="156" t="s">
        <v>144</v>
      </c>
      <c r="T25" s="156" t="s">
        <v>125</v>
      </c>
      <c r="U25" s="156">
        <v>0</v>
      </c>
      <c r="V25" s="156">
        <f>ROUND(E25*U25,2)</f>
        <v>0</v>
      </c>
      <c r="W25" s="156"/>
      <c r="X25" s="156" t="s">
        <v>120</v>
      </c>
      <c r="Y25" s="156" t="s">
        <v>121</v>
      </c>
      <c r="Z25" s="148"/>
      <c r="AA25" s="148"/>
      <c r="AB25" s="148"/>
      <c r="AC25" s="148"/>
      <c r="AD25" s="148"/>
      <c r="AE25" s="148"/>
      <c r="AF25" s="148"/>
      <c r="AG25" s="148" t="s">
        <v>122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60" t="s">
        <v>114</v>
      </c>
      <c r="B26" s="161" t="s">
        <v>75</v>
      </c>
      <c r="C26" s="179" t="s">
        <v>76</v>
      </c>
      <c r="D26" s="162"/>
      <c r="E26" s="163"/>
      <c r="F26" s="164"/>
      <c r="G26" s="165">
        <f>SUMIF(AG27:AG32,"&lt;&gt;NOR",G27:G32)</f>
        <v>0</v>
      </c>
      <c r="H26" s="159"/>
      <c r="I26" s="159">
        <f>SUM(I27:I32)</f>
        <v>23146.49</v>
      </c>
      <c r="J26" s="159"/>
      <c r="K26" s="159">
        <f>SUM(K27:K32)</f>
        <v>9623.41</v>
      </c>
      <c r="L26" s="159"/>
      <c r="M26" s="159">
        <f>SUM(M27:M32)</f>
        <v>0</v>
      </c>
      <c r="N26" s="158"/>
      <c r="O26" s="158">
        <f>SUM(O27:O32)</f>
        <v>0.08</v>
      </c>
      <c r="P26" s="158"/>
      <c r="Q26" s="158">
        <f>SUM(Q27:Q32)</f>
        <v>0.02</v>
      </c>
      <c r="R26" s="159"/>
      <c r="S26" s="159"/>
      <c r="T26" s="159"/>
      <c r="U26" s="159"/>
      <c r="V26" s="159">
        <f>SUM(V27:V32)</f>
        <v>16.399999999999999</v>
      </c>
      <c r="W26" s="159"/>
      <c r="X26" s="159"/>
      <c r="Y26" s="159"/>
      <c r="AG26" t="s">
        <v>115</v>
      </c>
    </row>
    <row r="27" spans="1:60" ht="22.5" outlineLevel="1" x14ac:dyDescent="0.2">
      <c r="A27" s="173">
        <v>11</v>
      </c>
      <c r="B27" s="174" t="s">
        <v>145</v>
      </c>
      <c r="C27" s="181" t="s">
        <v>146</v>
      </c>
      <c r="D27" s="175" t="s">
        <v>147</v>
      </c>
      <c r="E27" s="176">
        <v>19</v>
      </c>
      <c r="F27" s="177">
        <v>0</v>
      </c>
      <c r="G27" s="178">
        <f t="shared" ref="G27:G32" si="0">ROUND(E27*F27,2)</f>
        <v>0</v>
      </c>
      <c r="H27" s="157">
        <v>37.11</v>
      </c>
      <c r="I27" s="156">
        <f t="shared" ref="I27:I32" si="1">ROUND(E27*H27,2)</f>
        <v>705.09</v>
      </c>
      <c r="J27" s="157">
        <v>72.89</v>
      </c>
      <c r="K27" s="156">
        <f t="shared" ref="K27:K32" si="2">ROUND(E27*J27,2)</f>
        <v>1384.91</v>
      </c>
      <c r="L27" s="156">
        <v>21</v>
      </c>
      <c r="M27" s="156">
        <f t="shared" ref="M27:M32" si="3">G27*(1+L27/100)</f>
        <v>0</v>
      </c>
      <c r="N27" s="155">
        <v>8.0000000000000007E-5</v>
      </c>
      <c r="O27" s="155">
        <f t="shared" ref="O27:O32" si="4">ROUND(E27*N27,2)</f>
        <v>0</v>
      </c>
      <c r="P27" s="155">
        <v>0</v>
      </c>
      <c r="Q27" s="155">
        <f t="shared" ref="Q27:Q32" si="5">ROUND(E27*P27,2)</f>
        <v>0</v>
      </c>
      <c r="R27" s="156"/>
      <c r="S27" s="156" t="s">
        <v>119</v>
      </c>
      <c r="T27" s="156" t="s">
        <v>119</v>
      </c>
      <c r="U27" s="156">
        <v>0.13719999999999999</v>
      </c>
      <c r="V27" s="156">
        <f t="shared" ref="V27:V32" si="6">ROUND(E27*U27,2)</f>
        <v>2.61</v>
      </c>
      <c r="W27" s="156"/>
      <c r="X27" s="156" t="s">
        <v>120</v>
      </c>
      <c r="Y27" s="156" t="s">
        <v>121</v>
      </c>
      <c r="Z27" s="148"/>
      <c r="AA27" s="148"/>
      <c r="AB27" s="148"/>
      <c r="AC27" s="148"/>
      <c r="AD27" s="148"/>
      <c r="AE27" s="148"/>
      <c r="AF27" s="148"/>
      <c r="AG27" s="148" t="s">
        <v>122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3">
        <v>12</v>
      </c>
      <c r="B28" s="174" t="s">
        <v>148</v>
      </c>
      <c r="C28" s="181" t="s">
        <v>149</v>
      </c>
      <c r="D28" s="175" t="s">
        <v>118</v>
      </c>
      <c r="E28" s="176">
        <v>20</v>
      </c>
      <c r="F28" s="177">
        <v>0</v>
      </c>
      <c r="G28" s="178">
        <f t="shared" si="0"/>
        <v>0</v>
      </c>
      <c r="H28" s="157">
        <v>0</v>
      </c>
      <c r="I28" s="156">
        <f t="shared" si="1"/>
        <v>0</v>
      </c>
      <c r="J28" s="157">
        <v>70</v>
      </c>
      <c r="K28" s="156">
        <f t="shared" si="2"/>
        <v>1400</v>
      </c>
      <c r="L28" s="156">
        <v>21</v>
      </c>
      <c r="M28" s="156">
        <f t="shared" si="3"/>
        <v>0</v>
      </c>
      <c r="N28" s="155">
        <v>0</v>
      </c>
      <c r="O28" s="155">
        <f t="shared" si="4"/>
        <v>0</v>
      </c>
      <c r="P28" s="155">
        <v>1E-3</v>
      </c>
      <c r="Q28" s="155">
        <f t="shared" si="5"/>
        <v>0.02</v>
      </c>
      <c r="R28" s="156"/>
      <c r="S28" s="156" t="s">
        <v>119</v>
      </c>
      <c r="T28" s="156" t="s">
        <v>125</v>
      </c>
      <c r="U28" s="156">
        <v>0.105</v>
      </c>
      <c r="V28" s="156">
        <f t="shared" si="6"/>
        <v>2.1</v>
      </c>
      <c r="W28" s="156"/>
      <c r="X28" s="156" t="s">
        <v>120</v>
      </c>
      <c r="Y28" s="156" t="s">
        <v>121</v>
      </c>
      <c r="Z28" s="148"/>
      <c r="AA28" s="148"/>
      <c r="AB28" s="148"/>
      <c r="AC28" s="148"/>
      <c r="AD28" s="148"/>
      <c r="AE28" s="148"/>
      <c r="AF28" s="148"/>
      <c r="AG28" s="148" t="s">
        <v>122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3">
        <v>13</v>
      </c>
      <c r="B29" s="174" t="s">
        <v>150</v>
      </c>
      <c r="C29" s="181" t="s">
        <v>151</v>
      </c>
      <c r="D29" s="175" t="s">
        <v>118</v>
      </c>
      <c r="E29" s="176">
        <v>20</v>
      </c>
      <c r="F29" s="177">
        <v>0</v>
      </c>
      <c r="G29" s="178">
        <f t="shared" si="0"/>
        <v>0</v>
      </c>
      <c r="H29" s="157">
        <v>46.4</v>
      </c>
      <c r="I29" s="156">
        <f t="shared" si="1"/>
        <v>928</v>
      </c>
      <c r="J29" s="157">
        <v>218.6</v>
      </c>
      <c r="K29" s="156">
        <f t="shared" si="2"/>
        <v>4372</v>
      </c>
      <c r="L29" s="156">
        <v>21</v>
      </c>
      <c r="M29" s="156">
        <f t="shared" si="3"/>
        <v>0</v>
      </c>
      <c r="N29" s="155">
        <v>4.0000000000000002E-4</v>
      </c>
      <c r="O29" s="155">
        <f t="shared" si="4"/>
        <v>0.01</v>
      </c>
      <c r="P29" s="155">
        <v>0</v>
      </c>
      <c r="Q29" s="155">
        <f t="shared" si="5"/>
        <v>0</v>
      </c>
      <c r="R29" s="156"/>
      <c r="S29" s="156" t="s">
        <v>119</v>
      </c>
      <c r="T29" s="156" t="s">
        <v>125</v>
      </c>
      <c r="U29" s="156">
        <v>0.38</v>
      </c>
      <c r="V29" s="156">
        <f t="shared" si="6"/>
        <v>7.6</v>
      </c>
      <c r="W29" s="156"/>
      <c r="X29" s="156" t="s">
        <v>120</v>
      </c>
      <c r="Y29" s="156" t="s">
        <v>121</v>
      </c>
      <c r="Z29" s="148"/>
      <c r="AA29" s="148"/>
      <c r="AB29" s="148"/>
      <c r="AC29" s="148"/>
      <c r="AD29" s="148"/>
      <c r="AE29" s="148"/>
      <c r="AF29" s="148"/>
      <c r="AG29" s="148" t="s">
        <v>122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 x14ac:dyDescent="0.2">
      <c r="A30" s="173">
        <v>14</v>
      </c>
      <c r="B30" s="174" t="s">
        <v>152</v>
      </c>
      <c r="C30" s="181" t="s">
        <v>153</v>
      </c>
      <c r="D30" s="175" t="s">
        <v>147</v>
      </c>
      <c r="E30" s="176">
        <v>10</v>
      </c>
      <c r="F30" s="177">
        <v>0</v>
      </c>
      <c r="G30" s="178">
        <f t="shared" si="0"/>
        <v>0</v>
      </c>
      <c r="H30" s="157">
        <v>15.34</v>
      </c>
      <c r="I30" s="156">
        <f t="shared" si="1"/>
        <v>153.4</v>
      </c>
      <c r="J30" s="157">
        <v>44.66</v>
      </c>
      <c r="K30" s="156">
        <f t="shared" si="2"/>
        <v>446.6</v>
      </c>
      <c r="L30" s="156">
        <v>21</v>
      </c>
      <c r="M30" s="156">
        <f t="shared" si="3"/>
        <v>0</v>
      </c>
      <c r="N30" s="155">
        <v>4.0000000000000003E-5</v>
      </c>
      <c r="O30" s="155">
        <f t="shared" si="4"/>
        <v>0</v>
      </c>
      <c r="P30" s="155">
        <v>0</v>
      </c>
      <c r="Q30" s="155">
        <f t="shared" si="5"/>
        <v>0</v>
      </c>
      <c r="R30" s="156"/>
      <c r="S30" s="156" t="s">
        <v>119</v>
      </c>
      <c r="T30" s="156" t="s">
        <v>125</v>
      </c>
      <c r="U30" s="156">
        <v>7.8200000000000006E-2</v>
      </c>
      <c r="V30" s="156">
        <f t="shared" si="6"/>
        <v>0.78</v>
      </c>
      <c r="W30" s="156"/>
      <c r="X30" s="156" t="s">
        <v>120</v>
      </c>
      <c r="Y30" s="156" t="s">
        <v>121</v>
      </c>
      <c r="Z30" s="148"/>
      <c r="AA30" s="148"/>
      <c r="AB30" s="148"/>
      <c r="AC30" s="148"/>
      <c r="AD30" s="148"/>
      <c r="AE30" s="148"/>
      <c r="AF30" s="148"/>
      <c r="AG30" s="148" t="s">
        <v>122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3">
        <v>15</v>
      </c>
      <c r="B31" s="174" t="s">
        <v>154</v>
      </c>
      <c r="C31" s="181" t="s">
        <v>155</v>
      </c>
      <c r="D31" s="175" t="s">
        <v>0</v>
      </c>
      <c r="E31" s="176">
        <v>3</v>
      </c>
      <c r="F31" s="177">
        <v>0</v>
      </c>
      <c r="G31" s="178">
        <f t="shared" si="0"/>
        <v>0</v>
      </c>
      <c r="H31" s="157">
        <v>0</v>
      </c>
      <c r="I31" s="156">
        <f t="shared" si="1"/>
        <v>0</v>
      </c>
      <c r="J31" s="157">
        <v>673.3</v>
      </c>
      <c r="K31" s="156">
        <f t="shared" si="2"/>
        <v>2019.9</v>
      </c>
      <c r="L31" s="156">
        <v>21</v>
      </c>
      <c r="M31" s="156">
        <f t="shared" si="3"/>
        <v>0</v>
      </c>
      <c r="N31" s="155">
        <v>0</v>
      </c>
      <c r="O31" s="155">
        <f t="shared" si="4"/>
        <v>0</v>
      </c>
      <c r="P31" s="155">
        <v>0</v>
      </c>
      <c r="Q31" s="155">
        <f t="shared" si="5"/>
        <v>0</v>
      </c>
      <c r="R31" s="156"/>
      <c r="S31" s="156" t="s">
        <v>119</v>
      </c>
      <c r="T31" s="156" t="s">
        <v>125</v>
      </c>
      <c r="U31" s="156">
        <v>1.1020000000000001</v>
      </c>
      <c r="V31" s="156">
        <f t="shared" si="6"/>
        <v>3.31</v>
      </c>
      <c r="W31" s="156"/>
      <c r="X31" s="156" t="s">
        <v>120</v>
      </c>
      <c r="Y31" s="156" t="s">
        <v>121</v>
      </c>
      <c r="Z31" s="148"/>
      <c r="AA31" s="148"/>
      <c r="AB31" s="148"/>
      <c r="AC31" s="148"/>
      <c r="AD31" s="148"/>
      <c r="AE31" s="148"/>
      <c r="AF31" s="148"/>
      <c r="AG31" s="148" t="s">
        <v>122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73">
        <v>16</v>
      </c>
      <c r="B32" s="174" t="s">
        <v>156</v>
      </c>
      <c r="C32" s="181" t="s">
        <v>157</v>
      </c>
      <c r="D32" s="175" t="s">
        <v>118</v>
      </c>
      <c r="E32" s="176">
        <v>24</v>
      </c>
      <c r="F32" s="177">
        <v>0</v>
      </c>
      <c r="G32" s="178">
        <f t="shared" si="0"/>
        <v>0</v>
      </c>
      <c r="H32" s="157">
        <v>890</v>
      </c>
      <c r="I32" s="156">
        <f t="shared" si="1"/>
        <v>21360</v>
      </c>
      <c r="J32" s="157">
        <v>0</v>
      </c>
      <c r="K32" s="156">
        <f t="shared" si="2"/>
        <v>0</v>
      </c>
      <c r="L32" s="156">
        <v>21</v>
      </c>
      <c r="M32" s="156">
        <f t="shared" si="3"/>
        <v>0</v>
      </c>
      <c r="N32" s="155">
        <v>3.0000000000000001E-3</v>
      </c>
      <c r="O32" s="155">
        <f t="shared" si="4"/>
        <v>7.0000000000000007E-2</v>
      </c>
      <c r="P32" s="155">
        <v>0</v>
      </c>
      <c r="Q32" s="155">
        <f t="shared" si="5"/>
        <v>0</v>
      </c>
      <c r="R32" s="156" t="s">
        <v>158</v>
      </c>
      <c r="S32" s="156" t="s">
        <v>119</v>
      </c>
      <c r="T32" s="156" t="s">
        <v>125</v>
      </c>
      <c r="U32" s="156">
        <v>0</v>
      </c>
      <c r="V32" s="156">
        <f t="shared" si="6"/>
        <v>0</v>
      </c>
      <c r="W32" s="156"/>
      <c r="X32" s="156" t="s">
        <v>159</v>
      </c>
      <c r="Y32" s="156" t="s">
        <v>121</v>
      </c>
      <c r="Z32" s="148"/>
      <c r="AA32" s="148"/>
      <c r="AB32" s="148"/>
      <c r="AC32" s="148"/>
      <c r="AD32" s="148"/>
      <c r="AE32" s="148"/>
      <c r="AF32" s="148"/>
      <c r="AG32" s="148" t="s">
        <v>160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60" t="s">
        <v>114</v>
      </c>
      <c r="B33" s="161" t="s">
        <v>77</v>
      </c>
      <c r="C33" s="179" t="s">
        <v>78</v>
      </c>
      <c r="D33" s="162"/>
      <c r="E33" s="163"/>
      <c r="F33" s="164"/>
      <c r="G33" s="165">
        <f>SUMIF(AG34:AG35,"&lt;&gt;NOR",G34:G35)</f>
        <v>0</v>
      </c>
      <c r="H33" s="159"/>
      <c r="I33" s="159">
        <f>SUM(I34:I35)</f>
        <v>1129.8</v>
      </c>
      <c r="J33" s="159"/>
      <c r="K33" s="159">
        <f>SUM(K34:K35)</f>
        <v>6370.2000000000007</v>
      </c>
      <c r="L33" s="159"/>
      <c r="M33" s="159">
        <f>SUM(M34:M35)</f>
        <v>0</v>
      </c>
      <c r="N33" s="158"/>
      <c r="O33" s="158">
        <f>SUM(O34:O35)</f>
        <v>0</v>
      </c>
      <c r="P33" s="158"/>
      <c r="Q33" s="158">
        <f>SUM(Q34:Q35)</f>
        <v>0</v>
      </c>
      <c r="R33" s="159"/>
      <c r="S33" s="159"/>
      <c r="T33" s="159"/>
      <c r="U33" s="159"/>
      <c r="V33" s="159">
        <f>SUM(V34:V35)</f>
        <v>2.52</v>
      </c>
      <c r="W33" s="159"/>
      <c r="X33" s="159"/>
      <c r="Y33" s="159"/>
      <c r="AG33" t="s">
        <v>115</v>
      </c>
    </row>
    <row r="34" spans="1:60" outlineLevel="1" x14ac:dyDescent="0.2">
      <c r="A34" s="173">
        <v>17</v>
      </c>
      <c r="B34" s="174" t="s">
        <v>161</v>
      </c>
      <c r="C34" s="181" t="s">
        <v>162</v>
      </c>
      <c r="D34" s="175" t="s">
        <v>118</v>
      </c>
      <c r="E34" s="176">
        <v>5</v>
      </c>
      <c r="F34" s="177">
        <v>0</v>
      </c>
      <c r="G34" s="178">
        <f>ROUND(E34*F34,2)</f>
        <v>0</v>
      </c>
      <c r="H34" s="157">
        <v>168.48</v>
      </c>
      <c r="I34" s="156">
        <f>ROUND(E34*H34,2)</f>
        <v>842.4</v>
      </c>
      <c r="J34" s="157">
        <v>331.52</v>
      </c>
      <c r="K34" s="156">
        <f>ROUND(E34*J34,2)</f>
        <v>1657.6</v>
      </c>
      <c r="L34" s="156">
        <v>21</v>
      </c>
      <c r="M34" s="156">
        <f>G34*(1+L34/100)</f>
        <v>0</v>
      </c>
      <c r="N34" s="155">
        <v>2.9999999999999997E-4</v>
      </c>
      <c r="O34" s="155">
        <f>ROUND(E34*N34,2)</f>
        <v>0</v>
      </c>
      <c r="P34" s="155">
        <v>0</v>
      </c>
      <c r="Q34" s="155">
        <f>ROUND(E34*P34,2)</f>
        <v>0</v>
      </c>
      <c r="R34" s="156"/>
      <c r="S34" s="156" t="s">
        <v>119</v>
      </c>
      <c r="T34" s="156" t="s">
        <v>125</v>
      </c>
      <c r="U34" s="156">
        <v>0.246</v>
      </c>
      <c r="V34" s="156">
        <f>ROUND(E34*U34,2)</f>
        <v>1.23</v>
      </c>
      <c r="W34" s="156"/>
      <c r="X34" s="156" t="s">
        <v>120</v>
      </c>
      <c r="Y34" s="156" t="s">
        <v>121</v>
      </c>
      <c r="Z34" s="148"/>
      <c r="AA34" s="148"/>
      <c r="AB34" s="148"/>
      <c r="AC34" s="148"/>
      <c r="AD34" s="148"/>
      <c r="AE34" s="148"/>
      <c r="AF34" s="148"/>
      <c r="AG34" s="148" t="s">
        <v>122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73">
        <v>18</v>
      </c>
      <c r="B35" s="174" t="s">
        <v>163</v>
      </c>
      <c r="C35" s="181" t="s">
        <v>164</v>
      </c>
      <c r="D35" s="175" t="s">
        <v>118</v>
      </c>
      <c r="E35" s="176">
        <v>5</v>
      </c>
      <c r="F35" s="177">
        <v>0</v>
      </c>
      <c r="G35" s="178">
        <f>ROUND(E35*F35,2)</f>
        <v>0</v>
      </c>
      <c r="H35" s="157">
        <v>57.48</v>
      </c>
      <c r="I35" s="156">
        <f>ROUND(E35*H35,2)</f>
        <v>287.39999999999998</v>
      </c>
      <c r="J35" s="157">
        <v>942.52</v>
      </c>
      <c r="K35" s="156">
        <f>ROUND(E35*J35,2)</f>
        <v>4712.6000000000004</v>
      </c>
      <c r="L35" s="156">
        <v>21</v>
      </c>
      <c r="M35" s="156">
        <f>G35*(1+L35/100)</f>
        <v>0</v>
      </c>
      <c r="N35" s="155">
        <v>1E-4</v>
      </c>
      <c r="O35" s="155">
        <f>ROUND(E35*N35,2)</f>
        <v>0</v>
      </c>
      <c r="P35" s="155">
        <v>0</v>
      </c>
      <c r="Q35" s="155">
        <f>ROUND(E35*P35,2)</f>
        <v>0</v>
      </c>
      <c r="R35" s="156"/>
      <c r="S35" s="156" t="s">
        <v>119</v>
      </c>
      <c r="T35" s="156" t="s">
        <v>125</v>
      </c>
      <c r="U35" s="156">
        <v>0.25800000000000001</v>
      </c>
      <c r="V35" s="156">
        <f>ROUND(E35*U35,2)</f>
        <v>1.29</v>
      </c>
      <c r="W35" s="156"/>
      <c r="X35" s="156" t="s">
        <v>120</v>
      </c>
      <c r="Y35" s="156" t="s">
        <v>121</v>
      </c>
      <c r="Z35" s="148"/>
      <c r="AA35" s="148"/>
      <c r="AB35" s="148"/>
      <c r="AC35" s="148"/>
      <c r="AD35" s="148"/>
      <c r="AE35" s="148"/>
      <c r="AF35" s="148"/>
      <c r="AG35" s="148" t="s">
        <v>122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60" t="s">
        <v>114</v>
      </c>
      <c r="B36" s="161" t="s">
        <v>79</v>
      </c>
      <c r="C36" s="179" t="s">
        <v>80</v>
      </c>
      <c r="D36" s="162"/>
      <c r="E36" s="163"/>
      <c r="F36" s="164"/>
      <c r="G36" s="165">
        <f>SUMIF(AG37:AG40,"&lt;&gt;NOR",G37:G40)</f>
        <v>0</v>
      </c>
      <c r="H36" s="159"/>
      <c r="I36" s="159">
        <f>SUM(I37:I40)</f>
        <v>1626.8</v>
      </c>
      <c r="J36" s="159"/>
      <c r="K36" s="159">
        <f>SUM(K37:K40)</f>
        <v>12067.789999999999</v>
      </c>
      <c r="L36" s="159"/>
      <c r="M36" s="159">
        <f>SUM(M37:M40)</f>
        <v>0</v>
      </c>
      <c r="N36" s="158"/>
      <c r="O36" s="158">
        <f>SUM(O37:O40)</f>
        <v>0.04</v>
      </c>
      <c r="P36" s="158"/>
      <c r="Q36" s="158">
        <f>SUM(Q37:Q40)</f>
        <v>0</v>
      </c>
      <c r="R36" s="159"/>
      <c r="S36" s="159"/>
      <c r="T36" s="159"/>
      <c r="U36" s="159"/>
      <c r="V36" s="159">
        <f>SUM(V37:V40)</f>
        <v>20.12</v>
      </c>
      <c r="W36" s="159"/>
      <c r="X36" s="159"/>
      <c r="Y36" s="159"/>
      <c r="AG36" t="s">
        <v>115</v>
      </c>
    </row>
    <row r="37" spans="1:60" outlineLevel="1" x14ac:dyDescent="0.2">
      <c r="A37" s="173">
        <v>19</v>
      </c>
      <c r="B37" s="174" t="s">
        <v>165</v>
      </c>
      <c r="C37" s="181" t="s">
        <v>166</v>
      </c>
      <c r="D37" s="175" t="s">
        <v>118</v>
      </c>
      <c r="E37" s="176">
        <v>85</v>
      </c>
      <c r="F37" s="177">
        <v>0</v>
      </c>
      <c r="G37" s="178">
        <f>ROUND(E37*F37,2)</f>
        <v>0</v>
      </c>
      <c r="H37" s="157">
        <v>0.13</v>
      </c>
      <c r="I37" s="156">
        <f>ROUND(E37*H37,2)</f>
        <v>11.05</v>
      </c>
      <c r="J37" s="157">
        <v>49.87</v>
      </c>
      <c r="K37" s="156">
        <f>ROUND(E37*J37,2)</f>
        <v>4238.95</v>
      </c>
      <c r="L37" s="156">
        <v>21</v>
      </c>
      <c r="M37" s="156">
        <f>G37*(1+L37/100)</f>
        <v>0</v>
      </c>
      <c r="N37" s="155">
        <v>0</v>
      </c>
      <c r="O37" s="155">
        <f>ROUND(E37*N37,2)</f>
        <v>0</v>
      </c>
      <c r="P37" s="155">
        <v>0</v>
      </c>
      <c r="Q37" s="155">
        <f>ROUND(E37*P37,2)</f>
        <v>0</v>
      </c>
      <c r="R37" s="156"/>
      <c r="S37" s="156" t="s">
        <v>119</v>
      </c>
      <c r="T37" s="156" t="s">
        <v>125</v>
      </c>
      <c r="U37" s="156">
        <v>7.6679999999999998E-2</v>
      </c>
      <c r="V37" s="156">
        <f>ROUND(E37*U37,2)</f>
        <v>6.52</v>
      </c>
      <c r="W37" s="156"/>
      <c r="X37" s="156" t="s">
        <v>120</v>
      </c>
      <c r="Y37" s="156" t="s">
        <v>121</v>
      </c>
      <c r="Z37" s="148"/>
      <c r="AA37" s="148"/>
      <c r="AB37" s="148"/>
      <c r="AC37" s="148"/>
      <c r="AD37" s="148"/>
      <c r="AE37" s="148"/>
      <c r="AF37" s="148"/>
      <c r="AG37" s="148" t="s">
        <v>122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3">
        <v>20</v>
      </c>
      <c r="B38" s="174" t="s">
        <v>167</v>
      </c>
      <c r="C38" s="181" t="s">
        <v>168</v>
      </c>
      <c r="D38" s="175" t="s">
        <v>118</v>
      </c>
      <c r="E38" s="176">
        <v>85</v>
      </c>
      <c r="F38" s="177">
        <v>0</v>
      </c>
      <c r="G38" s="178">
        <f>ROUND(E38*F38,2)</f>
        <v>0</v>
      </c>
      <c r="H38" s="157">
        <v>6.9</v>
      </c>
      <c r="I38" s="156">
        <f>ROUND(E38*H38,2)</f>
        <v>586.5</v>
      </c>
      <c r="J38" s="157">
        <v>23.1</v>
      </c>
      <c r="K38" s="156">
        <f>ROUND(E38*J38,2)</f>
        <v>1963.5</v>
      </c>
      <c r="L38" s="156">
        <v>21</v>
      </c>
      <c r="M38" s="156">
        <f>G38*(1+L38/100)</f>
        <v>0</v>
      </c>
      <c r="N38" s="155">
        <v>6.9999999999999994E-5</v>
      </c>
      <c r="O38" s="155">
        <f>ROUND(E38*N38,2)</f>
        <v>0.01</v>
      </c>
      <c r="P38" s="155">
        <v>0</v>
      </c>
      <c r="Q38" s="155">
        <f>ROUND(E38*P38,2)</f>
        <v>0</v>
      </c>
      <c r="R38" s="156"/>
      <c r="S38" s="156" t="s">
        <v>119</v>
      </c>
      <c r="T38" s="156" t="s">
        <v>125</v>
      </c>
      <c r="U38" s="156">
        <v>3.2480000000000002E-2</v>
      </c>
      <c r="V38" s="156">
        <f>ROUND(E38*U38,2)</f>
        <v>2.76</v>
      </c>
      <c r="W38" s="156"/>
      <c r="X38" s="156" t="s">
        <v>120</v>
      </c>
      <c r="Y38" s="156" t="s">
        <v>121</v>
      </c>
      <c r="Z38" s="148"/>
      <c r="AA38" s="148"/>
      <c r="AB38" s="148"/>
      <c r="AC38" s="148"/>
      <c r="AD38" s="148"/>
      <c r="AE38" s="148"/>
      <c r="AF38" s="148"/>
      <c r="AG38" s="148" t="s">
        <v>122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3">
        <v>21</v>
      </c>
      <c r="B39" s="174" t="s">
        <v>169</v>
      </c>
      <c r="C39" s="181" t="s">
        <v>170</v>
      </c>
      <c r="D39" s="175" t="s">
        <v>118</v>
      </c>
      <c r="E39" s="176">
        <v>103.7</v>
      </c>
      <c r="F39" s="177">
        <v>0</v>
      </c>
      <c r="G39" s="178">
        <f>ROUND(E39*F39,2)</f>
        <v>0</v>
      </c>
      <c r="H39" s="157">
        <v>6.5</v>
      </c>
      <c r="I39" s="156">
        <f>ROUND(E39*H39,2)</f>
        <v>674.05</v>
      </c>
      <c r="J39" s="157">
        <v>54.2</v>
      </c>
      <c r="K39" s="156">
        <f>ROUND(E39*J39,2)</f>
        <v>5620.54</v>
      </c>
      <c r="L39" s="156">
        <v>21</v>
      </c>
      <c r="M39" s="156">
        <f>G39*(1+L39/100)</f>
        <v>0</v>
      </c>
      <c r="N39" s="155">
        <v>1.4999999999999999E-4</v>
      </c>
      <c r="O39" s="155">
        <f>ROUND(E39*N39,2)</f>
        <v>0.02</v>
      </c>
      <c r="P39" s="155">
        <v>0</v>
      </c>
      <c r="Q39" s="155">
        <f>ROUND(E39*P39,2)</f>
        <v>0</v>
      </c>
      <c r="R39" s="156"/>
      <c r="S39" s="156" t="s">
        <v>119</v>
      </c>
      <c r="T39" s="156" t="s">
        <v>119</v>
      </c>
      <c r="U39" s="156">
        <v>0.10191</v>
      </c>
      <c r="V39" s="156">
        <f>ROUND(E39*U39,2)</f>
        <v>10.57</v>
      </c>
      <c r="W39" s="156"/>
      <c r="X39" s="156" t="s">
        <v>120</v>
      </c>
      <c r="Y39" s="156" t="s">
        <v>121</v>
      </c>
      <c r="Z39" s="148"/>
      <c r="AA39" s="148"/>
      <c r="AB39" s="148"/>
      <c r="AC39" s="148"/>
      <c r="AD39" s="148"/>
      <c r="AE39" s="148"/>
      <c r="AF39" s="148"/>
      <c r="AG39" s="148" t="s">
        <v>122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73">
        <v>22</v>
      </c>
      <c r="B40" s="174" t="s">
        <v>171</v>
      </c>
      <c r="C40" s="181" t="s">
        <v>172</v>
      </c>
      <c r="D40" s="175" t="s">
        <v>118</v>
      </c>
      <c r="E40" s="176">
        <v>20</v>
      </c>
      <c r="F40" s="177">
        <v>0</v>
      </c>
      <c r="G40" s="178">
        <f>ROUND(E40*F40,2)</f>
        <v>0</v>
      </c>
      <c r="H40" s="157">
        <v>17.760000000000002</v>
      </c>
      <c r="I40" s="156">
        <f>ROUND(E40*H40,2)</f>
        <v>355.2</v>
      </c>
      <c r="J40" s="157">
        <v>12.24</v>
      </c>
      <c r="K40" s="156">
        <f>ROUND(E40*J40,2)</f>
        <v>244.8</v>
      </c>
      <c r="L40" s="156">
        <v>21</v>
      </c>
      <c r="M40" s="156">
        <f>G40*(1+L40/100)</f>
        <v>0</v>
      </c>
      <c r="N40" s="155">
        <v>3.5E-4</v>
      </c>
      <c r="O40" s="155">
        <f>ROUND(E40*N40,2)</f>
        <v>0.01</v>
      </c>
      <c r="P40" s="155">
        <v>0</v>
      </c>
      <c r="Q40" s="155">
        <f>ROUND(E40*P40,2)</f>
        <v>0</v>
      </c>
      <c r="R40" s="156"/>
      <c r="S40" s="156" t="s">
        <v>119</v>
      </c>
      <c r="T40" s="156" t="s">
        <v>125</v>
      </c>
      <c r="U40" s="156">
        <v>1.35E-2</v>
      </c>
      <c r="V40" s="156">
        <f>ROUND(E40*U40,2)</f>
        <v>0.27</v>
      </c>
      <c r="W40" s="156"/>
      <c r="X40" s="156" t="s">
        <v>120</v>
      </c>
      <c r="Y40" s="156" t="s">
        <v>121</v>
      </c>
      <c r="Z40" s="148"/>
      <c r="AA40" s="148"/>
      <c r="AB40" s="148"/>
      <c r="AC40" s="148"/>
      <c r="AD40" s="148"/>
      <c r="AE40" s="148"/>
      <c r="AF40" s="148"/>
      <c r="AG40" s="148" t="s">
        <v>122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">
      <c r="A41" s="160" t="s">
        <v>114</v>
      </c>
      <c r="B41" s="161" t="s">
        <v>81</v>
      </c>
      <c r="C41" s="179" t="s">
        <v>82</v>
      </c>
      <c r="D41" s="162"/>
      <c r="E41" s="163"/>
      <c r="F41" s="164"/>
      <c r="G41" s="165">
        <f>SUMIF(AG42:AG43,"&lt;&gt;NOR",G42:G43)</f>
        <v>0</v>
      </c>
      <c r="H41" s="159"/>
      <c r="I41" s="159">
        <f>SUM(I42:I43)</f>
        <v>0</v>
      </c>
      <c r="J41" s="159"/>
      <c r="K41" s="159">
        <f>SUM(K42:K43)</f>
        <v>33000</v>
      </c>
      <c r="L41" s="159"/>
      <c r="M41" s="159">
        <f>SUM(M42:M43)</f>
        <v>0</v>
      </c>
      <c r="N41" s="158"/>
      <c r="O41" s="158">
        <f>SUM(O42:O43)</f>
        <v>0</v>
      </c>
      <c r="P41" s="158"/>
      <c r="Q41" s="158">
        <f>SUM(Q42:Q43)</f>
        <v>0</v>
      </c>
      <c r="R41" s="159"/>
      <c r="S41" s="159"/>
      <c r="T41" s="159"/>
      <c r="U41" s="159"/>
      <c r="V41" s="159">
        <f>SUM(V42:V43)</f>
        <v>212.89000000000001</v>
      </c>
      <c r="W41" s="159"/>
      <c r="X41" s="159"/>
      <c r="Y41" s="159"/>
      <c r="AG41" t="s">
        <v>115</v>
      </c>
    </row>
    <row r="42" spans="1:60" outlineLevel="1" x14ac:dyDescent="0.2">
      <c r="A42" s="173">
        <v>23</v>
      </c>
      <c r="B42" s="174" t="s">
        <v>173</v>
      </c>
      <c r="C42" s="181" t="s">
        <v>174</v>
      </c>
      <c r="D42" s="175" t="s">
        <v>141</v>
      </c>
      <c r="E42" s="176">
        <v>1</v>
      </c>
      <c r="F42" s="177">
        <v>0</v>
      </c>
      <c r="G42" s="178">
        <f>ROUND(E42*F42,2)</f>
        <v>0</v>
      </c>
      <c r="H42" s="157">
        <v>0</v>
      </c>
      <c r="I42" s="156">
        <f>ROUND(E42*H42,2)</f>
        <v>0</v>
      </c>
      <c r="J42" s="157">
        <v>3000</v>
      </c>
      <c r="K42" s="156">
        <f>ROUND(E42*J42,2)</f>
        <v>3000</v>
      </c>
      <c r="L42" s="156">
        <v>21</v>
      </c>
      <c r="M42" s="156">
        <f>G42*(1+L42/100)</f>
        <v>0</v>
      </c>
      <c r="N42" s="155">
        <v>0</v>
      </c>
      <c r="O42" s="155">
        <f>ROUND(E42*N42,2)</f>
        <v>0</v>
      </c>
      <c r="P42" s="155">
        <v>0</v>
      </c>
      <c r="Q42" s="155">
        <f>ROUND(E42*P42,2)</f>
        <v>0</v>
      </c>
      <c r="R42" s="156"/>
      <c r="S42" s="156" t="s">
        <v>119</v>
      </c>
      <c r="T42" s="156" t="s">
        <v>125</v>
      </c>
      <c r="U42" s="156">
        <v>18.342500000000001</v>
      </c>
      <c r="V42" s="156">
        <f>ROUND(E42*U42,2)</f>
        <v>18.34</v>
      </c>
      <c r="W42" s="156"/>
      <c r="X42" s="156" t="s">
        <v>120</v>
      </c>
      <c r="Y42" s="156" t="s">
        <v>121</v>
      </c>
      <c r="Z42" s="148"/>
      <c r="AA42" s="148"/>
      <c r="AB42" s="148"/>
      <c r="AC42" s="148"/>
      <c r="AD42" s="148"/>
      <c r="AE42" s="148"/>
      <c r="AF42" s="148"/>
      <c r="AG42" s="148" t="s">
        <v>122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3">
        <v>24</v>
      </c>
      <c r="B43" s="174" t="s">
        <v>175</v>
      </c>
      <c r="C43" s="181" t="s">
        <v>188</v>
      </c>
      <c r="D43" s="175" t="s">
        <v>141</v>
      </c>
      <c r="E43" s="176">
        <v>1</v>
      </c>
      <c r="F43" s="177">
        <v>0</v>
      </c>
      <c r="G43" s="178">
        <f>ROUND(E43*F43,2)</f>
        <v>0</v>
      </c>
      <c r="H43" s="157">
        <v>0</v>
      </c>
      <c r="I43" s="156">
        <f>ROUND(E43*H43,2)</f>
        <v>0</v>
      </c>
      <c r="J43" s="157">
        <v>30000</v>
      </c>
      <c r="K43" s="156">
        <f>ROUND(E43*J43,2)</f>
        <v>30000</v>
      </c>
      <c r="L43" s="156">
        <v>21</v>
      </c>
      <c r="M43" s="156">
        <f>G43*(1+L43/100)</f>
        <v>0</v>
      </c>
      <c r="N43" s="155">
        <v>0</v>
      </c>
      <c r="O43" s="155">
        <f>ROUND(E43*N43,2)</f>
        <v>0</v>
      </c>
      <c r="P43" s="155">
        <v>0</v>
      </c>
      <c r="Q43" s="155">
        <f>ROUND(E43*P43,2)</f>
        <v>0</v>
      </c>
      <c r="R43" s="156"/>
      <c r="S43" s="156" t="s">
        <v>144</v>
      </c>
      <c r="T43" s="156" t="s">
        <v>125</v>
      </c>
      <c r="U43" s="156">
        <v>194.55</v>
      </c>
      <c r="V43" s="156">
        <f>ROUND(E43*U43,2)</f>
        <v>194.55</v>
      </c>
      <c r="W43" s="156"/>
      <c r="X43" s="156" t="s">
        <v>120</v>
      </c>
      <c r="Y43" s="156" t="s">
        <v>121</v>
      </c>
      <c r="Z43" s="148"/>
      <c r="AA43" s="148"/>
      <c r="AB43" s="148"/>
      <c r="AC43" s="148"/>
      <c r="AD43" s="148"/>
      <c r="AE43" s="148"/>
      <c r="AF43" s="148"/>
      <c r="AG43" s="148" t="s">
        <v>122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x14ac:dyDescent="0.2">
      <c r="A44" s="160" t="s">
        <v>114</v>
      </c>
      <c r="B44" s="161" t="s">
        <v>83</v>
      </c>
      <c r="C44" s="179" t="s">
        <v>84</v>
      </c>
      <c r="D44" s="162"/>
      <c r="E44" s="163"/>
      <c r="F44" s="164"/>
      <c r="G44" s="165">
        <f>SUMIF(AG45:AG45,"&lt;&gt;NOR",G45:G45)</f>
        <v>0</v>
      </c>
      <c r="H44" s="159"/>
      <c r="I44" s="159">
        <f>SUM(I45:I45)</f>
        <v>0</v>
      </c>
      <c r="J44" s="159"/>
      <c r="K44" s="159">
        <f>SUM(K45:K45)</f>
        <v>7500</v>
      </c>
      <c r="L44" s="159"/>
      <c r="M44" s="159">
        <f>SUM(M45:M45)</f>
        <v>0</v>
      </c>
      <c r="N44" s="158"/>
      <c r="O44" s="158">
        <f>SUM(O45:O45)</f>
        <v>0</v>
      </c>
      <c r="P44" s="158"/>
      <c r="Q44" s="158">
        <f>SUM(Q45:Q45)</f>
        <v>0</v>
      </c>
      <c r="R44" s="159"/>
      <c r="S44" s="159"/>
      <c r="T44" s="159"/>
      <c r="U44" s="159"/>
      <c r="V44" s="159">
        <f>SUM(V45:V45)</f>
        <v>0.49</v>
      </c>
      <c r="W44" s="159"/>
      <c r="X44" s="159"/>
      <c r="Y44" s="159"/>
      <c r="AG44" t="s">
        <v>115</v>
      </c>
    </row>
    <row r="45" spans="1:60" ht="22.5" outlineLevel="1" x14ac:dyDescent="0.2">
      <c r="A45" s="167">
        <v>25</v>
      </c>
      <c r="B45" s="168" t="s">
        <v>176</v>
      </c>
      <c r="C45" s="180" t="s">
        <v>177</v>
      </c>
      <c r="D45" s="169" t="s">
        <v>141</v>
      </c>
      <c r="E45" s="170">
        <v>1</v>
      </c>
      <c r="F45" s="171">
        <v>0</v>
      </c>
      <c r="G45" s="172">
        <f>ROUND(E45*F45,2)</f>
        <v>0</v>
      </c>
      <c r="H45" s="157">
        <v>0</v>
      </c>
      <c r="I45" s="156">
        <f>ROUND(E45*H45,2)</f>
        <v>0</v>
      </c>
      <c r="J45" s="157">
        <v>7500</v>
      </c>
      <c r="K45" s="156">
        <f>ROUND(E45*J45,2)</f>
        <v>7500</v>
      </c>
      <c r="L45" s="156">
        <v>21</v>
      </c>
      <c r="M45" s="156">
        <f>G45*(1+L45/100)</f>
        <v>0</v>
      </c>
      <c r="N45" s="155">
        <v>0</v>
      </c>
      <c r="O45" s="155">
        <f>ROUND(E45*N45,2)</f>
        <v>0</v>
      </c>
      <c r="P45" s="155">
        <v>0</v>
      </c>
      <c r="Q45" s="155">
        <f>ROUND(E45*P45,2)</f>
        <v>0</v>
      </c>
      <c r="R45" s="156"/>
      <c r="S45" s="156" t="s">
        <v>119</v>
      </c>
      <c r="T45" s="156" t="s">
        <v>125</v>
      </c>
      <c r="U45" s="156">
        <v>0.49</v>
      </c>
      <c r="V45" s="156">
        <f>ROUND(E45*U45,2)</f>
        <v>0.49</v>
      </c>
      <c r="W45" s="156"/>
      <c r="X45" s="156" t="s">
        <v>120</v>
      </c>
      <c r="Y45" s="156" t="s">
        <v>121</v>
      </c>
      <c r="Z45" s="148"/>
      <c r="AA45" s="148"/>
      <c r="AB45" s="148"/>
      <c r="AC45" s="148"/>
      <c r="AD45" s="148"/>
      <c r="AE45" s="148"/>
      <c r="AF45" s="148"/>
      <c r="AG45" s="148" t="s">
        <v>122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x14ac:dyDescent="0.2">
      <c r="A46" s="160" t="s">
        <v>114</v>
      </c>
      <c r="B46" s="161" t="s">
        <v>86</v>
      </c>
      <c r="C46" s="179" t="s">
        <v>30</v>
      </c>
      <c r="D46" s="162"/>
      <c r="E46" s="163"/>
      <c r="F46" s="164"/>
      <c r="G46" s="165">
        <f>SUMIF(AG47:AG47,"&lt;&gt;NOR",G47:G47)</f>
        <v>0</v>
      </c>
      <c r="H46" s="159"/>
      <c r="I46" s="159">
        <f>SUM(I47:I47)</f>
        <v>0</v>
      </c>
      <c r="J46" s="159"/>
      <c r="K46" s="159">
        <f>SUM(K47:K47)</f>
        <v>7000</v>
      </c>
      <c r="L46" s="159"/>
      <c r="M46" s="159">
        <f>SUM(M47:M47)</f>
        <v>0</v>
      </c>
      <c r="N46" s="158"/>
      <c r="O46" s="158">
        <f>SUM(O47:O47)</f>
        <v>0</v>
      </c>
      <c r="P46" s="158"/>
      <c r="Q46" s="158">
        <f>SUM(Q47:Q47)</f>
        <v>0</v>
      </c>
      <c r="R46" s="159"/>
      <c r="S46" s="159"/>
      <c r="T46" s="159"/>
      <c r="U46" s="159"/>
      <c r="V46" s="159">
        <f>SUM(V47:V47)</f>
        <v>20</v>
      </c>
      <c r="W46" s="159"/>
      <c r="X46" s="159"/>
      <c r="Y46" s="159"/>
      <c r="AG46" t="s">
        <v>115</v>
      </c>
    </row>
    <row r="47" spans="1:60" outlineLevel="1" x14ac:dyDescent="0.2">
      <c r="A47" s="167">
        <v>26</v>
      </c>
      <c r="B47" s="168" t="s">
        <v>178</v>
      </c>
      <c r="C47" s="180" t="s">
        <v>179</v>
      </c>
      <c r="D47" s="169" t="s">
        <v>180</v>
      </c>
      <c r="E47" s="170">
        <v>20</v>
      </c>
      <c r="F47" s="171">
        <v>0</v>
      </c>
      <c r="G47" s="172">
        <f>ROUND(E47*F47,2)</f>
        <v>0</v>
      </c>
      <c r="H47" s="157">
        <v>0</v>
      </c>
      <c r="I47" s="156">
        <f>ROUND(E47*H47,2)</f>
        <v>0</v>
      </c>
      <c r="J47" s="157">
        <v>350</v>
      </c>
      <c r="K47" s="156">
        <f>ROUND(E47*J47,2)</f>
        <v>7000</v>
      </c>
      <c r="L47" s="156">
        <v>21</v>
      </c>
      <c r="M47" s="156">
        <f>G47*(1+L47/100)</f>
        <v>0</v>
      </c>
      <c r="N47" s="155">
        <v>0</v>
      </c>
      <c r="O47" s="155">
        <f>ROUND(E47*N47,2)</f>
        <v>0</v>
      </c>
      <c r="P47" s="155">
        <v>0</v>
      </c>
      <c r="Q47" s="155">
        <f>ROUND(E47*P47,2)</f>
        <v>0</v>
      </c>
      <c r="R47" s="156" t="s">
        <v>181</v>
      </c>
      <c r="S47" s="156" t="s">
        <v>119</v>
      </c>
      <c r="T47" s="156" t="s">
        <v>125</v>
      </c>
      <c r="U47" s="156">
        <v>1</v>
      </c>
      <c r="V47" s="156">
        <f>ROUND(E47*U47,2)</f>
        <v>20</v>
      </c>
      <c r="W47" s="156"/>
      <c r="X47" s="156" t="s">
        <v>182</v>
      </c>
      <c r="Y47" s="156" t="s">
        <v>121</v>
      </c>
      <c r="Z47" s="148"/>
      <c r="AA47" s="148"/>
      <c r="AB47" s="148"/>
      <c r="AC47" s="148"/>
      <c r="AD47" s="148"/>
      <c r="AE47" s="148"/>
      <c r="AF47" s="148"/>
      <c r="AG47" s="148" t="s">
        <v>183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x14ac:dyDescent="0.2">
      <c r="A48" s="3"/>
      <c r="B48" s="4"/>
      <c r="C48" s="182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v>15</v>
      </c>
      <c r="AF48">
        <v>21</v>
      </c>
      <c r="AG48" t="s">
        <v>100</v>
      </c>
    </row>
    <row r="49" spans="1:33" x14ac:dyDescent="0.2">
      <c r="A49" s="151"/>
      <c r="B49" s="152" t="s">
        <v>31</v>
      </c>
      <c r="C49" s="183"/>
      <c r="D49" s="153"/>
      <c r="E49" s="154"/>
      <c r="F49" s="154"/>
      <c r="G49" s="166">
        <f>G8+G10+G13+G16+G18+G20+G22+G24+G26+G33+G36+G41+G44+G46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f>SUMIF(L7:L47,AE48,G7:G47)</f>
        <v>0</v>
      </c>
      <c r="AF49">
        <f>SUMIF(L7:L47,AF48,G7:G47)</f>
        <v>0</v>
      </c>
      <c r="AG49" t="s">
        <v>184</v>
      </c>
    </row>
    <row r="50" spans="1:33" x14ac:dyDescent="0.2">
      <c r="A50" s="3"/>
      <c r="B50" s="4"/>
      <c r="C50" s="182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">
      <c r="A51" s="3"/>
      <c r="B51" s="4"/>
      <c r="C51" s="182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A52" s="260" t="s">
        <v>185</v>
      </c>
      <c r="B52" s="260"/>
      <c r="C52" s="261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">
      <c r="A53" s="241"/>
      <c r="B53" s="242"/>
      <c r="C53" s="243"/>
      <c r="D53" s="242"/>
      <c r="E53" s="242"/>
      <c r="F53" s="242"/>
      <c r="G53" s="244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G53" t="s">
        <v>186</v>
      </c>
    </row>
    <row r="54" spans="1:33" x14ac:dyDescent="0.2">
      <c r="A54" s="245"/>
      <c r="B54" s="246"/>
      <c r="C54" s="247"/>
      <c r="D54" s="246"/>
      <c r="E54" s="246"/>
      <c r="F54" s="246"/>
      <c r="G54" s="248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33" x14ac:dyDescent="0.2">
      <c r="A55" s="245"/>
      <c r="B55" s="246"/>
      <c r="C55" s="247"/>
      <c r="D55" s="246"/>
      <c r="E55" s="246"/>
      <c r="F55" s="246"/>
      <c r="G55" s="248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33" x14ac:dyDescent="0.2">
      <c r="A56" s="245"/>
      <c r="B56" s="246"/>
      <c r="C56" s="247"/>
      <c r="D56" s="246"/>
      <c r="E56" s="246"/>
      <c r="F56" s="246"/>
      <c r="G56" s="248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33" x14ac:dyDescent="0.2">
      <c r="A57" s="249"/>
      <c r="B57" s="250"/>
      <c r="C57" s="251"/>
      <c r="D57" s="250"/>
      <c r="E57" s="250"/>
      <c r="F57" s="250"/>
      <c r="G57" s="252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33" x14ac:dyDescent="0.2">
      <c r="A58" s="3"/>
      <c r="B58" s="4"/>
      <c r="C58" s="182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33" x14ac:dyDescent="0.2">
      <c r="C59" s="184"/>
      <c r="D59" s="10"/>
      <c r="AG59" t="s">
        <v>187</v>
      </c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</sheetData>
  <mergeCells count="6">
    <mergeCell ref="A53:G57"/>
    <mergeCell ref="A1:G1"/>
    <mergeCell ref="C2:G2"/>
    <mergeCell ref="C3:G3"/>
    <mergeCell ref="C4:G4"/>
    <mergeCell ref="A52:C52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uzivatel4</dc:creator>
  <cp:lastModifiedBy>Borek Petr</cp:lastModifiedBy>
  <cp:lastPrinted>2019-03-19T12:27:02Z</cp:lastPrinted>
  <dcterms:created xsi:type="dcterms:W3CDTF">2009-04-08T07:15:50Z</dcterms:created>
  <dcterms:modified xsi:type="dcterms:W3CDTF">2022-10-12T10:33:49Z</dcterms:modified>
</cp:coreProperties>
</file>