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SI\Ústavní lékárna\Úsek NL = buňkoviště\VZMR příprava území\Soutěž I\"/>
    </mc:Choice>
  </mc:AlternateContent>
  <bookViews>
    <workbookView xWindow="0" yWindow="0" windowWidth="28800" windowHeight="13935" activeTab="1"/>
  </bookViews>
  <sheets>
    <sheet name="Rekapitulace stavby" sheetId="1" r:id="rId1"/>
    <sheet name="2023_10_24 - FN BRNO BOHU..." sheetId="2" r:id="rId2"/>
  </sheets>
  <definedNames>
    <definedName name="_xlnm._FilterDatabase" localSheetId="1" hidden="1">'2023_10_24 - FN BRNO BOHU...'!$C$123:$K$268</definedName>
    <definedName name="_xlnm.Print_Titles" localSheetId="1">'2023_10_24 - FN BRNO BOHU...'!$123:$123</definedName>
    <definedName name="_xlnm.Print_Titles" localSheetId="0">'Rekapitulace stavby'!$92:$92</definedName>
    <definedName name="_xlnm.Print_Area" localSheetId="1">'2023_10_24 - FN BRNO BOHU...'!$C$4:$J$76,'2023_10_24 - FN BRNO BOHU...'!$C$82:$J$107,'2023_10_24 - FN BRNO BOHU...'!$C$113:$K$268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T220" i="2" s="1"/>
  <c r="R221" i="2"/>
  <c r="R220" i="2"/>
  <c r="P221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T206" i="2"/>
  <c r="R207" i="2"/>
  <c r="R206" i="2"/>
  <c r="P207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57" i="2"/>
  <c r="BH157" i="2"/>
  <c r="BG157" i="2"/>
  <c r="BF157" i="2"/>
  <c r="T157" i="2"/>
  <c r="R157" i="2"/>
  <c r="P15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F35" i="2" s="1"/>
  <c r="BH127" i="2"/>
  <c r="F34" i="2" s="1"/>
  <c r="BG127" i="2"/>
  <c r="F33" i="2" s="1"/>
  <c r="BF127" i="2"/>
  <c r="F32" i="2" s="1"/>
  <c r="T127" i="2"/>
  <c r="R127" i="2"/>
  <c r="P127" i="2"/>
  <c r="J120" i="2"/>
  <c r="F120" i="2"/>
  <c r="F118" i="2"/>
  <c r="E116" i="2"/>
  <c r="J89" i="2"/>
  <c r="F89" i="2"/>
  <c r="F87" i="2"/>
  <c r="E85" i="2"/>
  <c r="J22" i="2"/>
  <c r="E22" i="2"/>
  <c r="J121" i="2" s="1"/>
  <c r="J21" i="2"/>
  <c r="J16" i="2"/>
  <c r="E16" i="2"/>
  <c r="F121" i="2" s="1"/>
  <c r="J15" i="2"/>
  <c r="J10" i="2"/>
  <c r="J118" i="2" s="1"/>
  <c r="L90" i="1"/>
  <c r="AM90" i="1"/>
  <c r="AM89" i="1"/>
  <c r="L89" i="1"/>
  <c r="AM87" i="1"/>
  <c r="L87" i="1"/>
  <c r="L85" i="1"/>
  <c r="L84" i="1"/>
  <c r="BK267" i="2"/>
  <c r="BK266" i="2"/>
  <c r="J265" i="2"/>
  <c r="BK262" i="2"/>
  <c r="BK261" i="2"/>
  <c r="J260" i="2"/>
  <c r="BK254" i="2"/>
  <c r="J252" i="2"/>
  <c r="J250" i="2"/>
  <c r="J245" i="2"/>
  <c r="J237" i="2"/>
  <c r="BK229" i="2"/>
  <c r="BK224" i="2"/>
  <c r="BK218" i="2"/>
  <c r="BK211" i="2"/>
  <c r="J207" i="2"/>
  <c r="J204" i="2"/>
  <c r="J196" i="2"/>
  <c r="BK188" i="2"/>
  <c r="J141" i="2"/>
  <c r="BK127" i="2"/>
  <c r="BK196" i="2"/>
  <c r="BK189" i="2"/>
  <c r="BK144" i="2"/>
  <c r="BK130" i="2"/>
  <c r="AS94" i="1"/>
  <c r="J188" i="2"/>
  <c r="BK138" i="2"/>
  <c r="J130" i="2"/>
  <c r="BK268" i="2"/>
  <c r="J266" i="2"/>
  <c r="J264" i="2"/>
  <c r="J261" i="2"/>
  <c r="BK258" i="2"/>
  <c r="BK257" i="2"/>
  <c r="BK251" i="2"/>
  <c r="BK246" i="2"/>
  <c r="J243" i="2"/>
  <c r="J235" i="2"/>
  <c r="J227" i="2"/>
  <c r="J221" i="2"/>
  <c r="J254" i="2"/>
  <c r="J251" i="2"/>
  <c r="BK245" i="2"/>
  <c r="BK237" i="2"/>
  <c r="J229" i="2"/>
  <c r="J224" i="2"/>
  <c r="BK216" i="2"/>
  <c r="BK212" i="2"/>
  <c r="J211" i="2"/>
  <c r="BK205" i="2"/>
  <c r="BK201" i="2"/>
  <c r="BK193" i="2"/>
  <c r="BK157" i="2"/>
  <c r="J138" i="2"/>
  <c r="J127" i="2"/>
  <c r="J268" i="2"/>
  <c r="J267" i="2"/>
  <c r="BK265" i="2"/>
  <c r="BK264" i="2"/>
  <c r="J262" i="2"/>
  <c r="BK260" i="2"/>
  <c r="J258" i="2"/>
  <c r="J257" i="2"/>
  <c r="BK252" i="2"/>
  <c r="BK250" i="2"/>
  <c r="J246" i="2"/>
  <c r="BK243" i="2"/>
  <c r="BK235" i="2"/>
  <c r="BK227" i="2"/>
  <c r="BK221" i="2"/>
  <c r="J218" i="2"/>
  <c r="J216" i="2"/>
  <c r="J212" i="2"/>
  <c r="BK207" i="2"/>
  <c r="J205" i="2"/>
  <c r="J201" i="2"/>
  <c r="J193" i="2"/>
  <c r="J189" i="2"/>
  <c r="J144" i="2"/>
  <c r="BK132" i="2"/>
  <c r="BK204" i="2"/>
  <c r="J157" i="2"/>
  <c r="BK141" i="2"/>
  <c r="J132" i="2"/>
  <c r="J32" i="2" l="1"/>
  <c r="P192" i="2"/>
  <c r="T210" i="2"/>
  <c r="R215" i="2"/>
  <c r="R192" i="2"/>
  <c r="P223" i="2"/>
  <c r="BK126" i="2"/>
  <c r="J126" i="2" s="1"/>
  <c r="J96" i="2" s="1"/>
  <c r="T192" i="2"/>
  <c r="BK210" i="2"/>
  <c r="J210" i="2" s="1"/>
  <c r="J99" i="2" s="1"/>
  <c r="R210" i="2"/>
  <c r="BK223" i="2"/>
  <c r="BK222" i="2"/>
  <c r="J222" i="2" s="1"/>
  <c r="J102" i="2" s="1"/>
  <c r="BK253" i="2"/>
  <c r="J253" i="2"/>
  <c r="J104" i="2"/>
  <c r="R259" i="2"/>
  <c r="T126" i="2"/>
  <c r="T125" i="2" s="1"/>
  <c r="T124" i="2" s="1"/>
  <c r="P210" i="2"/>
  <c r="T215" i="2"/>
  <c r="T253" i="2"/>
  <c r="T259" i="2"/>
  <c r="P126" i="2"/>
  <c r="P125" i="2"/>
  <c r="BK215" i="2"/>
  <c r="J215" i="2" s="1"/>
  <c r="J100" i="2" s="1"/>
  <c r="P253" i="2"/>
  <c r="P259" i="2"/>
  <c r="BK263" i="2"/>
  <c r="J263" i="2"/>
  <c r="J106" i="2"/>
  <c r="R126" i="2"/>
  <c r="R125" i="2" s="1"/>
  <c r="R223" i="2"/>
  <c r="BK259" i="2"/>
  <c r="J259" i="2" s="1"/>
  <c r="J105" i="2" s="1"/>
  <c r="P263" i="2"/>
  <c r="T223" i="2"/>
  <c r="T222" i="2"/>
  <c r="R263" i="2"/>
  <c r="BK192" i="2"/>
  <c r="J192" i="2" s="1"/>
  <c r="J97" i="2" s="1"/>
  <c r="P215" i="2"/>
  <c r="R253" i="2"/>
  <c r="T263" i="2"/>
  <c r="BK206" i="2"/>
  <c r="J206" i="2" s="1"/>
  <c r="J98" i="2" s="1"/>
  <c r="BK220" i="2"/>
  <c r="J220" i="2" s="1"/>
  <c r="J101" i="2" s="1"/>
  <c r="BC95" i="1"/>
  <c r="BC94" i="1" s="1"/>
  <c r="AY94" i="1" s="1"/>
  <c r="BB95" i="1"/>
  <c r="BB94" i="1" s="1"/>
  <c r="AX94" i="1" s="1"/>
  <c r="AW95" i="1"/>
  <c r="BA95" i="1"/>
  <c r="J87" i="2"/>
  <c r="F90" i="2"/>
  <c r="J90" i="2"/>
  <c r="BE127" i="2"/>
  <c r="BE130" i="2"/>
  <c r="BE132" i="2"/>
  <c r="BE138" i="2"/>
  <c r="BE141" i="2"/>
  <c r="BE144" i="2"/>
  <c r="BE157" i="2"/>
  <c r="BE188" i="2"/>
  <c r="BE189" i="2"/>
  <c r="BE193" i="2"/>
  <c r="BE196" i="2"/>
  <c r="BE201" i="2"/>
  <c r="BE204" i="2"/>
  <c r="BE205" i="2"/>
  <c r="BE207" i="2"/>
  <c r="BE211" i="2"/>
  <c r="BE212" i="2"/>
  <c r="BE216" i="2"/>
  <c r="BE218" i="2"/>
  <c r="BE221" i="2"/>
  <c r="BE224" i="2"/>
  <c r="BE227" i="2"/>
  <c r="BE229" i="2"/>
  <c r="BE235" i="2"/>
  <c r="BE237" i="2"/>
  <c r="BE243" i="2"/>
  <c r="BE245" i="2"/>
  <c r="BE246" i="2"/>
  <c r="BE250" i="2"/>
  <c r="BE251" i="2"/>
  <c r="BE252" i="2"/>
  <c r="BE254" i="2"/>
  <c r="BE257" i="2"/>
  <c r="BE258" i="2"/>
  <c r="BE260" i="2"/>
  <c r="BE261" i="2"/>
  <c r="BE262" i="2"/>
  <c r="BE264" i="2"/>
  <c r="BE265" i="2"/>
  <c r="BE266" i="2"/>
  <c r="BE267" i="2"/>
  <c r="BE268" i="2"/>
  <c r="BD95" i="1"/>
  <c r="BD94" i="1" s="1"/>
  <c r="W33" i="1" s="1"/>
  <c r="BA94" i="1"/>
  <c r="AW94" i="1" s="1"/>
  <c r="AK30" i="1" s="1"/>
  <c r="R222" i="2" l="1"/>
  <c r="R124" i="2"/>
  <c r="P222" i="2"/>
  <c r="P124" i="2" s="1"/>
  <c r="AU95" i="1" s="1"/>
  <c r="AU94" i="1" s="1"/>
  <c r="BK125" i="2"/>
  <c r="BK124" i="2"/>
  <c r="J124" i="2" s="1"/>
  <c r="J94" i="2" s="1"/>
  <c r="J223" i="2"/>
  <c r="J103" i="2"/>
  <c r="W31" i="1"/>
  <c r="W30" i="1"/>
  <c r="F31" i="2"/>
  <c r="AZ95" i="1" s="1"/>
  <c r="AZ94" i="1" s="1"/>
  <c r="W29" i="1" s="1"/>
  <c r="W32" i="1"/>
  <c r="J31" i="2"/>
  <c r="AV95" i="1" s="1"/>
  <c r="AT95" i="1" s="1"/>
  <c r="J125" i="2" l="1"/>
  <c r="J95" i="2"/>
  <c r="J28" i="2"/>
  <c r="AG95" i="1"/>
  <c r="AG94" i="1"/>
  <c r="AK26" i="1" s="1"/>
  <c r="AV94" i="1"/>
  <c r="AK29" i="1" s="1"/>
  <c r="AK35" i="1" l="1"/>
  <c r="J37" i="2"/>
  <c r="AN95" i="1"/>
  <c r="AT94" i="1"/>
  <c r="AN94" i="1"/>
</calcChain>
</file>

<file path=xl/sharedStrings.xml><?xml version="1.0" encoding="utf-8"?>
<sst xmlns="http://schemas.openxmlformats.org/spreadsheetml/2006/main" count="1785" uniqueCount="383">
  <si>
    <t>Export Komplet</t>
  </si>
  <si>
    <t/>
  </si>
  <si>
    <t>2.0</t>
  </si>
  <si>
    <t>ZAMOK</t>
  </si>
  <si>
    <t>False</t>
  </si>
  <si>
    <t>{f35c6ed6-e8af-4a01-916e-17c5d099d590}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</si>
  <si>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</si>
  <si>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</si>
  <si>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</si>
  <si>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</si>
  <si>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</si>
  <si>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</si>
  <si>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</si>
  <si>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</si>
  <si>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2023_10_24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</si>
  <si>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</si>
  <si>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</si>
  <si>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 BRNO BOHUNICE ÚSEK ZDRAVOTNICKÉHO MATERIÁLU</t>
  </si>
  <si>
    <t>KSO:</t>
  </si>
  <si>
    <t>CC-CZ:</t>
  </si>
  <si>
    <t>Místo:</t>
  </si>
  <si>
    <t>BRNO</t>
  </si>
  <si>
    <t>Datum:</t>
  </si>
  <si>
    <t>16. 10. 2023</t>
  </si>
  <si>
    <t>Zadavatel:</t>
  </si>
  <si>
    <t>IČ:</t>
  </si>
  <si>
    <t>Fakultní nemocnice Brno</t>
  </si>
  <si>
    <t>DIČ:</t>
  </si>
  <si>
    <t>Uchazeč:</t>
  </si>
  <si>
    <t>Vyplň údaj</t>
  </si>
  <si>
    <t>Projektant:</t>
  </si>
  <si>
    <t>TIPRO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</si>
  <si>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</si>
  <si>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</si>
  <si>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</si>
  <si>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</si>
  <si>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</si>
  <si>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</si>
  <si>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</si>
  <si>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</si>
  <si>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</si>
  <si>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</si>
  <si>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</si>
  <si>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</si>
  <si>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</si>
  <si>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</si>
  <si>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</si>
  <si>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</si>
  <si>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</si>
  <si>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</si>
  <si>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</si>
  <si>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</si>
  <si>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</si>
  <si>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</si>
  <si>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</si>
  <si>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</si>
  <si>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</si>
  <si>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</si>
  <si>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</si>
  <si>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</si>
  <si>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</si>
  <si>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</si>
  <si>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</si>
  <si>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</si>
  <si>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</si>
  <si>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</si>
  <si>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</si>
  <si>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</si>
  <si>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</si>
  <si>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</si>
  <si>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</si>
  <si>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</si>
  <si>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</si>
  <si>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</si>
  <si>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</si>
  <si>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</si>
  <si>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</si>
  <si>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</si>
  <si>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</si>
  <si>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</si>
  <si>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</si>
  <si>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</si>
  <si>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</si>
  <si>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</si>
  <si>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</si>
  <si>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</si>
  <si>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</si>
  <si>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</si>
  <si>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</si>
  <si>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</si>
  <si>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</si>
  <si>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</si>
  <si>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</si>
  <si>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</si>
  <si>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</si>
  <si>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</si>
  <si>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</si>
  <si>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</si>
  <si>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</si>
  <si>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</si>
  <si>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>OST - Ostatní náklady</t>
  </si>
  <si>
    <t>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</si>
  <si>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</si>
  <si>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</si>
  <si>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</si>
  <si>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</si>
  <si>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</si>
  <si>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</si>
  <si>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</si>
  <si>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</si>
  <si>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</si>
  <si>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</si>
  <si>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</si>
  <si>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</si>
  <si>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</si>
  <si>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</si>
  <si>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</si>
  <si>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</si>
  <si>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</si>
  <si>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</si>
  <si>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273322511</t>
  </si>
  <si>
    <t>Základové desky ze ŽB se zvýšenými nároky na prostředí tř. C 25/30</t>
  </si>
  <si>
    <t>m3</t>
  </si>
  <si>
    <t>CS ÚRS 2023 02</t>
  </si>
  <si>
    <t>4</t>
  </si>
  <si>
    <t>201992901</t>
  </si>
  <si>
    <t>VV</t>
  </si>
  <si>
    <t>základová deska s interpolací výškových hodnot v rozích</t>
  </si>
  <si>
    <t>867*((((0,33+0,235)/2)+((0,32+0,14)/2))/2)</t>
  </si>
  <si>
    <t>27332R01</t>
  </si>
  <si>
    <t>Vytvoření drážek pro odvod vody</t>
  </si>
  <si>
    <t>m</t>
  </si>
  <si>
    <t>155330468</t>
  </si>
  <si>
    <t>19*18,2</t>
  </si>
  <si>
    <t>3</t>
  </si>
  <si>
    <t>273351121</t>
  </si>
  <si>
    <t>Zřízení bednění základových desek</t>
  </si>
  <si>
    <t>m2</t>
  </si>
  <si>
    <t>2119484100</t>
  </si>
  <si>
    <t>48,05*((0,33+0,32)/2)</t>
  </si>
  <si>
    <t>18,2*((0,32+0,18)/2)</t>
  </si>
  <si>
    <t>41,362*((0,33+0,32)/2)</t>
  </si>
  <si>
    <t>18,2*((0,33+0,235)/2)</t>
  </si>
  <si>
    <t>Součet</t>
  </si>
  <si>
    <t>273351122</t>
  </si>
  <si>
    <t>Odstranění bednění základových desek</t>
  </si>
  <si>
    <t>738853516</t>
  </si>
  <si>
    <t>38,751</t>
  </si>
  <si>
    <t>5</t>
  </si>
  <si>
    <t>273362021</t>
  </si>
  <si>
    <t>Výztuž základových desek svařovanými sítěmi Kari</t>
  </si>
  <si>
    <t>t</t>
  </si>
  <si>
    <t>-778352841</t>
  </si>
  <si>
    <t>viz návrh statiky 20 kg/m3</t>
  </si>
  <si>
    <t>222,169*0,02</t>
  </si>
  <si>
    <t>6</t>
  </si>
  <si>
    <t>274322511</t>
  </si>
  <si>
    <t>Základové pasy ze ŽB se zvýšenými nároky na prostředí tř. C 25/30</t>
  </si>
  <si>
    <t>-1069215941</t>
  </si>
  <si>
    <t>6,055*0,415*((0,188+0,158)/2)</t>
  </si>
  <si>
    <t>6,055*0,415*((0,26+0,136)/2)</t>
  </si>
  <si>
    <t>6,055*0,415*((0,289+0,126)/2)</t>
  </si>
  <si>
    <t>6,055*0,415*((0,302+0,121)/2)</t>
  </si>
  <si>
    <t>6,055*0,415*((0,314+0,139)/2)</t>
  </si>
  <si>
    <t>6,055*0,415*((0,327+0,135)/2)</t>
  </si>
  <si>
    <t>6,055*0,415*((0,313+0,130)/2)</t>
  </si>
  <si>
    <t>5,855*0,415*((0,288+0,128)/2)</t>
  </si>
  <si>
    <t>5,855*0,415*((0,26+0,128)/2)</t>
  </si>
  <si>
    <t>6,258*0,4*((0,235+0,15)/2)</t>
  </si>
  <si>
    <t>6,38*0,43*((0,128+0,15)/2)</t>
  </si>
  <si>
    <t>7</t>
  </si>
  <si>
    <t>274351121</t>
  </si>
  <si>
    <t>Zřízení bednění základových pasů rovného</t>
  </si>
  <si>
    <t>-228035029</t>
  </si>
  <si>
    <t>2*6,055*((0,188+0,158)/2)</t>
  </si>
  <si>
    <t>0,415*0,188</t>
  </si>
  <si>
    <t>0,415*0,158</t>
  </si>
  <si>
    <t>2*6,055*((0,26+0,136)/2)</t>
  </si>
  <si>
    <t>0,415*0,26</t>
  </si>
  <si>
    <t>0,415*0,136</t>
  </si>
  <si>
    <t>2*6,055*((0,289+0,126)/2)</t>
  </si>
  <si>
    <t>0,415*0,289</t>
  </si>
  <si>
    <t>0,415*0,126</t>
  </si>
  <si>
    <t>2*6,055*((0,302+0,121)/2)</t>
  </si>
  <si>
    <t>0,415*0,302</t>
  </si>
  <si>
    <t>0,415*0,121</t>
  </si>
  <si>
    <t>2*6,055*((0,314+0,139)/2)</t>
  </si>
  <si>
    <t>0,415*0,314</t>
  </si>
  <si>
    <t>0,415*0,139</t>
  </si>
  <si>
    <t>2*6,055*((0,327+0,135)/2)</t>
  </si>
  <si>
    <t>0,415*0,327</t>
  </si>
  <si>
    <t>0,415*0,135</t>
  </si>
  <si>
    <t>2*6,055*((0,313+0,130)/2)</t>
  </si>
  <si>
    <t>0,415*0,313</t>
  </si>
  <si>
    <t>0,415*0,13</t>
  </si>
  <si>
    <t>2*5,855*((0,288+0,128)/2)</t>
  </si>
  <si>
    <t>0,415*0,288</t>
  </si>
  <si>
    <t>2*5,855*((0,26+0,128)/2)</t>
  </si>
  <si>
    <t>2*6,258*((0,235+0,15)/2)</t>
  </si>
  <si>
    <t>0,4*0,235</t>
  </si>
  <si>
    <t>2*6,38*((0,128+0,15)/2)</t>
  </si>
  <si>
    <t>0,43*((0,128+0,15)/2)</t>
  </si>
  <si>
    <t>8</t>
  </si>
  <si>
    <t>274351122</t>
  </si>
  <si>
    <t>Odstranění bednění základových pasů rovného</t>
  </si>
  <si>
    <t>327152046</t>
  </si>
  <si>
    <t>9</t>
  </si>
  <si>
    <t>274361821</t>
  </si>
  <si>
    <t>Výztuž základových pasů betonářskou ocelí 10 505 (R)</t>
  </si>
  <si>
    <t>108415878</t>
  </si>
  <si>
    <t>viz návrh statiky 50 kg/m3</t>
  </si>
  <si>
    <t>5,53*0,04</t>
  </si>
  <si>
    <t>Svislé a kompletní konstrukce</t>
  </si>
  <si>
    <t>10</t>
  </si>
  <si>
    <t>311113142</t>
  </si>
  <si>
    <t>Nosná zeď tl přes 150 do 200 mm z hladkých tvárnic ztraceného bednění včetně výplně z betonu tř. 20/25</t>
  </si>
  <si>
    <t>704918856</t>
  </si>
  <si>
    <t>protipožární stěna</t>
  </si>
  <si>
    <t>(6,38+5,211+2,3)*0,25</t>
  </si>
  <si>
    <t>11</t>
  </si>
  <si>
    <t>311272031</t>
  </si>
  <si>
    <t>Zdivo z pórobetonových tvárnic hladkých přes P2 do P4 přes 450 do 600 kg/m3 na tenkovrstvou maltu tl 200 mm</t>
  </si>
  <si>
    <t>-1046780997</t>
  </si>
  <si>
    <t>(6,38+5,211+2,3)*(3,5-0,75)</t>
  </si>
  <si>
    <t>-0,8*2,1</t>
  </si>
  <si>
    <t>12</t>
  </si>
  <si>
    <t>311273951</t>
  </si>
  <si>
    <t>Založeni pórobetonového zdiva na zakládací maltu tloušťky 200 mm</t>
  </si>
  <si>
    <t>1863028551</t>
  </si>
  <si>
    <t>(6,38+5,211+2,3)</t>
  </si>
  <si>
    <t>13</t>
  </si>
  <si>
    <t>312361821</t>
  </si>
  <si>
    <t>Výztuž výplňových zdí betonářskou ocelí 10 505</t>
  </si>
  <si>
    <t>-2001607203</t>
  </si>
  <si>
    <t>14</t>
  </si>
  <si>
    <t>317143433</t>
  </si>
  <si>
    <t>Překlad nosný z pórobetonu ve zdech tl 200 mm dl přes 1500 do 1800 mm</t>
  </si>
  <si>
    <t>kus</t>
  </si>
  <si>
    <t>-1854426417</t>
  </si>
  <si>
    <t>Vodorovné konstrukce</t>
  </si>
  <si>
    <t>417352111</t>
  </si>
  <si>
    <t>Ztracené bednění věnců z pórobetonových U-profilů do 500 kg/m3 pro zdivo tl 200 mm</t>
  </si>
  <si>
    <t>-26833089</t>
  </si>
  <si>
    <t>2*(6,38+5,211+2,3)</t>
  </si>
  <si>
    <t>Úpravy povrchů, podlahy a osazování výplní</t>
  </si>
  <si>
    <t>16</t>
  </si>
  <si>
    <t>622131121</t>
  </si>
  <si>
    <t>Penetrační nátěr vnějších stěn nanášený ručně</t>
  </si>
  <si>
    <t>-1240285500</t>
  </si>
  <si>
    <t>17</t>
  </si>
  <si>
    <t>622321121</t>
  </si>
  <si>
    <t>Vápenocementová omítka hladká jednovrstvá vnějších stěn nanášená ručně</t>
  </si>
  <si>
    <t>-352173428</t>
  </si>
  <si>
    <t>2*(6,38+5,211+2,3)*0,5</t>
  </si>
  <si>
    <t>Ostatní konstrukce a práce, bourání</t>
  </si>
  <si>
    <t>18</t>
  </si>
  <si>
    <t>919726122</t>
  </si>
  <si>
    <t>Geotextilie pro ochranu, separaci a filtraci netkaná měrná hm přes 200 do 300 g/m2</t>
  </si>
  <si>
    <t>-1283288990</t>
  </si>
  <si>
    <t>135</t>
  </si>
  <si>
    <t>19</t>
  </si>
  <si>
    <t>938908411</t>
  </si>
  <si>
    <t>Čištění vozovek splachováním vodou</t>
  </si>
  <si>
    <t>-344617847</t>
  </si>
  <si>
    <t>149+867</t>
  </si>
  <si>
    <t>998</t>
  </si>
  <si>
    <t>Přesun hmot</t>
  </si>
  <si>
    <t>20</t>
  </si>
  <si>
    <t>998012021</t>
  </si>
  <si>
    <t>Přesun hmot pro budovy monolitické v do 6 m</t>
  </si>
  <si>
    <t>1074747539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</si>
  <si>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</si>
  <si>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</si>
  <si>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</si>
  <si>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</si>
  <si>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</si>
  <si>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</si>
  <si>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-1469871263</t>
  </si>
  <si>
    <t>u v pustí</t>
  </si>
  <si>
    <t>2*3</t>
  </si>
  <si>
    <t>22</t>
  </si>
  <si>
    <t>M</t>
  </si>
  <si>
    <t>11163150</t>
  </si>
  <si>
    <t>lak penetrační asfaltový</t>
  </si>
  <si>
    <t>32</t>
  </si>
  <si>
    <t>980437888</t>
  </si>
  <si>
    <t>6*0,0003 'Přepočtené koeficientem množství</t>
  </si>
  <si>
    <t>23</t>
  </si>
  <si>
    <t>711131101</t>
  </si>
  <si>
    <t>Provedení izolace proti zemní vlhkosti pásy na sucho vodorovné AIP nebo tkaninou</t>
  </si>
  <si>
    <t>35792250</t>
  </si>
  <si>
    <t>-135</t>
  </si>
  <si>
    <t>9*6,055*0,415</t>
  </si>
  <si>
    <t>4,2*0,43</t>
  </si>
  <si>
    <t>24</t>
  </si>
  <si>
    <t>62821109</t>
  </si>
  <si>
    <t>asfaltový pás separační s krycí vrstvou tl do 1,0mm, typu R</t>
  </si>
  <si>
    <t>1949279822</t>
  </si>
  <si>
    <t>905,421*1,1655 'Přepočtené koeficientem množství</t>
  </si>
  <si>
    <t>25</t>
  </si>
  <si>
    <t>711141559</t>
  </si>
  <si>
    <t>Provedení izolace proti zemní vlhkosti pásy přitavením vodorovné NAIP</t>
  </si>
  <si>
    <t>-435780381</t>
  </si>
  <si>
    <t>u vpustí dvojnásobně</t>
  </si>
  <si>
    <t>2*2*3</t>
  </si>
  <si>
    <t>příčka</t>
  </si>
  <si>
    <t>(6,38+5,211+2,3)*0,4</t>
  </si>
  <si>
    <t>26</t>
  </si>
  <si>
    <t>62853004</t>
  </si>
  <si>
    <t>pás asfaltový natavitelný modifikovaný SBS s vložkou ze skleněné tkaniny a spalitelnou PE fólií nebo jemnozrnným minerálním posypem na horním povrchu tl 4,0mm</t>
  </si>
  <si>
    <t>-1387248893</t>
  </si>
  <si>
    <t>17,556*1,1655 'Přepočtené koeficientem množství</t>
  </si>
  <si>
    <t>27</t>
  </si>
  <si>
    <t>711199095</t>
  </si>
  <si>
    <t>Příplatek k izolacím proti zemní vlhkosti za plochu do 10 m2 natěradly za studena nebo za horka</t>
  </si>
  <si>
    <t>-852127852</t>
  </si>
  <si>
    <t>28</t>
  </si>
  <si>
    <t>711199096</t>
  </si>
  <si>
    <t>Příplatek k izolacím proti zemní vlhkosti za plochu do 10 m2 pásy na sucho a AIP</t>
  </si>
  <si>
    <t>-707422217</t>
  </si>
  <si>
    <t>29</t>
  </si>
  <si>
    <t>711199097</t>
  </si>
  <si>
    <t>Příplatek k izolacím proti zemní vlhkosti za plochu do 10 m2 pásy přitavením NAIP nebo termoplasty</t>
  </si>
  <si>
    <t>406278221</t>
  </si>
  <si>
    <t>30</t>
  </si>
  <si>
    <t>998711101</t>
  </si>
  <si>
    <t>Přesun hmot tonážní pro izolace proti vodě, vlhkosti a plynům v objektech v do 6 m</t>
  </si>
  <si>
    <t>-1073587726</t>
  </si>
  <si>
    <t>31</t>
  </si>
  <si>
    <t>998711181</t>
  </si>
  <si>
    <t>Příplatek k přesunu hmot tonážní 711 prováděný bez použití mechanizace</t>
  </si>
  <si>
    <t>1801561776</t>
  </si>
  <si>
    <t>764</t>
  </si>
  <si>
    <t>Konstrukce klempířské</t>
  </si>
  <si>
    <t>764215404</t>
  </si>
  <si>
    <t>Oplechování horních ploch a nadezdívek (atik) bez rohů z Pz plechu celoplošně lepené rš 330 mm</t>
  </si>
  <si>
    <t>257718686</t>
  </si>
  <si>
    <t>oplechování</t>
  </si>
  <si>
    <t>33</t>
  </si>
  <si>
    <t>764215445</t>
  </si>
  <si>
    <t>Příplatek za zvýšenou pracnost při oplechování rohů nadezdívek (atik) z Pz plechu rš do 400 mm</t>
  </si>
  <si>
    <t>1824732068</t>
  </si>
  <si>
    <t>34</t>
  </si>
  <si>
    <t>998764101</t>
  </si>
  <si>
    <t>Přesun hmot tonážní pro konstrukce klempířské v objektech v do 6 m</t>
  </si>
  <si>
    <t>-581928303</t>
  </si>
  <si>
    <t>OST</t>
  </si>
  <si>
    <t>Ostatní náklady</t>
  </si>
  <si>
    <t>35</t>
  </si>
  <si>
    <t>012103001</t>
  </si>
  <si>
    <t>Náklady na geodetické práce</t>
  </si>
  <si>
    <t>soubor</t>
  </si>
  <si>
    <t>1024</t>
  </si>
  <si>
    <t>408561062</t>
  </si>
  <si>
    <t>36</t>
  </si>
  <si>
    <t>045203001</t>
  </si>
  <si>
    <t>Kompletační činnost</t>
  </si>
  <si>
    <t>958656131</t>
  </si>
  <si>
    <t>37</t>
  </si>
  <si>
    <t>090001002</t>
  </si>
  <si>
    <t>Ostatní náklady vyplývající ze znění SOD a VOP</t>
  </si>
  <si>
    <t>-1784902265</t>
  </si>
  <si>
    <t>Vedlejší rozpočtové náklady</t>
  </si>
  <si>
    <t>38</t>
  </si>
  <si>
    <t>030001001</t>
  </si>
  <si>
    <t>Náklady na zřízení zařízení staveniště v souladu s dokumentací ZOV</t>
  </si>
  <si>
    <t>-2054846735</t>
  </si>
  <si>
    <t>39</t>
  </si>
  <si>
    <t>030001002</t>
  </si>
  <si>
    <t>Náklady na provoz a údržbu zařízení staveniště</t>
  </si>
  <si>
    <t>-1590960229</t>
  </si>
  <si>
    <t>40</t>
  </si>
  <si>
    <t>034403001</t>
  </si>
  <si>
    <t>Náklady na dopravní značení na staveništi a/nebo v okolí staveniště</t>
  </si>
  <si>
    <t>-195283198</t>
  </si>
  <si>
    <t>41</t>
  </si>
  <si>
    <t>039001003</t>
  </si>
  <si>
    <t>Náklady na zrušení zařízení staveniště</t>
  </si>
  <si>
    <t>1701496396</t>
  </si>
  <si>
    <t>42</t>
  </si>
  <si>
    <t>049103002</t>
  </si>
  <si>
    <t>Náklady vzniklé v souvislosti s realizací stavby</t>
  </si>
  <si>
    <t>-1307787997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</si>
</sst>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2"/>
      <c r="AL5" s="22"/>
      <c r="AM5" s="22"/>
      <c r="AN5" s="22"/>
      <c r="AO5" s="22"/>
      <c r="AP5" s="22"/>
      <c r="AQ5" s="22"/>
      <c r="AR5" s="20"/>
      <c r="BE5" s="24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2"/>
      <c r="AL6" s="22"/>
      <c r="AM6" s="22"/>
      <c r="AN6" s="22"/>
      <c r="AO6" s="22"/>
      <c r="AP6" s="22"/>
      <c r="AQ6" s="22"/>
      <c r="AR6" s="20"/>
      <c r="BE6" s="24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3"/>
      <c r="BS13" s="17" t="s">
        <v>6</v>
      </c>
    </row>
    <row r="14" spans="1:74" ht="12.75">
      <c r="B14" s="21"/>
      <c r="C14" s="22"/>
      <c r="D14" s="22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3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3"/>
    </row>
    <row r="23" spans="1:71" s="1" customFormat="1" ht="16.5" customHeight="1">
      <c r="B23" s="21"/>
      <c r="C23" s="22"/>
      <c r="D23" s="22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2"/>
      <c r="AP23" s="22"/>
      <c r="AQ23" s="22"/>
      <c r="AR23" s="20"/>
      <c r="BE23" s="24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3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1">
        <f>ROUND(AG94,2)</f>
        <v>0</v>
      </c>
      <c r="AL26" s="252"/>
      <c r="AM26" s="252"/>
      <c r="AN26" s="252"/>
      <c r="AO26" s="252"/>
      <c r="AP26" s="36"/>
      <c r="AQ26" s="36"/>
      <c r="AR26" s="39"/>
      <c r="BE26" s="24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3" t="s">
        <v>37</v>
      </c>
      <c r="M28" s="253"/>
      <c r="N28" s="253"/>
      <c r="O28" s="253"/>
      <c r="P28" s="253"/>
      <c r="Q28" s="36"/>
      <c r="R28" s="36"/>
      <c r="S28" s="36"/>
      <c r="T28" s="36"/>
      <c r="U28" s="36"/>
      <c r="V28" s="36"/>
      <c r="W28" s="253" t="s">
        <v>38</v>
      </c>
      <c r="X28" s="253"/>
      <c r="Y28" s="253"/>
      <c r="Z28" s="253"/>
      <c r="AA28" s="253"/>
      <c r="AB28" s="253"/>
      <c r="AC28" s="253"/>
      <c r="AD28" s="253"/>
      <c r="AE28" s="253"/>
      <c r="AF28" s="36"/>
      <c r="AG28" s="36"/>
      <c r="AH28" s="36"/>
      <c r="AI28" s="36"/>
      <c r="AJ28" s="36"/>
      <c r="AK28" s="253" t="s">
        <v>39</v>
      </c>
      <c r="AL28" s="253"/>
      <c r="AM28" s="253"/>
      <c r="AN28" s="253"/>
      <c r="AO28" s="253"/>
      <c r="AP28" s="36"/>
      <c r="AQ28" s="36"/>
      <c r="AR28" s="39"/>
      <c r="BE28" s="243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56">
        <v>0.21</v>
      </c>
      <c r="M29" s="255"/>
      <c r="N29" s="255"/>
      <c r="O29" s="255"/>
      <c r="P29" s="255"/>
      <c r="Q29" s="41"/>
      <c r="R29" s="41"/>
      <c r="S29" s="41"/>
      <c r="T29" s="41"/>
      <c r="U29" s="41"/>
      <c r="V29" s="41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1"/>
      <c r="AG29" s="41"/>
      <c r="AH29" s="41"/>
      <c r="AI29" s="41"/>
      <c r="AJ29" s="41"/>
      <c r="AK29" s="254">
        <f>ROUND(AV94, 2)</f>
        <v>0</v>
      </c>
      <c r="AL29" s="255"/>
      <c r="AM29" s="255"/>
      <c r="AN29" s="255"/>
      <c r="AO29" s="255"/>
      <c r="AP29" s="41"/>
      <c r="AQ29" s="41"/>
      <c r="AR29" s="42"/>
      <c r="BE29" s="244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56">
        <v>0.15</v>
      </c>
      <c r="M30" s="255"/>
      <c r="N30" s="255"/>
      <c r="O30" s="255"/>
      <c r="P30" s="255"/>
      <c r="Q30" s="41"/>
      <c r="R30" s="41"/>
      <c r="S30" s="41"/>
      <c r="T30" s="41"/>
      <c r="U30" s="41"/>
      <c r="V30" s="41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1"/>
      <c r="AG30" s="41"/>
      <c r="AH30" s="41"/>
      <c r="AI30" s="41"/>
      <c r="AJ30" s="41"/>
      <c r="AK30" s="254">
        <f>ROUND(AW94, 2)</f>
        <v>0</v>
      </c>
      <c r="AL30" s="255"/>
      <c r="AM30" s="255"/>
      <c r="AN30" s="255"/>
      <c r="AO30" s="255"/>
      <c r="AP30" s="41"/>
      <c r="AQ30" s="41"/>
      <c r="AR30" s="42"/>
      <c r="BE30" s="244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56">
        <v>0.21</v>
      </c>
      <c r="M31" s="255"/>
      <c r="N31" s="255"/>
      <c r="O31" s="255"/>
      <c r="P31" s="255"/>
      <c r="Q31" s="41"/>
      <c r="R31" s="41"/>
      <c r="S31" s="41"/>
      <c r="T31" s="41"/>
      <c r="U31" s="41"/>
      <c r="V31" s="41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1"/>
      <c r="AG31" s="41"/>
      <c r="AH31" s="41"/>
      <c r="AI31" s="41"/>
      <c r="AJ31" s="41"/>
      <c r="AK31" s="254">
        <v>0</v>
      </c>
      <c r="AL31" s="255"/>
      <c r="AM31" s="255"/>
      <c r="AN31" s="255"/>
      <c r="AO31" s="255"/>
      <c r="AP31" s="41"/>
      <c r="AQ31" s="41"/>
      <c r="AR31" s="42"/>
      <c r="BE31" s="244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56">
        <v>0.15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v>0</v>
      </c>
      <c r="AL32" s="255"/>
      <c r="AM32" s="255"/>
      <c r="AN32" s="255"/>
      <c r="AO32" s="255"/>
      <c r="AP32" s="41"/>
      <c r="AQ32" s="41"/>
      <c r="AR32" s="42"/>
      <c r="BE32" s="244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56">
        <v>0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v>0</v>
      </c>
      <c r="AL33" s="255"/>
      <c r="AM33" s="255"/>
      <c r="AN33" s="255"/>
      <c r="AO33" s="255"/>
      <c r="AP33" s="41"/>
      <c r="AQ33" s="41"/>
      <c r="AR33" s="42"/>
      <c r="BE33" s="24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3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57" t="s">
        <v>48</v>
      </c>
      <c r="Y35" s="258"/>
      <c r="Z35" s="258"/>
      <c r="AA35" s="258"/>
      <c r="AB35" s="258"/>
      <c r="AC35" s="45"/>
      <c r="AD35" s="45"/>
      <c r="AE35" s="45"/>
      <c r="AF35" s="45"/>
      <c r="AG35" s="45"/>
      <c r="AH35" s="45"/>
      <c r="AI35" s="45"/>
      <c r="AJ35" s="45"/>
      <c r="AK35" s="259">
        <f>SUM(AK26:AK33)</f>
        <v>0</v>
      </c>
      <c r="AL35" s="258"/>
      <c r="AM35" s="258"/>
      <c r="AN35" s="258"/>
      <c r="AO35" s="26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2023_10_24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FN BRNO BOHUNICE ÚSEK ZDRAVOTNICKÉHO MATERIÁLU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BRNO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16. 10. 2023</v>
      </c>
      <c r="AN87" s="263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Fakultní nemocnice Brno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4" t="str">
        <f>IF(E17="","",E17)</f>
        <v>TIPRO projekt s.r.o.</v>
      </c>
      <c r="AN89" s="265"/>
      <c r="AO89" s="265"/>
      <c r="AP89" s="265"/>
      <c r="AQ89" s="36"/>
      <c r="AR89" s="39"/>
      <c r="AS89" s="266" t="s">
        <v>56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4" t="str">
        <f>IF(E20="","",E20)</f>
        <v xml:space="preserve"> 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2" t="s">
        <v>57</v>
      </c>
      <c r="D92" s="273"/>
      <c r="E92" s="273"/>
      <c r="F92" s="273"/>
      <c r="G92" s="273"/>
      <c r="H92" s="73"/>
      <c r="I92" s="274" t="s">
        <v>58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59</v>
      </c>
      <c r="AH92" s="273"/>
      <c r="AI92" s="273"/>
      <c r="AJ92" s="273"/>
      <c r="AK92" s="273"/>
      <c r="AL92" s="273"/>
      <c r="AM92" s="273"/>
      <c r="AN92" s="274" t="s">
        <v>60</v>
      </c>
      <c r="AO92" s="273"/>
      <c r="AP92" s="276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0" s="7" customFormat="1" ht="24.75" customHeight="1">
      <c r="A95" s="92" t="s">
        <v>79</v>
      </c>
      <c r="B95" s="93"/>
      <c r="C95" s="94"/>
      <c r="D95" s="279" t="s">
        <v>14</v>
      </c>
      <c r="E95" s="279"/>
      <c r="F95" s="279"/>
      <c r="G95" s="279"/>
      <c r="H95" s="279"/>
      <c r="I95" s="95"/>
      <c r="J95" s="279" t="s">
        <v>17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'2023_10_24 - FN BRNO BOHU...'!J28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6" t="s">
        <v>80</v>
      </c>
      <c r="AR95" s="97"/>
      <c r="AS95" s="98">
        <v>0</v>
      </c>
      <c r="AT95" s="99">
        <f>ROUND(SUM(AV95:AW95),2)</f>
        <v>0</v>
      </c>
      <c r="AU95" s="100">
        <f>'2023_10_24 - FN BRNO BOHU...'!P124</f>
        <v>0</v>
      </c>
      <c r="AV95" s="99">
        <f>'2023_10_24 - FN BRNO BOHU...'!J31</f>
        <v>0</v>
      </c>
      <c r="AW95" s="99">
        <f>'2023_10_24 - FN BRNO BOHU...'!J32</f>
        <v>0</v>
      </c>
      <c r="AX95" s="99">
        <f>'2023_10_24 - FN BRNO BOHU...'!J33</f>
        <v>0</v>
      </c>
      <c r="AY95" s="99">
        <f>'2023_10_24 - FN BRNO BOHU...'!J34</f>
        <v>0</v>
      </c>
      <c r="AZ95" s="99">
        <f>'2023_10_24 - FN BRNO BOHU...'!F31</f>
        <v>0</v>
      </c>
      <c r="BA95" s="99">
        <f>'2023_10_24 - FN BRNO BOHU...'!F32</f>
        <v>0</v>
      </c>
      <c r="BB95" s="99">
        <f>'2023_10_24 - FN BRNO BOHU...'!F33</f>
        <v>0</v>
      </c>
      <c r="BC95" s="99">
        <f>'2023_10_24 - FN BRNO BOHU...'!F34</f>
        <v>0</v>
      </c>
      <c r="BD95" s="101">
        <f>'2023_10_24 - FN BRNO BOHU...'!F35</f>
        <v>0</v>
      </c>
      <c r="BT95" s="102" t="s">
        <v>81</v>
      </c>
      <c r="BU95" s="102" t="s">
        <v>82</v>
      </c>
      <c r="BV95" s="102" t="s">
        <v>77</v>
      </c>
      <c r="BW95" s="102" t="s">
        <v>5</v>
      </c>
      <c r="BX95" s="102" t="s">
        <v>78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B9/OuTxqvvmJTQ4pOcvNr4cJPccibPuGy4NLIoKOARDcYwpv7O9QDIUUu+V76b52X4aGNpICGpAymkBPukSg6Q==" saltValue="RyvXziyK7szNML7Cj+CRWXSj1Gb/rguyqdofee2izOe5In+BBG2cBByivkRVv5M7Em0REJrowQmTL+uszVkmt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_10_24 - FN BRNO BOH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tabSelected="1" topLeftCell="A22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83</v>
      </c>
    </row>
    <row r="4" spans="1:46" s="1" customFormat="1" ht="24.95" customHeight="1">
      <c r="B4" s="20"/>
      <c r="D4" s="105" t="s">
        <v>84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3" t="s">
        <v>17</v>
      </c>
      <c r="F7" s="284"/>
      <c r="G7" s="284"/>
      <c r="H7" s="28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16. 10. 2023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5" t="str">
        <f>'Rekapitulace stavby'!E14</f>
        <v>Vyplň údaj</v>
      </c>
      <c r="F16" s="286"/>
      <c r="G16" s="286"/>
      <c r="H16" s="286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27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87" t="s">
        <v>1</v>
      </c>
      <c r="F25" s="287"/>
      <c r="G25" s="287"/>
      <c r="H25" s="287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36</v>
      </c>
      <c r="E28" s="34"/>
      <c r="F28" s="34"/>
      <c r="G28" s="34"/>
      <c r="H28" s="34"/>
      <c r="I28" s="34"/>
      <c r="J28" s="115">
        <f>ROUND(J124,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38</v>
      </c>
      <c r="G30" s="34"/>
      <c r="H30" s="34"/>
      <c r="I30" s="116" t="s">
        <v>37</v>
      </c>
      <c r="J30" s="116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40</v>
      </c>
      <c r="E31" s="107" t="s">
        <v>41</v>
      </c>
      <c r="F31" s="118">
        <f>ROUND((SUM(BE124:BE268)),  2)</f>
        <v>0</v>
      </c>
      <c r="G31" s="34"/>
      <c r="H31" s="34"/>
      <c r="I31" s="119">
        <v>0.21</v>
      </c>
      <c r="J31" s="118">
        <f>ROUND(((SUM(BE124:BE268))*I31),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42</v>
      </c>
      <c r="F32" s="118">
        <f>ROUND((SUM(BF124:BF268)),  2)</f>
        <v>0</v>
      </c>
      <c r="G32" s="34"/>
      <c r="H32" s="34"/>
      <c r="I32" s="119">
        <v>0.15</v>
      </c>
      <c r="J32" s="118">
        <f>ROUND(((SUM(BF124:BF268))*I32),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43</v>
      </c>
      <c r="F33" s="118">
        <f>ROUND((SUM(BG124:BG268)),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44</v>
      </c>
      <c r="F34" s="118">
        <f>ROUND((SUM(BH124:BH268)),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45</v>
      </c>
      <c r="F35" s="118">
        <f>ROUND((SUM(BI124:BI268)),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46</v>
      </c>
      <c r="E37" s="122"/>
      <c r="F37" s="122"/>
      <c r="G37" s="123" t="s">
        <v>47</v>
      </c>
      <c r="H37" s="124" t="s">
        <v>48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1" t="str">
        <f>E7</f>
        <v>FN BRNO BOHUNICE ÚSEK ZDRAVOTNICKÉHO MATERIÁLU</v>
      </c>
      <c r="F85" s="288"/>
      <c r="G85" s="288"/>
      <c r="H85" s="28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BRNO</v>
      </c>
      <c r="G87" s="36"/>
      <c r="H87" s="36"/>
      <c r="I87" s="29" t="s">
        <v>22</v>
      </c>
      <c r="J87" s="66" t="str">
        <f>IF(J10="","",J10)</f>
        <v>16. 10. 2023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Fakultní nemocnice Brno</v>
      </c>
      <c r="G89" s="36"/>
      <c r="H89" s="36"/>
      <c r="I89" s="29" t="s">
        <v>30</v>
      </c>
      <c r="J89" s="32" t="str">
        <f>E19</f>
        <v>TIPRO projekt s.r.o.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86</v>
      </c>
      <c r="D92" s="139"/>
      <c r="E92" s="139"/>
      <c r="F92" s="139"/>
      <c r="G92" s="139"/>
      <c r="H92" s="139"/>
      <c r="I92" s="139"/>
      <c r="J92" s="140" t="s">
        <v>87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88</v>
      </c>
      <c r="D94" s="36"/>
      <c r="E94" s="36"/>
      <c r="F94" s="36"/>
      <c r="G94" s="36"/>
      <c r="H94" s="36"/>
      <c r="I94" s="36"/>
      <c r="J94" s="84">
        <f>J124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89</v>
      </c>
    </row>
    <row r="95" spans="1:47" s="9" customFormat="1" ht="24.95" customHeight="1">
      <c r="B95" s="142"/>
      <c r="C95" s="143"/>
      <c r="D95" s="144" t="s">
        <v>90</v>
      </c>
      <c r="E95" s="145"/>
      <c r="F95" s="145"/>
      <c r="G95" s="145"/>
      <c r="H95" s="145"/>
      <c r="I95" s="145"/>
      <c r="J95" s="146">
        <f>J125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91</v>
      </c>
      <c r="E96" s="151"/>
      <c r="F96" s="151"/>
      <c r="G96" s="151"/>
      <c r="H96" s="151"/>
      <c r="I96" s="151"/>
      <c r="J96" s="152">
        <f>J126</f>
        <v>0</v>
      </c>
      <c r="K96" s="149"/>
      <c r="L96" s="153"/>
    </row>
    <row r="97" spans="1:31" s="10" customFormat="1" ht="19.899999999999999" customHeight="1">
      <c r="B97" s="148"/>
      <c r="C97" s="149"/>
      <c r="D97" s="150" t="s">
        <v>92</v>
      </c>
      <c r="E97" s="151"/>
      <c r="F97" s="151"/>
      <c r="G97" s="151"/>
      <c r="H97" s="151"/>
      <c r="I97" s="151"/>
      <c r="J97" s="152">
        <f>J192</f>
        <v>0</v>
      </c>
      <c r="K97" s="149"/>
      <c r="L97" s="153"/>
    </row>
    <row r="98" spans="1:31" s="10" customFormat="1" ht="19.899999999999999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J206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J210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J215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J220</f>
        <v>0</v>
      </c>
      <c r="K101" s="149"/>
      <c r="L101" s="153"/>
    </row>
    <row r="102" spans="1:31" s="9" customFormat="1" ht="24.95" customHeight="1">
      <c r="B102" s="142"/>
      <c r="C102" s="143"/>
      <c r="D102" s="144" t="s">
        <v>97</v>
      </c>
      <c r="E102" s="145"/>
      <c r="F102" s="145"/>
      <c r="G102" s="145"/>
      <c r="H102" s="145"/>
      <c r="I102" s="145"/>
      <c r="J102" s="146">
        <f>J222</f>
        <v>0</v>
      </c>
      <c r="K102" s="143"/>
      <c r="L102" s="147"/>
    </row>
    <row r="103" spans="1:31" s="10" customFormat="1" ht="19.899999999999999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J223</f>
        <v>0</v>
      </c>
      <c r="K103" s="149"/>
      <c r="L103" s="153"/>
    </row>
    <row r="104" spans="1:31" s="10" customFormat="1" ht="19.899999999999999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J253</f>
        <v>0</v>
      </c>
      <c r="K104" s="149"/>
      <c r="L104" s="153"/>
    </row>
    <row r="105" spans="1:31" s="9" customFormat="1" ht="24.95" customHeight="1">
      <c r="B105" s="142"/>
      <c r="C105" s="143"/>
      <c r="D105" s="144" t="s">
        <v>100</v>
      </c>
      <c r="E105" s="145"/>
      <c r="F105" s="145"/>
      <c r="G105" s="145"/>
      <c r="H105" s="145"/>
      <c r="I105" s="145"/>
      <c r="J105" s="146">
        <f>J259</f>
        <v>0</v>
      </c>
      <c r="K105" s="143"/>
      <c r="L105" s="147"/>
    </row>
    <row r="106" spans="1:31" s="9" customFormat="1" ht="24.95" customHeight="1">
      <c r="B106" s="142"/>
      <c r="C106" s="143"/>
      <c r="D106" s="144" t="s">
        <v>101</v>
      </c>
      <c r="E106" s="145"/>
      <c r="F106" s="145"/>
      <c r="G106" s="145"/>
      <c r="H106" s="145"/>
      <c r="I106" s="145"/>
      <c r="J106" s="146">
        <f>J263</f>
        <v>0</v>
      </c>
      <c r="K106" s="143"/>
      <c r="L106" s="147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4.95" customHeight="1">
      <c r="A113" s="34"/>
      <c r="B113" s="35"/>
      <c r="C113" s="23" t="s">
        <v>102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1" t="str">
        <f>E7</f>
        <v>FN BRNO BOHUNICE ÚSEK ZDRAVOTNICKÉHO MATERIÁLU</v>
      </c>
      <c r="F116" s="288"/>
      <c r="G116" s="288"/>
      <c r="H116" s="288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F10</f>
        <v>BRNO</v>
      </c>
      <c r="G118" s="36"/>
      <c r="H118" s="36"/>
      <c r="I118" s="29" t="s">
        <v>22</v>
      </c>
      <c r="J118" s="66" t="str">
        <f>IF(J10="","",J10)</f>
        <v>16. 10. 2023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E13</f>
        <v>Fakultní nemocnice Brno</v>
      </c>
      <c r="G120" s="36"/>
      <c r="H120" s="36"/>
      <c r="I120" s="29" t="s">
        <v>30</v>
      </c>
      <c r="J120" s="32" t="str">
        <f>E19</f>
        <v>TIPRO projekt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IF(E16="","",E16)</f>
        <v>Vyplň údaj</v>
      </c>
      <c r="G121" s="36"/>
      <c r="H121" s="36"/>
      <c r="I121" s="29" t="s">
        <v>33</v>
      </c>
      <c r="J121" s="32" t="str">
        <f>E22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4"/>
      <c r="B123" s="155"/>
      <c r="C123" s="156" t="s">
        <v>103</v>
      </c>
      <c r="D123" s="157" t="s">
        <v>61</v>
      </c>
      <c r="E123" s="157" t="s">
        <v>57</v>
      </c>
      <c r="F123" s="157" t="s">
        <v>58</v>
      </c>
      <c r="G123" s="157" t="s">
        <v>104</v>
      </c>
      <c r="H123" s="157" t="s">
        <v>105</v>
      </c>
      <c r="I123" s="157" t="s">
        <v>106</v>
      </c>
      <c r="J123" s="157" t="s">
        <v>87</v>
      </c>
      <c r="K123" s="158" t="s">
        <v>107</v>
      </c>
      <c r="L123" s="159"/>
      <c r="M123" s="75" t="s">
        <v>1</v>
      </c>
      <c r="N123" s="76" t="s">
        <v>40</v>
      </c>
      <c r="O123" s="76" t="s">
        <v>108</v>
      </c>
      <c r="P123" s="76" t="s">
        <v>109</v>
      </c>
      <c r="Q123" s="76" t="s">
        <v>110</v>
      </c>
      <c r="R123" s="76" t="s">
        <v>111</v>
      </c>
      <c r="S123" s="76" t="s">
        <v>112</v>
      </c>
      <c r="T123" s="77" t="s">
        <v>113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9" customHeight="1">
      <c r="A124" s="34"/>
      <c r="B124" s="35"/>
      <c r="C124" s="82" t="s">
        <v>114</v>
      </c>
      <c r="D124" s="36"/>
      <c r="E124" s="36"/>
      <c r="F124" s="36"/>
      <c r="G124" s="36"/>
      <c r="H124" s="36"/>
      <c r="I124" s="36"/>
      <c r="J124" s="160">
        <f>BK124</f>
        <v>0</v>
      </c>
      <c r="K124" s="36"/>
      <c r="L124" s="39"/>
      <c r="M124" s="78"/>
      <c r="N124" s="161"/>
      <c r="O124" s="79"/>
      <c r="P124" s="162">
        <f>P125+P222+P259+P263</f>
        <v>0</v>
      </c>
      <c r="Q124" s="79"/>
      <c r="R124" s="162">
        <f>R125+R222+R259+R263</f>
        <v>585.2075858899999</v>
      </c>
      <c r="S124" s="79"/>
      <c r="T124" s="163">
        <f>T125+T222+T259+T263</f>
        <v>10.16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89</v>
      </c>
      <c r="BK124" s="164">
        <f>BK125+BK222+BK259+BK263</f>
        <v>0</v>
      </c>
    </row>
    <row r="125" spans="1:65" s="12" customFormat="1" ht="25.9" customHeight="1">
      <c r="B125" s="165"/>
      <c r="C125" s="166"/>
      <c r="D125" s="167" t="s">
        <v>75</v>
      </c>
      <c r="E125" s="168" t="s">
        <v>115</v>
      </c>
      <c r="F125" s="168" t="s">
        <v>116</v>
      </c>
      <c r="G125" s="166"/>
      <c r="H125" s="166"/>
      <c r="I125" s="169"/>
      <c r="J125" s="170">
        <f>BK125</f>
        <v>0</v>
      </c>
      <c r="K125" s="166"/>
      <c r="L125" s="171"/>
      <c r="M125" s="172"/>
      <c r="N125" s="173"/>
      <c r="O125" s="173"/>
      <c r="P125" s="174">
        <f>P126+P192+P206+P210+P215+P220</f>
        <v>0</v>
      </c>
      <c r="Q125" s="173"/>
      <c r="R125" s="174">
        <f>R126+R192+R206+R210+R215+R220</f>
        <v>583.26271942999995</v>
      </c>
      <c r="S125" s="173"/>
      <c r="T125" s="175">
        <f>T126+T192+T206+T210+T215+T220</f>
        <v>10.16</v>
      </c>
      <c r="AR125" s="176" t="s">
        <v>81</v>
      </c>
      <c r="AT125" s="177" t="s">
        <v>75</v>
      </c>
      <c r="AU125" s="177" t="s">
        <v>76</v>
      </c>
      <c r="AY125" s="176" t="s">
        <v>117</v>
      </c>
      <c r="BK125" s="178">
        <f>BK126+BK192+BK206+BK210+BK215+BK220</f>
        <v>0</v>
      </c>
    </row>
    <row r="126" spans="1:65" s="12" customFormat="1" ht="22.9" customHeight="1">
      <c r="B126" s="165"/>
      <c r="C126" s="166"/>
      <c r="D126" s="167" t="s">
        <v>75</v>
      </c>
      <c r="E126" s="179" t="s">
        <v>83</v>
      </c>
      <c r="F126" s="179" t="s">
        <v>118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SUM(P127:P191)</f>
        <v>0</v>
      </c>
      <c r="Q126" s="173"/>
      <c r="R126" s="174">
        <f>SUM(R127:R191)</f>
        <v>574.80137212</v>
      </c>
      <c r="S126" s="173"/>
      <c r="T126" s="175">
        <f>SUM(T127:T191)</f>
        <v>0</v>
      </c>
      <c r="AR126" s="176" t="s">
        <v>81</v>
      </c>
      <c r="AT126" s="177" t="s">
        <v>75</v>
      </c>
      <c r="AU126" s="177" t="s">
        <v>81</v>
      </c>
      <c r="AY126" s="176" t="s">
        <v>117</v>
      </c>
      <c r="BK126" s="178">
        <f>SUM(BK127:BK191)</f>
        <v>0</v>
      </c>
    </row>
    <row r="127" spans="1:65" s="2" customFormat="1" ht="24.2" customHeight="1">
      <c r="A127" s="34"/>
      <c r="B127" s="35"/>
      <c r="C127" s="181" t="s">
        <v>81</v>
      </c>
      <c r="D127" s="181" t="s">
        <v>119</v>
      </c>
      <c r="E127" s="182" t="s">
        <v>120</v>
      </c>
      <c r="F127" s="183" t="s">
        <v>121</v>
      </c>
      <c r="G127" s="184" t="s">
        <v>122</v>
      </c>
      <c r="H127" s="185">
        <v>222.16900000000001</v>
      </c>
      <c r="I127" s="186"/>
      <c r="J127" s="187">
        <f>ROUND(I127*H127,2)</f>
        <v>0</v>
      </c>
      <c r="K127" s="183" t="s">
        <v>123</v>
      </c>
      <c r="L127" s="39"/>
      <c r="M127" s="188" t="s">
        <v>1</v>
      </c>
      <c r="N127" s="189" t="s">
        <v>41</v>
      </c>
      <c r="O127" s="71"/>
      <c r="P127" s="190">
        <f>O127*H127</f>
        <v>0</v>
      </c>
      <c r="Q127" s="190">
        <v>2.5018699999999998</v>
      </c>
      <c r="R127" s="190">
        <f>Q127*H127</f>
        <v>555.83795602999999</v>
      </c>
      <c r="S127" s="190">
        <v>0</v>
      </c>
      <c r="T127" s="19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2" t="s">
        <v>124</v>
      </c>
      <c r="AT127" s="192" t="s">
        <v>119</v>
      </c>
      <c r="AU127" s="192" t="s">
        <v>83</v>
      </c>
      <c r="AY127" s="17" t="s">
        <v>117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7" t="s">
        <v>81</v>
      </c>
      <c r="BK127" s="193">
        <f>ROUND(I127*H127,2)</f>
        <v>0</v>
      </c>
      <c r="BL127" s="17" t="s">
        <v>124</v>
      </c>
      <c r="BM127" s="192" t="s">
        <v>125</v>
      </c>
    </row>
    <row r="128" spans="1:65" s="13" customFormat="1" ht="11.25">
      <c r="B128" s="194"/>
      <c r="C128" s="195"/>
      <c r="D128" s="196" t="s">
        <v>126</v>
      </c>
      <c r="E128" s="197" t="s">
        <v>1</v>
      </c>
      <c r="F128" s="198" t="s">
        <v>127</v>
      </c>
      <c r="G128" s="195"/>
      <c r="H128" s="197" t="s">
        <v>1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126</v>
      </c>
      <c r="AU128" s="204" t="s">
        <v>83</v>
      </c>
      <c r="AV128" s="13" t="s">
        <v>81</v>
      </c>
      <c r="AW128" s="13" t="s">
        <v>32</v>
      </c>
      <c r="AX128" s="13" t="s">
        <v>76</v>
      </c>
      <c r="AY128" s="204" t="s">
        <v>117</v>
      </c>
    </row>
    <row r="129" spans="1:65" s="14" customFormat="1" ht="11.25">
      <c r="B129" s="205"/>
      <c r="C129" s="206"/>
      <c r="D129" s="196" t="s">
        <v>126</v>
      </c>
      <c r="E129" s="207" t="s">
        <v>1</v>
      </c>
      <c r="F129" s="208" t="s">
        <v>128</v>
      </c>
      <c r="G129" s="206"/>
      <c r="H129" s="209">
        <v>222.16900000000001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126</v>
      </c>
      <c r="AU129" s="215" t="s">
        <v>83</v>
      </c>
      <c r="AV129" s="14" t="s">
        <v>83</v>
      </c>
      <c r="AW129" s="14" t="s">
        <v>32</v>
      </c>
      <c r="AX129" s="14" t="s">
        <v>81</v>
      </c>
      <c r="AY129" s="215" t="s">
        <v>117</v>
      </c>
    </row>
    <row r="130" spans="1:65" s="2" customFormat="1" ht="16.5" customHeight="1">
      <c r="A130" s="34"/>
      <c r="B130" s="35"/>
      <c r="C130" s="181" t="s">
        <v>83</v>
      </c>
      <c r="D130" s="181" t="s">
        <v>119</v>
      </c>
      <c r="E130" s="182" t="s">
        <v>129</v>
      </c>
      <c r="F130" s="183" t="s">
        <v>130</v>
      </c>
      <c r="G130" s="184" t="s">
        <v>131</v>
      </c>
      <c r="H130" s="185">
        <v>345.8</v>
      </c>
      <c r="I130" s="186"/>
      <c r="J130" s="187">
        <f>ROUND(I130*H130,2)</f>
        <v>0</v>
      </c>
      <c r="K130" s="183" t="s">
        <v>1</v>
      </c>
      <c r="L130" s="39"/>
      <c r="M130" s="188" t="s">
        <v>1</v>
      </c>
      <c r="N130" s="189" t="s">
        <v>41</v>
      </c>
      <c r="O130" s="7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2" t="s">
        <v>124</v>
      </c>
      <c r="AT130" s="192" t="s">
        <v>119</v>
      </c>
      <c r="AU130" s="192" t="s">
        <v>83</v>
      </c>
      <c r="AY130" s="17" t="s">
        <v>117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81</v>
      </c>
      <c r="BK130" s="193">
        <f>ROUND(I130*H130,2)</f>
        <v>0</v>
      </c>
      <c r="BL130" s="17" t="s">
        <v>124</v>
      </c>
      <c r="BM130" s="192" t="s">
        <v>132</v>
      </c>
    </row>
    <row r="131" spans="1:65" s="14" customFormat="1" ht="11.25">
      <c r="B131" s="205"/>
      <c r="C131" s="206"/>
      <c r="D131" s="196" t="s">
        <v>126</v>
      </c>
      <c r="E131" s="207" t="s">
        <v>1</v>
      </c>
      <c r="F131" s="208" t="s">
        <v>133</v>
      </c>
      <c r="G131" s="206"/>
      <c r="H131" s="209">
        <v>345.8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126</v>
      </c>
      <c r="AU131" s="215" t="s">
        <v>83</v>
      </c>
      <c r="AV131" s="14" t="s">
        <v>83</v>
      </c>
      <c r="AW131" s="14" t="s">
        <v>32</v>
      </c>
      <c r="AX131" s="14" t="s">
        <v>81</v>
      </c>
      <c r="AY131" s="215" t="s">
        <v>117</v>
      </c>
    </row>
    <row r="132" spans="1:65" s="2" customFormat="1" ht="16.5" customHeight="1">
      <c r="A132" s="34"/>
      <c r="B132" s="35"/>
      <c r="C132" s="181" t="s">
        <v>134</v>
      </c>
      <c r="D132" s="181" t="s">
        <v>119</v>
      </c>
      <c r="E132" s="182" t="s">
        <v>135</v>
      </c>
      <c r="F132" s="183" t="s">
        <v>136</v>
      </c>
      <c r="G132" s="184" t="s">
        <v>137</v>
      </c>
      <c r="H132" s="185">
        <v>38.750999999999998</v>
      </c>
      <c r="I132" s="186"/>
      <c r="J132" s="187">
        <f>ROUND(I132*H132,2)</f>
        <v>0</v>
      </c>
      <c r="K132" s="183" t="s">
        <v>123</v>
      </c>
      <c r="L132" s="39"/>
      <c r="M132" s="188" t="s">
        <v>1</v>
      </c>
      <c r="N132" s="189" t="s">
        <v>41</v>
      </c>
      <c r="O132" s="71"/>
      <c r="P132" s="190">
        <f>O132*H132</f>
        <v>0</v>
      </c>
      <c r="Q132" s="190">
        <v>2.47E-3</v>
      </c>
      <c r="R132" s="190">
        <f>Q132*H132</f>
        <v>9.5714969999999996E-2</v>
      </c>
      <c r="S132" s="190">
        <v>0</v>
      </c>
      <c r="T132" s="19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2" t="s">
        <v>124</v>
      </c>
      <c r="AT132" s="192" t="s">
        <v>119</v>
      </c>
      <c r="AU132" s="192" t="s">
        <v>83</v>
      </c>
      <c r="AY132" s="17" t="s">
        <v>117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7" t="s">
        <v>81</v>
      </c>
      <c r="BK132" s="193">
        <f>ROUND(I132*H132,2)</f>
        <v>0</v>
      </c>
      <c r="BL132" s="17" t="s">
        <v>124</v>
      </c>
      <c r="BM132" s="192" t="s">
        <v>138</v>
      </c>
    </row>
    <row r="133" spans="1:65" s="14" customFormat="1" ht="11.25">
      <c r="B133" s="205"/>
      <c r="C133" s="206"/>
      <c r="D133" s="196" t="s">
        <v>126</v>
      </c>
      <c r="E133" s="207" t="s">
        <v>1</v>
      </c>
      <c r="F133" s="208" t="s">
        <v>139</v>
      </c>
      <c r="G133" s="206"/>
      <c r="H133" s="209">
        <v>15.616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126</v>
      </c>
      <c r="AU133" s="215" t="s">
        <v>83</v>
      </c>
      <c r="AV133" s="14" t="s">
        <v>83</v>
      </c>
      <c r="AW133" s="14" t="s">
        <v>32</v>
      </c>
      <c r="AX133" s="14" t="s">
        <v>76</v>
      </c>
      <c r="AY133" s="215" t="s">
        <v>117</v>
      </c>
    </row>
    <row r="134" spans="1:65" s="14" customFormat="1" ht="11.25">
      <c r="B134" s="205"/>
      <c r="C134" s="206"/>
      <c r="D134" s="196" t="s">
        <v>126</v>
      </c>
      <c r="E134" s="207" t="s">
        <v>1</v>
      </c>
      <c r="F134" s="208" t="s">
        <v>140</v>
      </c>
      <c r="G134" s="206"/>
      <c r="H134" s="209">
        <v>4.55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126</v>
      </c>
      <c r="AU134" s="215" t="s">
        <v>83</v>
      </c>
      <c r="AV134" s="14" t="s">
        <v>83</v>
      </c>
      <c r="AW134" s="14" t="s">
        <v>32</v>
      </c>
      <c r="AX134" s="14" t="s">
        <v>76</v>
      </c>
      <c r="AY134" s="215" t="s">
        <v>117</v>
      </c>
    </row>
    <row r="135" spans="1:65" s="14" customFormat="1" ht="11.25">
      <c r="B135" s="205"/>
      <c r="C135" s="206"/>
      <c r="D135" s="196" t="s">
        <v>126</v>
      </c>
      <c r="E135" s="207" t="s">
        <v>1</v>
      </c>
      <c r="F135" s="208" t="s">
        <v>141</v>
      </c>
      <c r="G135" s="206"/>
      <c r="H135" s="209">
        <v>13.443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126</v>
      </c>
      <c r="AU135" s="215" t="s">
        <v>83</v>
      </c>
      <c r="AV135" s="14" t="s">
        <v>83</v>
      </c>
      <c r="AW135" s="14" t="s">
        <v>32</v>
      </c>
      <c r="AX135" s="14" t="s">
        <v>76</v>
      </c>
      <c r="AY135" s="215" t="s">
        <v>117</v>
      </c>
    </row>
    <row r="136" spans="1:65" s="14" customFormat="1" ht="11.25">
      <c r="B136" s="205"/>
      <c r="C136" s="206"/>
      <c r="D136" s="196" t="s">
        <v>126</v>
      </c>
      <c r="E136" s="207" t="s">
        <v>1</v>
      </c>
      <c r="F136" s="208" t="s">
        <v>142</v>
      </c>
      <c r="G136" s="206"/>
      <c r="H136" s="209">
        <v>5.1420000000000003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126</v>
      </c>
      <c r="AU136" s="215" t="s">
        <v>83</v>
      </c>
      <c r="AV136" s="14" t="s">
        <v>83</v>
      </c>
      <c r="AW136" s="14" t="s">
        <v>32</v>
      </c>
      <c r="AX136" s="14" t="s">
        <v>76</v>
      </c>
      <c r="AY136" s="215" t="s">
        <v>117</v>
      </c>
    </row>
    <row r="137" spans="1:65" s="15" customFormat="1" ht="11.25">
      <c r="B137" s="216"/>
      <c r="C137" s="217"/>
      <c r="D137" s="196" t="s">
        <v>126</v>
      </c>
      <c r="E137" s="218" t="s">
        <v>1</v>
      </c>
      <c r="F137" s="219" t="s">
        <v>143</v>
      </c>
      <c r="G137" s="217"/>
      <c r="H137" s="220">
        <v>38.751000000000005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126</v>
      </c>
      <c r="AU137" s="226" t="s">
        <v>83</v>
      </c>
      <c r="AV137" s="15" t="s">
        <v>124</v>
      </c>
      <c r="AW137" s="15" t="s">
        <v>32</v>
      </c>
      <c r="AX137" s="15" t="s">
        <v>81</v>
      </c>
      <c r="AY137" s="226" t="s">
        <v>117</v>
      </c>
    </row>
    <row r="138" spans="1:65" s="2" customFormat="1" ht="16.5" customHeight="1">
      <c r="A138" s="34"/>
      <c r="B138" s="35"/>
      <c r="C138" s="181" t="s">
        <v>124</v>
      </c>
      <c r="D138" s="181" t="s">
        <v>119</v>
      </c>
      <c r="E138" s="182" t="s">
        <v>144</v>
      </c>
      <c r="F138" s="183" t="s">
        <v>145</v>
      </c>
      <c r="G138" s="184" t="s">
        <v>137</v>
      </c>
      <c r="H138" s="185">
        <v>38.750999999999998</v>
      </c>
      <c r="I138" s="186"/>
      <c r="J138" s="187">
        <f>ROUND(I138*H138,2)</f>
        <v>0</v>
      </c>
      <c r="K138" s="183" t="s">
        <v>123</v>
      </c>
      <c r="L138" s="39"/>
      <c r="M138" s="188" t="s">
        <v>1</v>
      </c>
      <c r="N138" s="189" t="s">
        <v>41</v>
      </c>
      <c r="O138" s="7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2" t="s">
        <v>124</v>
      </c>
      <c r="AT138" s="192" t="s">
        <v>119</v>
      </c>
      <c r="AU138" s="192" t="s">
        <v>83</v>
      </c>
      <c r="AY138" s="17" t="s">
        <v>117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7" t="s">
        <v>81</v>
      </c>
      <c r="BK138" s="193">
        <f>ROUND(I138*H138,2)</f>
        <v>0</v>
      </c>
      <c r="BL138" s="17" t="s">
        <v>124</v>
      </c>
      <c r="BM138" s="192" t="s">
        <v>146</v>
      </c>
    </row>
    <row r="139" spans="1:65" s="13" customFormat="1" ht="11.25">
      <c r="B139" s="194"/>
      <c r="C139" s="195"/>
      <c r="D139" s="196" t="s">
        <v>126</v>
      </c>
      <c r="E139" s="197" t="s">
        <v>1</v>
      </c>
      <c r="F139" s="198" t="s">
        <v>136</v>
      </c>
      <c r="G139" s="195"/>
      <c r="H139" s="197" t="s">
        <v>1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126</v>
      </c>
      <c r="AU139" s="204" t="s">
        <v>83</v>
      </c>
      <c r="AV139" s="13" t="s">
        <v>81</v>
      </c>
      <c r="AW139" s="13" t="s">
        <v>32</v>
      </c>
      <c r="AX139" s="13" t="s">
        <v>76</v>
      </c>
      <c r="AY139" s="204" t="s">
        <v>117</v>
      </c>
    </row>
    <row r="140" spans="1:65" s="14" customFormat="1" ht="11.25">
      <c r="B140" s="205"/>
      <c r="C140" s="206"/>
      <c r="D140" s="196" t="s">
        <v>126</v>
      </c>
      <c r="E140" s="207" t="s">
        <v>1</v>
      </c>
      <c r="F140" s="208" t="s">
        <v>147</v>
      </c>
      <c r="G140" s="206"/>
      <c r="H140" s="209">
        <v>38.750999999999998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126</v>
      </c>
      <c r="AU140" s="215" t="s">
        <v>83</v>
      </c>
      <c r="AV140" s="14" t="s">
        <v>83</v>
      </c>
      <c r="AW140" s="14" t="s">
        <v>32</v>
      </c>
      <c r="AX140" s="14" t="s">
        <v>81</v>
      </c>
      <c r="AY140" s="215" t="s">
        <v>117</v>
      </c>
    </row>
    <row r="141" spans="1:65" s="2" customFormat="1" ht="16.5" customHeight="1">
      <c r="A141" s="34"/>
      <c r="B141" s="35"/>
      <c r="C141" s="181" t="s">
        <v>148</v>
      </c>
      <c r="D141" s="181" t="s">
        <v>119</v>
      </c>
      <c r="E141" s="182" t="s">
        <v>149</v>
      </c>
      <c r="F141" s="183" t="s">
        <v>150</v>
      </c>
      <c r="G141" s="184" t="s">
        <v>151</v>
      </c>
      <c r="H141" s="185">
        <v>4.4429999999999996</v>
      </c>
      <c r="I141" s="186"/>
      <c r="J141" s="187">
        <f>ROUND(I141*H141,2)</f>
        <v>0</v>
      </c>
      <c r="K141" s="183" t="s">
        <v>123</v>
      </c>
      <c r="L141" s="39"/>
      <c r="M141" s="188" t="s">
        <v>1</v>
      </c>
      <c r="N141" s="189" t="s">
        <v>41</v>
      </c>
      <c r="O141" s="71"/>
      <c r="P141" s="190">
        <f>O141*H141</f>
        <v>0</v>
      </c>
      <c r="Q141" s="190">
        <v>1.06277</v>
      </c>
      <c r="R141" s="190">
        <f>Q141*H141</f>
        <v>4.7218871099999999</v>
      </c>
      <c r="S141" s="190">
        <v>0</v>
      </c>
      <c r="T141" s="19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2" t="s">
        <v>124</v>
      </c>
      <c r="AT141" s="192" t="s">
        <v>119</v>
      </c>
      <c r="AU141" s="192" t="s">
        <v>83</v>
      </c>
      <c r="AY141" s="17" t="s">
        <v>117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7" t="s">
        <v>81</v>
      </c>
      <c r="BK141" s="193">
        <f>ROUND(I141*H141,2)</f>
        <v>0</v>
      </c>
      <c r="BL141" s="17" t="s">
        <v>124</v>
      </c>
      <c r="BM141" s="192" t="s">
        <v>152</v>
      </c>
    </row>
    <row r="142" spans="1:65" s="13" customFormat="1" ht="11.25">
      <c r="B142" s="194"/>
      <c r="C142" s="195"/>
      <c r="D142" s="196" t="s">
        <v>126</v>
      </c>
      <c r="E142" s="197" t="s">
        <v>1</v>
      </c>
      <c r="F142" s="198" t="s">
        <v>153</v>
      </c>
      <c r="G142" s="195"/>
      <c r="H142" s="197" t="s">
        <v>1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126</v>
      </c>
      <c r="AU142" s="204" t="s">
        <v>83</v>
      </c>
      <c r="AV142" s="13" t="s">
        <v>81</v>
      </c>
      <c r="AW142" s="13" t="s">
        <v>32</v>
      </c>
      <c r="AX142" s="13" t="s">
        <v>76</v>
      </c>
      <c r="AY142" s="204" t="s">
        <v>117</v>
      </c>
    </row>
    <row r="143" spans="1:65" s="14" customFormat="1" ht="11.25">
      <c r="B143" s="205"/>
      <c r="C143" s="206"/>
      <c r="D143" s="196" t="s">
        <v>126</v>
      </c>
      <c r="E143" s="207" t="s">
        <v>1</v>
      </c>
      <c r="F143" s="208" t="s">
        <v>154</v>
      </c>
      <c r="G143" s="206"/>
      <c r="H143" s="209">
        <v>4.4429999999999996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126</v>
      </c>
      <c r="AU143" s="215" t="s">
        <v>83</v>
      </c>
      <c r="AV143" s="14" t="s">
        <v>83</v>
      </c>
      <c r="AW143" s="14" t="s">
        <v>32</v>
      </c>
      <c r="AX143" s="14" t="s">
        <v>81</v>
      </c>
      <c r="AY143" s="215" t="s">
        <v>117</v>
      </c>
    </row>
    <row r="144" spans="1:65" s="2" customFormat="1" ht="24.2" customHeight="1">
      <c r="A144" s="34"/>
      <c r="B144" s="35"/>
      <c r="C144" s="181" t="s">
        <v>155</v>
      </c>
      <c r="D144" s="181" t="s">
        <v>119</v>
      </c>
      <c r="E144" s="182" t="s">
        <v>156</v>
      </c>
      <c r="F144" s="183" t="s">
        <v>157</v>
      </c>
      <c r="G144" s="184" t="s">
        <v>122</v>
      </c>
      <c r="H144" s="185">
        <v>5.53</v>
      </c>
      <c r="I144" s="186"/>
      <c r="J144" s="187">
        <f>ROUND(I144*H144,2)</f>
        <v>0</v>
      </c>
      <c r="K144" s="183" t="s">
        <v>123</v>
      </c>
      <c r="L144" s="39"/>
      <c r="M144" s="188" t="s">
        <v>1</v>
      </c>
      <c r="N144" s="189" t="s">
        <v>41</v>
      </c>
      <c r="O144" s="71"/>
      <c r="P144" s="190">
        <f>O144*H144</f>
        <v>0</v>
      </c>
      <c r="Q144" s="190">
        <v>2.5018699999999998</v>
      </c>
      <c r="R144" s="190">
        <f>Q144*H144</f>
        <v>13.835341099999999</v>
      </c>
      <c r="S144" s="190">
        <v>0</v>
      </c>
      <c r="T144" s="19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2" t="s">
        <v>124</v>
      </c>
      <c r="AT144" s="192" t="s">
        <v>119</v>
      </c>
      <c r="AU144" s="192" t="s">
        <v>83</v>
      </c>
      <c r="AY144" s="17" t="s">
        <v>117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81</v>
      </c>
      <c r="BK144" s="193">
        <f>ROUND(I144*H144,2)</f>
        <v>0</v>
      </c>
      <c r="BL144" s="17" t="s">
        <v>124</v>
      </c>
      <c r="BM144" s="192" t="s">
        <v>158</v>
      </c>
    </row>
    <row r="145" spans="1:65" s="14" customFormat="1" ht="11.25">
      <c r="B145" s="205"/>
      <c r="C145" s="206"/>
      <c r="D145" s="196" t="s">
        <v>126</v>
      </c>
      <c r="E145" s="207" t="s">
        <v>1</v>
      </c>
      <c r="F145" s="208" t="s">
        <v>159</v>
      </c>
      <c r="G145" s="206"/>
      <c r="H145" s="209">
        <v>0.435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126</v>
      </c>
      <c r="AU145" s="215" t="s">
        <v>83</v>
      </c>
      <c r="AV145" s="14" t="s">
        <v>83</v>
      </c>
      <c r="AW145" s="14" t="s">
        <v>32</v>
      </c>
      <c r="AX145" s="14" t="s">
        <v>76</v>
      </c>
      <c r="AY145" s="215" t="s">
        <v>117</v>
      </c>
    </row>
    <row r="146" spans="1:65" s="14" customFormat="1" ht="11.25">
      <c r="B146" s="205"/>
      <c r="C146" s="206"/>
      <c r="D146" s="196" t="s">
        <v>126</v>
      </c>
      <c r="E146" s="207" t="s">
        <v>1</v>
      </c>
      <c r="F146" s="208" t="s">
        <v>160</v>
      </c>
      <c r="G146" s="206"/>
      <c r="H146" s="209">
        <v>0.498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126</v>
      </c>
      <c r="AU146" s="215" t="s">
        <v>83</v>
      </c>
      <c r="AV146" s="14" t="s">
        <v>83</v>
      </c>
      <c r="AW146" s="14" t="s">
        <v>32</v>
      </c>
      <c r="AX146" s="14" t="s">
        <v>76</v>
      </c>
      <c r="AY146" s="215" t="s">
        <v>117</v>
      </c>
    </row>
    <row r="147" spans="1:65" s="14" customFormat="1" ht="11.25">
      <c r="B147" s="205"/>
      <c r="C147" s="206"/>
      <c r="D147" s="196" t="s">
        <v>126</v>
      </c>
      <c r="E147" s="207" t="s">
        <v>1</v>
      </c>
      <c r="F147" s="208" t="s">
        <v>161</v>
      </c>
      <c r="G147" s="206"/>
      <c r="H147" s="209">
        <v>0.52100000000000002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126</v>
      </c>
      <c r="AU147" s="215" t="s">
        <v>83</v>
      </c>
      <c r="AV147" s="14" t="s">
        <v>83</v>
      </c>
      <c r="AW147" s="14" t="s">
        <v>32</v>
      </c>
      <c r="AX147" s="14" t="s">
        <v>76</v>
      </c>
      <c r="AY147" s="215" t="s">
        <v>117</v>
      </c>
    </row>
    <row r="148" spans="1:65" s="14" customFormat="1" ht="11.25">
      <c r="B148" s="205"/>
      <c r="C148" s="206"/>
      <c r="D148" s="196" t="s">
        <v>126</v>
      </c>
      <c r="E148" s="207" t="s">
        <v>1</v>
      </c>
      <c r="F148" s="208" t="s">
        <v>162</v>
      </c>
      <c r="G148" s="206"/>
      <c r="H148" s="209">
        <v>0.53100000000000003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126</v>
      </c>
      <c r="AU148" s="215" t="s">
        <v>83</v>
      </c>
      <c r="AV148" s="14" t="s">
        <v>83</v>
      </c>
      <c r="AW148" s="14" t="s">
        <v>32</v>
      </c>
      <c r="AX148" s="14" t="s">
        <v>76</v>
      </c>
      <c r="AY148" s="215" t="s">
        <v>117</v>
      </c>
    </row>
    <row r="149" spans="1:65" s="14" customFormat="1" ht="11.25">
      <c r="B149" s="205"/>
      <c r="C149" s="206"/>
      <c r="D149" s="196" t="s">
        <v>126</v>
      </c>
      <c r="E149" s="207" t="s">
        <v>1</v>
      </c>
      <c r="F149" s="208" t="s">
        <v>163</v>
      </c>
      <c r="G149" s="206"/>
      <c r="H149" s="209">
        <v>0.56899999999999995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126</v>
      </c>
      <c r="AU149" s="215" t="s">
        <v>83</v>
      </c>
      <c r="AV149" s="14" t="s">
        <v>83</v>
      </c>
      <c r="AW149" s="14" t="s">
        <v>32</v>
      </c>
      <c r="AX149" s="14" t="s">
        <v>76</v>
      </c>
      <c r="AY149" s="215" t="s">
        <v>117</v>
      </c>
    </row>
    <row r="150" spans="1:65" s="14" customFormat="1" ht="11.25">
      <c r="B150" s="205"/>
      <c r="C150" s="206"/>
      <c r="D150" s="196" t="s">
        <v>126</v>
      </c>
      <c r="E150" s="207" t="s">
        <v>1</v>
      </c>
      <c r="F150" s="208" t="s">
        <v>164</v>
      </c>
      <c r="G150" s="206"/>
      <c r="H150" s="209">
        <v>0.57999999999999996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126</v>
      </c>
      <c r="AU150" s="215" t="s">
        <v>83</v>
      </c>
      <c r="AV150" s="14" t="s">
        <v>83</v>
      </c>
      <c r="AW150" s="14" t="s">
        <v>32</v>
      </c>
      <c r="AX150" s="14" t="s">
        <v>76</v>
      </c>
      <c r="AY150" s="215" t="s">
        <v>117</v>
      </c>
    </row>
    <row r="151" spans="1:65" s="14" customFormat="1" ht="11.25">
      <c r="B151" s="205"/>
      <c r="C151" s="206"/>
      <c r="D151" s="196" t="s">
        <v>126</v>
      </c>
      <c r="E151" s="207" t="s">
        <v>1</v>
      </c>
      <c r="F151" s="208" t="s">
        <v>165</v>
      </c>
      <c r="G151" s="206"/>
      <c r="H151" s="209">
        <v>0.55700000000000005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126</v>
      </c>
      <c r="AU151" s="215" t="s">
        <v>83</v>
      </c>
      <c r="AV151" s="14" t="s">
        <v>83</v>
      </c>
      <c r="AW151" s="14" t="s">
        <v>32</v>
      </c>
      <c r="AX151" s="14" t="s">
        <v>76</v>
      </c>
      <c r="AY151" s="215" t="s">
        <v>117</v>
      </c>
    </row>
    <row r="152" spans="1:65" s="14" customFormat="1" ht="11.25">
      <c r="B152" s="205"/>
      <c r="C152" s="206"/>
      <c r="D152" s="196" t="s">
        <v>126</v>
      </c>
      <c r="E152" s="207" t="s">
        <v>1</v>
      </c>
      <c r="F152" s="208" t="s">
        <v>166</v>
      </c>
      <c r="G152" s="206"/>
      <c r="H152" s="209">
        <v>0.505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126</v>
      </c>
      <c r="AU152" s="215" t="s">
        <v>83</v>
      </c>
      <c r="AV152" s="14" t="s">
        <v>83</v>
      </c>
      <c r="AW152" s="14" t="s">
        <v>32</v>
      </c>
      <c r="AX152" s="14" t="s">
        <v>76</v>
      </c>
      <c r="AY152" s="215" t="s">
        <v>117</v>
      </c>
    </row>
    <row r="153" spans="1:65" s="14" customFormat="1" ht="11.25">
      <c r="B153" s="205"/>
      <c r="C153" s="206"/>
      <c r="D153" s="196" t="s">
        <v>126</v>
      </c>
      <c r="E153" s="207" t="s">
        <v>1</v>
      </c>
      <c r="F153" s="208" t="s">
        <v>167</v>
      </c>
      <c r="G153" s="206"/>
      <c r="H153" s="209">
        <v>0.47099999999999997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126</v>
      </c>
      <c r="AU153" s="215" t="s">
        <v>83</v>
      </c>
      <c r="AV153" s="14" t="s">
        <v>83</v>
      </c>
      <c r="AW153" s="14" t="s">
        <v>32</v>
      </c>
      <c r="AX153" s="14" t="s">
        <v>76</v>
      </c>
      <c r="AY153" s="215" t="s">
        <v>117</v>
      </c>
    </row>
    <row r="154" spans="1:65" s="14" customFormat="1" ht="11.25">
      <c r="B154" s="205"/>
      <c r="C154" s="206"/>
      <c r="D154" s="196" t="s">
        <v>126</v>
      </c>
      <c r="E154" s="207" t="s">
        <v>1</v>
      </c>
      <c r="F154" s="208" t="s">
        <v>168</v>
      </c>
      <c r="G154" s="206"/>
      <c r="H154" s="209">
        <v>0.48199999999999998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126</v>
      </c>
      <c r="AU154" s="215" t="s">
        <v>83</v>
      </c>
      <c r="AV154" s="14" t="s">
        <v>83</v>
      </c>
      <c r="AW154" s="14" t="s">
        <v>32</v>
      </c>
      <c r="AX154" s="14" t="s">
        <v>76</v>
      </c>
      <c r="AY154" s="215" t="s">
        <v>117</v>
      </c>
    </row>
    <row r="155" spans="1:65" s="14" customFormat="1" ht="11.25">
      <c r="B155" s="205"/>
      <c r="C155" s="206"/>
      <c r="D155" s="196" t="s">
        <v>126</v>
      </c>
      <c r="E155" s="207" t="s">
        <v>1</v>
      </c>
      <c r="F155" s="208" t="s">
        <v>169</v>
      </c>
      <c r="G155" s="206"/>
      <c r="H155" s="209">
        <v>0.38100000000000001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126</v>
      </c>
      <c r="AU155" s="215" t="s">
        <v>83</v>
      </c>
      <c r="AV155" s="14" t="s">
        <v>83</v>
      </c>
      <c r="AW155" s="14" t="s">
        <v>32</v>
      </c>
      <c r="AX155" s="14" t="s">
        <v>76</v>
      </c>
      <c r="AY155" s="215" t="s">
        <v>117</v>
      </c>
    </row>
    <row r="156" spans="1:65" s="15" customFormat="1" ht="11.25">
      <c r="B156" s="216"/>
      <c r="C156" s="217"/>
      <c r="D156" s="196" t="s">
        <v>126</v>
      </c>
      <c r="E156" s="218" t="s">
        <v>1</v>
      </c>
      <c r="F156" s="219" t="s">
        <v>143</v>
      </c>
      <c r="G156" s="217"/>
      <c r="H156" s="220">
        <v>5.5300000000000011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126</v>
      </c>
      <c r="AU156" s="226" t="s">
        <v>83</v>
      </c>
      <c r="AV156" s="15" t="s">
        <v>124</v>
      </c>
      <c r="AW156" s="15" t="s">
        <v>32</v>
      </c>
      <c r="AX156" s="15" t="s">
        <v>81</v>
      </c>
      <c r="AY156" s="226" t="s">
        <v>117</v>
      </c>
    </row>
    <row r="157" spans="1:65" s="2" customFormat="1" ht="16.5" customHeight="1">
      <c r="A157" s="34"/>
      <c r="B157" s="35"/>
      <c r="C157" s="181" t="s">
        <v>170</v>
      </c>
      <c r="D157" s="181" t="s">
        <v>119</v>
      </c>
      <c r="E157" s="182" t="s">
        <v>171</v>
      </c>
      <c r="F157" s="183" t="s">
        <v>172</v>
      </c>
      <c r="G157" s="184" t="s">
        <v>137</v>
      </c>
      <c r="H157" s="185">
        <v>28.280999999999999</v>
      </c>
      <c r="I157" s="186"/>
      <c r="J157" s="187">
        <f>ROUND(I157*H157,2)</f>
        <v>0</v>
      </c>
      <c r="K157" s="183" t="s">
        <v>123</v>
      </c>
      <c r="L157" s="39"/>
      <c r="M157" s="188" t="s">
        <v>1</v>
      </c>
      <c r="N157" s="189" t="s">
        <v>41</v>
      </c>
      <c r="O157" s="71"/>
      <c r="P157" s="190">
        <f>O157*H157</f>
        <v>0</v>
      </c>
      <c r="Q157" s="190">
        <v>2.6900000000000001E-3</v>
      </c>
      <c r="R157" s="190">
        <f>Q157*H157</f>
        <v>7.6075889999999993E-2</v>
      </c>
      <c r="S157" s="190">
        <v>0</v>
      </c>
      <c r="T157" s="19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2" t="s">
        <v>124</v>
      </c>
      <c r="AT157" s="192" t="s">
        <v>119</v>
      </c>
      <c r="AU157" s="192" t="s">
        <v>83</v>
      </c>
      <c r="AY157" s="17" t="s">
        <v>117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81</v>
      </c>
      <c r="BK157" s="193">
        <f>ROUND(I157*H157,2)</f>
        <v>0</v>
      </c>
      <c r="BL157" s="17" t="s">
        <v>124</v>
      </c>
      <c r="BM157" s="192" t="s">
        <v>173</v>
      </c>
    </row>
    <row r="158" spans="1:65" s="14" customFormat="1" ht="11.25">
      <c r="B158" s="205"/>
      <c r="C158" s="206"/>
      <c r="D158" s="196" t="s">
        <v>126</v>
      </c>
      <c r="E158" s="207" t="s">
        <v>1</v>
      </c>
      <c r="F158" s="208" t="s">
        <v>174</v>
      </c>
      <c r="G158" s="206"/>
      <c r="H158" s="209">
        <v>2.0950000000000002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126</v>
      </c>
      <c r="AU158" s="215" t="s">
        <v>83</v>
      </c>
      <c r="AV158" s="14" t="s">
        <v>83</v>
      </c>
      <c r="AW158" s="14" t="s">
        <v>32</v>
      </c>
      <c r="AX158" s="14" t="s">
        <v>76</v>
      </c>
      <c r="AY158" s="215" t="s">
        <v>117</v>
      </c>
    </row>
    <row r="159" spans="1:65" s="14" customFormat="1" ht="11.25">
      <c r="B159" s="205"/>
      <c r="C159" s="206"/>
      <c r="D159" s="196" t="s">
        <v>126</v>
      </c>
      <c r="E159" s="207" t="s">
        <v>1</v>
      </c>
      <c r="F159" s="208" t="s">
        <v>175</v>
      </c>
      <c r="G159" s="206"/>
      <c r="H159" s="209">
        <v>7.8E-2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126</v>
      </c>
      <c r="AU159" s="215" t="s">
        <v>83</v>
      </c>
      <c r="AV159" s="14" t="s">
        <v>83</v>
      </c>
      <c r="AW159" s="14" t="s">
        <v>32</v>
      </c>
      <c r="AX159" s="14" t="s">
        <v>76</v>
      </c>
      <c r="AY159" s="215" t="s">
        <v>117</v>
      </c>
    </row>
    <row r="160" spans="1:65" s="14" customFormat="1" ht="11.25">
      <c r="B160" s="205"/>
      <c r="C160" s="206"/>
      <c r="D160" s="196" t="s">
        <v>126</v>
      </c>
      <c r="E160" s="207" t="s">
        <v>1</v>
      </c>
      <c r="F160" s="208" t="s">
        <v>176</v>
      </c>
      <c r="G160" s="206"/>
      <c r="H160" s="209">
        <v>6.6000000000000003E-2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126</v>
      </c>
      <c r="AU160" s="215" t="s">
        <v>83</v>
      </c>
      <c r="AV160" s="14" t="s">
        <v>83</v>
      </c>
      <c r="AW160" s="14" t="s">
        <v>32</v>
      </c>
      <c r="AX160" s="14" t="s">
        <v>76</v>
      </c>
      <c r="AY160" s="215" t="s">
        <v>117</v>
      </c>
    </row>
    <row r="161" spans="2:51" s="14" customFormat="1" ht="11.25">
      <c r="B161" s="205"/>
      <c r="C161" s="206"/>
      <c r="D161" s="196" t="s">
        <v>126</v>
      </c>
      <c r="E161" s="207" t="s">
        <v>1</v>
      </c>
      <c r="F161" s="208" t="s">
        <v>177</v>
      </c>
      <c r="G161" s="206"/>
      <c r="H161" s="209">
        <v>2.3980000000000001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126</v>
      </c>
      <c r="AU161" s="215" t="s">
        <v>83</v>
      </c>
      <c r="AV161" s="14" t="s">
        <v>83</v>
      </c>
      <c r="AW161" s="14" t="s">
        <v>32</v>
      </c>
      <c r="AX161" s="14" t="s">
        <v>76</v>
      </c>
      <c r="AY161" s="215" t="s">
        <v>117</v>
      </c>
    </row>
    <row r="162" spans="2:51" s="14" customFormat="1" ht="11.25">
      <c r="B162" s="205"/>
      <c r="C162" s="206"/>
      <c r="D162" s="196" t="s">
        <v>126</v>
      </c>
      <c r="E162" s="207" t="s">
        <v>1</v>
      </c>
      <c r="F162" s="208" t="s">
        <v>178</v>
      </c>
      <c r="G162" s="206"/>
      <c r="H162" s="209">
        <v>0.108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126</v>
      </c>
      <c r="AU162" s="215" t="s">
        <v>83</v>
      </c>
      <c r="AV162" s="14" t="s">
        <v>83</v>
      </c>
      <c r="AW162" s="14" t="s">
        <v>32</v>
      </c>
      <c r="AX162" s="14" t="s">
        <v>76</v>
      </c>
      <c r="AY162" s="215" t="s">
        <v>117</v>
      </c>
    </row>
    <row r="163" spans="2:51" s="14" customFormat="1" ht="11.25">
      <c r="B163" s="205"/>
      <c r="C163" s="206"/>
      <c r="D163" s="196" t="s">
        <v>126</v>
      </c>
      <c r="E163" s="207" t="s">
        <v>1</v>
      </c>
      <c r="F163" s="208" t="s">
        <v>179</v>
      </c>
      <c r="G163" s="206"/>
      <c r="H163" s="209">
        <v>5.6000000000000001E-2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126</v>
      </c>
      <c r="AU163" s="215" t="s">
        <v>83</v>
      </c>
      <c r="AV163" s="14" t="s">
        <v>83</v>
      </c>
      <c r="AW163" s="14" t="s">
        <v>32</v>
      </c>
      <c r="AX163" s="14" t="s">
        <v>76</v>
      </c>
      <c r="AY163" s="215" t="s">
        <v>117</v>
      </c>
    </row>
    <row r="164" spans="2:51" s="14" customFormat="1" ht="11.25">
      <c r="B164" s="205"/>
      <c r="C164" s="206"/>
      <c r="D164" s="196" t="s">
        <v>126</v>
      </c>
      <c r="E164" s="207" t="s">
        <v>1</v>
      </c>
      <c r="F164" s="208" t="s">
        <v>180</v>
      </c>
      <c r="G164" s="206"/>
      <c r="H164" s="209">
        <v>2.5129999999999999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126</v>
      </c>
      <c r="AU164" s="215" t="s">
        <v>83</v>
      </c>
      <c r="AV164" s="14" t="s">
        <v>83</v>
      </c>
      <c r="AW164" s="14" t="s">
        <v>32</v>
      </c>
      <c r="AX164" s="14" t="s">
        <v>76</v>
      </c>
      <c r="AY164" s="215" t="s">
        <v>117</v>
      </c>
    </row>
    <row r="165" spans="2:51" s="14" customFormat="1" ht="11.25">
      <c r="B165" s="205"/>
      <c r="C165" s="206"/>
      <c r="D165" s="196" t="s">
        <v>126</v>
      </c>
      <c r="E165" s="207" t="s">
        <v>1</v>
      </c>
      <c r="F165" s="208" t="s">
        <v>181</v>
      </c>
      <c r="G165" s="206"/>
      <c r="H165" s="209">
        <v>0.12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126</v>
      </c>
      <c r="AU165" s="215" t="s">
        <v>83</v>
      </c>
      <c r="AV165" s="14" t="s">
        <v>83</v>
      </c>
      <c r="AW165" s="14" t="s">
        <v>32</v>
      </c>
      <c r="AX165" s="14" t="s">
        <v>76</v>
      </c>
      <c r="AY165" s="215" t="s">
        <v>117</v>
      </c>
    </row>
    <row r="166" spans="2:51" s="14" customFormat="1" ht="11.25">
      <c r="B166" s="205"/>
      <c r="C166" s="206"/>
      <c r="D166" s="196" t="s">
        <v>126</v>
      </c>
      <c r="E166" s="207" t="s">
        <v>1</v>
      </c>
      <c r="F166" s="208" t="s">
        <v>182</v>
      </c>
      <c r="G166" s="206"/>
      <c r="H166" s="209">
        <v>5.1999999999999998E-2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126</v>
      </c>
      <c r="AU166" s="215" t="s">
        <v>83</v>
      </c>
      <c r="AV166" s="14" t="s">
        <v>83</v>
      </c>
      <c r="AW166" s="14" t="s">
        <v>32</v>
      </c>
      <c r="AX166" s="14" t="s">
        <v>76</v>
      </c>
      <c r="AY166" s="215" t="s">
        <v>117</v>
      </c>
    </row>
    <row r="167" spans="2:51" s="14" customFormat="1" ht="11.25">
      <c r="B167" s="205"/>
      <c r="C167" s="206"/>
      <c r="D167" s="196" t="s">
        <v>126</v>
      </c>
      <c r="E167" s="207" t="s">
        <v>1</v>
      </c>
      <c r="F167" s="208" t="s">
        <v>183</v>
      </c>
      <c r="G167" s="206"/>
      <c r="H167" s="209">
        <v>2.5609999999999999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126</v>
      </c>
      <c r="AU167" s="215" t="s">
        <v>83</v>
      </c>
      <c r="AV167" s="14" t="s">
        <v>83</v>
      </c>
      <c r="AW167" s="14" t="s">
        <v>32</v>
      </c>
      <c r="AX167" s="14" t="s">
        <v>76</v>
      </c>
      <c r="AY167" s="215" t="s">
        <v>117</v>
      </c>
    </row>
    <row r="168" spans="2:51" s="14" customFormat="1" ht="11.25">
      <c r="B168" s="205"/>
      <c r="C168" s="206"/>
      <c r="D168" s="196" t="s">
        <v>126</v>
      </c>
      <c r="E168" s="207" t="s">
        <v>1</v>
      </c>
      <c r="F168" s="208" t="s">
        <v>184</v>
      </c>
      <c r="G168" s="206"/>
      <c r="H168" s="209">
        <v>0.125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126</v>
      </c>
      <c r="AU168" s="215" t="s">
        <v>83</v>
      </c>
      <c r="AV168" s="14" t="s">
        <v>83</v>
      </c>
      <c r="AW168" s="14" t="s">
        <v>32</v>
      </c>
      <c r="AX168" s="14" t="s">
        <v>76</v>
      </c>
      <c r="AY168" s="215" t="s">
        <v>117</v>
      </c>
    </row>
    <row r="169" spans="2:51" s="14" customFormat="1" ht="11.25">
      <c r="B169" s="205"/>
      <c r="C169" s="206"/>
      <c r="D169" s="196" t="s">
        <v>126</v>
      </c>
      <c r="E169" s="207" t="s">
        <v>1</v>
      </c>
      <c r="F169" s="208" t="s">
        <v>185</v>
      </c>
      <c r="G169" s="206"/>
      <c r="H169" s="209">
        <v>0.05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126</v>
      </c>
      <c r="AU169" s="215" t="s">
        <v>83</v>
      </c>
      <c r="AV169" s="14" t="s">
        <v>83</v>
      </c>
      <c r="AW169" s="14" t="s">
        <v>32</v>
      </c>
      <c r="AX169" s="14" t="s">
        <v>76</v>
      </c>
      <c r="AY169" s="215" t="s">
        <v>117</v>
      </c>
    </row>
    <row r="170" spans="2:51" s="14" customFormat="1" ht="11.25">
      <c r="B170" s="205"/>
      <c r="C170" s="206"/>
      <c r="D170" s="196" t="s">
        <v>126</v>
      </c>
      <c r="E170" s="207" t="s">
        <v>1</v>
      </c>
      <c r="F170" s="208" t="s">
        <v>186</v>
      </c>
      <c r="G170" s="206"/>
      <c r="H170" s="209">
        <v>2.7429999999999999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126</v>
      </c>
      <c r="AU170" s="215" t="s">
        <v>83</v>
      </c>
      <c r="AV170" s="14" t="s">
        <v>83</v>
      </c>
      <c r="AW170" s="14" t="s">
        <v>32</v>
      </c>
      <c r="AX170" s="14" t="s">
        <v>76</v>
      </c>
      <c r="AY170" s="215" t="s">
        <v>117</v>
      </c>
    </row>
    <row r="171" spans="2:51" s="14" customFormat="1" ht="11.25">
      <c r="B171" s="205"/>
      <c r="C171" s="206"/>
      <c r="D171" s="196" t="s">
        <v>126</v>
      </c>
      <c r="E171" s="207" t="s">
        <v>1</v>
      </c>
      <c r="F171" s="208" t="s">
        <v>187</v>
      </c>
      <c r="G171" s="206"/>
      <c r="H171" s="209">
        <v>0.13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126</v>
      </c>
      <c r="AU171" s="215" t="s">
        <v>83</v>
      </c>
      <c r="AV171" s="14" t="s">
        <v>83</v>
      </c>
      <c r="AW171" s="14" t="s">
        <v>32</v>
      </c>
      <c r="AX171" s="14" t="s">
        <v>76</v>
      </c>
      <c r="AY171" s="215" t="s">
        <v>117</v>
      </c>
    </row>
    <row r="172" spans="2:51" s="14" customFormat="1" ht="11.25">
      <c r="B172" s="205"/>
      <c r="C172" s="206"/>
      <c r="D172" s="196" t="s">
        <v>126</v>
      </c>
      <c r="E172" s="207" t="s">
        <v>1</v>
      </c>
      <c r="F172" s="208" t="s">
        <v>188</v>
      </c>
      <c r="G172" s="206"/>
      <c r="H172" s="209">
        <v>5.8000000000000003E-2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126</v>
      </c>
      <c r="AU172" s="215" t="s">
        <v>83</v>
      </c>
      <c r="AV172" s="14" t="s">
        <v>83</v>
      </c>
      <c r="AW172" s="14" t="s">
        <v>32</v>
      </c>
      <c r="AX172" s="14" t="s">
        <v>76</v>
      </c>
      <c r="AY172" s="215" t="s">
        <v>117</v>
      </c>
    </row>
    <row r="173" spans="2:51" s="14" customFormat="1" ht="11.25">
      <c r="B173" s="205"/>
      <c r="C173" s="206"/>
      <c r="D173" s="196" t="s">
        <v>126</v>
      </c>
      <c r="E173" s="207" t="s">
        <v>1</v>
      </c>
      <c r="F173" s="208" t="s">
        <v>189</v>
      </c>
      <c r="G173" s="206"/>
      <c r="H173" s="209">
        <v>2.7970000000000002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126</v>
      </c>
      <c r="AU173" s="215" t="s">
        <v>83</v>
      </c>
      <c r="AV173" s="14" t="s">
        <v>83</v>
      </c>
      <c r="AW173" s="14" t="s">
        <v>32</v>
      </c>
      <c r="AX173" s="14" t="s">
        <v>76</v>
      </c>
      <c r="AY173" s="215" t="s">
        <v>117</v>
      </c>
    </row>
    <row r="174" spans="2:51" s="14" customFormat="1" ht="11.25">
      <c r="B174" s="205"/>
      <c r="C174" s="206"/>
      <c r="D174" s="196" t="s">
        <v>126</v>
      </c>
      <c r="E174" s="207" t="s">
        <v>1</v>
      </c>
      <c r="F174" s="208" t="s">
        <v>190</v>
      </c>
      <c r="G174" s="206"/>
      <c r="H174" s="209">
        <v>0.13600000000000001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126</v>
      </c>
      <c r="AU174" s="215" t="s">
        <v>83</v>
      </c>
      <c r="AV174" s="14" t="s">
        <v>83</v>
      </c>
      <c r="AW174" s="14" t="s">
        <v>32</v>
      </c>
      <c r="AX174" s="14" t="s">
        <v>76</v>
      </c>
      <c r="AY174" s="215" t="s">
        <v>117</v>
      </c>
    </row>
    <row r="175" spans="2:51" s="14" customFormat="1" ht="11.25">
      <c r="B175" s="205"/>
      <c r="C175" s="206"/>
      <c r="D175" s="196" t="s">
        <v>126</v>
      </c>
      <c r="E175" s="207" t="s">
        <v>1</v>
      </c>
      <c r="F175" s="208" t="s">
        <v>191</v>
      </c>
      <c r="G175" s="206"/>
      <c r="H175" s="209">
        <v>5.6000000000000001E-2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126</v>
      </c>
      <c r="AU175" s="215" t="s">
        <v>83</v>
      </c>
      <c r="AV175" s="14" t="s">
        <v>83</v>
      </c>
      <c r="AW175" s="14" t="s">
        <v>32</v>
      </c>
      <c r="AX175" s="14" t="s">
        <v>76</v>
      </c>
      <c r="AY175" s="215" t="s">
        <v>117</v>
      </c>
    </row>
    <row r="176" spans="2:51" s="14" customFormat="1" ht="11.25">
      <c r="B176" s="205"/>
      <c r="C176" s="206"/>
      <c r="D176" s="196" t="s">
        <v>126</v>
      </c>
      <c r="E176" s="207" t="s">
        <v>1</v>
      </c>
      <c r="F176" s="208" t="s">
        <v>192</v>
      </c>
      <c r="G176" s="206"/>
      <c r="H176" s="209">
        <v>2.6819999999999999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126</v>
      </c>
      <c r="AU176" s="215" t="s">
        <v>83</v>
      </c>
      <c r="AV176" s="14" t="s">
        <v>83</v>
      </c>
      <c r="AW176" s="14" t="s">
        <v>32</v>
      </c>
      <c r="AX176" s="14" t="s">
        <v>76</v>
      </c>
      <c r="AY176" s="215" t="s">
        <v>117</v>
      </c>
    </row>
    <row r="177" spans="1:65" s="14" customFormat="1" ht="11.25">
      <c r="B177" s="205"/>
      <c r="C177" s="206"/>
      <c r="D177" s="196" t="s">
        <v>126</v>
      </c>
      <c r="E177" s="207" t="s">
        <v>1</v>
      </c>
      <c r="F177" s="208" t="s">
        <v>193</v>
      </c>
      <c r="G177" s="206"/>
      <c r="H177" s="209">
        <v>0.13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126</v>
      </c>
      <c r="AU177" s="215" t="s">
        <v>83</v>
      </c>
      <c r="AV177" s="14" t="s">
        <v>83</v>
      </c>
      <c r="AW177" s="14" t="s">
        <v>32</v>
      </c>
      <c r="AX177" s="14" t="s">
        <v>76</v>
      </c>
      <c r="AY177" s="215" t="s">
        <v>117</v>
      </c>
    </row>
    <row r="178" spans="1:65" s="14" customFormat="1" ht="11.25">
      <c r="B178" s="205"/>
      <c r="C178" s="206"/>
      <c r="D178" s="196" t="s">
        <v>126</v>
      </c>
      <c r="E178" s="207" t="s">
        <v>1</v>
      </c>
      <c r="F178" s="208" t="s">
        <v>194</v>
      </c>
      <c r="G178" s="206"/>
      <c r="H178" s="209">
        <v>5.3999999999999999E-2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126</v>
      </c>
      <c r="AU178" s="215" t="s">
        <v>83</v>
      </c>
      <c r="AV178" s="14" t="s">
        <v>83</v>
      </c>
      <c r="AW178" s="14" t="s">
        <v>32</v>
      </c>
      <c r="AX178" s="14" t="s">
        <v>76</v>
      </c>
      <c r="AY178" s="215" t="s">
        <v>117</v>
      </c>
    </row>
    <row r="179" spans="1:65" s="14" customFormat="1" ht="11.25">
      <c r="B179" s="205"/>
      <c r="C179" s="206"/>
      <c r="D179" s="196" t="s">
        <v>126</v>
      </c>
      <c r="E179" s="207" t="s">
        <v>1</v>
      </c>
      <c r="F179" s="208" t="s">
        <v>195</v>
      </c>
      <c r="G179" s="206"/>
      <c r="H179" s="209">
        <v>2.4359999999999999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126</v>
      </c>
      <c r="AU179" s="215" t="s">
        <v>83</v>
      </c>
      <c r="AV179" s="14" t="s">
        <v>83</v>
      </c>
      <c r="AW179" s="14" t="s">
        <v>32</v>
      </c>
      <c r="AX179" s="14" t="s">
        <v>76</v>
      </c>
      <c r="AY179" s="215" t="s">
        <v>117</v>
      </c>
    </row>
    <row r="180" spans="1:65" s="14" customFormat="1" ht="11.25">
      <c r="B180" s="205"/>
      <c r="C180" s="206"/>
      <c r="D180" s="196" t="s">
        <v>126</v>
      </c>
      <c r="E180" s="207" t="s">
        <v>1</v>
      </c>
      <c r="F180" s="208" t="s">
        <v>196</v>
      </c>
      <c r="G180" s="206"/>
      <c r="H180" s="209">
        <v>0.12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126</v>
      </c>
      <c r="AU180" s="215" t="s">
        <v>83</v>
      </c>
      <c r="AV180" s="14" t="s">
        <v>83</v>
      </c>
      <c r="AW180" s="14" t="s">
        <v>32</v>
      </c>
      <c r="AX180" s="14" t="s">
        <v>76</v>
      </c>
      <c r="AY180" s="215" t="s">
        <v>117</v>
      </c>
    </row>
    <row r="181" spans="1:65" s="14" customFormat="1" ht="11.25">
      <c r="B181" s="205"/>
      <c r="C181" s="206"/>
      <c r="D181" s="196" t="s">
        <v>126</v>
      </c>
      <c r="E181" s="207" t="s">
        <v>1</v>
      </c>
      <c r="F181" s="208" t="s">
        <v>197</v>
      </c>
      <c r="G181" s="206"/>
      <c r="H181" s="209">
        <v>2.2719999999999998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126</v>
      </c>
      <c r="AU181" s="215" t="s">
        <v>83</v>
      </c>
      <c r="AV181" s="14" t="s">
        <v>83</v>
      </c>
      <c r="AW181" s="14" t="s">
        <v>32</v>
      </c>
      <c r="AX181" s="14" t="s">
        <v>76</v>
      </c>
      <c r="AY181" s="215" t="s">
        <v>117</v>
      </c>
    </row>
    <row r="182" spans="1:65" s="14" customFormat="1" ht="11.25">
      <c r="B182" s="205"/>
      <c r="C182" s="206"/>
      <c r="D182" s="196" t="s">
        <v>126</v>
      </c>
      <c r="E182" s="207" t="s">
        <v>1</v>
      </c>
      <c r="F182" s="208" t="s">
        <v>178</v>
      </c>
      <c r="G182" s="206"/>
      <c r="H182" s="209">
        <v>0.108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126</v>
      </c>
      <c r="AU182" s="215" t="s">
        <v>83</v>
      </c>
      <c r="AV182" s="14" t="s">
        <v>83</v>
      </c>
      <c r="AW182" s="14" t="s">
        <v>32</v>
      </c>
      <c r="AX182" s="14" t="s">
        <v>76</v>
      </c>
      <c r="AY182" s="215" t="s">
        <v>117</v>
      </c>
    </row>
    <row r="183" spans="1:65" s="14" customFormat="1" ht="11.25">
      <c r="B183" s="205"/>
      <c r="C183" s="206"/>
      <c r="D183" s="196" t="s">
        <v>126</v>
      </c>
      <c r="E183" s="207" t="s">
        <v>1</v>
      </c>
      <c r="F183" s="208" t="s">
        <v>198</v>
      </c>
      <c r="G183" s="206"/>
      <c r="H183" s="209">
        <v>2.4089999999999998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126</v>
      </c>
      <c r="AU183" s="215" t="s">
        <v>83</v>
      </c>
      <c r="AV183" s="14" t="s">
        <v>83</v>
      </c>
      <c r="AW183" s="14" t="s">
        <v>32</v>
      </c>
      <c r="AX183" s="14" t="s">
        <v>76</v>
      </c>
      <c r="AY183" s="215" t="s">
        <v>117</v>
      </c>
    </row>
    <row r="184" spans="1:65" s="14" customFormat="1" ht="11.25">
      <c r="B184" s="205"/>
      <c r="C184" s="206"/>
      <c r="D184" s="196" t="s">
        <v>126</v>
      </c>
      <c r="E184" s="207" t="s">
        <v>1</v>
      </c>
      <c r="F184" s="208" t="s">
        <v>199</v>
      </c>
      <c r="G184" s="206"/>
      <c r="H184" s="209">
        <v>9.4E-2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126</v>
      </c>
      <c r="AU184" s="215" t="s">
        <v>83</v>
      </c>
      <c r="AV184" s="14" t="s">
        <v>83</v>
      </c>
      <c r="AW184" s="14" t="s">
        <v>32</v>
      </c>
      <c r="AX184" s="14" t="s">
        <v>76</v>
      </c>
      <c r="AY184" s="215" t="s">
        <v>117</v>
      </c>
    </row>
    <row r="185" spans="1:65" s="14" customFormat="1" ht="11.25">
      <c r="B185" s="205"/>
      <c r="C185" s="206"/>
      <c r="D185" s="196" t="s">
        <v>126</v>
      </c>
      <c r="E185" s="207" t="s">
        <v>1</v>
      </c>
      <c r="F185" s="208" t="s">
        <v>200</v>
      </c>
      <c r="G185" s="206"/>
      <c r="H185" s="209">
        <v>1.774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126</v>
      </c>
      <c r="AU185" s="215" t="s">
        <v>83</v>
      </c>
      <c r="AV185" s="14" t="s">
        <v>83</v>
      </c>
      <c r="AW185" s="14" t="s">
        <v>32</v>
      </c>
      <c r="AX185" s="14" t="s">
        <v>76</v>
      </c>
      <c r="AY185" s="215" t="s">
        <v>117</v>
      </c>
    </row>
    <row r="186" spans="1:65" s="14" customFormat="1" ht="11.25">
      <c r="B186" s="205"/>
      <c r="C186" s="206"/>
      <c r="D186" s="196" t="s">
        <v>126</v>
      </c>
      <c r="E186" s="207" t="s">
        <v>1</v>
      </c>
      <c r="F186" s="208" t="s">
        <v>201</v>
      </c>
      <c r="G186" s="206"/>
      <c r="H186" s="209">
        <v>0.06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126</v>
      </c>
      <c r="AU186" s="215" t="s">
        <v>83</v>
      </c>
      <c r="AV186" s="14" t="s">
        <v>83</v>
      </c>
      <c r="AW186" s="14" t="s">
        <v>32</v>
      </c>
      <c r="AX186" s="14" t="s">
        <v>76</v>
      </c>
      <c r="AY186" s="215" t="s">
        <v>117</v>
      </c>
    </row>
    <row r="187" spans="1:65" s="15" customFormat="1" ht="11.25">
      <c r="B187" s="216"/>
      <c r="C187" s="217"/>
      <c r="D187" s="196" t="s">
        <v>126</v>
      </c>
      <c r="E187" s="218" t="s">
        <v>1</v>
      </c>
      <c r="F187" s="219" t="s">
        <v>143</v>
      </c>
      <c r="G187" s="217"/>
      <c r="H187" s="220">
        <v>28.280999999999999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126</v>
      </c>
      <c r="AU187" s="226" t="s">
        <v>83</v>
      </c>
      <c r="AV187" s="15" t="s">
        <v>124</v>
      </c>
      <c r="AW187" s="15" t="s">
        <v>32</v>
      </c>
      <c r="AX187" s="15" t="s">
        <v>81</v>
      </c>
      <c r="AY187" s="226" t="s">
        <v>117</v>
      </c>
    </row>
    <row r="188" spans="1:65" s="2" customFormat="1" ht="16.5" customHeight="1">
      <c r="A188" s="34"/>
      <c r="B188" s="35"/>
      <c r="C188" s="181" t="s">
        <v>202</v>
      </c>
      <c r="D188" s="181" t="s">
        <v>119</v>
      </c>
      <c r="E188" s="182" t="s">
        <v>203</v>
      </c>
      <c r="F188" s="183" t="s">
        <v>204</v>
      </c>
      <c r="G188" s="184" t="s">
        <v>137</v>
      </c>
      <c r="H188" s="185">
        <v>28.280999999999999</v>
      </c>
      <c r="I188" s="186"/>
      <c r="J188" s="187">
        <f>ROUND(I188*H188,2)</f>
        <v>0</v>
      </c>
      <c r="K188" s="183" t="s">
        <v>123</v>
      </c>
      <c r="L188" s="39"/>
      <c r="M188" s="188" t="s">
        <v>1</v>
      </c>
      <c r="N188" s="189" t="s">
        <v>41</v>
      </c>
      <c r="O188" s="7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2" t="s">
        <v>124</v>
      </c>
      <c r="AT188" s="192" t="s">
        <v>119</v>
      </c>
      <c r="AU188" s="192" t="s">
        <v>83</v>
      </c>
      <c r="AY188" s="17" t="s">
        <v>117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7" t="s">
        <v>81</v>
      </c>
      <c r="BK188" s="193">
        <f>ROUND(I188*H188,2)</f>
        <v>0</v>
      </c>
      <c r="BL188" s="17" t="s">
        <v>124</v>
      </c>
      <c r="BM188" s="192" t="s">
        <v>205</v>
      </c>
    </row>
    <row r="189" spans="1:65" s="2" customFormat="1" ht="21.75" customHeight="1">
      <c r="A189" s="34"/>
      <c r="B189" s="35"/>
      <c r="C189" s="181" t="s">
        <v>206</v>
      </c>
      <c r="D189" s="181" t="s">
        <v>119</v>
      </c>
      <c r="E189" s="182" t="s">
        <v>207</v>
      </c>
      <c r="F189" s="183" t="s">
        <v>208</v>
      </c>
      <c r="G189" s="184" t="s">
        <v>151</v>
      </c>
      <c r="H189" s="185">
        <v>0.221</v>
      </c>
      <c r="I189" s="186"/>
      <c r="J189" s="187">
        <f>ROUND(I189*H189,2)</f>
        <v>0</v>
      </c>
      <c r="K189" s="183" t="s">
        <v>123</v>
      </c>
      <c r="L189" s="39"/>
      <c r="M189" s="188" t="s">
        <v>1</v>
      </c>
      <c r="N189" s="189" t="s">
        <v>41</v>
      </c>
      <c r="O189" s="71"/>
      <c r="P189" s="190">
        <f>O189*H189</f>
        <v>0</v>
      </c>
      <c r="Q189" s="190">
        <v>1.0606199999999999</v>
      </c>
      <c r="R189" s="190">
        <f>Q189*H189</f>
        <v>0.23439701999999998</v>
      </c>
      <c r="S189" s="190">
        <v>0</v>
      </c>
      <c r="T189" s="19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2" t="s">
        <v>124</v>
      </c>
      <c r="AT189" s="192" t="s">
        <v>119</v>
      </c>
      <c r="AU189" s="192" t="s">
        <v>83</v>
      </c>
      <c r="AY189" s="17" t="s">
        <v>117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81</v>
      </c>
      <c r="BK189" s="193">
        <f>ROUND(I189*H189,2)</f>
        <v>0</v>
      </c>
      <c r="BL189" s="17" t="s">
        <v>124</v>
      </c>
      <c r="BM189" s="192" t="s">
        <v>209</v>
      </c>
    </row>
    <row r="190" spans="1:65" s="13" customFormat="1" ht="11.25">
      <c r="B190" s="194"/>
      <c r="C190" s="195"/>
      <c r="D190" s="196" t="s">
        <v>126</v>
      </c>
      <c r="E190" s="197" t="s">
        <v>1</v>
      </c>
      <c r="F190" s="198" t="s">
        <v>210</v>
      </c>
      <c r="G190" s="195"/>
      <c r="H190" s="197" t="s">
        <v>1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126</v>
      </c>
      <c r="AU190" s="204" t="s">
        <v>83</v>
      </c>
      <c r="AV190" s="13" t="s">
        <v>81</v>
      </c>
      <c r="AW190" s="13" t="s">
        <v>32</v>
      </c>
      <c r="AX190" s="13" t="s">
        <v>76</v>
      </c>
      <c r="AY190" s="204" t="s">
        <v>117</v>
      </c>
    </row>
    <row r="191" spans="1:65" s="14" customFormat="1" ht="11.25">
      <c r="B191" s="205"/>
      <c r="C191" s="206"/>
      <c r="D191" s="196" t="s">
        <v>126</v>
      </c>
      <c r="E191" s="207" t="s">
        <v>1</v>
      </c>
      <c r="F191" s="208" t="s">
        <v>211</v>
      </c>
      <c r="G191" s="206"/>
      <c r="H191" s="209">
        <v>0.221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126</v>
      </c>
      <c r="AU191" s="215" t="s">
        <v>83</v>
      </c>
      <c r="AV191" s="14" t="s">
        <v>83</v>
      </c>
      <c r="AW191" s="14" t="s">
        <v>32</v>
      </c>
      <c r="AX191" s="14" t="s">
        <v>81</v>
      </c>
      <c r="AY191" s="215" t="s">
        <v>117</v>
      </c>
    </row>
    <row r="192" spans="1:65" s="12" customFormat="1" ht="22.9" customHeight="1">
      <c r="B192" s="165"/>
      <c r="C192" s="166"/>
      <c r="D192" s="167" t="s">
        <v>75</v>
      </c>
      <c r="E192" s="179" t="s">
        <v>134</v>
      </c>
      <c r="F192" s="179" t="s">
        <v>212</v>
      </c>
      <c r="G192" s="166"/>
      <c r="H192" s="166"/>
      <c r="I192" s="169"/>
      <c r="J192" s="180">
        <f>BK192</f>
        <v>0</v>
      </c>
      <c r="K192" s="166"/>
      <c r="L192" s="171"/>
      <c r="M192" s="172"/>
      <c r="N192" s="173"/>
      <c r="O192" s="173"/>
      <c r="P192" s="174">
        <f>SUM(P193:P205)</f>
        <v>0</v>
      </c>
      <c r="Q192" s="173"/>
      <c r="R192" s="174">
        <f>SUM(R193:R205)</f>
        <v>7.4566431499999997</v>
      </c>
      <c r="S192" s="173"/>
      <c r="T192" s="175">
        <f>SUM(T193:T205)</f>
        <v>0</v>
      </c>
      <c r="AR192" s="176" t="s">
        <v>81</v>
      </c>
      <c r="AT192" s="177" t="s">
        <v>75</v>
      </c>
      <c r="AU192" s="177" t="s">
        <v>81</v>
      </c>
      <c r="AY192" s="176" t="s">
        <v>117</v>
      </c>
      <c r="BK192" s="178">
        <f>SUM(BK193:BK205)</f>
        <v>0</v>
      </c>
    </row>
    <row r="193" spans="1:65" s="2" customFormat="1" ht="33" customHeight="1">
      <c r="A193" s="34"/>
      <c r="B193" s="35"/>
      <c r="C193" s="181" t="s">
        <v>213</v>
      </c>
      <c r="D193" s="181" t="s">
        <v>119</v>
      </c>
      <c r="E193" s="182" t="s">
        <v>214</v>
      </c>
      <c r="F193" s="183" t="s">
        <v>215</v>
      </c>
      <c r="G193" s="184" t="s">
        <v>137</v>
      </c>
      <c r="H193" s="185">
        <v>3.4729999999999999</v>
      </c>
      <c r="I193" s="186"/>
      <c r="J193" s="187">
        <f>ROUND(I193*H193,2)</f>
        <v>0</v>
      </c>
      <c r="K193" s="183" t="s">
        <v>123</v>
      </c>
      <c r="L193" s="39"/>
      <c r="M193" s="188" t="s">
        <v>1</v>
      </c>
      <c r="N193" s="189" t="s">
        <v>41</v>
      </c>
      <c r="O193" s="71"/>
      <c r="P193" s="190">
        <f>O193*H193</f>
        <v>0</v>
      </c>
      <c r="Q193" s="190">
        <v>0.49689</v>
      </c>
      <c r="R193" s="190">
        <f>Q193*H193</f>
        <v>1.7256989699999998</v>
      </c>
      <c r="S193" s="190">
        <v>0</v>
      </c>
      <c r="T193" s="19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2" t="s">
        <v>124</v>
      </c>
      <c r="AT193" s="192" t="s">
        <v>119</v>
      </c>
      <c r="AU193" s="192" t="s">
        <v>83</v>
      </c>
      <c r="AY193" s="17" t="s">
        <v>117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7" t="s">
        <v>81</v>
      </c>
      <c r="BK193" s="193">
        <f>ROUND(I193*H193,2)</f>
        <v>0</v>
      </c>
      <c r="BL193" s="17" t="s">
        <v>124</v>
      </c>
      <c r="BM193" s="192" t="s">
        <v>216</v>
      </c>
    </row>
    <row r="194" spans="1:65" s="13" customFormat="1" ht="11.25">
      <c r="B194" s="194"/>
      <c r="C194" s="195"/>
      <c r="D194" s="196" t="s">
        <v>126</v>
      </c>
      <c r="E194" s="197" t="s">
        <v>1</v>
      </c>
      <c r="F194" s="198" t="s">
        <v>217</v>
      </c>
      <c r="G194" s="195"/>
      <c r="H194" s="197" t="s">
        <v>1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126</v>
      </c>
      <c r="AU194" s="204" t="s">
        <v>83</v>
      </c>
      <c r="AV194" s="13" t="s">
        <v>81</v>
      </c>
      <c r="AW194" s="13" t="s">
        <v>32</v>
      </c>
      <c r="AX194" s="13" t="s">
        <v>76</v>
      </c>
      <c r="AY194" s="204" t="s">
        <v>117</v>
      </c>
    </row>
    <row r="195" spans="1:65" s="14" customFormat="1" ht="11.25">
      <c r="B195" s="205"/>
      <c r="C195" s="206"/>
      <c r="D195" s="196" t="s">
        <v>126</v>
      </c>
      <c r="E195" s="207" t="s">
        <v>1</v>
      </c>
      <c r="F195" s="208" t="s">
        <v>218</v>
      </c>
      <c r="G195" s="206"/>
      <c r="H195" s="209">
        <v>3.4729999999999999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126</v>
      </c>
      <c r="AU195" s="215" t="s">
        <v>83</v>
      </c>
      <c r="AV195" s="14" t="s">
        <v>83</v>
      </c>
      <c r="AW195" s="14" t="s">
        <v>32</v>
      </c>
      <c r="AX195" s="14" t="s">
        <v>81</v>
      </c>
      <c r="AY195" s="215" t="s">
        <v>117</v>
      </c>
    </row>
    <row r="196" spans="1:65" s="2" customFormat="1" ht="37.9" customHeight="1">
      <c r="A196" s="34"/>
      <c r="B196" s="35"/>
      <c r="C196" s="181" t="s">
        <v>219</v>
      </c>
      <c r="D196" s="181" t="s">
        <v>119</v>
      </c>
      <c r="E196" s="182" t="s">
        <v>220</v>
      </c>
      <c r="F196" s="183" t="s">
        <v>221</v>
      </c>
      <c r="G196" s="184" t="s">
        <v>137</v>
      </c>
      <c r="H196" s="185">
        <v>36.520000000000003</v>
      </c>
      <c r="I196" s="186"/>
      <c r="J196" s="187">
        <f>ROUND(I196*H196,2)</f>
        <v>0</v>
      </c>
      <c r="K196" s="183" t="s">
        <v>123</v>
      </c>
      <c r="L196" s="39"/>
      <c r="M196" s="188" t="s">
        <v>1</v>
      </c>
      <c r="N196" s="189" t="s">
        <v>41</v>
      </c>
      <c r="O196" s="71"/>
      <c r="P196" s="190">
        <f>O196*H196</f>
        <v>0</v>
      </c>
      <c r="Q196" s="190">
        <v>0.15273999999999999</v>
      </c>
      <c r="R196" s="190">
        <f>Q196*H196</f>
        <v>5.5780647999999999</v>
      </c>
      <c r="S196" s="190">
        <v>0</v>
      </c>
      <c r="T196" s="19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2" t="s">
        <v>124</v>
      </c>
      <c r="AT196" s="192" t="s">
        <v>119</v>
      </c>
      <c r="AU196" s="192" t="s">
        <v>83</v>
      </c>
      <c r="AY196" s="17" t="s">
        <v>117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7" t="s">
        <v>81</v>
      </c>
      <c r="BK196" s="193">
        <f>ROUND(I196*H196,2)</f>
        <v>0</v>
      </c>
      <c r="BL196" s="17" t="s">
        <v>124</v>
      </c>
      <c r="BM196" s="192" t="s">
        <v>222</v>
      </c>
    </row>
    <row r="197" spans="1:65" s="13" customFormat="1" ht="11.25">
      <c r="B197" s="194"/>
      <c r="C197" s="195"/>
      <c r="D197" s="196" t="s">
        <v>126</v>
      </c>
      <c r="E197" s="197" t="s">
        <v>1</v>
      </c>
      <c r="F197" s="198" t="s">
        <v>217</v>
      </c>
      <c r="G197" s="195"/>
      <c r="H197" s="197" t="s">
        <v>1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126</v>
      </c>
      <c r="AU197" s="204" t="s">
        <v>83</v>
      </c>
      <c r="AV197" s="13" t="s">
        <v>81</v>
      </c>
      <c r="AW197" s="13" t="s">
        <v>32</v>
      </c>
      <c r="AX197" s="13" t="s">
        <v>76</v>
      </c>
      <c r="AY197" s="204" t="s">
        <v>117</v>
      </c>
    </row>
    <row r="198" spans="1:65" s="14" customFormat="1" ht="11.25">
      <c r="B198" s="205"/>
      <c r="C198" s="206"/>
      <c r="D198" s="196" t="s">
        <v>126</v>
      </c>
      <c r="E198" s="207" t="s">
        <v>1</v>
      </c>
      <c r="F198" s="208" t="s">
        <v>223</v>
      </c>
      <c r="G198" s="206"/>
      <c r="H198" s="209">
        <v>38.200000000000003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126</v>
      </c>
      <c r="AU198" s="215" t="s">
        <v>83</v>
      </c>
      <c r="AV198" s="14" t="s">
        <v>83</v>
      </c>
      <c r="AW198" s="14" t="s">
        <v>32</v>
      </c>
      <c r="AX198" s="14" t="s">
        <v>76</v>
      </c>
      <c r="AY198" s="215" t="s">
        <v>117</v>
      </c>
    </row>
    <row r="199" spans="1:65" s="14" customFormat="1" ht="11.25">
      <c r="B199" s="205"/>
      <c r="C199" s="206"/>
      <c r="D199" s="196" t="s">
        <v>126</v>
      </c>
      <c r="E199" s="207" t="s">
        <v>1</v>
      </c>
      <c r="F199" s="208" t="s">
        <v>224</v>
      </c>
      <c r="G199" s="206"/>
      <c r="H199" s="209">
        <v>-1.68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126</v>
      </c>
      <c r="AU199" s="215" t="s">
        <v>83</v>
      </c>
      <c r="AV199" s="14" t="s">
        <v>83</v>
      </c>
      <c r="AW199" s="14" t="s">
        <v>32</v>
      </c>
      <c r="AX199" s="14" t="s">
        <v>76</v>
      </c>
      <c r="AY199" s="215" t="s">
        <v>117</v>
      </c>
    </row>
    <row r="200" spans="1:65" s="15" customFormat="1" ht="11.25">
      <c r="B200" s="216"/>
      <c r="C200" s="217"/>
      <c r="D200" s="196" t="s">
        <v>126</v>
      </c>
      <c r="E200" s="218" t="s">
        <v>1</v>
      </c>
      <c r="F200" s="219" t="s">
        <v>143</v>
      </c>
      <c r="G200" s="217"/>
      <c r="H200" s="220">
        <v>36.520000000000003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126</v>
      </c>
      <c r="AU200" s="226" t="s">
        <v>83</v>
      </c>
      <c r="AV200" s="15" t="s">
        <v>124</v>
      </c>
      <c r="AW200" s="15" t="s">
        <v>32</v>
      </c>
      <c r="AX200" s="15" t="s">
        <v>81</v>
      </c>
      <c r="AY200" s="226" t="s">
        <v>117</v>
      </c>
    </row>
    <row r="201" spans="1:65" s="2" customFormat="1" ht="24.2" customHeight="1">
      <c r="A201" s="34"/>
      <c r="B201" s="35"/>
      <c r="C201" s="181" t="s">
        <v>225</v>
      </c>
      <c r="D201" s="181" t="s">
        <v>119</v>
      </c>
      <c r="E201" s="182" t="s">
        <v>226</v>
      </c>
      <c r="F201" s="183" t="s">
        <v>227</v>
      </c>
      <c r="G201" s="184" t="s">
        <v>131</v>
      </c>
      <c r="H201" s="185">
        <v>13.891</v>
      </c>
      <c r="I201" s="186"/>
      <c r="J201" s="187">
        <f>ROUND(I201*H201,2)</f>
        <v>0</v>
      </c>
      <c r="K201" s="183" t="s">
        <v>123</v>
      </c>
      <c r="L201" s="39"/>
      <c r="M201" s="188" t="s">
        <v>1</v>
      </c>
      <c r="N201" s="189" t="s">
        <v>41</v>
      </c>
      <c r="O201" s="71"/>
      <c r="P201" s="190">
        <f>O201*H201</f>
        <v>0</v>
      </c>
      <c r="Q201" s="190">
        <v>4.9800000000000001E-3</v>
      </c>
      <c r="R201" s="190">
        <f>Q201*H201</f>
        <v>6.9177180000000005E-2</v>
      </c>
      <c r="S201" s="190">
        <v>0</v>
      </c>
      <c r="T201" s="19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2" t="s">
        <v>124</v>
      </c>
      <c r="AT201" s="192" t="s">
        <v>119</v>
      </c>
      <c r="AU201" s="192" t="s">
        <v>83</v>
      </c>
      <c r="AY201" s="17" t="s">
        <v>117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7" t="s">
        <v>81</v>
      </c>
      <c r="BK201" s="193">
        <f>ROUND(I201*H201,2)</f>
        <v>0</v>
      </c>
      <c r="BL201" s="17" t="s">
        <v>124</v>
      </c>
      <c r="BM201" s="192" t="s">
        <v>228</v>
      </c>
    </row>
    <row r="202" spans="1:65" s="13" customFormat="1" ht="11.25">
      <c r="B202" s="194"/>
      <c r="C202" s="195"/>
      <c r="D202" s="196" t="s">
        <v>126</v>
      </c>
      <c r="E202" s="197" t="s">
        <v>1</v>
      </c>
      <c r="F202" s="198" t="s">
        <v>217</v>
      </c>
      <c r="G202" s="195"/>
      <c r="H202" s="197" t="s">
        <v>1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126</v>
      </c>
      <c r="AU202" s="204" t="s">
        <v>83</v>
      </c>
      <c r="AV202" s="13" t="s">
        <v>81</v>
      </c>
      <c r="AW202" s="13" t="s">
        <v>32</v>
      </c>
      <c r="AX202" s="13" t="s">
        <v>76</v>
      </c>
      <c r="AY202" s="204" t="s">
        <v>117</v>
      </c>
    </row>
    <row r="203" spans="1:65" s="14" customFormat="1" ht="11.25">
      <c r="B203" s="205"/>
      <c r="C203" s="206"/>
      <c r="D203" s="196" t="s">
        <v>126</v>
      </c>
      <c r="E203" s="207" t="s">
        <v>1</v>
      </c>
      <c r="F203" s="208" t="s">
        <v>229</v>
      </c>
      <c r="G203" s="206"/>
      <c r="H203" s="209">
        <v>13.891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126</v>
      </c>
      <c r="AU203" s="215" t="s">
        <v>83</v>
      </c>
      <c r="AV203" s="14" t="s">
        <v>83</v>
      </c>
      <c r="AW203" s="14" t="s">
        <v>32</v>
      </c>
      <c r="AX203" s="14" t="s">
        <v>81</v>
      </c>
      <c r="AY203" s="215" t="s">
        <v>117</v>
      </c>
    </row>
    <row r="204" spans="1:65" s="2" customFormat="1" ht="16.5" customHeight="1">
      <c r="A204" s="34"/>
      <c r="B204" s="35"/>
      <c r="C204" s="181" t="s">
        <v>230</v>
      </c>
      <c r="D204" s="181" t="s">
        <v>119</v>
      </c>
      <c r="E204" s="182" t="s">
        <v>231</v>
      </c>
      <c r="F204" s="183" t="s">
        <v>232</v>
      </c>
      <c r="G204" s="184" t="s">
        <v>151</v>
      </c>
      <c r="H204" s="185">
        <v>0.01</v>
      </c>
      <c r="I204" s="186"/>
      <c r="J204" s="187">
        <f>ROUND(I204*H204,2)</f>
        <v>0</v>
      </c>
      <c r="K204" s="183" t="s">
        <v>123</v>
      </c>
      <c r="L204" s="39"/>
      <c r="M204" s="188" t="s">
        <v>1</v>
      </c>
      <c r="N204" s="189" t="s">
        <v>41</v>
      </c>
      <c r="O204" s="71"/>
      <c r="P204" s="190">
        <f>O204*H204</f>
        <v>0</v>
      </c>
      <c r="Q204" s="190">
        <v>1.04922</v>
      </c>
      <c r="R204" s="190">
        <f>Q204*H204</f>
        <v>1.04922E-2</v>
      </c>
      <c r="S204" s="190">
        <v>0</v>
      </c>
      <c r="T204" s="19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2" t="s">
        <v>124</v>
      </c>
      <c r="AT204" s="192" t="s">
        <v>119</v>
      </c>
      <c r="AU204" s="192" t="s">
        <v>83</v>
      </c>
      <c r="AY204" s="17" t="s">
        <v>117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81</v>
      </c>
      <c r="BK204" s="193">
        <f>ROUND(I204*H204,2)</f>
        <v>0</v>
      </c>
      <c r="BL204" s="17" t="s">
        <v>124</v>
      </c>
      <c r="BM204" s="192" t="s">
        <v>233</v>
      </c>
    </row>
    <row r="205" spans="1:65" s="2" customFormat="1" ht="24.2" customHeight="1">
      <c r="A205" s="34"/>
      <c r="B205" s="35"/>
      <c r="C205" s="181" t="s">
        <v>234</v>
      </c>
      <c r="D205" s="181" t="s">
        <v>119</v>
      </c>
      <c r="E205" s="182" t="s">
        <v>235</v>
      </c>
      <c r="F205" s="183" t="s">
        <v>236</v>
      </c>
      <c r="G205" s="184" t="s">
        <v>237</v>
      </c>
      <c r="H205" s="185">
        <v>1</v>
      </c>
      <c r="I205" s="186"/>
      <c r="J205" s="187">
        <f>ROUND(I205*H205,2)</f>
        <v>0</v>
      </c>
      <c r="K205" s="183" t="s">
        <v>123</v>
      </c>
      <c r="L205" s="39"/>
      <c r="M205" s="188" t="s">
        <v>1</v>
      </c>
      <c r="N205" s="189" t="s">
        <v>41</v>
      </c>
      <c r="O205" s="71"/>
      <c r="P205" s="190">
        <f>O205*H205</f>
        <v>0</v>
      </c>
      <c r="Q205" s="190">
        <v>7.3209999999999997E-2</v>
      </c>
      <c r="R205" s="190">
        <f>Q205*H205</f>
        <v>7.3209999999999997E-2</v>
      </c>
      <c r="S205" s="190">
        <v>0</v>
      </c>
      <c r="T205" s="19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2" t="s">
        <v>124</v>
      </c>
      <c r="AT205" s="192" t="s">
        <v>119</v>
      </c>
      <c r="AU205" s="192" t="s">
        <v>83</v>
      </c>
      <c r="AY205" s="17" t="s">
        <v>117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7" t="s">
        <v>81</v>
      </c>
      <c r="BK205" s="193">
        <f>ROUND(I205*H205,2)</f>
        <v>0</v>
      </c>
      <c r="BL205" s="17" t="s">
        <v>124</v>
      </c>
      <c r="BM205" s="192" t="s">
        <v>238</v>
      </c>
    </row>
    <row r="206" spans="1:65" s="12" customFormat="1" ht="22.9" customHeight="1">
      <c r="B206" s="165"/>
      <c r="C206" s="166"/>
      <c r="D206" s="167" t="s">
        <v>75</v>
      </c>
      <c r="E206" s="179" t="s">
        <v>124</v>
      </c>
      <c r="F206" s="179" t="s">
        <v>239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SUM(P207:P209)</f>
        <v>0</v>
      </c>
      <c r="Q206" s="173"/>
      <c r="R206" s="174">
        <f>SUM(R207:R209)</f>
        <v>0.61676039999999999</v>
      </c>
      <c r="S206" s="173"/>
      <c r="T206" s="175">
        <f>SUM(T207:T209)</f>
        <v>0</v>
      </c>
      <c r="AR206" s="176" t="s">
        <v>81</v>
      </c>
      <c r="AT206" s="177" t="s">
        <v>75</v>
      </c>
      <c r="AU206" s="177" t="s">
        <v>81</v>
      </c>
      <c r="AY206" s="176" t="s">
        <v>117</v>
      </c>
      <c r="BK206" s="178">
        <f>SUM(BK207:BK209)</f>
        <v>0</v>
      </c>
    </row>
    <row r="207" spans="1:65" s="2" customFormat="1" ht="24.2" customHeight="1">
      <c r="A207" s="34"/>
      <c r="B207" s="35"/>
      <c r="C207" s="181" t="s">
        <v>8</v>
      </c>
      <c r="D207" s="181" t="s">
        <v>119</v>
      </c>
      <c r="E207" s="182" t="s">
        <v>240</v>
      </c>
      <c r="F207" s="183" t="s">
        <v>241</v>
      </c>
      <c r="G207" s="184" t="s">
        <v>131</v>
      </c>
      <c r="H207" s="185">
        <v>27.782</v>
      </c>
      <c r="I207" s="186"/>
      <c r="J207" s="187">
        <f>ROUND(I207*H207,2)</f>
        <v>0</v>
      </c>
      <c r="K207" s="183" t="s">
        <v>123</v>
      </c>
      <c r="L207" s="39"/>
      <c r="M207" s="188" t="s">
        <v>1</v>
      </c>
      <c r="N207" s="189" t="s">
        <v>41</v>
      </c>
      <c r="O207" s="71"/>
      <c r="P207" s="190">
        <f>O207*H207</f>
        <v>0</v>
      </c>
      <c r="Q207" s="190">
        <v>2.2200000000000001E-2</v>
      </c>
      <c r="R207" s="190">
        <f>Q207*H207</f>
        <v>0.61676039999999999</v>
      </c>
      <c r="S207" s="190">
        <v>0</v>
      </c>
      <c r="T207" s="19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2" t="s">
        <v>124</v>
      </c>
      <c r="AT207" s="192" t="s">
        <v>119</v>
      </c>
      <c r="AU207" s="192" t="s">
        <v>83</v>
      </c>
      <c r="AY207" s="17" t="s">
        <v>117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81</v>
      </c>
      <c r="BK207" s="193">
        <f>ROUND(I207*H207,2)</f>
        <v>0</v>
      </c>
      <c r="BL207" s="17" t="s">
        <v>124</v>
      </c>
      <c r="BM207" s="192" t="s">
        <v>242</v>
      </c>
    </row>
    <row r="208" spans="1:65" s="13" customFormat="1" ht="11.25">
      <c r="B208" s="194"/>
      <c r="C208" s="195"/>
      <c r="D208" s="196" t="s">
        <v>126</v>
      </c>
      <c r="E208" s="197" t="s">
        <v>1</v>
      </c>
      <c r="F208" s="198" t="s">
        <v>217</v>
      </c>
      <c r="G208" s="195"/>
      <c r="H208" s="197" t="s">
        <v>1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126</v>
      </c>
      <c r="AU208" s="204" t="s">
        <v>83</v>
      </c>
      <c r="AV208" s="13" t="s">
        <v>81</v>
      </c>
      <c r="AW208" s="13" t="s">
        <v>32</v>
      </c>
      <c r="AX208" s="13" t="s">
        <v>76</v>
      </c>
      <c r="AY208" s="204" t="s">
        <v>117</v>
      </c>
    </row>
    <row r="209" spans="1:65" s="14" customFormat="1" ht="11.25">
      <c r="B209" s="205"/>
      <c r="C209" s="206"/>
      <c r="D209" s="196" t="s">
        <v>126</v>
      </c>
      <c r="E209" s="207" t="s">
        <v>1</v>
      </c>
      <c r="F209" s="208" t="s">
        <v>243</v>
      </c>
      <c r="G209" s="206"/>
      <c r="H209" s="209">
        <v>27.782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126</v>
      </c>
      <c r="AU209" s="215" t="s">
        <v>83</v>
      </c>
      <c r="AV209" s="14" t="s">
        <v>83</v>
      </c>
      <c r="AW209" s="14" t="s">
        <v>32</v>
      </c>
      <c r="AX209" s="14" t="s">
        <v>81</v>
      </c>
      <c r="AY209" s="215" t="s">
        <v>117</v>
      </c>
    </row>
    <row r="210" spans="1:65" s="12" customFormat="1" ht="22.9" customHeight="1">
      <c r="B210" s="165"/>
      <c r="C210" s="166"/>
      <c r="D210" s="167" t="s">
        <v>75</v>
      </c>
      <c r="E210" s="179" t="s">
        <v>155</v>
      </c>
      <c r="F210" s="179" t="s">
        <v>244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SUM(P211:P214)</f>
        <v>0</v>
      </c>
      <c r="Q210" s="173"/>
      <c r="R210" s="174">
        <f>SUM(R211:R214)</f>
        <v>0.32449376000000002</v>
      </c>
      <c r="S210" s="173"/>
      <c r="T210" s="175">
        <f>SUM(T211:T214)</f>
        <v>0</v>
      </c>
      <c r="AR210" s="176" t="s">
        <v>81</v>
      </c>
      <c r="AT210" s="177" t="s">
        <v>75</v>
      </c>
      <c r="AU210" s="177" t="s">
        <v>81</v>
      </c>
      <c r="AY210" s="176" t="s">
        <v>117</v>
      </c>
      <c r="BK210" s="178">
        <f>SUM(BK211:BK214)</f>
        <v>0</v>
      </c>
    </row>
    <row r="211" spans="1:65" s="2" customFormat="1" ht="16.5" customHeight="1">
      <c r="A211" s="34"/>
      <c r="B211" s="35"/>
      <c r="C211" s="181" t="s">
        <v>245</v>
      </c>
      <c r="D211" s="181" t="s">
        <v>119</v>
      </c>
      <c r="E211" s="182" t="s">
        <v>246</v>
      </c>
      <c r="F211" s="183" t="s">
        <v>247</v>
      </c>
      <c r="G211" s="184" t="s">
        <v>137</v>
      </c>
      <c r="H211" s="185">
        <v>13.891</v>
      </c>
      <c r="I211" s="186"/>
      <c r="J211" s="187">
        <f>ROUND(I211*H211,2)</f>
        <v>0</v>
      </c>
      <c r="K211" s="183" t="s">
        <v>123</v>
      </c>
      <c r="L211" s="39"/>
      <c r="M211" s="188" t="s">
        <v>1</v>
      </c>
      <c r="N211" s="189" t="s">
        <v>41</v>
      </c>
      <c r="O211" s="71"/>
      <c r="P211" s="190">
        <f>O211*H211</f>
        <v>0</v>
      </c>
      <c r="Q211" s="190">
        <v>2.5999999999999998E-4</v>
      </c>
      <c r="R211" s="190">
        <f>Q211*H211</f>
        <v>3.6116599999999996E-3</v>
      </c>
      <c r="S211" s="190">
        <v>0</v>
      </c>
      <c r="T211" s="19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2" t="s">
        <v>124</v>
      </c>
      <c r="AT211" s="192" t="s">
        <v>119</v>
      </c>
      <c r="AU211" s="192" t="s">
        <v>83</v>
      </c>
      <c r="AY211" s="17" t="s">
        <v>117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81</v>
      </c>
      <c r="BK211" s="193">
        <f>ROUND(I211*H211,2)</f>
        <v>0</v>
      </c>
      <c r="BL211" s="17" t="s">
        <v>124</v>
      </c>
      <c r="BM211" s="192" t="s">
        <v>248</v>
      </c>
    </row>
    <row r="212" spans="1:65" s="2" customFormat="1" ht="24.2" customHeight="1">
      <c r="A212" s="34"/>
      <c r="B212" s="35"/>
      <c r="C212" s="181" t="s">
        <v>249</v>
      </c>
      <c r="D212" s="181" t="s">
        <v>119</v>
      </c>
      <c r="E212" s="182" t="s">
        <v>250</v>
      </c>
      <c r="F212" s="183" t="s">
        <v>251</v>
      </c>
      <c r="G212" s="184" t="s">
        <v>137</v>
      </c>
      <c r="H212" s="185">
        <v>13.891</v>
      </c>
      <c r="I212" s="186"/>
      <c r="J212" s="187">
        <f>ROUND(I212*H212,2)</f>
        <v>0</v>
      </c>
      <c r="K212" s="183" t="s">
        <v>123</v>
      </c>
      <c r="L212" s="39"/>
      <c r="M212" s="188" t="s">
        <v>1</v>
      </c>
      <c r="N212" s="189" t="s">
        <v>41</v>
      </c>
      <c r="O212" s="71"/>
      <c r="P212" s="190">
        <f>O212*H212</f>
        <v>0</v>
      </c>
      <c r="Q212" s="190">
        <v>2.3099999999999999E-2</v>
      </c>
      <c r="R212" s="190">
        <f>Q212*H212</f>
        <v>0.3208821</v>
      </c>
      <c r="S212" s="190">
        <v>0</v>
      </c>
      <c r="T212" s="19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2" t="s">
        <v>124</v>
      </c>
      <c r="AT212" s="192" t="s">
        <v>119</v>
      </c>
      <c r="AU212" s="192" t="s">
        <v>83</v>
      </c>
      <c r="AY212" s="17" t="s">
        <v>117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7" t="s">
        <v>81</v>
      </c>
      <c r="BK212" s="193">
        <f>ROUND(I212*H212,2)</f>
        <v>0</v>
      </c>
      <c r="BL212" s="17" t="s">
        <v>124</v>
      </c>
      <c r="BM212" s="192" t="s">
        <v>252</v>
      </c>
    </row>
    <row r="213" spans="1:65" s="13" customFormat="1" ht="11.25">
      <c r="B213" s="194"/>
      <c r="C213" s="195"/>
      <c r="D213" s="196" t="s">
        <v>126</v>
      </c>
      <c r="E213" s="197" t="s">
        <v>1</v>
      </c>
      <c r="F213" s="198" t="s">
        <v>217</v>
      </c>
      <c r="G213" s="195"/>
      <c r="H213" s="197" t="s">
        <v>1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126</v>
      </c>
      <c r="AU213" s="204" t="s">
        <v>83</v>
      </c>
      <c r="AV213" s="13" t="s">
        <v>81</v>
      </c>
      <c r="AW213" s="13" t="s">
        <v>32</v>
      </c>
      <c r="AX213" s="13" t="s">
        <v>76</v>
      </c>
      <c r="AY213" s="204" t="s">
        <v>117</v>
      </c>
    </row>
    <row r="214" spans="1:65" s="14" customFormat="1" ht="11.25">
      <c r="B214" s="205"/>
      <c r="C214" s="206"/>
      <c r="D214" s="196" t="s">
        <v>126</v>
      </c>
      <c r="E214" s="207" t="s">
        <v>1</v>
      </c>
      <c r="F214" s="208" t="s">
        <v>253</v>
      </c>
      <c r="G214" s="206"/>
      <c r="H214" s="209">
        <v>13.891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126</v>
      </c>
      <c r="AU214" s="215" t="s">
        <v>83</v>
      </c>
      <c r="AV214" s="14" t="s">
        <v>83</v>
      </c>
      <c r="AW214" s="14" t="s">
        <v>32</v>
      </c>
      <c r="AX214" s="14" t="s">
        <v>81</v>
      </c>
      <c r="AY214" s="215" t="s">
        <v>117</v>
      </c>
    </row>
    <row r="215" spans="1:65" s="12" customFormat="1" ht="22.9" customHeight="1">
      <c r="B215" s="165"/>
      <c r="C215" s="166"/>
      <c r="D215" s="167" t="s">
        <v>75</v>
      </c>
      <c r="E215" s="179" t="s">
        <v>206</v>
      </c>
      <c r="F215" s="179" t="s">
        <v>254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SUM(P216:P219)</f>
        <v>0</v>
      </c>
      <c r="Q215" s="173"/>
      <c r="R215" s="174">
        <f>SUM(R216:R219)</f>
        <v>6.3449999999999993E-2</v>
      </c>
      <c r="S215" s="173"/>
      <c r="T215" s="175">
        <f>SUM(T216:T219)</f>
        <v>10.16</v>
      </c>
      <c r="AR215" s="176" t="s">
        <v>81</v>
      </c>
      <c r="AT215" s="177" t="s">
        <v>75</v>
      </c>
      <c r="AU215" s="177" t="s">
        <v>81</v>
      </c>
      <c r="AY215" s="176" t="s">
        <v>117</v>
      </c>
      <c r="BK215" s="178">
        <f>SUM(BK216:BK219)</f>
        <v>0</v>
      </c>
    </row>
    <row r="216" spans="1:65" s="2" customFormat="1" ht="24.2" customHeight="1">
      <c r="A216" s="34"/>
      <c r="B216" s="35"/>
      <c r="C216" s="181" t="s">
        <v>255</v>
      </c>
      <c r="D216" s="181" t="s">
        <v>119</v>
      </c>
      <c r="E216" s="182" t="s">
        <v>256</v>
      </c>
      <c r="F216" s="183" t="s">
        <v>257</v>
      </c>
      <c r="G216" s="184" t="s">
        <v>137</v>
      </c>
      <c r="H216" s="185">
        <v>135</v>
      </c>
      <c r="I216" s="186"/>
      <c r="J216" s="187">
        <f>ROUND(I216*H216,2)</f>
        <v>0</v>
      </c>
      <c r="K216" s="183" t="s">
        <v>123</v>
      </c>
      <c r="L216" s="39"/>
      <c r="M216" s="188" t="s">
        <v>1</v>
      </c>
      <c r="N216" s="189" t="s">
        <v>41</v>
      </c>
      <c r="O216" s="71"/>
      <c r="P216" s="190">
        <f>O216*H216</f>
        <v>0</v>
      </c>
      <c r="Q216" s="190">
        <v>4.6999999999999999E-4</v>
      </c>
      <c r="R216" s="190">
        <f>Q216*H216</f>
        <v>6.3449999999999993E-2</v>
      </c>
      <c r="S216" s="190">
        <v>0</v>
      </c>
      <c r="T216" s="19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2" t="s">
        <v>124</v>
      </c>
      <c r="AT216" s="192" t="s">
        <v>119</v>
      </c>
      <c r="AU216" s="192" t="s">
        <v>83</v>
      </c>
      <c r="AY216" s="17" t="s">
        <v>117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7" t="s">
        <v>81</v>
      </c>
      <c r="BK216" s="193">
        <f>ROUND(I216*H216,2)</f>
        <v>0</v>
      </c>
      <c r="BL216" s="17" t="s">
        <v>124</v>
      </c>
      <c r="BM216" s="192" t="s">
        <v>258</v>
      </c>
    </row>
    <row r="217" spans="1:65" s="14" customFormat="1" ht="11.25">
      <c r="B217" s="205"/>
      <c r="C217" s="206"/>
      <c r="D217" s="196" t="s">
        <v>126</v>
      </c>
      <c r="E217" s="207" t="s">
        <v>1</v>
      </c>
      <c r="F217" s="208" t="s">
        <v>259</v>
      </c>
      <c r="G217" s="206"/>
      <c r="H217" s="209">
        <v>135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126</v>
      </c>
      <c r="AU217" s="215" t="s">
        <v>83</v>
      </c>
      <c r="AV217" s="14" t="s">
        <v>83</v>
      </c>
      <c r="AW217" s="14" t="s">
        <v>32</v>
      </c>
      <c r="AX217" s="14" t="s">
        <v>81</v>
      </c>
      <c r="AY217" s="215" t="s">
        <v>117</v>
      </c>
    </row>
    <row r="218" spans="1:65" s="2" customFormat="1" ht="16.5" customHeight="1">
      <c r="A218" s="34"/>
      <c r="B218" s="35"/>
      <c r="C218" s="181" t="s">
        <v>260</v>
      </c>
      <c r="D218" s="181" t="s">
        <v>119</v>
      </c>
      <c r="E218" s="182" t="s">
        <v>261</v>
      </c>
      <c r="F218" s="183" t="s">
        <v>262</v>
      </c>
      <c r="G218" s="184" t="s">
        <v>137</v>
      </c>
      <c r="H218" s="185">
        <v>1016</v>
      </c>
      <c r="I218" s="186"/>
      <c r="J218" s="187">
        <f>ROUND(I218*H218,2)</f>
        <v>0</v>
      </c>
      <c r="K218" s="183" t="s">
        <v>123</v>
      </c>
      <c r="L218" s="39"/>
      <c r="M218" s="188" t="s">
        <v>1</v>
      </c>
      <c r="N218" s="189" t="s">
        <v>41</v>
      </c>
      <c r="O218" s="71"/>
      <c r="P218" s="190">
        <f>O218*H218</f>
        <v>0</v>
      </c>
      <c r="Q218" s="190">
        <v>0</v>
      </c>
      <c r="R218" s="190">
        <f>Q218*H218</f>
        <v>0</v>
      </c>
      <c r="S218" s="190">
        <v>0.01</v>
      </c>
      <c r="T218" s="191">
        <f>S218*H218</f>
        <v>10.16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2" t="s">
        <v>124</v>
      </c>
      <c r="AT218" s="192" t="s">
        <v>119</v>
      </c>
      <c r="AU218" s="192" t="s">
        <v>83</v>
      </c>
      <c r="AY218" s="17" t="s">
        <v>117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7" t="s">
        <v>81</v>
      </c>
      <c r="BK218" s="193">
        <f>ROUND(I218*H218,2)</f>
        <v>0</v>
      </c>
      <c r="BL218" s="17" t="s">
        <v>124</v>
      </c>
      <c r="BM218" s="192" t="s">
        <v>263</v>
      </c>
    </row>
    <row r="219" spans="1:65" s="14" customFormat="1" ht="11.25">
      <c r="B219" s="205"/>
      <c r="C219" s="206"/>
      <c r="D219" s="196" t="s">
        <v>126</v>
      </c>
      <c r="E219" s="207" t="s">
        <v>1</v>
      </c>
      <c r="F219" s="208" t="s">
        <v>264</v>
      </c>
      <c r="G219" s="206"/>
      <c r="H219" s="209">
        <v>1016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126</v>
      </c>
      <c r="AU219" s="215" t="s">
        <v>83</v>
      </c>
      <c r="AV219" s="14" t="s">
        <v>83</v>
      </c>
      <c r="AW219" s="14" t="s">
        <v>32</v>
      </c>
      <c r="AX219" s="14" t="s">
        <v>81</v>
      </c>
      <c r="AY219" s="215" t="s">
        <v>117</v>
      </c>
    </row>
    <row r="220" spans="1:65" s="12" customFormat="1" ht="22.9" customHeight="1">
      <c r="B220" s="165"/>
      <c r="C220" s="166"/>
      <c r="D220" s="167" t="s">
        <v>75</v>
      </c>
      <c r="E220" s="179" t="s">
        <v>265</v>
      </c>
      <c r="F220" s="179" t="s">
        <v>266</v>
      </c>
      <c r="G220" s="166"/>
      <c r="H220" s="166"/>
      <c r="I220" s="169"/>
      <c r="J220" s="180">
        <f>BK220</f>
        <v>0</v>
      </c>
      <c r="K220" s="166"/>
      <c r="L220" s="171"/>
      <c r="M220" s="172"/>
      <c r="N220" s="173"/>
      <c r="O220" s="173"/>
      <c r="P220" s="174">
        <f>P221</f>
        <v>0</v>
      </c>
      <c r="Q220" s="173"/>
      <c r="R220" s="174">
        <f>R221</f>
        <v>0</v>
      </c>
      <c r="S220" s="173"/>
      <c r="T220" s="175">
        <f>T221</f>
        <v>0</v>
      </c>
      <c r="AR220" s="176" t="s">
        <v>81</v>
      </c>
      <c r="AT220" s="177" t="s">
        <v>75</v>
      </c>
      <c r="AU220" s="177" t="s">
        <v>81</v>
      </c>
      <c r="AY220" s="176" t="s">
        <v>117</v>
      </c>
      <c r="BK220" s="178">
        <f>BK221</f>
        <v>0</v>
      </c>
    </row>
    <row r="221" spans="1:65" s="2" customFormat="1" ht="16.5" customHeight="1">
      <c r="A221" s="34"/>
      <c r="B221" s="35"/>
      <c r="C221" s="181" t="s">
        <v>267</v>
      </c>
      <c r="D221" s="181" t="s">
        <v>119</v>
      </c>
      <c r="E221" s="182" t="s">
        <v>268</v>
      </c>
      <c r="F221" s="183" t="s">
        <v>269</v>
      </c>
      <c r="G221" s="184" t="s">
        <v>151</v>
      </c>
      <c r="H221" s="185">
        <v>583.26300000000003</v>
      </c>
      <c r="I221" s="186"/>
      <c r="J221" s="187">
        <f>ROUND(I221*H221,2)</f>
        <v>0</v>
      </c>
      <c r="K221" s="183" t="s">
        <v>123</v>
      </c>
      <c r="L221" s="39"/>
      <c r="M221" s="188" t="s">
        <v>1</v>
      </c>
      <c r="N221" s="189" t="s">
        <v>41</v>
      </c>
      <c r="O221" s="71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2" t="s">
        <v>124</v>
      </c>
      <c r="AT221" s="192" t="s">
        <v>119</v>
      </c>
      <c r="AU221" s="192" t="s">
        <v>83</v>
      </c>
      <c r="AY221" s="17" t="s">
        <v>117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7" t="s">
        <v>81</v>
      </c>
      <c r="BK221" s="193">
        <f>ROUND(I221*H221,2)</f>
        <v>0</v>
      </c>
      <c r="BL221" s="17" t="s">
        <v>124</v>
      </c>
      <c r="BM221" s="192" t="s">
        <v>270</v>
      </c>
    </row>
    <row r="222" spans="1:65" s="12" customFormat="1" ht="25.9" customHeight="1">
      <c r="B222" s="165"/>
      <c r="C222" s="166"/>
      <c r="D222" s="167" t="s">
        <v>75</v>
      </c>
      <c r="E222" s="168" t="s">
        <v>271</v>
      </c>
      <c r="F222" s="168" t="s">
        <v>272</v>
      </c>
      <c r="G222" s="166"/>
      <c r="H222" s="166"/>
      <c r="I222" s="169"/>
      <c r="J222" s="170">
        <f>BK222</f>
        <v>0</v>
      </c>
      <c r="K222" s="166"/>
      <c r="L222" s="171"/>
      <c r="M222" s="172"/>
      <c r="N222" s="173"/>
      <c r="O222" s="173"/>
      <c r="P222" s="174">
        <f>P223+P253</f>
        <v>0</v>
      </c>
      <c r="Q222" s="173"/>
      <c r="R222" s="174">
        <f>R223+R253</f>
        <v>1.9448664600000001</v>
      </c>
      <c r="S222" s="173"/>
      <c r="T222" s="175">
        <f>T223+T253</f>
        <v>0</v>
      </c>
      <c r="AR222" s="176" t="s">
        <v>83</v>
      </c>
      <c r="AT222" s="177" t="s">
        <v>75</v>
      </c>
      <c r="AU222" s="177" t="s">
        <v>76</v>
      </c>
      <c r="AY222" s="176" t="s">
        <v>117</v>
      </c>
      <c r="BK222" s="178">
        <f>BK223+BK253</f>
        <v>0</v>
      </c>
    </row>
    <row r="223" spans="1:65" s="12" customFormat="1" ht="22.9" customHeight="1">
      <c r="B223" s="165"/>
      <c r="C223" s="166"/>
      <c r="D223" s="167" t="s">
        <v>75</v>
      </c>
      <c r="E223" s="179" t="s">
        <v>273</v>
      </c>
      <c r="F223" s="179" t="s">
        <v>274</v>
      </c>
      <c r="G223" s="166"/>
      <c r="H223" s="166"/>
      <c r="I223" s="169"/>
      <c r="J223" s="180">
        <f>BK223</f>
        <v>0</v>
      </c>
      <c r="K223" s="166"/>
      <c r="L223" s="171"/>
      <c r="M223" s="172"/>
      <c r="N223" s="173"/>
      <c r="O223" s="173"/>
      <c r="P223" s="174">
        <f>SUM(P224:P252)</f>
        <v>0</v>
      </c>
      <c r="Q223" s="173"/>
      <c r="R223" s="174">
        <f>SUM(R224:R252)</f>
        <v>1.9134728000000001</v>
      </c>
      <c r="S223" s="173"/>
      <c r="T223" s="175">
        <f>SUM(T224:T252)</f>
        <v>0</v>
      </c>
      <c r="AR223" s="176" t="s">
        <v>83</v>
      </c>
      <c r="AT223" s="177" t="s">
        <v>75</v>
      </c>
      <c r="AU223" s="177" t="s">
        <v>81</v>
      </c>
      <c r="AY223" s="176" t="s">
        <v>117</v>
      </c>
      <c r="BK223" s="178">
        <f>SUM(BK224:BK252)</f>
        <v>0</v>
      </c>
    </row>
    <row r="224" spans="1:65" s="2" customFormat="1" ht="24.2" customHeight="1">
      <c r="A224" s="34"/>
      <c r="B224" s="35"/>
      <c r="C224" s="181" t="s">
        <v>7</v>
      </c>
      <c r="D224" s="181" t="s">
        <v>119</v>
      </c>
      <c r="E224" s="182" t="s">
        <v>275</v>
      </c>
      <c r="F224" s="183" t="s">
        <v>276</v>
      </c>
      <c r="G224" s="184" t="s">
        <v>137</v>
      </c>
      <c r="H224" s="185">
        <v>6</v>
      </c>
      <c r="I224" s="186"/>
      <c r="J224" s="187">
        <f>ROUND(I224*H224,2)</f>
        <v>0</v>
      </c>
      <c r="K224" s="183" t="s">
        <v>123</v>
      </c>
      <c r="L224" s="39"/>
      <c r="M224" s="188" t="s">
        <v>1</v>
      </c>
      <c r="N224" s="189" t="s">
        <v>41</v>
      </c>
      <c r="O224" s="71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2" t="s">
        <v>245</v>
      </c>
      <c r="AT224" s="192" t="s">
        <v>119</v>
      </c>
      <c r="AU224" s="192" t="s">
        <v>83</v>
      </c>
      <c r="AY224" s="17" t="s">
        <v>117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7" t="s">
        <v>81</v>
      </c>
      <c r="BK224" s="193">
        <f>ROUND(I224*H224,2)</f>
        <v>0</v>
      </c>
      <c r="BL224" s="17" t="s">
        <v>245</v>
      </c>
      <c r="BM224" s="192" t="s">
        <v>277</v>
      </c>
    </row>
    <row r="225" spans="1:65" s="13" customFormat="1" ht="11.25">
      <c r="B225" s="194"/>
      <c r="C225" s="195"/>
      <c r="D225" s="196" t="s">
        <v>126</v>
      </c>
      <c r="E225" s="197" t="s">
        <v>1</v>
      </c>
      <c r="F225" s="198" t="s">
        <v>278</v>
      </c>
      <c r="G225" s="195"/>
      <c r="H225" s="197" t="s">
        <v>1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126</v>
      </c>
      <c r="AU225" s="204" t="s">
        <v>83</v>
      </c>
      <c r="AV225" s="13" t="s">
        <v>81</v>
      </c>
      <c r="AW225" s="13" t="s">
        <v>32</v>
      </c>
      <c r="AX225" s="13" t="s">
        <v>76</v>
      </c>
      <c r="AY225" s="204" t="s">
        <v>117</v>
      </c>
    </row>
    <row r="226" spans="1:65" s="14" customFormat="1" ht="11.25">
      <c r="B226" s="205"/>
      <c r="C226" s="206"/>
      <c r="D226" s="196" t="s">
        <v>126</v>
      </c>
      <c r="E226" s="207" t="s">
        <v>1</v>
      </c>
      <c r="F226" s="208" t="s">
        <v>279</v>
      </c>
      <c r="G226" s="206"/>
      <c r="H226" s="209">
        <v>6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126</v>
      </c>
      <c r="AU226" s="215" t="s">
        <v>83</v>
      </c>
      <c r="AV226" s="14" t="s">
        <v>83</v>
      </c>
      <c r="AW226" s="14" t="s">
        <v>32</v>
      </c>
      <c r="AX226" s="14" t="s">
        <v>81</v>
      </c>
      <c r="AY226" s="215" t="s">
        <v>117</v>
      </c>
    </row>
    <row r="227" spans="1:65" s="2" customFormat="1" ht="16.5" customHeight="1">
      <c r="A227" s="34"/>
      <c r="B227" s="35"/>
      <c r="C227" s="227" t="s">
        <v>280</v>
      </c>
      <c r="D227" s="227" t="s">
        <v>281</v>
      </c>
      <c r="E227" s="228" t="s">
        <v>282</v>
      </c>
      <c r="F227" s="229" t="s">
        <v>283</v>
      </c>
      <c r="G227" s="230" t="s">
        <v>151</v>
      </c>
      <c r="H227" s="231">
        <v>2E-3</v>
      </c>
      <c r="I227" s="232"/>
      <c r="J227" s="233">
        <f>ROUND(I227*H227,2)</f>
        <v>0</v>
      </c>
      <c r="K227" s="229" t="s">
        <v>123</v>
      </c>
      <c r="L227" s="234"/>
      <c r="M227" s="235" t="s">
        <v>1</v>
      </c>
      <c r="N227" s="236" t="s">
        <v>41</v>
      </c>
      <c r="O227" s="71"/>
      <c r="P227" s="190">
        <f>O227*H227</f>
        <v>0</v>
      </c>
      <c r="Q227" s="190">
        <v>1</v>
      </c>
      <c r="R227" s="190">
        <f>Q227*H227</f>
        <v>2E-3</v>
      </c>
      <c r="S227" s="190">
        <v>0</v>
      </c>
      <c r="T227" s="19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2" t="s">
        <v>284</v>
      </c>
      <c r="AT227" s="192" t="s">
        <v>281</v>
      </c>
      <c r="AU227" s="192" t="s">
        <v>83</v>
      </c>
      <c r="AY227" s="17" t="s">
        <v>117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7" t="s">
        <v>81</v>
      </c>
      <c r="BK227" s="193">
        <f>ROUND(I227*H227,2)</f>
        <v>0</v>
      </c>
      <c r="BL227" s="17" t="s">
        <v>245</v>
      </c>
      <c r="BM227" s="192" t="s">
        <v>285</v>
      </c>
    </row>
    <row r="228" spans="1:65" s="14" customFormat="1" ht="11.25">
      <c r="B228" s="205"/>
      <c r="C228" s="206"/>
      <c r="D228" s="196" t="s">
        <v>126</v>
      </c>
      <c r="E228" s="206"/>
      <c r="F228" s="208" t="s">
        <v>286</v>
      </c>
      <c r="G228" s="206"/>
      <c r="H228" s="209">
        <v>2E-3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126</v>
      </c>
      <c r="AU228" s="215" t="s">
        <v>83</v>
      </c>
      <c r="AV228" s="14" t="s">
        <v>83</v>
      </c>
      <c r="AW228" s="14" t="s">
        <v>4</v>
      </c>
      <c r="AX228" s="14" t="s">
        <v>81</v>
      </c>
      <c r="AY228" s="215" t="s">
        <v>117</v>
      </c>
    </row>
    <row r="229" spans="1:65" s="2" customFormat="1" ht="24.2" customHeight="1">
      <c r="A229" s="34"/>
      <c r="B229" s="35"/>
      <c r="C229" s="181" t="s">
        <v>287</v>
      </c>
      <c r="D229" s="181" t="s">
        <v>119</v>
      </c>
      <c r="E229" s="182" t="s">
        <v>288</v>
      </c>
      <c r="F229" s="183" t="s">
        <v>289</v>
      </c>
      <c r="G229" s="184" t="s">
        <v>137</v>
      </c>
      <c r="H229" s="185">
        <v>905.42100000000005</v>
      </c>
      <c r="I229" s="186"/>
      <c r="J229" s="187">
        <f>ROUND(I229*H229,2)</f>
        <v>0</v>
      </c>
      <c r="K229" s="183" t="s">
        <v>123</v>
      </c>
      <c r="L229" s="39"/>
      <c r="M229" s="188" t="s">
        <v>1</v>
      </c>
      <c r="N229" s="189" t="s">
        <v>41</v>
      </c>
      <c r="O229" s="71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2" t="s">
        <v>245</v>
      </c>
      <c r="AT229" s="192" t="s">
        <v>119</v>
      </c>
      <c r="AU229" s="192" t="s">
        <v>83</v>
      </c>
      <c r="AY229" s="17" t="s">
        <v>117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7" t="s">
        <v>81</v>
      </c>
      <c r="BK229" s="193">
        <f>ROUND(I229*H229,2)</f>
        <v>0</v>
      </c>
      <c r="BL229" s="17" t="s">
        <v>245</v>
      </c>
      <c r="BM229" s="192" t="s">
        <v>290</v>
      </c>
    </row>
    <row r="230" spans="1:65" s="14" customFormat="1" ht="11.25">
      <c r="B230" s="205"/>
      <c r="C230" s="206"/>
      <c r="D230" s="196" t="s">
        <v>126</v>
      </c>
      <c r="E230" s="207" t="s">
        <v>1</v>
      </c>
      <c r="F230" s="208" t="s">
        <v>264</v>
      </c>
      <c r="G230" s="206"/>
      <c r="H230" s="209">
        <v>1016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126</v>
      </c>
      <c r="AU230" s="215" t="s">
        <v>83</v>
      </c>
      <c r="AV230" s="14" t="s">
        <v>83</v>
      </c>
      <c r="AW230" s="14" t="s">
        <v>32</v>
      </c>
      <c r="AX230" s="14" t="s">
        <v>76</v>
      </c>
      <c r="AY230" s="215" t="s">
        <v>117</v>
      </c>
    </row>
    <row r="231" spans="1:65" s="14" customFormat="1" ht="11.25">
      <c r="B231" s="205"/>
      <c r="C231" s="206"/>
      <c r="D231" s="196" t="s">
        <v>126</v>
      </c>
      <c r="E231" s="207" t="s">
        <v>1</v>
      </c>
      <c r="F231" s="208" t="s">
        <v>291</v>
      </c>
      <c r="G231" s="206"/>
      <c r="H231" s="209">
        <v>-135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126</v>
      </c>
      <c r="AU231" s="215" t="s">
        <v>83</v>
      </c>
      <c r="AV231" s="14" t="s">
        <v>83</v>
      </c>
      <c r="AW231" s="14" t="s">
        <v>32</v>
      </c>
      <c r="AX231" s="14" t="s">
        <v>76</v>
      </c>
      <c r="AY231" s="215" t="s">
        <v>117</v>
      </c>
    </row>
    <row r="232" spans="1:65" s="14" customFormat="1" ht="11.25">
      <c r="B232" s="205"/>
      <c r="C232" s="206"/>
      <c r="D232" s="196" t="s">
        <v>126</v>
      </c>
      <c r="E232" s="207" t="s">
        <v>1</v>
      </c>
      <c r="F232" s="208" t="s">
        <v>292</v>
      </c>
      <c r="G232" s="206"/>
      <c r="H232" s="209">
        <v>22.614999999999998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126</v>
      </c>
      <c r="AU232" s="215" t="s">
        <v>83</v>
      </c>
      <c r="AV232" s="14" t="s">
        <v>83</v>
      </c>
      <c r="AW232" s="14" t="s">
        <v>32</v>
      </c>
      <c r="AX232" s="14" t="s">
        <v>76</v>
      </c>
      <c r="AY232" s="215" t="s">
        <v>117</v>
      </c>
    </row>
    <row r="233" spans="1:65" s="14" customFormat="1" ht="11.25">
      <c r="B233" s="205"/>
      <c r="C233" s="206"/>
      <c r="D233" s="196" t="s">
        <v>126</v>
      </c>
      <c r="E233" s="207" t="s">
        <v>1</v>
      </c>
      <c r="F233" s="208" t="s">
        <v>293</v>
      </c>
      <c r="G233" s="206"/>
      <c r="H233" s="209">
        <v>1.806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126</v>
      </c>
      <c r="AU233" s="215" t="s">
        <v>83</v>
      </c>
      <c r="AV233" s="14" t="s">
        <v>83</v>
      </c>
      <c r="AW233" s="14" t="s">
        <v>32</v>
      </c>
      <c r="AX233" s="14" t="s">
        <v>76</v>
      </c>
      <c r="AY233" s="215" t="s">
        <v>117</v>
      </c>
    </row>
    <row r="234" spans="1:65" s="15" customFormat="1" ht="11.25">
      <c r="B234" s="216"/>
      <c r="C234" s="217"/>
      <c r="D234" s="196" t="s">
        <v>126</v>
      </c>
      <c r="E234" s="218" t="s">
        <v>1</v>
      </c>
      <c r="F234" s="219" t="s">
        <v>143</v>
      </c>
      <c r="G234" s="217"/>
      <c r="H234" s="220">
        <v>905.42100000000005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126</v>
      </c>
      <c r="AU234" s="226" t="s">
        <v>83</v>
      </c>
      <c r="AV234" s="15" t="s">
        <v>124</v>
      </c>
      <c r="AW234" s="15" t="s">
        <v>32</v>
      </c>
      <c r="AX234" s="15" t="s">
        <v>81</v>
      </c>
      <c r="AY234" s="226" t="s">
        <v>117</v>
      </c>
    </row>
    <row r="235" spans="1:65" s="2" customFormat="1" ht="24.2" customHeight="1">
      <c r="A235" s="34"/>
      <c r="B235" s="35"/>
      <c r="C235" s="227" t="s">
        <v>294</v>
      </c>
      <c r="D235" s="227" t="s">
        <v>281</v>
      </c>
      <c r="E235" s="228" t="s">
        <v>295</v>
      </c>
      <c r="F235" s="229" t="s">
        <v>296</v>
      </c>
      <c r="G235" s="230" t="s">
        <v>137</v>
      </c>
      <c r="H235" s="231">
        <v>1055.268</v>
      </c>
      <c r="I235" s="232"/>
      <c r="J235" s="233">
        <f>ROUND(I235*H235,2)</f>
        <v>0</v>
      </c>
      <c r="K235" s="229" t="s">
        <v>123</v>
      </c>
      <c r="L235" s="234"/>
      <c r="M235" s="235" t="s">
        <v>1</v>
      </c>
      <c r="N235" s="236" t="s">
        <v>41</v>
      </c>
      <c r="O235" s="71"/>
      <c r="P235" s="190">
        <f>O235*H235</f>
        <v>0</v>
      </c>
      <c r="Q235" s="190">
        <v>1.6999999999999999E-3</v>
      </c>
      <c r="R235" s="190">
        <f>Q235*H235</f>
        <v>1.7939555999999999</v>
      </c>
      <c r="S235" s="190">
        <v>0</v>
      </c>
      <c r="T235" s="19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2" t="s">
        <v>284</v>
      </c>
      <c r="AT235" s="192" t="s">
        <v>281</v>
      </c>
      <c r="AU235" s="192" t="s">
        <v>83</v>
      </c>
      <c r="AY235" s="17" t="s">
        <v>117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7" t="s">
        <v>81</v>
      </c>
      <c r="BK235" s="193">
        <f>ROUND(I235*H235,2)</f>
        <v>0</v>
      </c>
      <c r="BL235" s="17" t="s">
        <v>245</v>
      </c>
      <c r="BM235" s="192" t="s">
        <v>297</v>
      </c>
    </row>
    <row r="236" spans="1:65" s="14" customFormat="1" ht="11.25">
      <c r="B236" s="205"/>
      <c r="C236" s="206"/>
      <c r="D236" s="196" t="s">
        <v>126</v>
      </c>
      <c r="E236" s="206"/>
      <c r="F236" s="208" t="s">
        <v>298</v>
      </c>
      <c r="G236" s="206"/>
      <c r="H236" s="209">
        <v>1055.268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126</v>
      </c>
      <c r="AU236" s="215" t="s">
        <v>83</v>
      </c>
      <c r="AV236" s="14" t="s">
        <v>83</v>
      </c>
      <c r="AW236" s="14" t="s">
        <v>4</v>
      </c>
      <c r="AX236" s="14" t="s">
        <v>81</v>
      </c>
      <c r="AY236" s="215" t="s">
        <v>117</v>
      </c>
    </row>
    <row r="237" spans="1:65" s="2" customFormat="1" ht="24.2" customHeight="1">
      <c r="A237" s="34"/>
      <c r="B237" s="35"/>
      <c r="C237" s="181" t="s">
        <v>299</v>
      </c>
      <c r="D237" s="181" t="s">
        <v>119</v>
      </c>
      <c r="E237" s="182" t="s">
        <v>300</v>
      </c>
      <c r="F237" s="183" t="s">
        <v>301</v>
      </c>
      <c r="G237" s="184" t="s">
        <v>137</v>
      </c>
      <c r="H237" s="185">
        <v>17.556000000000001</v>
      </c>
      <c r="I237" s="186"/>
      <c r="J237" s="187">
        <f>ROUND(I237*H237,2)</f>
        <v>0</v>
      </c>
      <c r="K237" s="183" t="s">
        <v>123</v>
      </c>
      <c r="L237" s="39"/>
      <c r="M237" s="188" t="s">
        <v>1</v>
      </c>
      <c r="N237" s="189" t="s">
        <v>41</v>
      </c>
      <c r="O237" s="71"/>
      <c r="P237" s="190">
        <f>O237*H237</f>
        <v>0</v>
      </c>
      <c r="Q237" s="190">
        <v>4.0000000000000002E-4</v>
      </c>
      <c r="R237" s="190">
        <f>Q237*H237</f>
        <v>7.0224000000000007E-3</v>
      </c>
      <c r="S237" s="190">
        <v>0</v>
      </c>
      <c r="T237" s="19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2" t="s">
        <v>245</v>
      </c>
      <c r="AT237" s="192" t="s">
        <v>119</v>
      </c>
      <c r="AU237" s="192" t="s">
        <v>83</v>
      </c>
      <c r="AY237" s="17" t="s">
        <v>117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7" t="s">
        <v>81</v>
      </c>
      <c r="BK237" s="193">
        <f>ROUND(I237*H237,2)</f>
        <v>0</v>
      </c>
      <c r="BL237" s="17" t="s">
        <v>245</v>
      </c>
      <c r="BM237" s="192" t="s">
        <v>302</v>
      </c>
    </row>
    <row r="238" spans="1:65" s="13" customFormat="1" ht="11.25">
      <c r="B238" s="194"/>
      <c r="C238" s="195"/>
      <c r="D238" s="196" t="s">
        <v>126</v>
      </c>
      <c r="E238" s="197" t="s">
        <v>1</v>
      </c>
      <c r="F238" s="198" t="s">
        <v>303</v>
      </c>
      <c r="G238" s="195"/>
      <c r="H238" s="197" t="s">
        <v>1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126</v>
      </c>
      <c r="AU238" s="204" t="s">
        <v>83</v>
      </c>
      <c r="AV238" s="13" t="s">
        <v>81</v>
      </c>
      <c r="AW238" s="13" t="s">
        <v>32</v>
      </c>
      <c r="AX238" s="13" t="s">
        <v>76</v>
      </c>
      <c r="AY238" s="204" t="s">
        <v>117</v>
      </c>
    </row>
    <row r="239" spans="1:65" s="14" customFormat="1" ht="11.25">
      <c r="B239" s="205"/>
      <c r="C239" s="206"/>
      <c r="D239" s="196" t="s">
        <v>126</v>
      </c>
      <c r="E239" s="207" t="s">
        <v>1</v>
      </c>
      <c r="F239" s="208" t="s">
        <v>304</v>
      </c>
      <c r="G239" s="206"/>
      <c r="H239" s="209">
        <v>12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126</v>
      </c>
      <c r="AU239" s="215" t="s">
        <v>83</v>
      </c>
      <c r="AV239" s="14" t="s">
        <v>83</v>
      </c>
      <c r="AW239" s="14" t="s">
        <v>32</v>
      </c>
      <c r="AX239" s="14" t="s">
        <v>76</v>
      </c>
      <c r="AY239" s="215" t="s">
        <v>117</v>
      </c>
    </row>
    <row r="240" spans="1:65" s="13" customFormat="1" ht="11.25">
      <c r="B240" s="194"/>
      <c r="C240" s="195"/>
      <c r="D240" s="196" t="s">
        <v>126</v>
      </c>
      <c r="E240" s="197" t="s">
        <v>1</v>
      </c>
      <c r="F240" s="198" t="s">
        <v>305</v>
      </c>
      <c r="G240" s="195"/>
      <c r="H240" s="197" t="s">
        <v>1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126</v>
      </c>
      <c r="AU240" s="204" t="s">
        <v>83</v>
      </c>
      <c r="AV240" s="13" t="s">
        <v>81</v>
      </c>
      <c r="AW240" s="13" t="s">
        <v>32</v>
      </c>
      <c r="AX240" s="13" t="s">
        <v>76</v>
      </c>
      <c r="AY240" s="204" t="s">
        <v>117</v>
      </c>
    </row>
    <row r="241" spans="1:65" s="14" customFormat="1" ht="11.25">
      <c r="B241" s="205"/>
      <c r="C241" s="206"/>
      <c r="D241" s="196" t="s">
        <v>126</v>
      </c>
      <c r="E241" s="207" t="s">
        <v>1</v>
      </c>
      <c r="F241" s="208" t="s">
        <v>306</v>
      </c>
      <c r="G241" s="206"/>
      <c r="H241" s="209">
        <v>5.556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126</v>
      </c>
      <c r="AU241" s="215" t="s">
        <v>83</v>
      </c>
      <c r="AV241" s="14" t="s">
        <v>83</v>
      </c>
      <c r="AW241" s="14" t="s">
        <v>32</v>
      </c>
      <c r="AX241" s="14" t="s">
        <v>76</v>
      </c>
      <c r="AY241" s="215" t="s">
        <v>117</v>
      </c>
    </row>
    <row r="242" spans="1:65" s="15" customFormat="1" ht="11.25">
      <c r="B242" s="216"/>
      <c r="C242" s="217"/>
      <c r="D242" s="196" t="s">
        <v>126</v>
      </c>
      <c r="E242" s="218" t="s">
        <v>1</v>
      </c>
      <c r="F242" s="219" t="s">
        <v>143</v>
      </c>
      <c r="G242" s="217"/>
      <c r="H242" s="220">
        <v>17.556000000000001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126</v>
      </c>
      <c r="AU242" s="226" t="s">
        <v>83</v>
      </c>
      <c r="AV242" s="15" t="s">
        <v>124</v>
      </c>
      <c r="AW242" s="15" t="s">
        <v>32</v>
      </c>
      <c r="AX242" s="15" t="s">
        <v>81</v>
      </c>
      <c r="AY242" s="226" t="s">
        <v>117</v>
      </c>
    </row>
    <row r="243" spans="1:65" s="2" customFormat="1" ht="49.15" customHeight="1">
      <c r="A243" s="34"/>
      <c r="B243" s="35"/>
      <c r="C243" s="227" t="s">
        <v>307</v>
      </c>
      <c r="D243" s="227" t="s">
        <v>281</v>
      </c>
      <c r="E243" s="228" t="s">
        <v>308</v>
      </c>
      <c r="F243" s="229" t="s">
        <v>309</v>
      </c>
      <c r="G243" s="230" t="s">
        <v>137</v>
      </c>
      <c r="H243" s="231">
        <v>20.462</v>
      </c>
      <c r="I243" s="232"/>
      <c r="J243" s="233">
        <f>ROUND(I243*H243,2)</f>
        <v>0</v>
      </c>
      <c r="K243" s="229" t="s">
        <v>123</v>
      </c>
      <c r="L243" s="234"/>
      <c r="M243" s="235" t="s">
        <v>1</v>
      </c>
      <c r="N243" s="236" t="s">
        <v>41</v>
      </c>
      <c r="O243" s="71"/>
      <c r="P243" s="190">
        <f>O243*H243</f>
        <v>0</v>
      </c>
      <c r="Q243" s="190">
        <v>5.4000000000000003E-3</v>
      </c>
      <c r="R243" s="190">
        <f>Q243*H243</f>
        <v>0.1104948</v>
      </c>
      <c r="S243" s="190">
        <v>0</v>
      </c>
      <c r="T243" s="19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2" t="s">
        <v>284</v>
      </c>
      <c r="AT243" s="192" t="s">
        <v>281</v>
      </c>
      <c r="AU243" s="192" t="s">
        <v>83</v>
      </c>
      <c r="AY243" s="17" t="s">
        <v>117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7" t="s">
        <v>81</v>
      </c>
      <c r="BK243" s="193">
        <f>ROUND(I243*H243,2)</f>
        <v>0</v>
      </c>
      <c r="BL243" s="17" t="s">
        <v>245</v>
      </c>
      <c r="BM243" s="192" t="s">
        <v>310</v>
      </c>
    </row>
    <row r="244" spans="1:65" s="14" customFormat="1" ht="11.25">
      <c r="B244" s="205"/>
      <c r="C244" s="206"/>
      <c r="D244" s="196" t="s">
        <v>126</v>
      </c>
      <c r="E244" s="206"/>
      <c r="F244" s="208" t="s">
        <v>311</v>
      </c>
      <c r="G244" s="206"/>
      <c r="H244" s="209">
        <v>20.462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126</v>
      </c>
      <c r="AU244" s="215" t="s">
        <v>83</v>
      </c>
      <c r="AV244" s="14" t="s">
        <v>83</v>
      </c>
      <c r="AW244" s="14" t="s">
        <v>4</v>
      </c>
      <c r="AX244" s="14" t="s">
        <v>81</v>
      </c>
      <c r="AY244" s="215" t="s">
        <v>117</v>
      </c>
    </row>
    <row r="245" spans="1:65" s="2" customFormat="1" ht="33" customHeight="1">
      <c r="A245" s="34"/>
      <c r="B245" s="35"/>
      <c r="C245" s="181" t="s">
        <v>312</v>
      </c>
      <c r="D245" s="181" t="s">
        <v>119</v>
      </c>
      <c r="E245" s="182" t="s">
        <v>313</v>
      </c>
      <c r="F245" s="183" t="s">
        <v>314</v>
      </c>
      <c r="G245" s="184" t="s">
        <v>137</v>
      </c>
      <c r="H245" s="185">
        <v>6</v>
      </c>
      <c r="I245" s="186"/>
      <c r="J245" s="187">
        <f>ROUND(I245*H245,2)</f>
        <v>0</v>
      </c>
      <c r="K245" s="183" t="s">
        <v>123</v>
      </c>
      <c r="L245" s="39"/>
      <c r="M245" s="188" t="s">
        <v>1</v>
      </c>
      <c r="N245" s="189" t="s">
        <v>41</v>
      </c>
      <c r="O245" s="71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2" t="s">
        <v>245</v>
      </c>
      <c r="AT245" s="192" t="s">
        <v>119</v>
      </c>
      <c r="AU245" s="192" t="s">
        <v>83</v>
      </c>
      <c r="AY245" s="17" t="s">
        <v>117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7" t="s">
        <v>81</v>
      </c>
      <c r="BK245" s="193">
        <f>ROUND(I245*H245,2)</f>
        <v>0</v>
      </c>
      <c r="BL245" s="17" t="s">
        <v>245</v>
      </c>
      <c r="BM245" s="192" t="s">
        <v>315</v>
      </c>
    </row>
    <row r="246" spans="1:65" s="2" customFormat="1" ht="24.2" customHeight="1">
      <c r="A246" s="34"/>
      <c r="B246" s="35"/>
      <c r="C246" s="181" t="s">
        <v>316</v>
      </c>
      <c r="D246" s="181" t="s">
        <v>119</v>
      </c>
      <c r="E246" s="182" t="s">
        <v>317</v>
      </c>
      <c r="F246" s="183" t="s">
        <v>318</v>
      </c>
      <c r="G246" s="184" t="s">
        <v>137</v>
      </c>
      <c r="H246" s="185">
        <v>24.420999999999999</v>
      </c>
      <c r="I246" s="186"/>
      <c r="J246" s="187">
        <f>ROUND(I246*H246,2)</f>
        <v>0</v>
      </c>
      <c r="K246" s="183" t="s">
        <v>123</v>
      </c>
      <c r="L246" s="39"/>
      <c r="M246" s="188" t="s">
        <v>1</v>
      </c>
      <c r="N246" s="189" t="s">
        <v>41</v>
      </c>
      <c r="O246" s="71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2" t="s">
        <v>245</v>
      </c>
      <c r="AT246" s="192" t="s">
        <v>119</v>
      </c>
      <c r="AU246" s="192" t="s">
        <v>83</v>
      </c>
      <c r="AY246" s="17" t="s">
        <v>117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7" t="s">
        <v>81</v>
      </c>
      <c r="BK246" s="193">
        <f>ROUND(I246*H246,2)</f>
        <v>0</v>
      </c>
      <c r="BL246" s="17" t="s">
        <v>245</v>
      </c>
      <c r="BM246" s="192" t="s">
        <v>319</v>
      </c>
    </row>
    <row r="247" spans="1:65" s="14" customFormat="1" ht="11.25">
      <c r="B247" s="205"/>
      <c r="C247" s="206"/>
      <c r="D247" s="196" t="s">
        <v>126</v>
      </c>
      <c r="E247" s="207" t="s">
        <v>1</v>
      </c>
      <c r="F247" s="208" t="s">
        <v>292</v>
      </c>
      <c r="G247" s="206"/>
      <c r="H247" s="209">
        <v>22.614999999999998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126</v>
      </c>
      <c r="AU247" s="215" t="s">
        <v>83</v>
      </c>
      <c r="AV247" s="14" t="s">
        <v>83</v>
      </c>
      <c r="AW247" s="14" t="s">
        <v>32</v>
      </c>
      <c r="AX247" s="14" t="s">
        <v>76</v>
      </c>
      <c r="AY247" s="215" t="s">
        <v>117</v>
      </c>
    </row>
    <row r="248" spans="1:65" s="14" customFormat="1" ht="11.25">
      <c r="B248" s="205"/>
      <c r="C248" s="206"/>
      <c r="D248" s="196" t="s">
        <v>126</v>
      </c>
      <c r="E248" s="207" t="s">
        <v>1</v>
      </c>
      <c r="F248" s="208" t="s">
        <v>293</v>
      </c>
      <c r="G248" s="206"/>
      <c r="H248" s="209">
        <v>1.806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126</v>
      </c>
      <c r="AU248" s="215" t="s">
        <v>83</v>
      </c>
      <c r="AV248" s="14" t="s">
        <v>83</v>
      </c>
      <c r="AW248" s="14" t="s">
        <v>32</v>
      </c>
      <c r="AX248" s="14" t="s">
        <v>76</v>
      </c>
      <c r="AY248" s="215" t="s">
        <v>117</v>
      </c>
    </row>
    <row r="249" spans="1:65" s="15" customFormat="1" ht="11.25">
      <c r="B249" s="216"/>
      <c r="C249" s="217"/>
      <c r="D249" s="196" t="s">
        <v>126</v>
      </c>
      <c r="E249" s="218" t="s">
        <v>1</v>
      </c>
      <c r="F249" s="219" t="s">
        <v>143</v>
      </c>
      <c r="G249" s="217"/>
      <c r="H249" s="220">
        <v>24.420999999999999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126</v>
      </c>
      <c r="AU249" s="226" t="s">
        <v>83</v>
      </c>
      <c r="AV249" s="15" t="s">
        <v>124</v>
      </c>
      <c r="AW249" s="15" t="s">
        <v>32</v>
      </c>
      <c r="AX249" s="15" t="s">
        <v>81</v>
      </c>
      <c r="AY249" s="226" t="s">
        <v>117</v>
      </c>
    </row>
    <row r="250" spans="1:65" s="2" customFormat="1" ht="33" customHeight="1">
      <c r="A250" s="34"/>
      <c r="B250" s="35"/>
      <c r="C250" s="181" t="s">
        <v>320</v>
      </c>
      <c r="D250" s="181" t="s">
        <v>119</v>
      </c>
      <c r="E250" s="182" t="s">
        <v>321</v>
      </c>
      <c r="F250" s="183" t="s">
        <v>322</v>
      </c>
      <c r="G250" s="184" t="s">
        <v>137</v>
      </c>
      <c r="H250" s="185">
        <v>17.556000000000001</v>
      </c>
      <c r="I250" s="186"/>
      <c r="J250" s="187">
        <f>ROUND(I250*H250,2)</f>
        <v>0</v>
      </c>
      <c r="K250" s="183" t="s">
        <v>123</v>
      </c>
      <c r="L250" s="39"/>
      <c r="M250" s="188" t="s">
        <v>1</v>
      </c>
      <c r="N250" s="189" t="s">
        <v>41</v>
      </c>
      <c r="O250" s="71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2" t="s">
        <v>245</v>
      </c>
      <c r="AT250" s="192" t="s">
        <v>119</v>
      </c>
      <c r="AU250" s="192" t="s">
        <v>83</v>
      </c>
      <c r="AY250" s="17" t="s">
        <v>117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7" t="s">
        <v>81</v>
      </c>
      <c r="BK250" s="193">
        <f>ROUND(I250*H250,2)</f>
        <v>0</v>
      </c>
      <c r="BL250" s="17" t="s">
        <v>245</v>
      </c>
      <c r="BM250" s="192" t="s">
        <v>323</v>
      </c>
    </row>
    <row r="251" spans="1:65" s="2" customFormat="1" ht="24.2" customHeight="1">
      <c r="A251" s="34"/>
      <c r="B251" s="35"/>
      <c r="C251" s="181" t="s">
        <v>324</v>
      </c>
      <c r="D251" s="181" t="s">
        <v>119</v>
      </c>
      <c r="E251" s="182" t="s">
        <v>325</v>
      </c>
      <c r="F251" s="183" t="s">
        <v>326</v>
      </c>
      <c r="G251" s="184" t="s">
        <v>151</v>
      </c>
      <c r="H251" s="185">
        <v>1.913</v>
      </c>
      <c r="I251" s="186"/>
      <c r="J251" s="187">
        <f>ROUND(I251*H251,2)</f>
        <v>0</v>
      </c>
      <c r="K251" s="183" t="s">
        <v>123</v>
      </c>
      <c r="L251" s="39"/>
      <c r="M251" s="188" t="s">
        <v>1</v>
      </c>
      <c r="N251" s="189" t="s">
        <v>41</v>
      </c>
      <c r="O251" s="71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2" t="s">
        <v>245</v>
      </c>
      <c r="AT251" s="192" t="s">
        <v>119</v>
      </c>
      <c r="AU251" s="192" t="s">
        <v>83</v>
      </c>
      <c r="AY251" s="17" t="s">
        <v>117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81</v>
      </c>
      <c r="BK251" s="193">
        <f>ROUND(I251*H251,2)</f>
        <v>0</v>
      </c>
      <c r="BL251" s="17" t="s">
        <v>245</v>
      </c>
      <c r="BM251" s="192" t="s">
        <v>327</v>
      </c>
    </row>
    <row r="252" spans="1:65" s="2" customFormat="1" ht="24.2" customHeight="1">
      <c r="A252" s="34"/>
      <c r="B252" s="35"/>
      <c r="C252" s="181" t="s">
        <v>328</v>
      </c>
      <c r="D252" s="181" t="s">
        <v>119</v>
      </c>
      <c r="E252" s="182" t="s">
        <v>329</v>
      </c>
      <c r="F252" s="183" t="s">
        <v>330</v>
      </c>
      <c r="G252" s="184" t="s">
        <v>151</v>
      </c>
      <c r="H252" s="185">
        <v>1.913</v>
      </c>
      <c r="I252" s="186"/>
      <c r="J252" s="187">
        <f>ROUND(I252*H252,2)</f>
        <v>0</v>
      </c>
      <c r="K252" s="183" t="s">
        <v>123</v>
      </c>
      <c r="L252" s="39"/>
      <c r="M252" s="188" t="s">
        <v>1</v>
      </c>
      <c r="N252" s="189" t="s">
        <v>41</v>
      </c>
      <c r="O252" s="71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2" t="s">
        <v>245</v>
      </c>
      <c r="AT252" s="192" t="s">
        <v>119</v>
      </c>
      <c r="AU252" s="192" t="s">
        <v>83</v>
      </c>
      <c r="AY252" s="17" t="s">
        <v>117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7" t="s">
        <v>81</v>
      </c>
      <c r="BK252" s="193">
        <f>ROUND(I252*H252,2)</f>
        <v>0</v>
      </c>
      <c r="BL252" s="17" t="s">
        <v>245</v>
      </c>
      <c r="BM252" s="192" t="s">
        <v>331</v>
      </c>
    </row>
    <row r="253" spans="1:65" s="12" customFormat="1" ht="22.9" customHeight="1">
      <c r="B253" s="165"/>
      <c r="C253" s="166"/>
      <c r="D253" s="167" t="s">
        <v>75</v>
      </c>
      <c r="E253" s="179" t="s">
        <v>332</v>
      </c>
      <c r="F253" s="179" t="s">
        <v>333</v>
      </c>
      <c r="G253" s="166"/>
      <c r="H253" s="166"/>
      <c r="I253" s="169"/>
      <c r="J253" s="180">
        <f>BK253</f>
        <v>0</v>
      </c>
      <c r="K253" s="166"/>
      <c r="L253" s="171"/>
      <c r="M253" s="172"/>
      <c r="N253" s="173"/>
      <c r="O253" s="173"/>
      <c r="P253" s="174">
        <f>SUM(P254:P258)</f>
        <v>0</v>
      </c>
      <c r="Q253" s="173"/>
      <c r="R253" s="174">
        <f>SUM(R254:R258)</f>
        <v>3.1393659999999997E-2</v>
      </c>
      <c r="S253" s="173"/>
      <c r="T253" s="175">
        <f>SUM(T254:T258)</f>
        <v>0</v>
      </c>
      <c r="AR253" s="176" t="s">
        <v>83</v>
      </c>
      <c r="AT253" s="177" t="s">
        <v>75</v>
      </c>
      <c r="AU253" s="177" t="s">
        <v>81</v>
      </c>
      <c r="AY253" s="176" t="s">
        <v>117</v>
      </c>
      <c r="BK253" s="178">
        <f>SUM(BK254:BK258)</f>
        <v>0</v>
      </c>
    </row>
    <row r="254" spans="1:65" s="2" customFormat="1" ht="33" customHeight="1">
      <c r="A254" s="34"/>
      <c r="B254" s="35"/>
      <c r="C254" s="181" t="s">
        <v>284</v>
      </c>
      <c r="D254" s="181" t="s">
        <v>119</v>
      </c>
      <c r="E254" s="182" t="s">
        <v>334</v>
      </c>
      <c r="F254" s="183" t="s">
        <v>335</v>
      </c>
      <c r="G254" s="184" t="s">
        <v>131</v>
      </c>
      <c r="H254" s="185">
        <v>13.891</v>
      </c>
      <c r="I254" s="186"/>
      <c r="J254" s="187">
        <f>ROUND(I254*H254,2)</f>
        <v>0</v>
      </c>
      <c r="K254" s="183" t="s">
        <v>123</v>
      </c>
      <c r="L254" s="39"/>
      <c r="M254" s="188" t="s">
        <v>1</v>
      </c>
      <c r="N254" s="189" t="s">
        <v>41</v>
      </c>
      <c r="O254" s="71"/>
      <c r="P254" s="190">
        <f>O254*H254</f>
        <v>0</v>
      </c>
      <c r="Q254" s="190">
        <v>2.2599999999999999E-3</v>
      </c>
      <c r="R254" s="190">
        <f>Q254*H254</f>
        <v>3.1393659999999997E-2</v>
      </c>
      <c r="S254" s="190">
        <v>0</v>
      </c>
      <c r="T254" s="19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2" t="s">
        <v>245</v>
      </c>
      <c r="AT254" s="192" t="s">
        <v>119</v>
      </c>
      <c r="AU254" s="192" t="s">
        <v>83</v>
      </c>
      <c r="AY254" s="17" t="s">
        <v>117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7" t="s">
        <v>81</v>
      </c>
      <c r="BK254" s="193">
        <f>ROUND(I254*H254,2)</f>
        <v>0</v>
      </c>
      <c r="BL254" s="17" t="s">
        <v>245</v>
      </c>
      <c r="BM254" s="192" t="s">
        <v>336</v>
      </c>
    </row>
    <row r="255" spans="1:65" s="13" customFormat="1" ht="11.25">
      <c r="B255" s="194"/>
      <c r="C255" s="195"/>
      <c r="D255" s="196" t="s">
        <v>126</v>
      </c>
      <c r="E255" s="197" t="s">
        <v>1</v>
      </c>
      <c r="F255" s="198" t="s">
        <v>337</v>
      </c>
      <c r="G255" s="195"/>
      <c r="H255" s="197" t="s">
        <v>1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126</v>
      </c>
      <c r="AU255" s="204" t="s">
        <v>83</v>
      </c>
      <c r="AV255" s="13" t="s">
        <v>81</v>
      </c>
      <c r="AW255" s="13" t="s">
        <v>32</v>
      </c>
      <c r="AX255" s="13" t="s">
        <v>76</v>
      </c>
      <c r="AY255" s="204" t="s">
        <v>117</v>
      </c>
    </row>
    <row r="256" spans="1:65" s="14" customFormat="1" ht="11.25">
      <c r="B256" s="205"/>
      <c r="C256" s="206"/>
      <c r="D256" s="196" t="s">
        <v>126</v>
      </c>
      <c r="E256" s="207" t="s">
        <v>1</v>
      </c>
      <c r="F256" s="208" t="s">
        <v>229</v>
      </c>
      <c r="G256" s="206"/>
      <c r="H256" s="209">
        <v>13.891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126</v>
      </c>
      <c r="AU256" s="215" t="s">
        <v>83</v>
      </c>
      <c r="AV256" s="14" t="s">
        <v>83</v>
      </c>
      <c r="AW256" s="14" t="s">
        <v>32</v>
      </c>
      <c r="AX256" s="14" t="s">
        <v>81</v>
      </c>
      <c r="AY256" s="215" t="s">
        <v>117</v>
      </c>
    </row>
    <row r="257" spans="1:65" s="2" customFormat="1" ht="33" customHeight="1">
      <c r="A257" s="34"/>
      <c r="B257" s="35"/>
      <c r="C257" s="181" t="s">
        <v>338</v>
      </c>
      <c r="D257" s="181" t="s">
        <v>119</v>
      </c>
      <c r="E257" s="182" t="s">
        <v>339</v>
      </c>
      <c r="F257" s="183" t="s">
        <v>340</v>
      </c>
      <c r="G257" s="184" t="s">
        <v>237</v>
      </c>
      <c r="H257" s="185">
        <v>2</v>
      </c>
      <c r="I257" s="186"/>
      <c r="J257" s="187">
        <f>ROUND(I257*H257,2)</f>
        <v>0</v>
      </c>
      <c r="K257" s="183" t="s">
        <v>123</v>
      </c>
      <c r="L257" s="39"/>
      <c r="M257" s="188" t="s">
        <v>1</v>
      </c>
      <c r="N257" s="189" t="s">
        <v>41</v>
      </c>
      <c r="O257" s="71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2" t="s">
        <v>245</v>
      </c>
      <c r="AT257" s="192" t="s">
        <v>119</v>
      </c>
      <c r="AU257" s="192" t="s">
        <v>83</v>
      </c>
      <c r="AY257" s="17" t="s">
        <v>117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7" t="s">
        <v>81</v>
      </c>
      <c r="BK257" s="193">
        <f>ROUND(I257*H257,2)</f>
        <v>0</v>
      </c>
      <c r="BL257" s="17" t="s">
        <v>245</v>
      </c>
      <c r="BM257" s="192" t="s">
        <v>341</v>
      </c>
    </row>
    <row r="258" spans="1:65" s="2" customFormat="1" ht="24.2" customHeight="1">
      <c r="A258" s="34"/>
      <c r="B258" s="35"/>
      <c r="C258" s="181" t="s">
        <v>342</v>
      </c>
      <c r="D258" s="181" t="s">
        <v>119</v>
      </c>
      <c r="E258" s="182" t="s">
        <v>343</v>
      </c>
      <c r="F258" s="183" t="s">
        <v>344</v>
      </c>
      <c r="G258" s="184" t="s">
        <v>151</v>
      </c>
      <c r="H258" s="185">
        <v>3.1E-2</v>
      </c>
      <c r="I258" s="186"/>
      <c r="J258" s="187">
        <f>ROUND(I258*H258,2)</f>
        <v>0</v>
      </c>
      <c r="K258" s="183" t="s">
        <v>123</v>
      </c>
      <c r="L258" s="39"/>
      <c r="M258" s="188" t="s">
        <v>1</v>
      </c>
      <c r="N258" s="189" t="s">
        <v>41</v>
      </c>
      <c r="O258" s="71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2" t="s">
        <v>245</v>
      </c>
      <c r="AT258" s="192" t="s">
        <v>119</v>
      </c>
      <c r="AU258" s="192" t="s">
        <v>83</v>
      </c>
      <c r="AY258" s="17" t="s">
        <v>117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7" t="s">
        <v>81</v>
      </c>
      <c r="BK258" s="193">
        <f>ROUND(I258*H258,2)</f>
        <v>0</v>
      </c>
      <c r="BL258" s="17" t="s">
        <v>245</v>
      </c>
      <c r="BM258" s="192" t="s">
        <v>345</v>
      </c>
    </row>
    <row r="259" spans="1:65" s="12" customFormat="1" ht="25.9" customHeight="1">
      <c r="B259" s="165"/>
      <c r="C259" s="166"/>
      <c r="D259" s="167" t="s">
        <v>75</v>
      </c>
      <c r="E259" s="168" t="s">
        <v>346</v>
      </c>
      <c r="F259" s="168" t="s">
        <v>347</v>
      </c>
      <c r="G259" s="166"/>
      <c r="H259" s="166"/>
      <c r="I259" s="169"/>
      <c r="J259" s="170">
        <f>BK259</f>
        <v>0</v>
      </c>
      <c r="K259" s="166"/>
      <c r="L259" s="171"/>
      <c r="M259" s="172"/>
      <c r="N259" s="173"/>
      <c r="O259" s="173"/>
      <c r="P259" s="174">
        <f>SUM(P260:P262)</f>
        <v>0</v>
      </c>
      <c r="Q259" s="173"/>
      <c r="R259" s="174">
        <f>SUM(R260:R262)</f>
        <v>0</v>
      </c>
      <c r="S259" s="173"/>
      <c r="T259" s="175">
        <f>SUM(T260:T262)</f>
        <v>0</v>
      </c>
      <c r="AR259" s="176" t="s">
        <v>124</v>
      </c>
      <c r="AT259" s="177" t="s">
        <v>75</v>
      </c>
      <c r="AU259" s="177" t="s">
        <v>76</v>
      </c>
      <c r="AY259" s="176" t="s">
        <v>117</v>
      </c>
      <c r="BK259" s="178">
        <f>SUM(BK260:BK262)</f>
        <v>0</v>
      </c>
    </row>
    <row r="260" spans="1:65" s="2" customFormat="1" ht="16.5" customHeight="1">
      <c r="A260" s="34"/>
      <c r="B260" s="35"/>
      <c r="C260" s="181" t="s">
        <v>348</v>
      </c>
      <c r="D260" s="181" t="s">
        <v>119</v>
      </c>
      <c r="E260" s="182" t="s">
        <v>349</v>
      </c>
      <c r="F260" s="183" t="s">
        <v>350</v>
      </c>
      <c r="G260" s="184" t="s">
        <v>351</v>
      </c>
      <c r="H260" s="185">
        <v>1</v>
      </c>
      <c r="I260" s="186"/>
      <c r="J260" s="187">
        <f>ROUND(I260*H260,2)</f>
        <v>0</v>
      </c>
      <c r="K260" s="183" t="s">
        <v>1</v>
      </c>
      <c r="L260" s="39"/>
      <c r="M260" s="188" t="s">
        <v>1</v>
      </c>
      <c r="N260" s="189" t="s">
        <v>41</v>
      </c>
      <c r="O260" s="71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2" t="s">
        <v>352</v>
      </c>
      <c r="AT260" s="192" t="s">
        <v>119</v>
      </c>
      <c r="AU260" s="192" t="s">
        <v>81</v>
      </c>
      <c r="AY260" s="17" t="s">
        <v>117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81</v>
      </c>
      <c r="BK260" s="193">
        <f>ROUND(I260*H260,2)</f>
        <v>0</v>
      </c>
      <c r="BL260" s="17" t="s">
        <v>352</v>
      </c>
      <c r="BM260" s="192" t="s">
        <v>353</v>
      </c>
    </row>
    <row r="261" spans="1:65" s="2" customFormat="1" ht="16.5" customHeight="1">
      <c r="A261" s="34"/>
      <c r="B261" s="35"/>
      <c r="C261" s="181" t="s">
        <v>354</v>
      </c>
      <c r="D261" s="181" t="s">
        <v>119</v>
      </c>
      <c r="E261" s="182" t="s">
        <v>355</v>
      </c>
      <c r="F261" s="183" t="s">
        <v>356</v>
      </c>
      <c r="G261" s="184" t="s">
        <v>351</v>
      </c>
      <c r="H261" s="185">
        <v>1</v>
      </c>
      <c r="I261" s="186"/>
      <c r="J261" s="187">
        <f>ROUND(I261*H261,2)</f>
        <v>0</v>
      </c>
      <c r="K261" s="183" t="s">
        <v>1</v>
      </c>
      <c r="L261" s="39"/>
      <c r="M261" s="188" t="s">
        <v>1</v>
      </c>
      <c r="N261" s="189" t="s">
        <v>41</v>
      </c>
      <c r="O261" s="71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2" t="s">
        <v>352</v>
      </c>
      <c r="AT261" s="192" t="s">
        <v>119</v>
      </c>
      <c r="AU261" s="192" t="s">
        <v>81</v>
      </c>
      <c r="AY261" s="17" t="s">
        <v>117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7" t="s">
        <v>81</v>
      </c>
      <c r="BK261" s="193">
        <f>ROUND(I261*H261,2)</f>
        <v>0</v>
      </c>
      <c r="BL261" s="17" t="s">
        <v>352</v>
      </c>
      <c r="BM261" s="192" t="s">
        <v>357</v>
      </c>
    </row>
    <row r="262" spans="1:65" s="2" customFormat="1" ht="16.5" customHeight="1">
      <c r="A262" s="34"/>
      <c r="B262" s="35"/>
      <c r="C262" s="181" t="s">
        <v>358</v>
      </c>
      <c r="D262" s="181" t="s">
        <v>119</v>
      </c>
      <c r="E262" s="182" t="s">
        <v>359</v>
      </c>
      <c r="F262" s="183" t="s">
        <v>360</v>
      </c>
      <c r="G262" s="184" t="s">
        <v>351</v>
      </c>
      <c r="H262" s="185">
        <v>1</v>
      </c>
      <c r="I262" s="186"/>
      <c r="J262" s="187">
        <f>ROUND(I262*H262,2)</f>
        <v>0</v>
      </c>
      <c r="K262" s="183" t="s">
        <v>1</v>
      </c>
      <c r="L262" s="39"/>
      <c r="M262" s="188" t="s">
        <v>1</v>
      </c>
      <c r="N262" s="189" t="s">
        <v>41</v>
      </c>
      <c r="O262" s="71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2" t="s">
        <v>352</v>
      </c>
      <c r="AT262" s="192" t="s">
        <v>119</v>
      </c>
      <c r="AU262" s="192" t="s">
        <v>81</v>
      </c>
      <c r="AY262" s="17" t="s">
        <v>117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7" t="s">
        <v>81</v>
      </c>
      <c r="BK262" s="193">
        <f>ROUND(I262*H262,2)</f>
        <v>0</v>
      </c>
      <c r="BL262" s="17" t="s">
        <v>352</v>
      </c>
      <c r="BM262" s="192" t="s">
        <v>361</v>
      </c>
    </row>
    <row r="263" spans="1:65" s="12" customFormat="1" ht="25.9" customHeight="1">
      <c r="B263" s="165"/>
      <c r="C263" s="166"/>
      <c r="D263" s="167" t="s">
        <v>75</v>
      </c>
      <c r="E263" s="168" t="s">
        <v>76</v>
      </c>
      <c r="F263" s="168" t="s">
        <v>362</v>
      </c>
      <c r="G263" s="166"/>
      <c r="H263" s="166"/>
      <c r="I263" s="169"/>
      <c r="J263" s="170">
        <f>BK263</f>
        <v>0</v>
      </c>
      <c r="K263" s="166"/>
      <c r="L263" s="171"/>
      <c r="M263" s="172"/>
      <c r="N263" s="173"/>
      <c r="O263" s="173"/>
      <c r="P263" s="174">
        <f>SUM(P264:P268)</f>
        <v>0</v>
      </c>
      <c r="Q263" s="173"/>
      <c r="R263" s="174">
        <f>SUM(R264:R268)</f>
        <v>0</v>
      </c>
      <c r="S263" s="173"/>
      <c r="T263" s="175">
        <f>SUM(T264:T268)</f>
        <v>0</v>
      </c>
      <c r="AR263" s="176" t="s">
        <v>148</v>
      </c>
      <c r="AT263" s="177" t="s">
        <v>75</v>
      </c>
      <c r="AU263" s="177" t="s">
        <v>76</v>
      </c>
      <c r="AY263" s="176" t="s">
        <v>117</v>
      </c>
      <c r="BK263" s="178">
        <f>SUM(BK264:BK268)</f>
        <v>0</v>
      </c>
    </row>
    <row r="264" spans="1:65" s="2" customFormat="1" ht="24.2" customHeight="1">
      <c r="A264" s="34"/>
      <c r="B264" s="35"/>
      <c r="C264" s="181" t="s">
        <v>363</v>
      </c>
      <c r="D264" s="181" t="s">
        <v>119</v>
      </c>
      <c r="E264" s="182" t="s">
        <v>364</v>
      </c>
      <c r="F264" s="183" t="s">
        <v>365</v>
      </c>
      <c r="G264" s="184" t="s">
        <v>351</v>
      </c>
      <c r="H264" s="185">
        <v>1</v>
      </c>
      <c r="I264" s="186"/>
      <c r="J264" s="187">
        <f>ROUND(I264*H264,2)</f>
        <v>0</v>
      </c>
      <c r="K264" s="183" t="s">
        <v>1</v>
      </c>
      <c r="L264" s="39"/>
      <c r="M264" s="188" t="s">
        <v>1</v>
      </c>
      <c r="N264" s="189" t="s">
        <v>41</v>
      </c>
      <c r="O264" s="71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2" t="s">
        <v>352</v>
      </c>
      <c r="AT264" s="192" t="s">
        <v>119</v>
      </c>
      <c r="AU264" s="192" t="s">
        <v>81</v>
      </c>
      <c r="AY264" s="17" t="s">
        <v>117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7" t="s">
        <v>81</v>
      </c>
      <c r="BK264" s="193">
        <f>ROUND(I264*H264,2)</f>
        <v>0</v>
      </c>
      <c r="BL264" s="17" t="s">
        <v>352</v>
      </c>
      <c r="BM264" s="192" t="s">
        <v>366</v>
      </c>
    </row>
    <row r="265" spans="1:65" s="2" customFormat="1" ht="16.5" customHeight="1">
      <c r="A265" s="34"/>
      <c r="B265" s="35"/>
      <c r="C265" s="181" t="s">
        <v>367</v>
      </c>
      <c r="D265" s="181" t="s">
        <v>119</v>
      </c>
      <c r="E265" s="182" t="s">
        <v>368</v>
      </c>
      <c r="F265" s="183" t="s">
        <v>369</v>
      </c>
      <c r="G265" s="184" t="s">
        <v>351</v>
      </c>
      <c r="H265" s="185">
        <v>1</v>
      </c>
      <c r="I265" s="186"/>
      <c r="J265" s="187">
        <f>ROUND(I265*H265,2)</f>
        <v>0</v>
      </c>
      <c r="K265" s="183" t="s">
        <v>1</v>
      </c>
      <c r="L265" s="39"/>
      <c r="M265" s="188" t="s">
        <v>1</v>
      </c>
      <c r="N265" s="189" t="s">
        <v>41</v>
      </c>
      <c r="O265" s="71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2" t="s">
        <v>352</v>
      </c>
      <c r="AT265" s="192" t="s">
        <v>119</v>
      </c>
      <c r="AU265" s="192" t="s">
        <v>81</v>
      </c>
      <c r="AY265" s="17" t="s">
        <v>117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7" t="s">
        <v>81</v>
      </c>
      <c r="BK265" s="193">
        <f>ROUND(I265*H265,2)</f>
        <v>0</v>
      </c>
      <c r="BL265" s="17" t="s">
        <v>352</v>
      </c>
      <c r="BM265" s="192" t="s">
        <v>370</v>
      </c>
    </row>
    <row r="266" spans="1:65" s="2" customFormat="1" ht="24.2" customHeight="1">
      <c r="A266" s="34"/>
      <c r="B266" s="35"/>
      <c r="C266" s="181" t="s">
        <v>371</v>
      </c>
      <c r="D266" s="181" t="s">
        <v>119</v>
      </c>
      <c r="E266" s="182" t="s">
        <v>372</v>
      </c>
      <c r="F266" s="183" t="s">
        <v>373</v>
      </c>
      <c r="G266" s="184" t="s">
        <v>351</v>
      </c>
      <c r="H266" s="185">
        <v>1</v>
      </c>
      <c r="I266" s="186"/>
      <c r="J266" s="187">
        <f>ROUND(I266*H266,2)</f>
        <v>0</v>
      </c>
      <c r="K266" s="183" t="s">
        <v>1</v>
      </c>
      <c r="L266" s="39"/>
      <c r="M266" s="188" t="s">
        <v>1</v>
      </c>
      <c r="N266" s="189" t="s">
        <v>41</v>
      </c>
      <c r="O266" s="71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2" t="s">
        <v>352</v>
      </c>
      <c r="AT266" s="192" t="s">
        <v>119</v>
      </c>
      <c r="AU266" s="192" t="s">
        <v>81</v>
      </c>
      <c r="AY266" s="17" t="s">
        <v>117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7" t="s">
        <v>81</v>
      </c>
      <c r="BK266" s="193">
        <f>ROUND(I266*H266,2)</f>
        <v>0</v>
      </c>
      <c r="BL266" s="17" t="s">
        <v>352</v>
      </c>
      <c r="BM266" s="192" t="s">
        <v>374</v>
      </c>
    </row>
    <row r="267" spans="1:65" s="2" customFormat="1" ht="16.5" customHeight="1">
      <c r="A267" s="34"/>
      <c r="B267" s="35"/>
      <c r="C267" s="181" t="s">
        <v>375</v>
      </c>
      <c r="D267" s="181" t="s">
        <v>119</v>
      </c>
      <c r="E267" s="182" t="s">
        <v>376</v>
      </c>
      <c r="F267" s="183" t="s">
        <v>377</v>
      </c>
      <c r="G267" s="184" t="s">
        <v>351</v>
      </c>
      <c r="H267" s="185">
        <v>1</v>
      </c>
      <c r="I267" s="186"/>
      <c r="J267" s="187">
        <f>ROUND(I267*H267,2)</f>
        <v>0</v>
      </c>
      <c r="K267" s="183" t="s">
        <v>1</v>
      </c>
      <c r="L267" s="39"/>
      <c r="M267" s="188" t="s">
        <v>1</v>
      </c>
      <c r="N267" s="189" t="s">
        <v>41</v>
      </c>
      <c r="O267" s="71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2" t="s">
        <v>352</v>
      </c>
      <c r="AT267" s="192" t="s">
        <v>119</v>
      </c>
      <c r="AU267" s="192" t="s">
        <v>81</v>
      </c>
      <c r="AY267" s="17" t="s">
        <v>117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7" t="s">
        <v>81</v>
      </c>
      <c r="BK267" s="193">
        <f>ROUND(I267*H267,2)</f>
        <v>0</v>
      </c>
      <c r="BL267" s="17" t="s">
        <v>352</v>
      </c>
      <c r="BM267" s="192" t="s">
        <v>378</v>
      </c>
    </row>
    <row r="268" spans="1:65" s="2" customFormat="1" ht="16.5" customHeight="1">
      <c r="A268" s="34"/>
      <c r="B268" s="35"/>
      <c r="C268" s="181" t="s">
        <v>379</v>
      </c>
      <c r="D268" s="181" t="s">
        <v>119</v>
      </c>
      <c r="E268" s="182" t="s">
        <v>380</v>
      </c>
      <c r="F268" s="183" t="s">
        <v>381</v>
      </c>
      <c r="G268" s="184" t="s">
        <v>351</v>
      </c>
      <c r="H268" s="185">
        <v>1</v>
      </c>
      <c r="I268" s="186"/>
      <c r="J268" s="187">
        <f>ROUND(I268*H268,2)</f>
        <v>0</v>
      </c>
      <c r="K268" s="183" t="s">
        <v>1</v>
      </c>
      <c r="L268" s="39"/>
      <c r="M268" s="237" t="s">
        <v>1</v>
      </c>
      <c r="N268" s="238" t="s">
        <v>41</v>
      </c>
      <c r="O268" s="239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2" t="s">
        <v>352</v>
      </c>
      <c r="AT268" s="192" t="s">
        <v>119</v>
      </c>
      <c r="AU268" s="192" t="s">
        <v>81</v>
      </c>
      <c r="AY268" s="17" t="s">
        <v>117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7" t="s">
        <v>81</v>
      </c>
      <c r="BK268" s="193">
        <f>ROUND(I268*H268,2)</f>
        <v>0</v>
      </c>
      <c r="BL268" s="17" t="s">
        <v>352</v>
      </c>
      <c r="BM268" s="192" t="s">
        <v>382</v>
      </c>
    </row>
    <row r="269" spans="1:65" s="2" customFormat="1" ht="6.95" customHeight="1">
      <c r="A269" s="34"/>
      <c r="B269" s="54"/>
      <c r="C269" s="55"/>
      <c r="D269" s="55"/>
      <c r="E269" s="55"/>
      <c r="F269" s="55"/>
      <c r="G269" s="55"/>
      <c r="H269" s="55"/>
      <c r="I269" s="55"/>
      <c r="J269" s="55"/>
      <c r="K269" s="55"/>
      <c r="L269" s="39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sheetProtection algorithmName="SHA-512" hashValue="Z8v+dTHrSBmOZJe6U1JjaF0GL5sgaaSCh4XIEgSYQ0fHDfS/phdJXMeVGT1uNFc5xo3ZGL6U6Mf++URRBMwmvw==" saltValue="UoMVmZAGUb9ObV4mgwF1dlbQIbI8H/D2LQGHVVhdS2l49Jnbwj3u45AwPlBJXmgKJbNtV2wnAnwlQ1ojeQ58QA==" spinCount="100000" sheet="1" objects="1" scenarios="1" formatColumns="0" formatRows="0" autoFilter="0"/>
  <autoFilter ref="C123:K268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2023_10_24 - FN BRNO BOHU...</vt:lpstr>
      <vt:lpstr>'2023_10_24 - FN BRNO BOHU...'!Názvy_tisku</vt:lpstr>
      <vt:lpstr>'Rekapitulace stavby'!Názvy_tisku</vt:lpstr>
      <vt:lpstr>'2023_10_24 - FN BRNO BOHU...'!Oblast_tisku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DESKTOP-RBAEJ1B\Uživatel</dc:creator>
  <cp:lastModifiedBy>Malečková Iveta</cp:lastModifiedBy>
  <dcterms:created xsi:type="dcterms:W3CDTF">2023-10-24T16:12:58Z</dcterms:created>
  <dcterms:modified xsi:type="dcterms:W3CDTF">2023-10-25T12:19:32Z</dcterms:modified>
</cp:coreProperties>
</file>