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rchitektonicko s..." sheetId="2" r:id="rId2"/>
    <sheet name="D.1.4.1 - Zdravotechnické..." sheetId="3" r:id="rId3"/>
    <sheet name="D.1.4.6 - Elektronické ko..." sheetId="4" r:id="rId4"/>
    <sheet name="IO 21 - Areálová jednotná..." sheetId="5" r:id="rId5"/>
    <sheet name="IO 22 - Areálová vodovod" sheetId="6" r:id="rId6"/>
    <sheet name="IO 31 - Areálové rozvody NN" sheetId="7" r:id="rId7"/>
    <sheet name="IO 41 - Areálové rozvody SLP" sheetId="8" r:id="rId8"/>
    <sheet name="VRN - Vedlejší a ostatní ..." sheetId="9" r:id="rId9"/>
  </sheets>
  <definedNames>
    <definedName name="_xlnm.Print_Area" localSheetId="0">'Rekapitulace stavby'!$D$4:$AO$76,'Rekapitulace stavby'!$C$82:$AQ$104</definedName>
    <definedName name="_xlnm._FilterDatabase" localSheetId="1" hidden="1">'D.1.1 - Architektonicko s...'!$C$135:$K$512</definedName>
    <definedName name="_xlnm.Print_Area" localSheetId="1">'D.1.1 - Architektonicko s...'!$C$4:$J$76,'D.1.1 - Architektonicko s...'!$C$82:$J$115,'D.1.1 - Architektonicko s...'!$C$121:$K$512</definedName>
    <definedName name="_xlnm._FilterDatabase" localSheetId="2" hidden="1">'D.1.4.1 - Zdravotechnické...'!$C$122:$K$149</definedName>
    <definedName name="_xlnm.Print_Area" localSheetId="2">'D.1.4.1 - Zdravotechnické...'!$C$4:$J$76,'D.1.4.1 - Zdravotechnické...'!$C$82:$J$102,'D.1.4.1 - Zdravotechnické...'!$C$108:$K$149</definedName>
    <definedName name="_xlnm._FilterDatabase" localSheetId="3" hidden="1">'D.1.4.6 - Elektronické ko...'!$C$128:$K$288</definedName>
    <definedName name="_xlnm.Print_Area" localSheetId="3">'D.1.4.6 - Elektronické ko...'!$C$4:$J$76,'D.1.4.6 - Elektronické ko...'!$C$82:$J$108,'D.1.4.6 - Elektronické ko...'!$C$114:$K$288</definedName>
    <definedName name="_xlnm._FilterDatabase" localSheetId="4" hidden="1">'IO 21 - Areálová jednotná...'!$C$118:$K$136</definedName>
    <definedName name="_xlnm.Print_Area" localSheetId="4">'IO 21 - Areálová jednotná...'!$C$4:$J$76,'IO 21 - Areálová jednotná...'!$C$82:$J$100,'IO 21 - Areálová jednotná...'!$C$106:$K$136</definedName>
    <definedName name="_xlnm._FilterDatabase" localSheetId="5" hidden="1">'IO 22 - Areálová vodovod'!$C$117:$K$133</definedName>
    <definedName name="_xlnm.Print_Area" localSheetId="5">'IO 22 - Areálová vodovod'!$C$4:$J$76,'IO 22 - Areálová vodovod'!$C$82:$J$99,'IO 22 - Areálová vodovod'!$C$105:$K$133</definedName>
    <definedName name="_xlnm._FilterDatabase" localSheetId="6" hidden="1">'IO 31 - Areálové rozvody NN'!$C$130:$K$248</definedName>
    <definedName name="_xlnm.Print_Area" localSheetId="6">'IO 31 - Areálové rozvody NN'!$C$4:$J$76,'IO 31 - Areálové rozvody NN'!$C$82:$J$112,'IO 31 - Areálové rozvody NN'!$C$118:$K$248</definedName>
    <definedName name="_xlnm._FilterDatabase" localSheetId="7" hidden="1">'IO 41 - Areálové rozvody SLP'!$C$121:$K$224</definedName>
    <definedName name="_xlnm.Print_Area" localSheetId="7">'IO 41 - Areálové rozvody SLP'!$C$4:$J$76,'IO 41 - Areálové rozvody SLP'!$C$82:$J$103,'IO 41 - Areálové rozvody SLP'!$C$109:$K$224</definedName>
    <definedName name="_xlnm._FilterDatabase" localSheetId="8" hidden="1">'VRN - Vedlejší a ostatní ...'!$C$117:$K$139</definedName>
    <definedName name="_xlnm.Print_Area" localSheetId="8">'VRN - Vedlejší a ostatní ...'!$C$4:$J$76,'VRN - Vedlejší a ostatní ...'!$C$82:$J$99,'VRN - Vedlejší a ostatní ...'!$C$105:$K$139</definedName>
    <definedName name="_xlnm.Print_Titles" localSheetId="0">'Rekapitulace stavby'!$92:$92</definedName>
    <definedName name="_xlnm.Print_Titles" localSheetId="1">'D.1.1 - Architektonicko s...'!$135:$135</definedName>
    <definedName name="_xlnm.Print_Titles" localSheetId="2">'D.1.4.1 - Zdravotechnické...'!$122:$122</definedName>
    <definedName name="_xlnm.Print_Titles" localSheetId="3">'D.1.4.6 - Elektronické ko...'!$128:$128</definedName>
    <definedName name="_xlnm.Print_Titles" localSheetId="4">'IO 21 - Areálová jednotná...'!$118:$118</definedName>
    <definedName name="_xlnm.Print_Titles" localSheetId="5">'IO 22 - Areálová vodovod'!$117:$117</definedName>
    <definedName name="_xlnm.Print_Titles" localSheetId="6">'IO 31 - Areálové rozvody NN'!$130:$130</definedName>
    <definedName name="_xlnm.Print_Titles" localSheetId="7">'IO 41 - Areálové rozvody SLP'!$121:$121</definedName>
    <definedName name="_xlnm.Print_Titles" localSheetId="8">'VRN - Vedlejší a ostatní ...'!$117:$117</definedName>
  </definedNames>
  <calcPr fullCalcOnLoad="1"/>
</workbook>
</file>

<file path=xl/sharedStrings.xml><?xml version="1.0" encoding="utf-8"?>
<sst xmlns="http://schemas.openxmlformats.org/spreadsheetml/2006/main" count="11445" uniqueCount="1679">
  <si>
    <t>Export Komplet</t>
  </si>
  <si>
    <t/>
  </si>
  <si>
    <t>2.0</t>
  </si>
  <si>
    <t>ZAMOK</t>
  </si>
  <si>
    <t>False</t>
  </si>
  <si>
    <t>{4dc56a2e-0f54-47ac-98aa-2c026195fdec}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</si>
  <si>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</si>
  <si>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</si>
  <si>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</si>
  <si>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</si>
  <si>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</si>
  <si>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</si>
  <si>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</si>
  <si>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</si>
  <si>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2023_12_05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</si>
  <si>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</si>
  <si>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</si>
  <si>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FN Brno Bohunice - Úsek zdravotnického materiálu</t>
  </si>
  <si>
    <t>KSO:</t>
  </si>
  <si>
    <t>CC-CZ:</t>
  </si>
  <si>
    <t>Místo:</t>
  </si>
  <si>
    <t>Brno</t>
  </si>
  <si>
    <t>Datum:</t>
  </si>
  <si>
    <t>4. 12. 2023</t>
  </si>
  <si>
    <t>Zadavatel:</t>
  </si>
  <si>
    <t>IČ:</t>
  </si>
  <si>
    <t>Fakultní nemocnice Brno</t>
  </si>
  <si>
    <t>DIČ:</t>
  </si>
  <si>
    <t>Uchazeč:</t>
  </si>
  <si>
    <t>Vyplň údaj</t>
  </si>
  <si>
    <t>Projektant:</t>
  </si>
  <si>
    <t>TIPRO projekt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</si>
  <si>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</si>
  <si>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</si>
  <si>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</si>
  <si>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</si>
  <si>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</si>
  <si>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</si>
  <si>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</si>
  <si>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</si>
  <si>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</si>
  <si>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</si>
  <si>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</si>
  <si>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</si>
  <si>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</si>
  <si>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</si>
  <si>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</si>
  <si>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</si>
  <si>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</si>
  <si>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</si>
  <si>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</si>
  <si>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</si>
  <si>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</si>
  <si>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</si>
  <si>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</si>
  <si>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</si>
  <si>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</si>
  <si>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</si>
  <si>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</si>
  <si>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</si>
  <si>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</si>
  <si>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</si>
  <si>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</si>
  <si>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</si>
  <si>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</si>
  <si>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</si>
  <si>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</si>
  <si>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</si>
  <si>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</si>
  <si>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</si>
  <si>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</si>
  <si>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</si>
  <si>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</si>
  <si>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</si>
  <si>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</si>
  <si>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</si>
  <si>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</si>
  <si>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</si>
  <si>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</si>
  <si>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</si>
  <si>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</si>
  <si>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Bunkoviště</t>
  </si>
  <si>
    <t>STA</t>
  </si>
  <si>
    <t>1</t>
  </si>
  <si>
    <t>{29baafd4-fc17-48b9-b9e6-0739a53942bb}</t>
  </si>
  <si>
    <t>2</t>
  </si>
  <si>
    <t>/</t>
  </si>
  <si>
    <t>D.1.1</t>
  </si>
  <si>
    <t>Architektonicko stavební část</t>
  </si>
  <si>
    <t>Soupis</t>
  </si>
  <si>
    <t>{76075af9-b8fd-4bca-ac5b-eb00b131d93c}</t>
  </si>
  <si>
    <t>D.1.4.1</t>
  </si>
  <si>
    <t>Zdravotechnické instalace</t>
  </si>
  <si>
    <t>{2c944e1a-2543-46ed-8c58-800986d6e530}</t>
  </si>
  <si>
    <t>D.1.4.6</t>
  </si>
  <si>
    <t>Elektronické komunikace</t>
  </si>
  <si>
    <t>{f3867440-c4f2-43b1-bda1-4ac266efe790}</t>
  </si>
  <si>
    <t>IO 21</t>
  </si>
  <si>
    <t>Areálová jednotná kanalizace</t>
  </si>
  <si>
    <t>{4266db13-ddea-4181-a630-695085d9cec7}</t>
  </si>
  <si>
    <t>IO 22</t>
  </si>
  <si>
    <t>Areálová vodovod</t>
  </si>
  <si>
    <t>{337ac5ed-e67b-41a9-978e-bf047b95a4b7}</t>
  </si>
  <si>
    <t>IO 31</t>
  </si>
  <si>
    <t>Areálové rozvody NN</t>
  </si>
  <si>
    <t>{0f7971d2-83c3-4b9f-a4ac-67e7b0df25ee}</t>
  </si>
  <si>
    <t>IO 41</t>
  </si>
  <si>
    <t>Areálové rozvody SLP</t>
  </si>
  <si>
    <t>{024cc480-1135-47ae-888e-e6aec6f82a37}</t>
  </si>
  <si>
    <t>VRN</t>
  </si>
  <si>
    <t>Vedlejší a ostatní rozpočtové náklady</t>
  </si>
  <si>
    <t>{21b60162-c6e1-4e3d-b281-049e51753682}</t>
  </si>
  <si>
    <t>KRYCÍ LIST SOUPISU PRACÍ</t>
  </si>
  <si>
    <t>Objekt:</t>
  </si>
  <si>
    <t>SO 01 - Bunkoviště</t>
  </si>
  <si>
    <t>Soupis:</t>
  </si>
  <si>
    <t>D.1.1 - Architektonicko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</si>
  <si>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</si>
  <si>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</si>
  <si>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</si>
  <si>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</si>
  <si>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</si>
  <si>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</si>
  <si>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</si>
  <si>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</si>
  <si>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</si>
  <si>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</si>
  <si>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</si>
  <si>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</si>
  <si>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</si>
  <si>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</si>
  <si>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</si>
  <si>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</si>
  <si>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</si>
  <si>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</si>
  <si>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</si>
  <si>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OST - Ostatní náklady</t>
  </si>
  <si>
    <t>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</si>
  <si>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</si>
  <si>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</si>
  <si>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</si>
  <si>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</si>
  <si>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</si>
  <si>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</si>
  <si>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</si>
  <si>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</si>
  <si>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</si>
  <si>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</si>
  <si>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</si>
  <si>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</si>
  <si>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</si>
  <si>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</si>
  <si>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</si>
  <si>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</si>
  <si>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</si>
  <si>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</si>
  <si>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</si>
  <si>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311113142</t>
  </si>
  <si>
    <t>Nosná zeď tl přes 150 do 200 mm z hladkých tvárnic ztraceného bednění včetně výplně z betonu tř. 20/25</t>
  </si>
  <si>
    <t>m2</t>
  </si>
  <si>
    <t>CS ÚRS 2023 02</t>
  </si>
  <si>
    <t>4</t>
  </si>
  <si>
    <t>-803001779</t>
  </si>
  <si>
    <t>VV</t>
  </si>
  <si>
    <t>protipožární stěna</t>
  </si>
  <si>
    <t>0,9*0,25</t>
  </si>
  <si>
    <t>311272031</t>
  </si>
  <si>
    <t>Zdivo z pórobetonových tvárnic hladkých přes P2 do P4 přes 450 do 600 kg/m3 na tenkovrstvou maltu tl 200 mm</t>
  </si>
  <si>
    <t>646726530</t>
  </si>
  <si>
    <t>0,9*(3,5-0,75)</t>
  </si>
  <si>
    <t>311273951</t>
  </si>
  <si>
    <t>Založeni pórobetonového zdiva na zakládací maltu tloušťky 200 mm</t>
  </si>
  <si>
    <t>m</t>
  </si>
  <si>
    <t>-456201525</t>
  </si>
  <si>
    <t>0,9</t>
  </si>
  <si>
    <t>312361821</t>
  </si>
  <si>
    <t>Výztuž výplňových zdí betonářskou ocelí 10 505</t>
  </si>
  <si>
    <t>t</t>
  </si>
  <si>
    <t>-348154346</t>
  </si>
  <si>
    <t>5</t>
  </si>
  <si>
    <t>389381001</t>
  </si>
  <si>
    <t>Dobetonování prefabrikovaných konstrukcí</t>
  </si>
  <si>
    <t>m3</t>
  </si>
  <si>
    <t>1506107307</t>
  </si>
  <si>
    <t>drobné dobetonávky</t>
  </si>
  <si>
    <t>0,4</t>
  </si>
  <si>
    <t>Vodorovné konstrukce</t>
  </si>
  <si>
    <t>6</t>
  </si>
  <si>
    <t>417352111</t>
  </si>
  <si>
    <t>Ztracené bednění věnců z pórobetonových U-profilů do 500 kg/m3 pro zdivo tl 200 mm</t>
  </si>
  <si>
    <t>63293297</t>
  </si>
  <si>
    <t>2*0,9</t>
  </si>
  <si>
    <t>8</t>
  </si>
  <si>
    <t>4303215-1</t>
  </si>
  <si>
    <t>Příplatek za kartáčování povrchu schodiště a podest</t>
  </si>
  <si>
    <t>-998394544</t>
  </si>
  <si>
    <t>vyrovnávací schody s podestou</t>
  </si>
  <si>
    <t>1*2</t>
  </si>
  <si>
    <t>Součet</t>
  </si>
  <si>
    <t>7</t>
  </si>
  <si>
    <t>430321515</t>
  </si>
  <si>
    <t>Schodišťová konstrukce a rampa ze ŽB tř. C 20/25</t>
  </si>
  <si>
    <t>32293107</t>
  </si>
  <si>
    <t>2*1*0,28</t>
  </si>
  <si>
    <t>2*1*0,37</t>
  </si>
  <si>
    <t>9</t>
  </si>
  <si>
    <t>430362021</t>
  </si>
  <si>
    <t>Výztuž schodišťové konstrukce a rampy svařovanými sítěmi Kari</t>
  </si>
  <si>
    <t>-2107562672</t>
  </si>
  <si>
    <t>2*1*3,03*1,3*0,001</t>
  </si>
  <si>
    <t>10</t>
  </si>
  <si>
    <t>431351121</t>
  </si>
  <si>
    <t>Zřízení bednění podest schodišť a ramp přímočarých v do 4 m</t>
  </si>
  <si>
    <t>-401143550</t>
  </si>
  <si>
    <t>2*(1+2)*0,28</t>
  </si>
  <si>
    <t>2*(1+2)*0,37</t>
  </si>
  <si>
    <t>11</t>
  </si>
  <si>
    <t>431351122</t>
  </si>
  <si>
    <t>Odstranění bednění podest schodišť a ramp přímočarých v do 4 m</t>
  </si>
  <si>
    <t>743430557</t>
  </si>
  <si>
    <t>Úpravy povrchů, podlahy a osazování výplní</t>
  </si>
  <si>
    <t>12</t>
  </si>
  <si>
    <t>631311234</t>
  </si>
  <si>
    <t>Mazanina tl přes 120 do 240 mm z betonu prostého se zvýšenými nároky na prostředí tř. C 25/30</t>
  </si>
  <si>
    <t>1033376693</t>
  </si>
  <si>
    <t>výkres D.1.1.06 - ocelová rampa s přístřeškem</t>
  </si>
  <si>
    <t>11,92*1,5*0,15</t>
  </si>
  <si>
    <t>13</t>
  </si>
  <si>
    <t>6313190R1</t>
  </si>
  <si>
    <t>Příplatek k mazanině tl přes 120 do 240 mm za kartáčovaný povrch</t>
  </si>
  <si>
    <t>-1390295371</t>
  </si>
  <si>
    <t>14</t>
  </si>
  <si>
    <t>631319175</t>
  </si>
  <si>
    <t>Příplatek k mazanině tl přes 120 do 240 mm za stržení povrchu spodní vrstvy před vložením výztuže</t>
  </si>
  <si>
    <t>-774878617</t>
  </si>
  <si>
    <t>631362021</t>
  </si>
  <si>
    <t>Výztuž mazanin svařovanými sítěmi Kari</t>
  </si>
  <si>
    <t>-1730796418</t>
  </si>
  <si>
    <t>11,92*1,5*3,03*1,2*0,001</t>
  </si>
  <si>
    <t>16</t>
  </si>
  <si>
    <t>642945111</t>
  </si>
  <si>
    <t>Osazování protipožárních nebo protiplynových zárubní dveří jednokřídlových do 2,5 m2</t>
  </si>
  <si>
    <t>kus</t>
  </si>
  <si>
    <t>577704037</t>
  </si>
  <si>
    <t>17</t>
  </si>
  <si>
    <t>M</t>
  </si>
  <si>
    <t>553315R1</t>
  </si>
  <si>
    <t>zárubeň jednokřídlá atypická ocelová pro zdění s protipožární úpravou tl stěny 210-250mm rozměru 825/2125mm</t>
  </si>
  <si>
    <t>1487358267</t>
  </si>
  <si>
    <t>P</t>
  </si>
  <si>
    <t>Poznámka k položce:
YZP s PP ochranou</t>
  </si>
  <si>
    <t>Ostatní konstrukce a práce, bourání</t>
  </si>
  <si>
    <t>18</t>
  </si>
  <si>
    <t>953943211</t>
  </si>
  <si>
    <t>Osazování hasicího přístroje</t>
  </si>
  <si>
    <t>-1332046599</t>
  </si>
  <si>
    <t>19</t>
  </si>
  <si>
    <t>449321R1</t>
  </si>
  <si>
    <t>přístroj hasicí ruční práškový s hasící schopností 21A</t>
  </si>
  <si>
    <t>-381930748</t>
  </si>
  <si>
    <t>20</t>
  </si>
  <si>
    <t>953961113</t>
  </si>
  <si>
    <t>Kotvy chemickým tmelem M 12 hl 110 mm do betonu, ŽB nebo kamene s vyvrtáním otvoru</t>
  </si>
  <si>
    <t>-1524942546</t>
  </si>
  <si>
    <t>953965122</t>
  </si>
  <si>
    <t>Kotevní šroub pro chemické kotvy M 12 dl 220 mm</t>
  </si>
  <si>
    <t>580540691</t>
  </si>
  <si>
    <t>22</t>
  </si>
  <si>
    <t>953993311</t>
  </si>
  <si>
    <t>Osazení bezpečnostní, orientační nebo informační tabulky samolepicí</t>
  </si>
  <si>
    <t>-1667326260</t>
  </si>
  <si>
    <t>23</t>
  </si>
  <si>
    <t>953-S001</t>
  </si>
  <si>
    <t>symbolika únikových východů v polepu</t>
  </si>
  <si>
    <t>-1789973648</t>
  </si>
  <si>
    <t>24</t>
  </si>
  <si>
    <t>953-S002</t>
  </si>
  <si>
    <t>symbolika směrovek a bezpečnostních zařízení v polepu</t>
  </si>
  <si>
    <t>1290715134</t>
  </si>
  <si>
    <t>25</t>
  </si>
  <si>
    <t>953-S003</t>
  </si>
  <si>
    <t>symbolika hasicích zařízení, uzávěrů aj. v polepu</t>
  </si>
  <si>
    <t>-157872252</t>
  </si>
  <si>
    <t>26</t>
  </si>
  <si>
    <t>953993321</t>
  </si>
  <si>
    <t>Osazení bezpečnostní, orientační nebo informační tabulky přilepením</t>
  </si>
  <si>
    <t>-1605296108</t>
  </si>
  <si>
    <t>27</t>
  </si>
  <si>
    <t>953-P001</t>
  </si>
  <si>
    <t>symbolika únikových východů v plastu</t>
  </si>
  <si>
    <t>-1202545943</t>
  </si>
  <si>
    <t>28</t>
  </si>
  <si>
    <t>953-P002</t>
  </si>
  <si>
    <t>symbolika směrovek a bezpečnostních zařízení v plastu</t>
  </si>
  <si>
    <t>-1128104149</t>
  </si>
  <si>
    <t>29</t>
  </si>
  <si>
    <t>953-P003</t>
  </si>
  <si>
    <t>symbolika hasicích zařízení, uzávěrů aj. v plastu</t>
  </si>
  <si>
    <t>358127047</t>
  </si>
  <si>
    <t>998</t>
  </si>
  <si>
    <t>Přesun hmot</t>
  </si>
  <si>
    <t>30</t>
  </si>
  <si>
    <t>998011001</t>
  </si>
  <si>
    <t>Přesun hmot pro budovy zděné v do 6 m</t>
  </si>
  <si>
    <t>50876853</t>
  </si>
  <si>
    <t>PSV</t>
  </si>
  <si>
    <t>Práce a dodávky PSV</t>
  </si>
  <si>
    <t>711</t>
  </si>
  <si>
    <t>Izolace proti vodě, vlhkosti a plynům</t>
  </si>
  <si>
    <t>31</t>
  </si>
  <si>
    <t>711131101</t>
  </si>
  <si>
    <t>Provedení izolace proti zemní vlhkosti pásy na sucho vodorovné AIP nebo tkaninou</t>
  </si>
  <si>
    <t>671565661</t>
  </si>
  <si>
    <t>2*1*1,3</t>
  </si>
  <si>
    <t>32</t>
  </si>
  <si>
    <t>62821109</t>
  </si>
  <si>
    <t>asfaltový pás separační s krycí vrstvou tl do 1,0mm, typu R</t>
  </si>
  <si>
    <t>713025585</t>
  </si>
  <si>
    <t>5,2*1,3 'Přepočtené koeficientem množství</t>
  </si>
  <si>
    <t>33</t>
  </si>
  <si>
    <t>711199096</t>
  </si>
  <si>
    <t>Příplatek k izolacím proti zemní vlhkosti za plochu do 10 m2 pásy na sucho a AIP</t>
  </si>
  <si>
    <t>1017477595</t>
  </si>
  <si>
    <t>34</t>
  </si>
  <si>
    <t>998711101</t>
  </si>
  <si>
    <t>Přesun hmot tonážní pro izolace proti vodě, vlhkosti a plynům v objektech v do 6 m</t>
  </si>
  <si>
    <t>-1384517459</t>
  </si>
  <si>
    <t>35</t>
  </si>
  <si>
    <t>998711181</t>
  </si>
  <si>
    <t>Příplatek k přesunu hmot tonážní 711 prováděný bez použití mechanizace</t>
  </si>
  <si>
    <t>-2030334756</t>
  </si>
  <si>
    <t>751</t>
  </si>
  <si>
    <t>Vzduchotechnika</t>
  </si>
  <si>
    <t>36</t>
  </si>
  <si>
    <t>751616022</t>
  </si>
  <si>
    <t>Montáž dveřní vzduchové clony na stěnu do výšky přes 1,5 do 3 m délky clony do 1,5 m s elektrickým ohřevem</t>
  </si>
  <si>
    <t>958949265</t>
  </si>
  <si>
    <t>37</t>
  </si>
  <si>
    <t>429540R1</t>
  </si>
  <si>
    <t>clona vzduchová elektrický ohřívač 12,6 kW dálkové bezdrátové ovládání bílá dl 2 m</t>
  </si>
  <si>
    <t>-1894172210</t>
  </si>
  <si>
    <t>38</t>
  </si>
  <si>
    <t>998751101</t>
  </si>
  <si>
    <t>Přesun hmot tonážní pro vzduchotechniku v objektech výšky do 12 m</t>
  </si>
  <si>
    <t>-1001545253</t>
  </si>
  <si>
    <t>39</t>
  </si>
  <si>
    <t>998751181</t>
  </si>
  <si>
    <t>Příplatek k přesunu hmot tonážní 751 prováděný bez použití mechanizace pro jakoukoliv výšku objektu</t>
  </si>
  <si>
    <t>-1482382385</t>
  </si>
  <si>
    <t>763</t>
  </si>
  <si>
    <t>Konstrukce suché výstavby</t>
  </si>
  <si>
    <t>40</t>
  </si>
  <si>
    <t>763111411</t>
  </si>
  <si>
    <t>SDK příčka tl 100 mm profil CW+UW 50 desky 2xA 12,5 s izolací EI 60 Rw do 51 dB</t>
  </si>
  <si>
    <t>-2062985410</t>
  </si>
  <si>
    <t>Vnitřní místnost pro RACK – SDK - u místnosti 01.111</t>
  </si>
  <si>
    <t>(1,9+1,35)*2,54</t>
  </si>
  <si>
    <t>41</t>
  </si>
  <si>
    <t>763111717</t>
  </si>
  <si>
    <t>SDK příčka základní penetrační nátěr (oboustranně)</t>
  </si>
  <si>
    <t>-1199084178</t>
  </si>
  <si>
    <t>42</t>
  </si>
  <si>
    <t>763111722</t>
  </si>
  <si>
    <t>SDK příčka pozinkovaný úhelník k ochraně rohů</t>
  </si>
  <si>
    <t>548869274</t>
  </si>
  <si>
    <t>43</t>
  </si>
  <si>
    <t>763181311</t>
  </si>
  <si>
    <t>Montáž jednokřídlové kovové zárubně do SDK příčky</t>
  </si>
  <si>
    <t>-1804093004</t>
  </si>
  <si>
    <t>Vnitřní místnost pro RACK – SDK -  u místnosti 01.111</t>
  </si>
  <si>
    <t>44</t>
  </si>
  <si>
    <t>55331590</t>
  </si>
  <si>
    <t>zárubeň jednokřídlá ocelová pro sádrokartonové příčky tl stěny 75-100mm rozměru 800/1970, 2100mm</t>
  </si>
  <si>
    <t>1239829797</t>
  </si>
  <si>
    <t>Poznámka k položce:
S, SH, SP</t>
  </si>
  <si>
    <t>45</t>
  </si>
  <si>
    <t>998763301</t>
  </si>
  <si>
    <t>Přesun hmot tonážní pro sádrokartonové konstrukce v objektech v do 6 m</t>
  </si>
  <si>
    <t>747428652</t>
  </si>
  <si>
    <t>46</t>
  </si>
  <si>
    <t>998763381</t>
  </si>
  <si>
    <t>Příplatek k přesunu hmot tonážní 763 SDK prováděný bez použití mechanizace</t>
  </si>
  <si>
    <t>595076769</t>
  </si>
  <si>
    <t>766</t>
  </si>
  <si>
    <t>Konstrukce truhlářské</t>
  </si>
  <si>
    <t>47</t>
  </si>
  <si>
    <t>766660021</t>
  </si>
  <si>
    <t>Montáž dveřních křídel otvíravých jednokřídlových š do 0,8 m požárních do ocelové zárubně</t>
  </si>
  <si>
    <t>-1201746019</t>
  </si>
  <si>
    <t>48</t>
  </si>
  <si>
    <t>611600R1</t>
  </si>
  <si>
    <t>dveře jednokřídlé dřevěné plné 800x1970mm vč. kování a zámku</t>
  </si>
  <si>
    <t>-803904564</t>
  </si>
  <si>
    <t>49</t>
  </si>
  <si>
    <t>998766101</t>
  </si>
  <si>
    <t>Přesun hmot tonážní pro kce truhlářské v objektech v do 6 m</t>
  </si>
  <si>
    <t>-1207739357</t>
  </si>
  <si>
    <t>50</t>
  </si>
  <si>
    <t>998766181</t>
  </si>
  <si>
    <t>Příplatek k přesunu hmot tonážní 766 prováděný bez použití mechanizace</t>
  </si>
  <si>
    <t>-1564937060</t>
  </si>
  <si>
    <t>767</t>
  </si>
  <si>
    <t>Konstrukce zámečnické</t>
  </si>
  <si>
    <t>51</t>
  </si>
  <si>
    <t>767391112</t>
  </si>
  <si>
    <t>Montáž krytiny z tvarovaných plechů šroubováním</t>
  </si>
  <si>
    <t>1104202453</t>
  </si>
  <si>
    <t>výkres D1.1.06 - ocelová rampa s přístřeškem</t>
  </si>
  <si>
    <t>poloha 28 - TRPL T35 tl. 0,8 mm</t>
  </si>
  <si>
    <t>poloha 29 - TRPL T35 tl. 0,8 mm</t>
  </si>
  <si>
    <t>25,5</t>
  </si>
  <si>
    <t>52</t>
  </si>
  <si>
    <t>15485111</t>
  </si>
  <si>
    <t>plech trapézový 35/207/1035 Pz tl 0,8mm</t>
  </si>
  <si>
    <t>861576004</t>
  </si>
  <si>
    <t>74,5*1,133 'Přepočtené koeficientem množství</t>
  </si>
  <si>
    <t>58</t>
  </si>
  <si>
    <t>7675648R01</t>
  </si>
  <si>
    <t>Příplatek za zapravení detailů TI + rozšiřovací profily, zalištování</t>
  </si>
  <si>
    <t>soubor</t>
  </si>
  <si>
    <t>-1018039644</t>
  </si>
  <si>
    <t>53</t>
  </si>
  <si>
    <t>767590120</t>
  </si>
  <si>
    <t>Montáž podlahového roštu šroubovaného</t>
  </si>
  <si>
    <t>kg</t>
  </si>
  <si>
    <t>-650669723</t>
  </si>
  <si>
    <t>poloha 4 - SP 330 - 34/38</t>
  </si>
  <si>
    <t>105</t>
  </si>
  <si>
    <t>54</t>
  </si>
  <si>
    <t>130-0001</t>
  </si>
  <si>
    <t>podlahový rošt  SP 330-34/38</t>
  </si>
  <si>
    <t>-1530694463</t>
  </si>
  <si>
    <t>3,68*1,15 'Přepočtené koeficientem množství</t>
  </si>
  <si>
    <t>55</t>
  </si>
  <si>
    <t>767590192</t>
  </si>
  <si>
    <t>Příplatek k montáži podlahového roštu za úpravu roštu ( krácení )</t>
  </si>
  <si>
    <t>1284739579</t>
  </si>
  <si>
    <t>2,99+1,22</t>
  </si>
  <si>
    <t>56</t>
  </si>
  <si>
    <t>767646510</t>
  </si>
  <si>
    <t>Montáž dveří protipožárního uzávěru jednokřídlového</t>
  </si>
  <si>
    <t>1388361031</t>
  </si>
  <si>
    <t>57</t>
  </si>
  <si>
    <t>553411R1</t>
  </si>
  <si>
    <t>dveře jednokřídlé protipožární 825x2125 mm</t>
  </si>
  <si>
    <t>-1389487462</t>
  </si>
  <si>
    <t>59</t>
  </si>
  <si>
    <t>767995111</t>
  </si>
  <si>
    <t>Montáž atypických zámečnických konstrukcí hm do 5 kg</t>
  </si>
  <si>
    <t>1218596245</t>
  </si>
  <si>
    <t>poloha 3 - P8</t>
  </si>
  <si>
    <t>3,925</t>
  </si>
  <si>
    <t>poloha 6 - P5</t>
  </si>
  <si>
    <t>7,5</t>
  </si>
  <si>
    <t>poloha 12 - P4</t>
  </si>
  <si>
    <t>poloha 13 - P8</t>
  </si>
  <si>
    <t>10,1</t>
  </si>
  <si>
    <t>poloha 22 - UPE 120</t>
  </si>
  <si>
    <t>poloha 24 - PL5</t>
  </si>
  <si>
    <t>1,6</t>
  </si>
  <si>
    <t>poloha 26 - tyč průměr 10 mm + napínák</t>
  </si>
  <si>
    <t>poloha 27 - tyč průměr 10 mm + napínák</t>
  </si>
  <si>
    <t>7,9</t>
  </si>
  <si>
    <t>poloha 30 - TR 50/4</t>
  </si>
  <si>
    <t>75</t>
  </si>
  <si>
    <t>trubka ocelová  jakost 11 353 TR 30x3,0mm</t>
  </si>
  <si>
    <t>zábradlí u dobetonovaného schodiště</t>
  </si>
  <si>
    <t>P8</t>
  </si>
  <si>
    <t>60</t>
  </si>
  <si>
    <t>13010930</t>
  </si>
  <si>
    <t>ocel profilová jakost S235JR (11 375) průřez UPE 120</t>
  </si>
  <si>
    <t>-2080240323</t>
  </si>
  <si>
    <t>Poznámka k položce:
Hmotnost: 12,40 kg/m</t>
  </si>
  <si>
    <t>6*0,001</t>
  </si>
  <si>
    <t>0,006*1,1 'Přepočtené koeficientem množství</t>
  </si>
  <si>
    <t>61</t>
  </si>
  <si>
    <t>13611214</t>
  </si>
  <si>
    <t>plech ocelový hladký jakost S235JR tl 4mm tabule</t>
  </si>
  <si>
    <t>-1712595701</t>
  </si>
  <si>
    <t>Poznámka k položce:
Hmotnost 31,4 kg/m2</t>
  </si>
  <si>
    <t>15*0,001</t>
  </si>
  <si>
    <t>0,015*1,1 'Přepočtené koeficientem množství</t>
  </si>
  <si>
    <t>62</t>
  </si>
  <si>
    <t>13611218</t>
  </si>
  <si>
    <t>plech ocelový hladký jakost S235JR tl 5mm tabule</t>
  </si>
  <si>
    <t>1667314312</t>
  </si>
  <si>
    <t>Poznámka k položce:
Hmotnost 39,25 kg/m2</t>
  </si>
  <si>
    <t>7,5*0,001</t>
  </si>
  <si>
    <t>1,6*0,001</t>
  </si>
  <si>
    <t>0,01*1,1 'Přepočtené koeficientem množství</t>
  </si>
  <si>
    <t>63</t>
  </si>
  <si>
    <t>13611221R</t>
  </si>
  <si>
    <t>plech ocelový hladký jakost S235JR tl 8mm tabule</t>
  </si>
  <si>
    <t>-1746553080</t>
  </si>
  <si>
    <t>Poznámka k položce:
Hmotnost 47,1 kg/m2</t>
  </si>
  <si>
    <t>3,925*0,001</t>
  </si>
  <si>
    <t>10,1*0,001</t>
  </si>
  <si>
    <t>20*0,001</t>
  </si>
  <si>
    <t>0,034*1,1 'Přepočtené koeficientem množství</t>
  </si>
  <si>
    <t>64</t>
  </si>
  <si>
    <t>55283904</t>
  </si>
  <si>
    <t>trubka ocelová bezešvá hladká jakost 11 353 51x4,0mm</t>
  </si>
  <si>
    <t>-1581082181</t>
  </si>
  <si>
    <t>15*1,1</t>
  </si>
  <si>
    <t>16,5*1,1 'Přepočtené koeficientem množství</t>
  </si>
  <si>
    <t>65</t>
  </si>
  <si>
    <t>552-001</t>
  </si>
  <si>
    <t>tyč průměr 10 mm + napínák</t>
  </si>
  <si>
    <t>-721372544</t>
  </si>
  <si>
    <t>7,9*0,001</t>
  </si>
  <si>
    <t>0,016*1,1 'Přepočtené koeficientem množství</t>
  </si>
  <si>
    <t>66</t>
  </si>
  <si>
    <t>140150R1</t>
  </si>
  <si>
    <t>1884171165</t>
  </si>
  <si>
    <t>TR30/3</t>
  </si>
  <si>
    <t>67</t>
  </si>
  <si>
    <t>130-Z-01</t>
  </si>
  <si>
    <t xml:space="preserve">příplatek za povrchovou úpravu žárové zinkování </t>
  </si>
  <si>
    <t>-2083915687</t>
  </si>
  <si>
    <t>194,525*1,1 'Přepočtené koeficientem množství</t>
  </si>
  <si>
    <t>68</t>
  </si>
  <si>
    <t>767995112</t>
  </si>
  <si>
    <t>Montáž atypických zámečnických konstrukcí hm přes 5 do 10 kg</t>
  </si>
  <si>
    <t>-1016711707</t>
  </si>
  <si>
    <t>poloha 25 - UPE 120</t>
  </si>
  <si>
    <t>7,3</t>
  </si>
  <si>
    <t>69</t>
  </si>
  <si>
    <t>1472019602</t>
  </si>
  <si>
    <t>7,3*0,001</t>
  </si>
  <si>
    <t>0,007*1,1 'Přepočtené koeficientem množství</t>
  </si>
  <si>
    <t>70</t>
  </si>
  <si>
    <t>1906619590</t>
  </si>
  <si>
    <t>7,3*1,1 'Přepočtené koeficientem množství</t>
  </si>
  <si>
    <t>71</t>
  </si>
  <si>
    <t>767995114</t>
  </si>
  <si>
    <t>Montáž atypických zámečnických konstrukcí hm přes 20 do 50 kg</t>
  </si>
  <si>
    <t>1444518772</t>
  </si>
  <si>
    <t>poloha 1 - U140</t>
  </si>
  <si>
    <t>poloha 2 - L80/6</t>
  </si>
  <si>
    <t>poloha 5 - P4</t>
  </si>
  <si>
    <t>76</t>
  </si>
  <si>
    <t>poloha 8 - U140</t>
  </si>
  <si>
    <t>poloha 9 - U140</t>
  </si>
  <si>
    <t>poloha 10 - U140</t>
  </si>
  <si>
    <t>poloha 11 - U140</t>
  </si>
  <si>
    <t>23,6</t>
  </si>
  <si>
    <t>poloha 16 - HEA 140</t>
  </si>
  <si>
    <t>139</t>
  </si>
  <si>
    <t>poloha 21 - UPE 120</t>
  </si>
  <si>
    <t>72</t>
  </si>
  <si>
    <t>13010432</t>
  </si>
  <si>
    <t>úhelník ocelový rovnostranný jakost S235JR (11 375) 80x80x6mm</t>
  </si>
  <si>
    <t>1194449996</t>
  </si>
  <si>
    <t>Poznámka k položce:
Hmotnost: 7,64 kg/m</t>
  </si>
  <si>
    <t>23*0,001</t>
  </si>
  <si>
    <t>0,023*1,1 'Přepočtené koeficientem množství</t>
  </si>
  <si>
    <t>73</t>
  </si>
  <si>
    <t>13010820</t>
  </si>
  <si>
    <t>ocel profilová jakost S235JR (11 375) průřez U (UPN) 140</t>
  </si>
  <si>
    <t>-2065060946</t>
  </si>
  <si>
    <t>Poznámka k položce:
Hmotnost: 16,00 kg/m</t>
  </si>
  <si>
    <t>49*0,001</t>
  </si>
  <si>
    <t>45*0,001</t>
  </si>
  <si>
    <t>46*0,001</t>
  </si>
  <si>
    <t>22*0,001</t>
  </si>
  <si>
    <t>23,6*0,001</t>
  </si>
  <si>
    <t>0,186*1,1 'Přepočtené koeficientem množství</t>
  </si>
  <si>
    <t>74</t>
  </si>
  <si>
    <t>1412017573</t>
  </si>
  <si>
    <t>43*0,001</t>
  </si>
  <si>
    <t>0,043*1,1 'Přepočtené koeficientem množství</t>
  </si>
  <si>
    <t>13010954</t>
  </si>
  <si>
    <t>ocel profilová jakost S235JR (11 375) průřez HEA 140</t>
  </si>
  <si>
    <t>477270224</t>
  </si>
  <si>
    <t>Poznámka k položce:
Hmotnost: 25,30 kg/m</t>
  </si>
  <si>
    <t>139*0,001</t>
  </si>
  <si>
    <t>0,139*1,1 'Přepočtené koeficientem množství</t>
  </si>
  <si>
    <t>-1823265215</t>
  </si>
  <si>
    <t>76*0,001</t>
  </si>
  <si>
    <t>0,076*1,1 'Přepočtené koeficientem množství</t>
  </si>
  <si>
    <t>77</t>
  </si>
  <si>
    <t>-1692796120</t>
  </si>
  <si>
    <t>466,6*1,1 'Přepočtené koeficientem množství</t>
  </si>
  <si>
    <t>78</t>
  </si>
  <si>
    <t>767995115</t>
  </si>
  <si>
    <t>Montáž atypických zámečnických konstrukcí hm přes 50 do 100 kg</t>
  </si>
  <si>
    <t>-251444605</t>
  </si>
  <si>
    <t>poloha 17 - HEA 140</t>
  </si>
  <si>
    <t>255</t>
  </si>
  <si>
    <t>poloha 19 - UPE 120</t>
  </si>
  <si>
    <t>212</t>
  </si>
  <si>
    <t>poloha 20 - UPE 120</t>
  </si>
  <si>
    <t>216</t>
  </si>
  <si>
    <t>poloha 23- UPE 120</t>
  </si>
  <si>
    <t>142</t>
  </si>
  <si>
    <t>poloha 31 - TR 50/4</t>
  </si>
  <si>
    <t>79</t>
  </si>
  <si>
    <t>1616467324</t>
  </si>
  <si>
    <t>212*0,001</t>
  </si>
  <si>
    <t>216*0,001</t>
  </si>
  <si>
    <t>142*0,001</t>
  </si>
  <si>
    <t>0,57*1,1 'Přepočtené koeficientem množství</t>
  </si>
  <si>
    <t>80</t>
  </si>
  <si>
    <t>-949317525</t>
  </si>
  <si>
    <t>255*0,001</t>
  </si>
  <si>
    <t>0,255*1,1 'Přepočtené koeficientem množství</t>
  </si>
  <si>
    <t>81</t>
  </si>
  <si>
    <t>-1741946575</t>
  </si>
  <si>
    <t>4*14</t>
  </si>
  <si>
    <t>56*1,1 'Přepočtené koeficientem množství</t>
  </si>
  <si>
    <t>82</t>
  </si>
  <si>
    <t>-1506955514</t>
  </si>
  <si>
    <t>1080*1,1 'Přepočtené koeficientem množství</t>
  </si>
  <si>
    <t>83</t>
  </si>
  <si>
    <t>767995116</t>
  </si>
  <si>
    <t>Montáž atypických zámečnických konstrukcí hm přes 100 do 250 kg</t>
  </si>
  <si>
    <t>-1660402166</t>
  </si>
  <si>
    <t>poloha 7 - U140</t>
  </si>
  <si>
    <t>191</t>
  </si>
  <si>
    <t>poloha 14 - HEA 140</t>
  </si>
  <si>
    <t>304</t>
  </si>
  <si>
    <t>poloha 15 - HEA 140</t>
  </si>
  <si>
    <t>101</t>
  </si>
  <si>
    <t>84</t>
  </si>
  <si>
    <t>-724929569</t>
  </si>
  <si>
    <t>191*0,001</t>
  </si>
  <si>
    <t>0,191*1,1 'Přepočtené koeficientem množství</t>
  </si>
  <si>
    <t>85</t>
  </si>
  <si>
    <t>-1182812589</t>
  </si>
  <si>
    <t>304*0,001</t>
  </si>
  <si>
    <t>101*0,001</t>
  </si>
  <si>
    <t>0,405*1,1 'Přepočtené koeficientem množství</t>
  </si>
  <si>
    <t>86</t>
  </si>
  <si>
    <t>328769848</t>
  </si>
  <si>
    <t>596*1,1 'Přepočtené koeficientem množství</t>
  </si>
  <si>
    <t>87</t>
  </si>
  <si>
    <t>767995117</t>
  </si>
  <si>
    <t>Montáž atypických zámečnických konstrukcí hm přes 250 do 500 kg</t>
  </si>
  <si>
    <t>-1953674295</t>
  </si>
  <si>
    <t>poloha 18 - UPE 140</t>
  </si>
  <si>
    <t>1073</t>
  </si>
  <si>
    <t>88</t>
  </si>
  <si>
    <t>13010932</t>
  </si>
  <si>
    <t>ocel profilová jakost S235JR (11 375) průřez UPE 140</t>
  </si>
  <si>
    <t>516289802</t>
  </si>
  <si>
    <t>Poznámka k položce:
Hmotnost: 14,80 kg/m</t>
  </si>
  <si>
    <t>1073*0,001</t>
  </si>
  <si>
    <t>1,073*1,1 'Přepočtené koeficientem množství</t>
  </si>
  <si>
    <t>89</t>
  </si>
  <si>
    <t>1183574126</t>
  </si>
  <si>
    <t>1073*1,1 'Přepočtené koeficientem množství</t>
  </si>
  <si>
    <t>90</t>
  </si>
  <si>
    <t>998767101</t>
  </si>
  <si>
    <t>Přesun hmot tonážní pro zámečnické konstrukce v objektech v do 6 m</t>
  </si>
  <si>
    <t>1584660603</t>
  </si>
  <si>
    <t>91</t>
  </si>
  <si>
    <t>998767181</t>
  </si>
  <si>
    <t>Příplatek k přesunu hmot tonážní 767 prováděný bez použití mechanizace</t>
  </si>
  <si>
    <t>57043968</t>
  </si>
  <si>
    <t>783</t>
  </si>
  <si>
    <t>Dokončovací práce - nátěry</t>
  </si>
  <si>
    <t>92</t>
  </si>
  <si>
    <t>783-001</t>
  </si>
  <si>
    <t>Výstražný nátěr žlutočerný nátěr rampy a schodišť výkres D.1.1.03, D.1.1.06</t>
  </si>
  <si>
    <t>-202155277</t>
  </si>
  <si>
    <t>784</t>
  </si>
  <si>
    <t>Dokončovací práce - malby a tapety</t>
  </si>
  <si>
    <t>93</t>
  </si>
  <si>
    <t>784181101</t>
  </si>
  <si>
    <t>Základní akrylátová jednonásobná bezbarvá penetrace podkladu v místnostech v do 3,80 m</t>
  </si>
  <si>
    <t>-1180689904</t>
  </si>
  <si>
    <t>94</t>
  </si>
  <si>
    <t>784211101</t>
  </si>
  <si>
    <t>Dvojnásobné bílé malby ze směsí za mokra výborně oděruvzdorných v místnostech v do 3,80 m</t>
  </si>
  <si>
    <t>1896640712</t>
  </si>
  <si>
    <t>(1,9+1,45)*2,54</t>
  </si>
  <si>
    <t>(1,8+1,35)*2,54</t>
  </si>
  <si>
    <t>OST</t>
  </si>
  <si>
    <t>Ostatní náklady</t>
  </si>
  <si>
    <t>95</t>
  </si>
  <si>
    <t>045203001</t>
  </si>
  <si>
    <t>Kompletační činnost</t>
  </si>
  <si>
    <t>1024</t>
  </si>
  <si>
    <t>-1461866919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</si>
  <si>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</si>
  <si>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96</t>
  </si>
  <si>
    <t>090001002</t>
  </si>
  <si>
    <t>Ostatní náklady vyplývající ze znění SOD a VOP</t>
  </si>
  <si>
    <t>-649335190</t>
  </si>
  <si>
    <t>Poznámka k položce:
Náklady související s plněním povinností zhotovitele požadované v SOD a VOP případně v jiných dokumentech, např.:
- náklady na zřízení bankovních záruk
- náklady spojené vypracováním technologických postupů
- náklady na vypracování ohlášení změn a změnových listů
- náklady spojené s předáním díla 
- Zpracování provozního řádu servisu a údržby střechy
atd.</t>
  </si>
  <si>
    <t>Vedlejší rozpočtové náklady</t>
  </si>
  <si>
    <t>97</t>
  </si>
  <si>
    <t>030001001</t>
  </si>
  <si>
    <t>Náklady na zřízení zařízení staveniště v souladu s dokumentací ZOV</t>
  </si>
  <si>
    <t>1707729186</t>
  </si>
  <si>
    <t xml:space="preserve">Poznámka k položce:
Náklady na dokumentaci ZS, příprava území pro ZS včetně odstranění materiálu a konstrukcí, vybudování odběrný míst, zřízení přípojek energií, vlastní vybudování objektů ZS a provizornich komunikací.
Součástí nákladů zařízení staveniště jsou stavební výtahy, jeřáby, případné další mechanizmi a stroje používané po dobu výstavby. Tyto náklady je nutno ocenit do této a navazujících položek zařízení staveniště. </t>
  </si>
  <si>
    <t>98</t>
  </si>
  <si>
    <t>030001002</t>
  </si>
  <si>
    <t>Náklady na provoz a údržbu zařízení staveniště</t>
  </si>
  <si>
    <t>-1459935839</t>
  </si>
  <si>
    <t>Poznámka k položce:
Náklady na vybavení objektů, náklady na energie, úklid, údržba, osvětlení, oplocení, opravy na objektech ZS, čištění ploch, zabezpečení staveniště</t>
  </si>
  <si>
    <t>99</t>
  </si>
  <si>
    <t>034403001</t>
  </si>
  <si>
    <t>Náklady na dopravní značení na staveništi a/nebo v okolí staveniště</t>
  </si>
  <si>
    <t>-2115051233</t>
  </si>
  <si>
    <t>100</t>
  </si>
  <si>
    <t>039001003</t>
  </si>
  <si>
    <t>Náklady na zrušení zařízení staveniště</t>
  </si>
  <si>
    <t>-1378817261</t>
  </si>
  <si>
    <t>Poznámka k položce:
odstranění objektu ZS včetně přípojek a jejich odvozu, uvedení pozemku do původního stavu včetně nákladů s tím spojených</t>
  </si>
  <si>
    <t>049103002</t>
  </si>
  <si>
    <t>Náklady vzniklé v souvislosti s realizací stavby</t>
  </si>
  <si>
    <t>912773091</t>
  </si>
  <si>
    <t>Poznámka k položce:
Náklady vzniklé v průběhu stavebních prací vyplývající z povahy díla, a  požadavků v SOD a VOP
Poznámka k položce:
Jedná se zejména o náklady na zajištění:
- čištění veřejných komunikací znečištěných v souvislosti s realizací stavby
- zimní údržby komunikací přístupných veřejnosti v obvodu staveniště
- ochrany díla,
apod.</t>
  </si>
  <si>
    <t>D.1.4.1 - Zdravotechnické instalace</t>
  </si>
  <si>
    <t>721 - Vnitřní kanalizace</t>
  </si>
  <si>
    <t>722 - Vnitřní vodovod</t>
  </si>
  <si>
    <t>767 - Konstrukce zámečnické</t>
  </si>
  <si>
    <t>721</t>
  </si>
  <si>
    <t>Vnitřní kanalizace</t>
  </si>
  <si>
    <t>Mimo RTS</t>
  </si>
  <si>
    <t>Potrubí DN 100 SN4</t>
  </si>
  <si>
    <t>Mimo RTS.1</t>
  </si>
  <si>
    <t>Potrubí DN 150 SN4</t>
  </si>
  <si>
    <t>Mimo RTS.2</t>
  </si>
  <si>
    <t>Protipožární manžeta DN50</t>
  </si>
  <si>
    <t>ks</t>
  </si>
  <si>
    <t>721290111R01</t>
  </si>
  <si>
    <t>Zkouška těsnosti kanalizace vodou DN 300</t>
  </si>
  <si>
    <t>998721101R00</t>
  </si>
  <si>
    <t>Přesun hmot pro vnitřní kanalizaci, výšky do 6 m</t>
  </si>
  <si>
    <t>722</t>
  </si>
  <si>
    <t>Vnitřní vodovod</t>
  </si>
  <si>
    <t>Mimo RTS.3</t>
  </si>
  <si>
    <t>Potrubí PPR PN16 , D 25x3,5 mm, vč. izolace</t>
  </si>
  <si>
    <t>Mimo RTS.4</t>
  </si>
  <si>
    <t>Potrubí PE SDR11 dn25</t>
  </si>
  <si>
    <t>Mimo RTS.5</t>
  </si>
  <si>
    <t>Potrubí PE SDR11 dn63</t>
  </si>
  <si>
    <t>722130234R00</t>
  </si>
  <si>
    <t>Potrubí z trub.závit.pozink.svařovan. 11343,DN 32, vč. izolace</t>
  </si>
  <si>
    <t>722130236R01</t>
  </si>
  <si>
    <t>Potrubí z trub.závit.pozink.svařovan. 11343,DN 50, vč. izolace</t>
  </si>
  <si>
    <t>722254231RT2</t>
  </si>
  <si>
    <t>Hydrantový systém, box nerez, průměr 25/30, stálotvará hadice</t>
  </si>
  <si>
    <t>Mimo RTS.6</t>
  </si>
  <si>
    <t>Orientační štítky,popisové tabulky</t>
  </si>
  <si>
    <t>Mimo RTS.7</t>
  </si>
  <si>
    <t>Kulový kohout DN25</t>
  </si>
  <si>
    <t>Mimo RTS.8</t>
  </si>
  <si>
    <t>Kulový kohout DN50</t>
  </si>
  <si>
    <t>Mimo RTS.9</t>
  </si>
  <si>
    <t>Kulový kohout s vypouštěním DN50</t>
  </si>
  <si>
    <t>Mimo RTS.10</t>
  </si>
  <si>
    <t>Oddělovač systémů typ EA DN50</t>
  </si>
  <si>
    <t>722290234R00</t>
  </si>
  <si>
    <t>Proplach a dezinfekce vodovod.potrubí DN 80</t>
  </si>
  <si>
    <t>722290215R00</t>
  </si>
  <si>
    <t>Zkouška tlaku potrubí přírub.nebo hrdlového DN 100</t>
  </si>
  <si>
    <t>998722101R00</t>
  </si>
  <si>
    <t>Přesun hmot pro vnitřní vodovod, výšky do 6 m</t>
  </si>
  <si>
    <t>Mimo RTS.11</t>
  </si>
  <si>
    <t>Systémové upevnění potrubí, např. Hilti nebo obdobné</t>
  </si>
  <si>
    <t>Mimo RTS.12</t>
  </si>
  <si>
    <t>Ocelová kontrukce pro, požární hydrant 750x750x1100mm</t>
  </si>
  <si>
    <t>998767101R00</t>
  </si>
  <si>
    <t>Přesun hmot pro zámečnické konstr., výšky do 6 m</t>
  </si>
  <si>
    <t>D.1.4.6 - Elektronické komunikace</t>
  </si>
  <si>
    <t>PK-MD - Příprava kabelových tras, montáž + dodávka</t>
  </si>
  <si>
    <t>RU-M - Rozvod univ.kabelové sítě - montáž</t>
  </si>
  <si>
    <t>RU-D - Rozvod univ.kabelové sítě - dodávka</t>
  </si>
  <si>
    <t>RH-M - Rozvod hlasových služeb - montáž</t>
  </si>
  <si>
    <t>RH-D - Rozvod hlasových služeb - dodávka</t>
  </si>
  <si>
    <t>RZ-M - Rozvod e.zabezpečovací signalizace - montáž</t>
  </si>
  <si>
    <t>RZ-D - Rozvod e.zabezpečovací signalizace - dodávka</t>
  </si>
  <si>
    <t>RUT-M - Rozvod uzavř.televizního okruhu - montáž</t>
  </si>
  <si>
    <t>RUT-D - Rozvod uzavř.televizního okruhu - dodávka</t>
  </si>
  <si>
    <t>PK-MD</t>
  </si>
  <si>
    <t>Příprava kabelových tras, montáž + dodávka</t>
  </si>
  <si>
    <t>220 260021</t>
  </si>
  <si>
    <t>Krabice přístrojová na povrch (mont. vč. materiálu)</t>
  </si>
  <si>
    <t>220 260024</t>
  </si>
  <si>
    <t>Krabice protahovací na povrch (mont. vč. materiálu)</t>
  </si>
  <si>
    <t>220 260542</t>
  </si>
  <si>
    <t>Trubka  plastová pevná na povrchu 23 mm (mont. vč. materiálu)</t>
  </si>
  <si>
    <t>220 260544</t>
  </si>
  <si>
    <t>Trubka  plastová pevná na povrchu 36 mm (mont. vč. materiálu)</t>
  </si>
  <si>
    <t>220 261643</t>
  </si>
  <si>
    <t>Osazení hmoždinky 10 mm beton (mont. vč. materiálu)</t>
  </si>
  <si>
    <t>220 261644</t>
  </si>
  <si>
    <t>Osazení hmoždinky 12 mm beton (mont. vč. materiálu)</t>
  </si>
  <si>
    <t>220 260555</t>
  </si>
  <si>
    <t>Trubka PVC dvouvrstvá pr. 110, do terénu</t>
  </si>
  <si>
    <t>Pol1a</t>
  </si>
  <si>
    <t>Pomocné montážní práce</t>
  </si>
  <si>
    <t>hod</t>
  </si>
  <si>
    <t>Pol2a</t>
  </si>
  <si>
    <t>Nezměřitelné pracovní výkony</t>
  </si>
  <si>
    <t>Pol3</t>
  </si>
  <si>
    <t>Drobný elektroinstalační materiál (montáž vč. mat.)</t>
  </si>
  <si>
    <t>kpl</t>
  </si>
  <si>
    <t>RU-M</t>
  </si>
  <si>
    <t>Rozvod univ.kabelové sítě - montáž</t>
  </si>
  <si>
    <t>Pol4</t>
  </si>
  <si>
    <t>Montáž 19" panelu do 24 portů RJ 45 - stín.</t>
  </si>
  <si>
    <t>Pol5</t>
  </si>
  <si>
    <t>Uložení kabelu 6a.kat. stín. do trubky, žlabu, na rošt</t>
  </si>
  <si>
    <t>Pol6</t>
  </si>
  <si>
    <t>Ukončení - forma na kabelu 6a.kat. stín.</t>
  </si>
  <si>
    <t>Pol7</t>
  </si>
  <si>
    <t>Měření 1 segmentu kabelu 6a.kat. stín.</t>
  </si>
  <si>
    <t>Pol8</t>
  </si>
  <si>
    <t>Sestavení a montáž zásuvky do 2 modulů RJ 45</t>
  </si>
  <si>
    <t>Pol9</t>
  </si>
  <si>
    <t>Montáž keystone RJ 45 - stín.</t>
  </si>
  <si>
    <t>Pol10</t>
  </si>
  <si>
    <t>Údaj do měř. protokolu pro 1 segment sítě 5.-6. kat. stín.</t>
  </si>
  <si>
    <t>Pol11</t>
  </si>
  <si>
    <t>Kompletace a vyhotovení měřícího protokolu</t>
  </si>
  <si>
    <t>PC0066660</t>
  </si>
  <si>
    <t>Montáž stojanové 19" skříně (RACKu) nad 40U</t>
  </si>
  <si>
    <t>Pol12</t>
  </si>
  <si>
    <t>Montáž 19" police pro nestandardní komponenty</t>
  </si>
  <si>
    <t>PC0066600</t>
  </si>
  <si>
    <t>Montáž kompletního panelu přívodu NN</t>
  </si>
  <si>
    <t>PC0066610</t>
  </si>
  <si>
    <t>Montáž ventilační jednotky do RACKu</t>
  </si>
  <si>
    <t>220 110643</t>
  </si>
  <si>
    <t>Závěrečné práce ve skříni RACK</t>
  </si>
  <si>
    <t>220 111761</t>
  </si>
  <si>
    <t>Svorka uzemňovací (mont. vč. materiálu)</t>
  </si>
  <si>
    <t>220 111765</t>
  </si>
  <si>
    <t>Změření zemního odporu</t>
  </si>
  <si>
    <t>KEV.000.8730</t>
  </si>
  <si>
    <t>CY 4 H</t>
  </si>
  <si>
    <t>220 111876</t>
  </si>
  <si>
    <t>Uzem.rozvaděče (mont. vč. materiálu)</t>
  </si>
  <si>
    <t>220 270324</t>
  </si>
  <si>
    <t>Vodič v trubkovodu CY 4</t>
  </si>
  <si>
    <t>Pol1b</t>
  </si>
  <si>
    <t>Pol2b</t>
  </si>
  <si>
    <t>Pol13</t>
  </si>
  <si>
    <t>Montáž + nastevní UPS do 2000VA</t>
  </si>
  <si>
    <t>RU-D</t>
  </si>
  <si>
    <t>Rozvod univ.kabelové sítě - dodávka</t>
  </si>
  <si>
    <t>Pol14</t>
  </si>
  <si>
    <t>Kryt zásuvky komunikační s popisovým polem</t>
  </si>
  <si>
    <t>Pol15</t>
  </si>
  <si>
    <t>Rámeček pro elektroinstalační přístroje, jednonásobný</t>
  </si>
  <si>
    <t>Pol16</t>
  </si>
  <si>
    <t>Maska nosná s 2 otvory</t>
  </si>
  <si>
    <t>Pol17</t>
  </si>
  <si>
    <t>Rychlozařezávací keystone CAT6A STP Component Level a 4PPoE certifikace</t>
  </si>
  <si>
    <t>Pol18</t>
  </si>
  <si>
    <t>Modulární neosazený patch panel 24 portů STP černý 1U</t>
  </si>
  <si>
    <t>Pol19</t>
  </si>
  <si>
    <t>Instalační kabel Solarix CAT6A STP LSOH B2ca-s1,d1,a1</t>
  </si>
  <si>
    <t>Pol20</t>
  </si>
  <si>
    <t>Patch kabel CAT6A SFTP LSOH 2m šedý non-snag-proof</t>
  </si>
  <si>
    <t>Pol21</t>
  </si>
  <si>
    <t>19" rozvaděč 800x800mm, 42U, rozebiratelný</t>
  </si>
  <si>
    <t>Pol22</t>
  </si>
  <si>
    <t>ventilační jednotka pro stojanové rozvaděče 138W, 6 ventilátorů</t>
  </si>
  <si>
    <t>Pol23</t>
  </si>
  <si>
    <t>Sada nivelačních nožiček pro stojanové rozvaděče</t>
  </si>
  <si>
    <t>Pol24</t>
  </si>
  <si>
    <t>magnetická LED osvětlovací jednotka 1/2U s možností instalace na 19“ vertikály, externí napájecí zdroj 230 V, 315 lm</t>
  </si>
  <si>
    <t>Pol25</t>
  </si>
  <si>
    <t>kartáčová záslepka (pro průchod kabeláže)</t>
  </si>
  <si>
    <t>Pol26</t>
  </si>
  <si>
    <t>19" rozvodný panel 1U; 8 x zásuvka, max. 16 A; ;varistorová bleskojistka</t>
  </si>
  <si>
    <t>Pol27</t>
  </si>
  <si>
    <t>Police s perforací 1U do 19" rozvaděčů, hloubka 650mm</t>
  </si>
  <si>
    <t>Pol28</t>
  </si>
  <si>
    <t>APC Smart-UPS X, Line Interactive, 1500VA, Tower/Rack 2U, 230V, 8x C13 IEC, Síťová karta, Prodloužení záruky</t>
  </si>
  <si>
    <t>Pol29</t>
  </si>
  <si>
    <t>Externí sada baterií, stojan/věž</t>
  </si>
  <si>
    <t>Pol29X</t>
  </si>
  <si>
    <t>Vyvazovací panel 19" 2U BK ocelový</t>
  </si>
  <si>
    <t>981655364</t>
  </si>
  <si>
    <t>RH-M</t>
  </si>
  <si>
    <t>Rozvod hlasových služeb - montáž</t>
  </si>
  <si>
    <t>220 110643a</t>
  </si>
  <si>
    <t>220 320271</t>
  </si>
  <si>
    <t>Přezkoušení sestavy dveřního telefonu</t>
  </si>
  <si>
    <t>Pol30</t>
  </si>
  <si>
    <t>Montáž dveřního odpovídače</t>
  </si>
  <si>
    <t>220 490073</t>
  </si>
  <si>
    <t>Montáž kompletní sestavy dveřního telefonu + narogramování</t>
  </si>
  <si>
    <t>102</t>
  </si>
  <si>
    <t>Pol1</t>
  </si>
  <si>
    <t>104</t>
  </si>
  <si>
    <t>Pol2</t>
  </si>
  <si>
    <t>106</t>
  </si>
  <si>
    <t>220 281303</t>
  </si>
  <si>
    <t>Kabel 1až 2,5 mm v trubkách, žlabech, na roštu do 4 žil</t>
  </si>
  <si>
    <t>108</t>
  </si>
  <si>
    <t>220 300601</t>
  </si>
  <si>
    <t>Ukončení kabelů návěstních do 5x1 až 2.5</t>
  </si>
  <si>
    <t>110</t>
  </si>
  <si>
    <t>Pol31</t>
  </si>
  <si>
    <t>Montáž elektromechanického zvonku + přezkoušení, nastavení</t>
  </si>
  <si>
    <t>112</t>
  </si>
  <si>
    <t>Pol32</t>
  </si>
  <si>
    <t>Montáž zvonkového transformátoru + přezkoušení, nastavení</t>
  </si>
  <si>
    <t>114</t>
  </si>
  <si>
    <t>Pol33</t>
  </si>
  <si>
    <t>Plastový rozvaděč 3x12 pozic na liště DIN - montáž</t>
  </si>
  <si>
    <t>116</t>
  </si>
  <si>
    <t>Pol34</t>
  </si>
  <si>
    <t>Montáž zvonkového tlačítka</t>
  </si>
  <si>
    <t>118</t>
  </si>
  <si>
    <t>RH-D</t>
  </si>
  <si>
    <t>Rozvod hlasových služeb - dodávka</t>
  </si>
  <si>
    <t>Pol35</t>
  </si>
  <si>
    <t>Modul dveř.tel.:, černá - hlavní jednotka s kamerou, audiomodul + 1x tlačítko</t>
  </si>
  <si>
    <t>120</t>
  </si>
  <si>
    <t>Pol36</t>
  </si>
  <si>
    <t>Modul dveř.tel.: - modul 2 vstupy a 2 relé výstupy (napájení přes PoE VoIP)</t>
  </si>
  <si>
    <t>122</t>
  </si>
  <si>
    <t>Pol37</t>
  </si>
  <si>
    <t>Modul dveř.tel.: - modul 5 tlačítek</t>
  </si>
  <si>
    <t>124</t>
  </si>
  <si>
    <t>Pol38</t>
  </si>
  <si>
    <t>Modul dveř.tel.:, černá - rám 3 modulů pro zápustnou instalaci</t>
  </si>
  <si>
    <t>126</t>
  </si>
  <si>
    <t>Pol39</t>
  </si>
  <si>
    <t>Modul dveř.tel.: - zápustná krabice pro 3 moduly</t>
  </si>
  <si>
    <t>128</t>
  </si>
  <si>
    <t>Pol40</t>
  </si>
  <si>
    <t>Modul dveř.tel.: - modul záslepky, 1 záslepka dodávána s hlavní jednotkou</t>
  </si>
  <si>
    <t>130</t>
  </si>
  <si>
    <t>Pol41</t>
  </si>
  <si>
    <t>kabel 4BX1,0 Třída reakce na oheň: B2ca-s1,d1,a1</t>
  </si>
  <si>
    <t>132</t>
  </si>
  <si>
    <t>Pol42</t>
  </si>
  <si>
    <t>IP vnitřní 7" dotykový panel pro povrchovou instalaci (černé provedení)</t>
  </si>
  <si>
    <t>134</t>
  </si>
  <si>
    <t>Pol43</t>
  </si>
  <si>
    <t>Stojan na stůl v černém provedení</t>
  </si>
  <si>
    <t>136</t>
  </si>
  <si>
    <t>Pol44</t>
  </si>
  <si>
    <t>Elektromechanický zvonek 8 V AC, 6 VA, 78 dB, IP 20, plastový kryt, lakovaná miska o průměru 54 mm</t>
  </si>
  <si>
    <t>138</t>
  </si>
  <si>
    <t>Pol45</t>
  </si>
  <si>
    <t>Zvonkový transformátor 230 V / 8-12-24 V AC, 8 VA</t>
  </si>
  <si>
    <t>140</t>
  </si>
  <si>
    <t>Pol46</t>
  </si>
  <si>
    <t>Plastový rozvaděč 3x12 pozic na liště DIN</t>
  </si>
  <si>
    <t>Pol47</t>
  </si>
  <si>
    <t>Tlačítko (ovladač) 1/0 IP 44 symbol zvonek, na omítku</t>
  </si>
  <si>
    <t>144</t>
  </si>
  <si>
    <t>RZ-M</t>
  </si>
  <si>
    <t>Rozvod e.zabezpečovací signalizace - montáž</t>
  </si>
  <si>
    <t>220 321703/S1</t>
  </si>
  <si>
    <t>Montáž kompletní ústředny EZS</t>
  </si>
  <si>
    <t>146</t>
  </si>
  <si>
    <t>220 330723</t>
  </si>
  <si>
    <t>Montáž jednoduchého modulu do ústředny EZS</t>
  </si>
  <si>
    <t>148</t>
  </si>
  <si>
    <t>220 330722</t>
  </si>
  <si>
    <t>Montáž systémového modulu vně ústředny EZS</t>
  </si>
  <si>
    <t>150</t>
  </si>
  <si>
    <t>220 410533</t>
  </si>
  <si>
    <t>Montáž akumulátoru do ústředny EZS</t>
  </si>
  <si>
    <t>152</t>
  </si>
  <si>
    <t>Pol48</t>
  </si>
  <si>
    <t>Měření akumulátoru pro ústřednu EZS</t>
  </si>
  <si>
    <t>154</t>
  </si>
  <si>
    <t>220 330731</t>
  </si>
  <si>
    <t>Uvedení ústředny EZS vč.ost.stav.prvků do provozu (funkční odzkoušení)</t>
  </si>
  <si>
    <t>156</t>
  </si>
  <si>
    <t>220 330342</t>
  </si>
  <si>
    <t>Naprogramování systému EZS do 200 hlásičů</t>
  </si>
  <si>
    <t>158</t>
  </si>
  <si>
    <t>Pol49</t>
  </si>
  <si>
    <t>Montáž ovládací klávesnice s LCD displejem</t>
  </si>
  <si>
    <t>160</t>
  </si>
  <si>
    <t>220 321711/S1</t>
  </si>
  <si>
    <t>Montáž koncentrátoru nebo jiného adresného modulu na sběrnici</t>
  </si>
  <si>
    <t>162</t>
  </si>
  <si>
    <t>220 410166</t>
  </si>
  <si>
    <t>Montáž zálohovaného napaječe</t>
  </si>
  <si>
    <t>164</t>
  </si>
  <si>
    <t>220 410533.1</t>
  </si>
  <si>
    <t>Montáž akumulátoru do externího napaječe</t>
  </si>
  <si>
    <t>166</t>
  </si>
  <si>
    <t>Pol50</t>
  </si>
  <si>
    <t>Měření akumulátoru pro externí napaječ</t>
  </si>
  <si>
    <t>168</t>
  </si>
  <si>
    <t>220 321751</t>
  </si>
  <si>
    <t>Montáž infrapasivního čidla - nástěnný</t>
  </si>
  <si>
    <t>170</t>
  </si>
  <si>
    <t>220 321736</t>
  </si>
  <si>
    <t>Montáž držáku infrapasivního nebo duálního čidla</t>
  </si>
  <si>
    <t>172</t>
  </si>
  <si>
    <t>220 320722</t>
  </si>
  <si>
    <t>Montáž dveřního kontaktu</t>
  </si>
  <si>
    <t>174</t>
  </si>
  <si>
    <t>Pol51</t>
  </si>
  <si>
    <t>Koordinace montáže záp.magnetu při výrobě oken či dveří</t>
  </si>
  <si>
    <t>176</t>
  </si>
  <si>
    <t>Pol52</t>
  </si>
  <si>
    <t>Pancéřovaná plastová hadice vč. koncovek pro kab. k mag.kontaktům (montáž+dod.)</t>
  </si>
  <si>
    <t>178</t>
  </si>
  <si>
    <t>220 330133</t>
  </si>
  <si>
    <t>Montáž kompletního bodového hlásiče požáru vč.patice</t>
  </si>
  <si>
    <t>180</t>
  </si>
  <si>
    <t>220 330206</t>
  </si>
  <si>
    <t>Kontrola funkce čidla</t>
  </si>
  <si>
    <t>182</t>
  </si>
  <si>
    <t>220 330741</t>
  </si>
  <si>
    <t>Uvedení čidla do trvalého provozu</t>
  </si>
  <si>
    <t>184</t>
  </si>
  <si>
    <t>220 330791</t>
  </si>
  <si>
    <t>Programování zobrazovaného textu pro čidlo</t>
  </si>
  <si>
    <t>186</t>
  </si>
  <si>
    <t>220 330121</t>
  </si>
  <si>
    <t>Popis čidla štítkem</t>
  </si>
  <si>
    <t>188</t>
  </si>
  <si>
    <t>220 330166</t>
  </si>
  <si>
    <t>Montáž vnitřní nezálohované sirény</t>
  </si>
  <si>
    <t>190</t>
  </si>
  <si>
    <t>Pol53</t>
  </si>
  <si>
    <t>Montáž venkovní zálohované sirény vč. akku</t>
  </si>
  <si>
    <t>192</t>
  </si>
  <si>
    <t>220 111431</t>
  </si>
  <si>
    <t>Stejnosměrná měření na míst.kabelu</t>
  </si>
  <si>
    <t>pa</t>
  </si>
  <si>
    <t>194</t>
  </si>
  <si>
    <t>220 330191</t>
  </si>
  <si>
    <t>Měření kontin.,izol.,odporu 1 úseku smyčky</t>
  </si>
  <si>
    <t>196</t>
  </si>
  <si>
    <t>220 111502</t>
  </si>
  <si>
    <t>Číslování svorek v rozvaděči</t>
  </si>
  <si>
    <t>198</t>
  </si>
  <si>
    <t>220 111501</t>
  </si>
  <si>
    <t>Číslování rozvodné skříně, krabice</t>
  </si>
  <si>
    <t>200</t>
  </si>
  <si>
    <t>Pol54</t>
  </si>
  <si>
    <t>Montáž povrchové propojovací krabice do 24 svorek - plastové (montáž + dodávka)</t>
  </si>
  <si>
    <t>202</t>
  </si>
  <si>
    <t>103</t>
  </si>
  <si>
    <t>Pol55</t>
  </si>
  <si>
    <t>Montáž tamper kontaktu</t>
  </si>
  <si>
    <t>204</t>
  </si>
  <si>
    <t>220 280221</t>
  </si>
  <si>
    <t>Kabel do 5x2x0,5 (nebo podob.)  v trubkách, žlabech, lištách</t>
  </si>
  <si>
    <t>206</t>
  </si>
  <si>
    <t>220 280222</t>
  </si>
  <si>
    <t>Kabel datový pro sběrnici systému v trubce, žlabu, na roštu</t>
  </si>
  <si>
    <t>208</t>
  </si>
  <si>
    <t>220 281303R</t>
  </si>
  <si>
    <t>210</t>
  </si>
  <si>
    <t>107</t>
  </si>
  <si>
    <t>220 300001</t>
  </si>
  <si>
    <t>Forma kabelová do délky 0,5 m na kabelu do 5x2</t>
  </si>
  <si>
    <t>214</t>
  </si>
  <si>
    <t>109</t>
  </si>
  <si>
    <t>220 300002</t>
  </si>
  <si>
    <t>Forma kabelová do délky 0,5 m na kabelu datovém</t>
  </si>
  <si>
    <t>218</t>
  </si>
  <si>
    <t>111</t>
  </si>
  <si>
    <t>220</t>
  </si>
  <si>
    <t>Pol56</t>
  </si>
  <si>
    <t>Zaškolení obsluhy</t>
  </si>
  <si>
    <t>222</t>
  </si>
  <si>
    <t>113</t>
  </si>
  <si>
    <t>Pol57</t>
  </si>
  <si>
    <t>Zkušební provoz s dohledem</t>
  </si>
  <si>
    <t>den</t>
  </si>
  <si>
    <t>224</t>
  </si>
  <si>
    <t>Pol58</t>
  </si>
  <si>
    <t>Výchozí revize</t>
  </si>
  <si>
    <t>226</t>
  </si>
  <si>
    <t>115</t>
  </si>
  <si>
    <t>220 321736.1</t>
  </si>
  <si>
    <t>Montáž rozhraní přenosu na PCO</t>
  </si>
  <si>
    <t>228</t>
  </si>
  <si>
    <t>Pol59</t>
  </si>
  <si>
    <t>Vytvoření a předání objektů do nádstavbového systému PZTS</t>
  </si>
  <si>
    <t>230</t>
  </si>
  <si>
    <t>117</t>
  </si>
  <si>
    <t>Pol60</t>
  </si>
  <si>
    <t>Doplnění grafické nádstavby systému PZTS</t>
  </si>
  <si>
    <t>232</t>
  </si>
  <si>
    <t>Pol61</t>
  </si>
  <si>
    <t>Doplnění software textového výpisu událostí systému PZTS</t>
  </si>
  <si>
    <t>234</t>
  </si>
  <si>
    <t>RZ-D</t>
  </si>
  <si>
    <t>Rozvod e.zabezpečovací signalizace - dodávka</t>
  </si>
  <si>
    <t>119</t>
  </si>
  <si>
    <t>Pol62</t>
  </si>
  <si>
    <t>Ústředna až 520 zón a 32 grup v krytu bez klávesnice s komunikátorem a zdrojem</t>
  </si>
  <si>
    <t>236</t>
  </si>
  <si>
    <t>Pol63</t>
  </si>
  <si>
    <t>Akumulátor 12V / 18Ah</t>
  </si>
  <si>
    <t>238</t>
  </si>
  <si>
    <t>121</t>
  </si>
  <si>
    <t>Pol64</t>
  </si>
  <si>
    <t>Systémový Ethernet (TCP/IP) komunikátor bez krytu</t>
  </si>
  <si>
    <t>240</t>
  </si>
  <si>
    <t>Pol65</t>
  </si>
  <si>
    <t>Koncentrátor v plastovém krytu pro 8 zón a 4 PGM výstupy</t>
  </si>
  <si>
    <t>242</t>
  </si>
  <si>
    <t>123</t>
  </si>
  <si>
    <t>Pol66</t>
  </si>
  <si>
    <t>Reléový modul se 4-mi relé</t>
  </si>
  <si>
    <t>244</t>
  </si>
  <si>
    <t>Pol67</t>
  </si>
  <si>
    <t>Zálohovaná plastová siréna venkovní 110dB/1m s majákem a akumulátorem</t>
  </si>
  <si>
    <t>246</t>
  </si>
  <si>
    <t>125</t>
  </si>
  <si>
    <t>Pol68</t>
  </si>
  <si>
    <t>Nezálohovaná plastová vnitřní siréna 110dB/1m</t>
  </si>
  <si>
    <t>248</t>
  </si>
  <si>
    <t>Pol69</t>
  </si>
  <si>
    <t>Vnitřní digitální infradetektor pohybu</t>
  </si>
  <si>
    <t>250</t>
  </si>
  <si>
    <t>127</t>
  </si>
  <si>
    <t>Pol70</t>
  </si>
  <si>
    <t>Konzole pro montáž detektoru</t>
  </si>
  <si>
    <t>252</t>
  </si>
  <si>
    <t>Pol71</t>
  </si>
  <si>
    <t>Plastová nízká propojovací krabice, 24+1 šroubovací svorka</t>
  </si>
  <si>
    <t>254</t>
  </si>
  <si>
    <t>129</t>
  </si>
  <si>
    <t>Pol72</t>
  </si>
  <si>
    <t>MG kontakt čtyřdrátový s úhelníkem, armovanou hadicí a pracovní mezerou 50mm</t>
  </si>
  <si>
    <t>256</t>
  </si>
  <si>
    <t>Pol73</t>
  </si>
  <si>
    <t>Spínaný zdroj v kovovém krytu 13,8 Vss / 3A s výstupy a odpojovačem</t>
  </si>
  <si>
    <t>258</t>
  </si>
  <si>
    <t>131</t>
  </si>
  <si>
    <t>Pol74</t>
  </si>
  <si>
    <t>Mechanický mikrospínač jako tamper kontakt</t>
  </si>
  <si>
    <t>260</t>
  </si>
  <si>
    <t>Pol75</t>
  </si>
  <si>
    <t>Stíněný kabel 3x2x0,5 Třída reakce na oheň: B2ca-s1,d1,a1</t>
  </si>
  <si>
    <t>262</t>
  </si>
  <si>
    <t>133</t>
  </si>
  <si>
    <t>Pol76</t>
  </si>
  <si>
    <t>Kabel 4BX1,0 Třída reakce na oheň: B2ca-s1,d1,a1</t>
  </si>
  <si>
    <t>264</t>
  </si>
  <si>
    <t>Pol77</t>
  </si>
  <si>
    <t>Kabel FTP, kat.5E, Třída reakce na oheň: B2ca-s1,d1,a1</t>
  </si>
  <si>
    <t>266</t>
  </si>
  <si>
    <t>135</t>
  </si>
  <si>
    <t>Pol78</t>
  </si>
  <si>
    <t>Klávesnice s dotykovým displejem, zápustná montáž, pokročilé uživatelské menu</t>
  </si>
  <si>
    <t>268</t>
  </si>
  <si>
    <t>Pol79</t>
  </si>
  <si>
    <t>Plastová krabice na povrchovou montáž klávesnic CP045/CP046</t>
  </si>
  <si>
    <t>270</t>
  </si>
  <si>
    <t>137</t>
  </si>
  <si>
    <t>Pol80</t>
  </si>
  <si>
    <t>Konvenční komb. (optickokouřový a teplotní - tř. A1R) hlásič, bez patice</t>
  </si>
  <si>
    <t>272</t>
  </si>
  <si>
    <t>Pol81</t>
  </si>
  <si>
    <t>Std. patice pro hlásiče, reléová samoresetovací 12 V</t>
  </si>
  <si>
    <t>274</t>
  </si>
  <si>
    <t>RUT-M</t>
  </si>
  <si>
    <t>Rozvod uzavř.televizního okruhu - montáž</t>
  </si>
  <si>
    <t>276</t>
  </si>
  <si>
    <t>278</t>
  </si>
  <si>
    <t>141</t>
  </si>
  <si>
    <t>220 731004</t>
  </si>
  <si>
    <t>Montáž konzole na zeď do 3 m/15 kg</t>
  </si>
  <si>
    <t>280</t>
  </si>
  <si>
    <t>220 731022</t>
  </si>
  <si>
    <t>Montáž kamery v krytu</t>
  </si>
  <si>
    <t>282</t>
  </si>
  <si>
    <t>143</t>
  </si>
  <si>
    <t>220 731061</t>
  </si>
  <si>
    <t>Zprovoznění kamery v krytu</t>
  </si>
  <si>
    <t>284</t>
  </si>
  <si>
    <t>220 731041</t>
  </si>
  <si>
    <t>Nastavení kamery v krytu</t>
  </si>
  <si>
    <t>286</t>
  </si>
  <si>
    <t>145</t>
  </si>
  <si>
    <t>220 731146</t>
  </si>
  <si>
    <t>Montáž  objektivu ke kameře</t>
  </si>
  <si>
    <t>288</t>
  </si>
  <si>
    <t>220 110643R</t>
  </si>
  <si>
    <t>290</t>
  </si>
  <si>
    <t>147</t>
  </si>
  <si>
    <t>Pol82</t>
  </si>
  <si>
    <t>Nastavení licence pro kameru</t>
  </si>
  <si>
    <t>292</t>
  </si>
  <si>
    <t>RUT-D</t>
  </si>
  <si>
    <t>Rozvod uzavř.televizního okruhu - dodávka</t>
  </si>
  <si>
    <t>Pol83</t>
  </si>
  <si>
    <t>Kompaktní IP kamera s rozlišením 2 Mpx a vylepšeným adaptivním IR přísvitem je vhodná pro venkovní použití a je osazena motor zoom objektivem 3,1–8,4 mm. Se světelnými podmínkami se vypořádá díky technologiím LightCatcher a WDR. Datové toky nově optimaliz</t>
  </si>
  <si>
    <t>294</t>
  </si>
  <si>
    <t>Poznámka k položce:
Kompaktní IP kamera s rozlišením 2 Mpx a vylepšeným adaptivním IR přísvitem je vhodná pro venkovní použití a je osazena motor zoom objektivem 3,1–8,4 mm. Se světelnými podmínkami se vypořádá díky technologiím LightCatcher a WDR. Datové toky nově optimalizuje kompresí H.265 HDSM SmartCodec. Zcela nová je také pokročilá samoučící se analýza obrazu UMD (Unusual Motion Detection) zaznamenávající neobvyklé dění v hlídaném prostoru bez nutnosti předchozího nastavení pravidel. Robustní design s krytím IP 67 a IK 10 je kompatibilní s příslušenstvím určeným pro řadu H4 včetně konfiguračního Wi-Fi adaptéru. Zařízení je vyrobeno v Severní Americe a je na něj poskytována nadstandardní záruka 5 let.</t>
  </si>
  <si>
    <t>149</t>
  </si>
  <si>
    <t>Pol84</t>
  </si>
  <si>
    <t>Licence videoserveru pro 1 zařízení</t>
  </si>
  <si>
    <t>296</t>
  </si>
  <si>
    <t>IO 21 - Areálová jednotná kanalizace</t>
  </si>
  <si>
    <t>1 - Zemní práce</t>
  </si>
  <si>
    <t>4 - Vodorovné konstrukce</t>
  </si>
  <si>
    <t>8 - Trubní vedení</t>
  </si>
  <si>
    <t>Zemní práce</t>
  </si>
  <si>
    <t>131201202R01</t>
  </si>
  <si>
    <t>Ruční hloubení zapažených jam v hor.1-4 do 1000 m3</t>
  </si>
  <si>
    <t>167101101R00</t>
  </si>
  <si>
    <t>Nakládání výkopku v množství do 100 m3</t>
  </si>
  <si>
    <t>174101101R00</t>
  </si>
  <si>
    <t>Zásyp jam, rýh, šachet se zhutněním</t>
  </si>
  <si>
    <t>175101101RT2</t>
  </si>
  <si>
    <t>Obsyp potrubí bez prohození sypaniny, s dodáním štěrkopísku frakce 0 - 22 mm</t>
  </si>
  <si>
    <t>162701105R00</t>
  </si>
  <si>
    <t>Vodorovné přemístění výkopku z hor. do 10000 m</t>
  </si>
  <si>
    <t>199000002R00</t>
  </si>
  <si>
    <t>Poplatek za skládku</t>
  </si>
  <si>
    <t>451572111RK1</t>
  </si>
  <si>
    <t>Lože pod potrubí z kameniva těženého 0 - 4 mm</t>
  </si>
  <si>
    <t>Trubní vedení</t>
  </si>
  <si>
    <t>Potrubí PVC SN4 DN100 vč. PE izolace</t>
  </si>
  <si>
    <t>Potrubí PVC SN4 DN150 vč. PE izolace</t>
  </si>
  <si>
    <t>Napojení na stávající šachtu</t>
  </si>
  <si>
    <t>Rozebrání a sestavení zpevněné plochy živice</t>
  </si>
  <si>
    <t>Kovové kontrukce pro kotvení potrubí</t>
  </si>
  <si>
    <t>892571111R00</t>
  </si>
  <si>
    <t>Zkouška těsnosti kanalizace DN do 200, vodou</t>
  </si>
  <si>
    <t>Přesun hmot, trubní vedení plastová, otevř. výkop</t>
  </si>
  <si>
    <t>IO 22 - Areálová vodovod</t>
  </si>
  <si>
    <t>Potrubí PE SDR11 dn25, vč. izolace PE</t>
  </si>
  <si>
    <t>Potrubí PE SDR11 dn63, vč. izolace PE</t>
  </si>
  <si>
    <t>Potrubí z trub.závit.pozink.svařovan. 11343,DN 50, vč. izolace PE</t>
  </si>
  <si>
    <t>Vodoměr Qn2.50m3/h</t>
  </si>
  <si>
    <t>Instalace potrubí v zemi</t>
  </si>
  <si>
    <t>Poznámka k položce:
-výkop hl1.2m 16.2m3
-lože 1.30m3
-obsyp 4.30m3
-odvoz 5,6m3
-poplatek za skládku 5,6m3
-pažení 40m2
-jádrový vývr žb. DN100
-rozebrání a sestavení živičné komunikace 15m2</t>
  </si>
  <si>
    <t>Zaměření stávající rozvodů vody</t>
  </si>
  <si>
    <t>IO 31 - Areálové rozvody NN</t>
  </si>
  <si>
    <t>EL - Elektromontáže</t>
  </si>
  <si>
    <t xml:space="preserve">    PR - Pojistková rozpojovací skříň PS01</t>
  </si>
  <si>
    <t xml:space="preserve">    UR - Úpravy v rozváděči Rm1</t>
  </si>
  <si>
    <t xml:space="preserve">    R1 - Rozváděč R1</t>
  </si>
  <si>
    <t xml:space="preserve">    NS - Nouzová svítidla</t>
  </si>
  <si>
    <t xml:space="preserve">    D1 - Přístroje</t>
  </si>
  <si>
    <t xml:space="preserve">    K - Kabely</t>
  </si>
  <si>
    <t xml:space="preserve">    EV - Elektrické vytápění</t>
  </si>
  <si>
    <t xml:space="preserve">    KT - Kabelové trasy, nosné konstrukce</t>
  </si>
  <si>
    <t xml:space="preserve">    UV - Ukončení vodičů</t>
  </si>
  <si>
    <t xml:space="preserve">    UP - Uzemnění, pospojování</t>
  </si>
  <si>
    <t xml:space="preserve">    OS - Ostatní</t>
  </si>
  <si>
    <t>ZP - Zemní práce</t>
  </si>
  <si>
    <t xml:space="preserve">    VV - Venkovní výkopy</t>
  </si>
  <si>
    <t xml:space="preserve">    VU - Výkopy uzemnění</t>
  </si>
  <si>
    <t>EL</t>
  </si>
  <si>
    <t>Elektromontáže</t>
  </si>
  <si>
    <t>PR</t>
  </si>
  <si>
    <t>Pojistková rozpojovací skříň PS01</t>
  </si>
  <si>
    <t>SLP-01</t>
  </si>
  <si>
    <t>Pojistková rozpojovací skříň pilířová, včetně základu pilíře, 1x pojistkový odpojovač 250A, PN00, IP44</t>
  </si>
  <si>
    <t>SLP-02</t>
  </si>
  <si>
    <t>Montáž rozvodnic oceloplechových nebo plastových běžných, hmotnostipřes 50 do 100kg</t>
  </si>
  <si>
    <t>UR</t>
  </si>
  <si>
    <t>Úpravy v rozváděči Rm1</t>
  </si>
  <si>
    <t>SLP-03</t>
  </si>
  <si>
    <t>Spínací blok, 250A, Icu=55kA</t>
  </si>
  <si>
    <t>SLP-04</t>
  </si>
  <si>
    <t>Nadproudová spoušť 250A, Ir=160A</t>
  </si>
  <si>
    <t>SLP-05</t>
  </si>
  <si>
    <t>Příslušenství (DIN lišta, drobný materiál)</t>
  </si>
  <si>
    <t>SLP-06</t>
  </si>
  <si>
    <t>Kabel. ucpávka EI90 - rozváděč</t>
  </si>
  <si>
    <t>SLP-07</t>
  </si>
  <si>
    <t>Uprava stavajiciho rozvadece</t>
  </si>
  <si>
    <t>SLP-08</t>
  </si>
  <si>
    <t>Vyhledani pripojovaciho mista</t>
  </si>
  <si>
    <t>SLP-09</t>
  </si>
  <si>
    <t>Zkusebni provoz</t>
  </si>
  <si>
    <t>SLP-10</t>
  </si>
  <si>
    <t>Zabezpeceni pracoviste</t>
  </si>
  <si>
    <t>R1</t>
  </si>
  <si>
    <t>Rozváděč R1</t>
  </si>
  <si>
    <t>SLP-11</t>
  </si>
  <si>
    <t>Plastový rozváděč, ŠxVxH 1350x1120x200, IP44, stříška nad rozváděčem, montážní panel, rošt pro moduly, energozámek, vybavenost dle výkresu D.2.3.04</t>
  </si>
  <si>
    <t>SLP-12</t>
  </si>
  <si>
    <t>Montáž rozváděčů litinových, hliníkových nebo plastových sestavy hmotnosti přes 300 do 500kg</t>
  </si>
  <si>
    <t>NS</t>
  </si>
  <si>
    <t>Nouzová svítidla</t>
  </si>
  <si>
    <t>SLP-13</t>
  </si>
  <si>
    <t>Poplatek za recyklaci svítidla</t>
  </si>
  <si>
    <t>SLP-14</t>
  </si>
  <si>
    <t>P1 - TMT P1_TMT0018 ONTEC G E1B 101 M/AT/Grey_exit</t>
  </si>
  <si>
    <t>D1</t>
  </si>
  <si>
    <t>Přístroje</t>
  </si>
  <si>
    <t>SLP-15</t>
  </si>
  <si>
    <t>ZÁSUVKA PRŮMYSLOVÁ SPOJOVACÍ NA POHYBLIVÝ PŘÍVOD, IP67 ISG3253 32A,400V,3p+N+PE</t>
  </si>
  <si>
    <t>SLP-16</t>
  </si>
  <si>
    <t>VIDLICE PRŮMYSLOVÁI VG3253 32A,400V,3p+N+PE,IP67</t>
  </si>
  <si>
    <t>SLP-17</t>
  </si>
  <si>
    <t>STOP TLAČÍTKO PROSKLENNÉ, (CENTRAL/TOTAL STOP), IP55, BARVA ČERVENÁ GW42201 Požární tlačítko 120x120x50 IP55 se 2 kontakty Gewiss</t>
  </si>
  <si>
    <t>SLP-18</t>
  </si>
  <si>
    <t>DK-KABELOVÉ KRABICOVÉ ROZVODKY IP 65 DK 0202 GZ Nová rozvodnice v krytí IP 66</t>
  </si>
  <si>
    <t>Kabely</t>
  </si>
  <si>
    <t>SLP-19</t>
  </si>
  <si>
    <t>KABEL SILOVÝ,IZOLACE PVC,1kV AYKY-J 4x240 - Napájení objektu</t>
  </si>
  <si>
    <t>SLP-20</t>
  </si>
  <si>
    <t>KABEL SILOVÝ,IZOLACE PVC CYKY-J 3x1.5</t>
  </si>
  <si>
    <t>SLP-21</t>
  </si>
  <si>
    <t>KABEL SILOVÝ,IZOLACE PVC CYKY-J 5x4</t>
  </si>
  <si>
    <t>SLP-22</t>
  </si>
  <si>
    <t>KABEL SILOVÝ,IZOLACE PVC CYKY-J 5x6</t>
  </si>
  <si>
    <t>SLP-23</t>
  </si>
  <si>
    <t>KABEL SILOVÝ,IZOLACE PVC CYKY-J 5x10</t>
  </si>
  <si>
    <t>SLP-24</t>
  </si>
  <si>
    <t>KABEL SILOVÝ,IZOLACE PVC CYKY-O 2x1.5</t>
  </si>
  <si>
    <t>SLP-25</t>
  </si>
  <si>
    <t>KABEL SILOVÝ,IZOLACE PVC CYKY-O 5x1.5</t>
  </si>
  <si>
    <t>SLP-26</t>
  </si>
  <si>
    <t>VODIČ JEDNOŽILOVÝ  (CY) H07V-R 16  mm2</t>
  </si>
  <si>
    <t>SLP-27</t>
  </si>
  <si>
    <t>KABEL SE SNÍŽENOU HOŘLAVOSTÍ, S FUNKČNÍ SCHOPNOSTÍ PŘI POŽÁRU, TŘÍDA REAKCE NA OHEŇ - B2 ca, s1, d0 v1-CXKH-V-O 5x1.5</t>
  </si>
  <si>
    <t>EV</t>
  </si>
  <si>
    <t>Elektrické vytápění</t>
  </si>
  <si>
    <t>SLP-28</t>
  </si>
  <si>
    <t>Elektrický topný kabel ELSR-M-10-2-BO</t>
  </si>
  <si>
    <t>SLP-29</t>
  </si>
  <si>
    <t>Hliníková samolepící páska</t>
  </si>
  <si>
    <t>SLP-30</t>
  </si>
  <si>
    <t>KIT č.4 - pro samoregulační kabely</t>
  </si>
  <si>
    <t>KT</t>
  </si>
  <si>
    <t>Kabelové trasy, nosné konstrukce</t>
  </si>
  <si>
    <t>SLP-31</t>
  </si>
  <si>
    <t>KF 09160 TRUBKA KOPOFLEX 160</t>
  </si>
  <si>
    <t>SLP-32</t>
  </si>
  <si>
    <t>Zatažení kabelu do trubky do váhy do 9 kg/m</t>
  </si>
  <si>
    <t>SLP-33</t>
  </si>
  <si>
    <t>KABELOVÝ ŽLAB DRÁTĚNÝ DÉLKA   2,5 M, včetně spojek¨ 50/50 drátěný žlab</t>
  </si>
  <si>
    <t>SLP-34</t>
  </si>
  <si>
    <t>KABELOVÝ ŽLAB DRÁTĚNÝ DÉLKA   2,5 M, včetně spojek¨ 100/50 drátěný žlab</t>
  </si>
  <si>
    <t>SLP-35</t>
  </si>
  <si>
    <t>KABELOVÝ ŽLAB DRÁTĚNÝ DÉLKA   2,5 M, včetně spojek¨ 150/50 drátěný žlab</t>
  </si>
  <si>
    <t>SLP-36</t>
  </si>
  <si>
    <t>KABELOVÝ ŽLAB DRÁTĚNÝ DÉLKA   2,5 M, včetně spojek¨ 150/100 drátěný žlab</t>
  </si>
  <si>
    <t>SLP-37</t>
  </si>
  <si>
    <t>PŘÍSLUŠENSTVÍ  KABELOVÝCH ŽLABŮ DRÁTĚNÝCH Vdž 50 víko drátěného žlabu</t>
  </si>
  <si>
    <t>SLP-38</t>
  </si>
  <si>
    <t>PŘÍSLUŠENSTVÍ  KABELOVÝCH ŽLABŮ DRÁTĚNÝCH Vdž 100 víko drátěného žlabu</t>
  </si>
  <si>
    <t>SLP-39</t>
  </si>
  <si>
    <t>PŘÍSLUŠENSTVÍ  KABELOVÝCH ŽLABŮ DRÁTĚNÝCH Vdž 150 víko drátěného žlabu</t>
  </si>
  <si>
    <t>SLP-40</t>
  </si>
  <si>
    <t>PŘÍSLUŠENSTVÍ  KABELOVÝCH ŽLABŮ DRÁTĚNÝCH Ndž  50 nosník</t>
  </si>
  <si>
    <t>SLP-41</t>
  </si>
  <si>
    <t>PŘÍSLUŠENSTVÍ  KABELOVÝCH ŽLABŮ DRÁTĚNÝCH Ndž  100 nosník</t>
  </si>
  <si>
    <t>SLP-42</t>
  </si>
  <si>
    <t>PŘÍSLUŠENSTVÍ  KABELOVÝCH ŽLABŮ DRÁTĚNÝCH KZ 60x50x1,5 bez víka a přepážek</t>
  </si>
  <si>
    <t>SLP-43</t>
  </si>
  <si>
    <t>PŘÍSLUŠENSTVÍ  KABELOVÝCH ŽLABŮ DRÁTĚNÝCH SB 6.3X45 ŠROUB DO BETONU</t>
  </si>
  <si>
    <t>SLP-44</t>
  </si>
  <si>
    <t>PŘÍSLUŠENSTVÍ  KABELOVÝCH ŽLABŮ DRÁTĚNÝCH 5225 PŘÍCHYTKA TYP OMEGA, pro požární kabelové trasy</t>
  </si>
  <si>
    <t>SLP-45</t>
  </si>
  <si>
    <t>PODPĚRA VEDENÍ PV21d na ploch.střechy-beton</t>
  </si>
  <si>
    <t>SLP-46</t>
  </si>
  <si>
    <t>OCELOVÉ NOSNÉ KONSTRUKCE  PRO PŘÍSTROJE do 100kg</t>
  </si>
  <si>
    <t>UV</t>
  </si>
  <si>
    <t>Ukončení vodičů</t>
  </si>
  <si>
    <t>SLP-47</t>
  </si>
  <si>
    <t>UKONČENÍ KABELŮ SMRŠŤOVACÍ ZÁKLOPKOU DO 4x240 mm2</t>
  </si>
  <si>
    <t>SLP-48</t>
  </si>
  <si>
    <t>UKONČENÍ  VODIČŮ V ROZVADĚČÍCH Do   4 mm2</t>
  </si>
  <si>
    <t>SLP-49</t>
  </si>
  <si>
    <t>UKONČENÍ  VODIČŮ V ROZVADĚČÍCH Do   6   mm2</t>
  </si>
  <si>
    <t>SLP-50</t>
  </si>
  <si>
    <t>UKONČENÍ  VODIČŮ V ROZVADĚČÍCH Do  10   mm2</t>
  </si>
  <si>
    <t>SLP-51</t>
  </si>
  <si>
    <t>UKONČENÍ  VODIČŮ V ROZVADĚČÍCH Do 240   mm2</t>
  </si>
  <si>
    <t>UP</t>
  </si>
  <si>
    <t>Uzemnění, pospojování</t>
  </si>
  <si>
    <t>SLP-52</t>
  </si>
  <si>
    <t>OCELOVÝ PÁSEK POZINKOVANÝ Páska 30x4 páska 30x4 (0,95 kg/m)</t>
  </si>
  <si>
    <t>SLP-53</t>
  </si>
  <si>
    <t>Nátěr zemnícího pásku</t>
  </si>
  <si>
    <t>SLP-54</t>
  </si>
  <si>
    <t>ZINKOVANÉ PROVEDENÍ OCELOVÝ PÁSEK POZINKOVANÝ Drát 8 drát ø 8mm(0,40kg/m), pevně</t>
  </si>
  <si>
    <t>SLP-55</t>
  </si>
  <si>
    <t>VODIČ JEDNOŽILOVÝ (CY) H07V-U 16  mm2</t>
  </si>
  <si>
    <t>SLP-56</t>
  </si>
  <si>
    <t>Nátěr svodového vodiče, asfalt</t>
  </si>
  <si>
    <t>SLP-57</t>
  </si>
  <si>
    <t>SVORKA HROMOSVODNÍ,UZEMŇOVACÍ SS spojovací</t>
  </si>
  <si>
    <t>SLP-58</t>
  </si>
  <si>
    <t>SVORKA HROMOSVODNÍ,UZEMŇOVACÍ SP připojovací</t>
  </si>
  <si>
    <t>SLP-59</t>
  </si>
  <si>
    <t>SVORKA HROMOSVODNÍ,UZEMŇOVACÍ Štítek uzemnění</t>
  </si>
  <si>
    <t>SLP-60</t>
  </si>
  <si>
    <t>MONTÁŽNÍ PRÁCE tvarování mont.dílu</t>
  </si>
  <si>
    <t>SLP-61</t>
  </si>
  <si>
    <t>Měření zemních odporů, zemnící sítě délky pásu přes 200 do 500 m</t>
  </si>
  <si>
    <t>OS</t>
  </si>
  <si>
    <t>Ostatní</t>
  </si>
  <si>
    <t>SLP-62</t>
  </si>
  <si>
    <t>Geodetická činnost</t>
  </si>
  <si>
    <t>tkc</t>
  </si>
  <si>
    <t>SLP-63</t>
  </si>
  <si>
    <t>Nafázování NN kabelu</t>
  </si>
  <si>
    <t>SLP-64</t>
  </si>
  <si>
    <t>Příprava ke komplexní zkoušce</t>
  </si>
  <si>
    <t>SLP-65</t>
  </si>
  <si>
    <t>Zkušební provoz</t>
  </si>
  <si>
    <t>SLP-66</t>
  </si>
  <si>
    <t>Zabezpečení pracoviště</t>
  </si>
  <si>
    <t>SLP-67</t>
  </si>
  <si>
    <t>Vyhledání připojovacího místa</t>
  </si>
  <si>
    <t>SLP-68</t>
  </si>
  <si>
    <t>KOORDINACE POSTUPU PRACI s ostatnimi profesemi</t>
  </si>
  <si>
    <t>SLP-69</t>
  </si>
  <si>
    <t>Revizni technik</t>
  </si>
  <si>
    <t>SLP-70</t>
  </si>
  <si>
    <t>Spoluprace s reviz.technikem</t>
  </si>
  <si>
    <t>SLP-71</t>
  </si>
  <si>
    <t>Podružný materiál</t>
  </si>
  <si>
    <t>SPL-71X</t>
  </si>
  <si>
    <t>PPV 6,00% z montáže: materiál + práce</t>
  </si>
  <si>
    <t>30485808</t>
  </si>
  <si>
    <t>ZP</t>
  </si>
  <si>
    <t>Venkovní výkopy</t>
  </si>
  <si>
    <t>SLP-72</t>
  </si>
  <si>
    <t>VYTÝČENÍ TRATI Kabelové vedení ve volném terénu</t>
  </si>
  <si>
    <t>km</t>
  </si>
  <si>
    <t>SLP-73</t>
  </si>
  <si>
    <t>SEJMUTÍ ORNICE Vrstva pres 15cm,zemina tř.2</t>
  </si>
  <si>
    <t>SLP-74</t>
  </si>
  <si>
    <t>SEJMUTÍ DRNU Nářez drnu,naložení,odvoz</t>
  </si>
  <si>
    <t>SLP-75</t>
  </si>
  <si>
    <t>BOURANÍ ŽIVIČNÝCH POVRCHŮ Síla vrstvy 3-5cm</t>
  </si>
  <si>
    <t>SLP-76</t>
  </si>
  <si>
    <t>ŘEZÁNÍ SPÁRY V asfaltu nebo betonu</t>
  </si>
  <si>
    <t>SLP-77</t>
  </si>
  <si>
    <t>ŘEZÁNÍ SPÁRY Zemina třídy 3, šíře 500mm,hloubka 1000mm</t>
  </si>
  <si>
    <t>SLP-78</t>
  </si>
  <si>
    <t>ŘEZÁNÍ SPÁRY Zemina třídy 3, šíře 500mm,hloubka 1300mm</t>
  </si>
  <si>
    <t>SLP-79</t>
  </si>
  <si>
    <t>ZŘÍZENÍ KABELOVÉHO LOŽE Z kopaného písku, bez zakrytí, šíře do 65cm,tloušťka 10cm</t>
  </si>
  <si>
    <t>SLP-80</t>
  </si>
  <si>
    <t>ZŘÍZENÍ KABELOVÉHO LOŽE Z písku a cementu, bez zakrytí, šíře do 100cm,tloušťka 12cm</t>
  </si>
  <si>
    <t>SLP-81</t>
  </si>
  <si>
    <t>FOLIE VÝSTRAŽNÁ Z PVC Do šířky 20cm</t>
  </si>
  <si>
    <t>SLP-82</t>
  </si>
  <si>
    <t>ZÁHOZ KABELOVÉ RÝHY Zemina třídy 3, šíře 500mm,hloubka 1000mm</t>
  </si>
  <si>
    <t>SLP-83</t>
  </si>
  <si>
    <t>ZÁHOZ KABELOVÉ RÝHY Zemina třídy 3, šíře 500mm,hloubka 1300mm</t>
  </si>
  <si>
    <t>SLP-84</t>
  </si>
  <si>
    <t>ODVOZ ZEMINY Do vzdálenosti 1 km</t>
  </si>
  <si>
    <t>SLP-85</t>
  </si>
  <si>
    <t>ÚPRAVA POVRCHU Provizorní úprava terénu v zemina třídy 3</t>
  </si>
  <si>
    <t>SLP-86</t>
  </si>
  <si>
    <t>KŘIŽOVATKA SE SILOVÝM KABELEM Položení bet.žlabu vč.zakrytí</t>
  </si>
  <si>
    <t>SLP-87</t>
  </si>
  <si>
    <t>KABELOVÝ PROSTUP Z PVC TRUBKY Světlost do 10,5 cm</t>
  </si>
  <si>
    <t>SLP-88</t>
  </si>
  <si>
    <t>Utěsnění prostupu do budovy, těsnící průchodky RDSS100</t>
  </si>
  <si>
    <t>SLP-89</t>
  </si>
  <si>
    <t>PRŮRAZ BETONOVOU ZDÍ O tloušťce 45cm</t>
  </si>
  <si>
    <t>SLP-90</t>
  </si>
  <si>
    <t>ZEMNÍ ZNAČKY PRO KAB.VEDENÍ Kabelový označník</t>
  </si>
  <si>
    <t>SLP-91</t>
  </si>
  <si>
    <t>VÝKOP JÁMY PRO POJISTKOVOU SKŘÍŇ Zemina třídy 3-4,ručně</t>
  </si>
  <si>
    <t>SLP-92</t>
  </si>
  <si>
    <t>PODKLADOVÁ VRSTVA TLOUŠŤKY DO 10 cm Z kameniva drceného vč. zhutnění</t>
  </si>
  <si>
    <t>SLP-93</t>
  </si>
  <si>
    <t>JEDNOVRSTVOVÁ VOZOVKA Z BETONU Vrstva betonu 15cm</t>
  </si>
  <si>
    <t>VU</t>
  </si>
  <si>
    <t>Výkopy uzemnění</t>
  </si>
  <si>
    <t>SLP-94</t>
  </si>
  <si>
    <t>VYTÝČENÍ TRATI Kabelové vedení podél silnice</t>
  </si>
  <si>
    <t>SLP-95</t>
  </si>
  <si>
    <t>SLP-96</t>
  </si>
  <si>
    <t>SLP-97</t>
  </si>
  <si>
    <t>HLOUBENÍ KABELOVÉ RÝHY Zemina třídy 3, šíře 350mm,hloubka 800mm</t>
  </si>
  <si>
    <t>SLP-98</t>
  </si>
  <si>
    <t>SLP-99</t>
  </si>
  <si>
    <t>ZÁHOZ KABELOVÉ RÝHY Zemina třídy 3, šíře 350mm,hloubka 800mm</t>
  </si>
  <si>
    <t>SLP-100</t>
  </si>
  <si>
    <t>SLP-101</t>
  </si>
  <si>
    <t>IO 41 - Areálové rozvody SLP</t>
  </si>
  <si>
    <t>ZP - Zemní práce při montážích, montáž + dodávka</t>
  </si>
  <si>
    <t>RT-M - Rozvod telefonu - montáž</t>
  </si>
  <si>
    <t>RT-D - Rozvod telefonu  - dodávka</t>
  </si>
  <si>
    <t>Mikrotrubička HDPE zemní tlustostěnná 12/8mm,vnitřní lubrikační vrstva (mont. vč. materiálu)</t>
  </si>
  <si>
    <t>220 260 541</t>
  </si>
  <si>
    <t>Mikrotrubička HDPE zemní tenkostěnná 10/8mm,vnitřní lubrikační vrstva (mont. vč. materiálu)</t>
  </si>
  <si>
    <t>Osazení hmoždinky 10 mm beton (mont. vč. materiálu) - uchycení mikrotrubičky tlustostěnné</t>
  </si>
  <si>
    <t>Osazení hmoždinky 12 mm beton (mont. vč. materiálu) - uchycení kabelu TCEPKPFLE</t>
  </si>
  <si>
    <t>460 510402</t>
  </si>
  <si>
    <t>Přípravné a závěrečné práce v průlezném kabelovém kanále</t>
  </si>
  <si>
    <t>460 510402.1</t>
  </si>
  <si>
    <t>Vyčištění stávajícího kabel.prostupu bez kabel.komory</t>
  </si>
  <si>
    <t>460 510421</t>
  </si>
  <si>
    <t>Vyčištění stávajícího kabelového žlabu</t>
  </si>
  <si>
    <t>Zemní práce při montážích, montáž + dodávka</t>
  </si>
  <si>
    <t>460 010024</t>
  </si>
  <si>
    <t>Vytyčení trati kabel.ved.v zast.prostoru</t>
  </si>
  <si>
    <t>460 080001</t>
  </si>
  <si>
    <t>Betonový základ do rostlé zeminy bez bednění</t>
  </si>
  <si>
    <t>460 120061</t>
  </si>
  <si>
    <t>Odvoz zeminy</t>
  </si>
  <si>
    <t>460 120082</t>
  </si>
  <si>
    <t>Skladování zeminy do 14 dnů</t>
  </si>
  <si>
    <t>460 300006</t>
  </si>
  <si>
    <t>Hutnění zeminy,vrstva zeminy do 20 cm</t>
  </si>
  <si>
    <t>460 200164</t>
  </si>
  <si>
    <t>Hloubení kabelové rýhy 35cm šir.,80cm hlub.,zem.tř.4</t>
  </si>
  <si>
    <t>460 420372</t>
  </si>
  <si>
    <t>Zř.kab.lože,kop.pís.,tl.zás.vrst.10cm,cih.napříč,š.35cm</t>
  </si>
  <si>
    <t>460 420501</t>
  </si>
  <si>
    <t>Křižovatka se silovým kabelem</t>
  </si>
  <si>
    <t>460 490012</t>
  </si>
  <si>
    <t>Krytí kab.fólie výstražné z PVC, šířka 33 cm</t>
  </si>
  <si>
    <t>220 060391</t>
  </si>
  <si>
    <t>Zaslepení neobsazeného otvoru kabelovodu</t>
  </si>
  <si>
    <t>220 060411</t>
  </si>
  <si>
    <t>Tlakové utěsnění konce- kabelovod z plastu</t>
  </si>
  <si>
    <t>460 560164</t>
  </si>
  <si>
    <t>Ruční zához kab.rýhy,šíř.35cm,hloub.80cm,zemina třídy 4</t>
  </si>
  <si>
    <t>460 620014</t>
  </si>
  <si>
    <t>Provizorní úprava terénu v přírodní zemině, zem.třídy 4</t>
  </si>
  <si>
    <t>460 200534</t>
  </si>
  <si>
    <t>Hloubení kabelové rýhy 60cm šir.,120cm hlub.,zem.tř.4</t>
  </si>
  <si>
    <t>460 560534</t>
  </si>
  <si>
    <t>Ruční zához kab.rýhy,šíř.60cm,hloub.120cm,zem.třídy 4</t>
  </si>
  <si>
    <t>460 510021</t>
  </si>
  <si>
    <t>Kabelový prostup z KOPOFLEX rour, světlost do 10.5cm</t>
  </si>
  <si>
    <t>220 060805</t>
  </si>
  <si>
    <t>Příprava trubky HDPE do pr. 75mm podél výkopu</t>
  </si>
  <si>
    <t>220 060816</t>
  </si>
  <si>
    <t>Trubka HDPE nad pr. 75 - zatažená ručně/volně uložená</t>
  </si>
  <si>
    <t>220 060825</t>
  </si>
  <si>
    <t>Montáž detekčního markeru</t>
  </si>
  <si>
    <t>220 060830</t>
  </si>
  <si>
    <t>Montáž koncovky na trubku HDPE do pr. 75mm</t>
  </si>
  <si>
    <t>220 060840</t>
  </si>
  <si>
    <t>Tlakování trubky HDPE do pr. 75mm</t>
  </si>
  <si>
    <t>220 060845</t>
  </si>
  <si>
    <t>Kalibrace trubky HDPE do pr. 75mm</t>
  </si>
  <si>
    <t>Pol85</t>
  </si>
  <si>
    <t>Trubka HDPE pr. 32/40 - dodávka</t>
  </si>
  <si>
    <t>Pol86</t>
  </si>
  <si>
    <t>Tlakutěsná koncovka na trubku HDPE pr. 40/32mm</t>
  </si>
  <si>
    <t>220 061820</t>
  </si>
  <si>
    <t>Inst. svetlovod.kab. 12vl. do žlabu, trubky</t>
  </si>
  <si>
    <t>220 061845</t>
  </si>
  <si>
    <t>Uložení konce (spoj) svetlovod kab. 2vl. v kab. rozv.</t>
  </si>
  <si>
    <t>220 062510</t>
  </si>
  <si>
    <t>Uložení délkové rezervy opt.kabelu do 50m</t>
  </si>
  <si>
    <t>220 062700</t>
  </si>
  <si>
    <t>Měření na jednom vlákně opt.kabelu + vyhotov. protokolu</t>
  </si>
  <si>
    <t>220 061831</t>
  </si>
  <si>
    <t>Svaření 1 vl. svetlovod.kabelu</t>
  </si>
  <si>
    <t>220 061835</t>
  </si>
  <si>
    <t>Příprava svetlovod.kab. k ukonč., spojk.  12vl.</t>
  </si>
  <si>
    <t>220 062450</t>
  </si>
  <si>
    <t>Montáž kazety pro sváry na kabelu</t>
  </si>
  <si>
    <t>220 062470</t>
  </si>
  <si>
    <t>Ochrana sváru vlákna</t>
  </si>
  <si>
    <t>220 061910</t>
  </si>
  <si>
    <t>Montáž panelu 19" pro ukončení opt.kab. do 24 portů prázdný</t>
  </si>
  <si>
    <t>220 062330</t>
  </si>
  <si>
    <t>Montáž adaptéru pro vlákna SM (duplex)</t>
  </si>
  <si>
    <t>220 062370</t>
  </si>
  <si>
    <t>Montáž pigtailu pro vlákna SM</t>
  </si>
  <si>
    <t>Pol87</t>
  </si>
  <si>
    <t>Sestava a instalace zařízení pro uložení kabelové rezervy</t>
  </si>
  <si>
    <t>Pol88</t>
  </si>
  <si>
    <t>Adaptér LC SM OS duplex</t>
  </si>
  <si>
    <t>Pol89</t>
  </si>
  <si>
    <t>Pigtail 9/125 LCupc SM OS 1,5m</t>
  </si>
  <si>
    <t>Pol90</t>
  </si>
  <si>
    <t>Patch kabel 9/125 LCupc/LCupc SM OS 2m duplex</t>
  </si>
  <si>
    <t>Pol91</t>
  </si>
  <si>
    <t>Čelo optické vany 1U pro 12 SC simplex/LC duplex/E2000 BK s montážními otvory v2</t>
  </si>
  <si>
    <t>Pol92</t>
  </si>
  <si>
    <t>Optická vana s výsuvnou policí uzavíratelná klapkami 1U</t>
  </si>
  <si>
    <t>Pol93</t>
  </si>
  <si>
    <t>Optická kazeta pro 24 svárů</t>
  </si>
  <si>
    <t>Pol94</t>
  </si>
  <si>
    <t>Ochrana sváru 2.2 x 45mm</t>
  </si>
  <si>
    <t>Pol95</t>
  </si>
  <si>
    <t>Zafukovací kabel MICRO Solarix 12vl 9/125 HDPE Fca černý</t>
  </si>
  <si>
    <t>Pol96</t>
  </si>
  <si>
    <t>Kříž na kabelové rezervy (zeď i sloup)</t>
  </si>
  <si>
    <t>Pol97</t>
  </si>
  <si>
    <t>Sada rozšiřovací pro kříž na kabelové rezervy</t>
  </si>
  <si>
    <t>Pol98</t>
  </si>
  <si>
    <t>Kryt kříže kabelových rezerv (základní čelní kryt</t>
  </si>
  <si>
    <t>Pol99</t>
  </si>
  <si>
    <t>Sada prodlužovací pro kříž na kabelové rezervy</t>
  </si>
  <si>
    <t>Pol100</t>
  </si>
  <si>
    <t>Kryt kříže kabelových rezerv uzavřený, dvojitá výška (límec)</t>
  </si>
  <si>
    <t>RT-M</t>
  </si>
  <si>
    <t>Rozvod telefonu - montáž</t>
  </si>
  <si>
    <t>220280227</t>
  </si>
  <si>
    <t>Kabel SYKFY 50x2x0,5  v trubkách, žlabech, lištách</t>
  </si>
  <si>
    <t>-788726590</t>
  </si>
  <si>
    <t>220 300004</t>
  </si>
  <si>
    <t>Forma kabelová do délky 0,5 m na kabelu do 50x2</t>
  </si>
  <si>
    <t>220 260356</t>
  </si>
  <si>
    <t>Skříň MIS1, KS1 na povrchu</t>
  </si>
  <si>
    <t>220 110641</t>
  </si>
  <si>
    <t>Závěrečné práce ve skříni MRK, MIS1, KS I</t>
  </si>
  <si>
    <t>220 300911</t>
  </si>
  <si>
    <t>Montáž svorkovnic LSA +</t>
  </si>
  <si>
    <t>220 300902</t>
  </si>
  <si>
    <t>Montáž držáku svorkovnic LSA +</t>
  </si>
  <si>
    <t>220 270212</t>
  </si>
  <si>
    <t>Vodič  U  2 x 0,5 do rozvaděčů (ranžír)</t>
  </si>
  <si>
    <t>Číslování 2 stranné  pro 100 žil</t>
  </si>
  <si>
    <t>Číslování rozvodné skříně</t>
  </si>
  <si>
    <t>220 550296</t>
  </si>
  <si>
    <t>Vyhledávání volného páru vedení</t>
  </si>
  <si>
    <t>220 490827</t>
  </si>
  <si>
    <t>Mont. tel. vývodu</t>
  </si>
  <si>
    <t>220 110341</t>
  </si>
  <si>
    <t>Objímka kabelová značkovací</t>
  </si>
  <si>
    <t>220 110346</t>
  </si>
  <si>
    <t>Štítek kabelový</t>
  </si>
  <si>
    <t>220 060301</t>
  </si>
  <si>
    <t>Přistavení a příprava kabel.bubnu do 100 žil</t>
  </si>
  <si>
    <t>220 060312</t>
  </si>
  <si>
    <t>Přeměření izolačního stavu kabel závlačný 100žil</t>
  </si>
  <si>
    <t>220 061151</t>
  </si>
  <si>
    <t>Kabel volně uložený v zemi, kotvený pevně na stěně</t>
  </si>
  <si>
    <t>220 110341R</t>
  </si>
  <si>
    <t>220 110346R</t>
  </si>
  <si>
    <t>RT-D</t>
  </si>
  <si>
    <t>Rozvod telefonu  - dodávka</t>
  </si>
  <si>
    <t>Pol101</t>
  </si>
  <si>
    <t>neozpojovací (nerozpojovací svorkovnice zářezová  10/2)</t>
  </si>
  <si>
    <t>Pol102</t>
  </si>
  <si>
    <t>štítek (štítek popisovací )</t>
  </si>
  <si>
    <t>Pol103</t>
  </si>
  <si>
    <t>2x0,5 (ranžír 2x0,5mm )</t>
  </si>
  <si>
    <t>Pol104</t>
  </si>
  <si>
    <t>zemnící (zemnící svorkovnice  )</t>
  </si>
  <si>
    <t>Pol105</t>
  </si>
  <si>
    <t>nosník  10poz. (10 pozicový nosník 22mm  )</t>
  </si>
  <si>
    <t>Pol106</t>
  </si>
  <si>
    <t>nástroj (senzorový zarážecí nástroj )</t>
  </si>
  <si>
    <t>Pol107</t>
  </si>
  <si>
    <t>kolík (rozpojovací kolík červený )</t>
  </si>
  <si>
    <t>Pol108</t>
  </si>
  <si>
    <t>kolík (označovací kolík modrý )</t>
  </si>
  <si>
    <t>Pol109</t>
  </si>
  <si>
    <t>štítek (štítek odklopný )</t>
  </si>
  <si>
    <t>Pol110</t>
  </si>
  <si>
    <t>Kabel SYKFY 20x2x0,5</t>
  </si>
  <si>
    <t>Pol111</t>
  </si>
  <si>
    <t>Kabel TCEPKPFLE 25XN0,6</t>
  </si>
  <si>
    <t>Pol112</t>
  </si>
  <si>
    <t xml:space="preserve">Rozv. do 100 párů, prázdný </t>
  </si>
  <si>
    <t>-1516020474</t>
  </si>
  <si>
    <t>VRN - Vedlejší a ostatní rozpočtové náklady</t>
  </si>
  <si>
    <t>013274001</t>
  </si>
  <si>
    <t>Náklady na vyhotovení realizační (dílenské) dokumentace</t>
  </si>
  <si>
    <t>906627783</t>
  </si>
  <si>
    <t>Poznámka k položce:
Náklad zhotovitele na zpracování realizační (dílenské) dokumentace. Soulad realizační dokumentace se zadávací dokumentací musí být před vlastní realizací odsouhlasena autorským dozorem.
Dále náklady na vypracování technologického postupu prací</t>
  </si>
  <si>
    <t>043103001</t>
  </si>
  <si>
    <t xml:space="preserve">Náklady na provedení zkoušek, revizí a měření </t>
  </si>
  <si>
    <t>-257388725</t>
  </si>
  <si>
    <t xml:space="preserve">Poznámka k položce:
Náklady na provedení zkoušek, revizí a měření, které jsou vyžadovány v  technických normách a dalších předpisech ve vztahu k prováděným pracím, dodávkám a službám. Další zkoušky vyžádané technickou zprávou
</t>
  </si>
  <si>
    <t>62729514</t>
  </si>
  <si>
    <t>090001001</t>
  </si>
  <si>
    <t>Náklady na vyhotovení dokumentace k předání stavby</t>
  </si>
  <si>
    <t>296866794</t>
  </si>
  <si>
    <t>Poznámka k položce:
Náklady spojené s vyhotovením, kopírováním a kopletací všech dokumentů požadovaných v SOD a VOP k předání stavby objenateli.</t>
  </si>
  <si>
    <t>-2055188808</t>
  </si>
  <si>
    <t>-945388126</t>
  </si>
  <si>
    <t>-2045187106</t>
  </si>
  <si>
    <t>-877136196</t>
  </si>
  <si>
    <t>-392196280</t>
  </si>
  <si>
    <t>041403002</t>
  </si>
  <si>
    <t>Náklady na zajištění kolektivní bezpečnosti osob</t>
  </si>
  <si>
    <t>1419606393</t>
  </si>
  <si>
    <t>Poznámka k položce:
Náklady na zbudování, údržbu a zrušení:
- zabezpečení okrajů konstrukcí proti pádu osob
- komunikací pro pohyb osob po staveništi
- přechodů přes výkopy 
- a další prvky kolektivní ochrany osob, pokud nejsou jinde uvedeny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</si>
</sst>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2023_12_05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FN Brno Bohunice - Úsek zdravotnického materiálu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Brno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4. 12. 2023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Fakultní nemocnice Brno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TIPRO projekt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ROUND(AG95+SUM(AG99:AG103),2)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ROUND(AS95+SUM(AS99:AS103),2)</f>
        <v>0</v>
      </c>
      <c r="AT94" s="114">
        <f>ROUND(SUM(AV94:AW94),2)</f>
        <v>0</v>
      </c>
      <c r="AU94" s="115">
        <f>ROUND(AU95+SUM(AU99:AU103),5)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ROUND(AZ95+SUM(AZ99:AZ103),2)</f>
        <v>0</v>
      </c>
      <c r="BA94" s="114">
        <f>ROUND(BA95+SUM(BA99:BA103),2)</f>
        <v>0</v>
      </c>
      <c r="BB94" s="114">
        <f>ROUND(BB95+SUM(BB99:BB103),2)</f>
        <v>0</v>
      </c>
      <c r="BC94" s="114">
        <f>ROUND(BC95+SUM(BC99:BC103),2)</f>
        <v>0</v>
      </c>
      <c r="BD94" s="116">
        <f>ROUND(BD95+SUM(BD99:BD103),2)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'D.1.1 - Architektonicko s...'!J32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'D.1.1 - Architektonicko s...'!P136</f>
        <v>0</v>
      </c>
      <c r="AV96" s="138">
        <f>'D.1.1 - Architektonicko s...'!J35</f>
        <v>0</v>
      </c>
      <c r="AW96" s="138">
        <f>'D.1.1 - Architektonicko s...'!J36</f>
        <v>0</v>
      </c>
      <c r="AX96" s="138">
        <f>'D.1.1 - Architektonicko s...'!J37</f>
        <v>0</v>
      </c>
      <c r="AY96" s="138">
        <f>'D.1.1 - Architektonicko s...'!J38</f>
        <v>0</v>
      </c>
      <c r="AZ96" s="138">
        <f>'D.1.1 - Architektonicko s...'!F35</f>
        <v>0</v>
      </c>
      <c r="BA96" s="138">
        <f>'D.1.1 - Architektonicko s...'!F36</f>
        <v>0</v>
      </c>
      <c r="BB96" s="138">
        <f>'D.1.1 - Architektonicko s...'!F37</f>
        <v>0</v>
      </c>
      <c r="BC96" s="138">
        <f>'D.1.1 - Architektonicko s...'!F38</f>
        <v>0</v>
      </c>
      <c r="BD96" s="140">
        <f>'D.1.1 - Architektonicko s...'!F39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16.5" customHeight="1">
      <c r="A97" s="132" t="s">
        <v>86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'D.1.4.1 - Zdravotechnické...'!J32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'D.1.4.1 - Zdravotechnické...'!P123</f>
        <v>0</v>
      </c>
      <c r="AV97" s="138">
        <f>'D.1.4.1 - Zdravotechnické...'!J35</f>
        <v>0</v>
      </c>
      <c r="AW97" s="138">
        <f>'D.1.4.1 - Zdravotechnické...'!J36</f>
        <v>0</v>
      </c>
      <c r="AX97" s="138">
        <f>'D.1.4.1 - Zdravotechnické...'!J37</f>
        <v>0</v>
      </c>
      <c r="AY97" s="138">
        <f>'D.1.4.1 - Zdravotechnické...'!J38</f>
        <v>0</v>
      </c>
      <c r="AZ97" s="138">
        <f>'D.1.4.1 - Zdravotechnické...'!F35</f>
        <v>0</v>
      </c>
      <c r="BA97" s="138">
        <f>'D.1.4.1 - Zdravotechnické...'!F36</f>
        <v>0</v>
      </c>
      <c r="BB97" s="138">
        <f>'D.1.4.1 - Zdravotechnické...'!F37</f>
        <v>0</v>
      </c>
      <c r="BC97" s="138">
        <f>'D.1.4.1 - Zdravotechnické...'!F38</f>
        <v>0</v>
      </c>
      <c r="BD97" s="140">
        <f>'D.1.4.1 - Zdravotechnické...'!F39</f>
        <v>0</v>
      </c>
      <c r="BE97" s="4"/>
      <c r="BT97" s="141" t="s">
        <v>85</v>
      </c>
      <c r="BV97" s="141" t="s">
        <v>78</v>
      </c>
      <c r="BW97" s="141" t="s">
        <v>93</v>
      </c>
      <c r="BX97" s="141" t="s">
        <v>84</v>
      </c>
      <c r="CL97" s="141" t="s">
        <v>1</v>
      </c>
    </row>
    <row r="98" spans="1:90" s="4" customFormat="1" ht="16.5" customHeight="1">
      <c r="A98" s="132" t="s">
        <v>86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'D.1.4.6 - Elektronické ko...'!J32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89</v>
      </c>
      <c r="AR98" s="72"/>
      <c r="AS98" s="137">
        <v>0</v>
      </c>
      <c r="AT98" s="138">
        <f>ROUND(SUM(AV98:AW98),2)</f>
        <v>0</v>
      </c>
      <c r="AU98" s="139">
        <f>'D.1.4.6 - Elektronické ko...'!P129</f>
        <v>0</v>
      </c>
      <c r="AV98" s="138">
        <f>'D.1.4.6 - Elektronické ko...'!J35</f>
        <v>0</v>
      </c>
      <c r="AW98" s="138">
        <f>'D.1.4.6 - Elektronické ko...'!J36</f>
        <v>0</v>
      </c>
      <c r="AX98" s="138">
        <f>'D.1.4.6 - Elektronické ko...'!J37</f>
        <v>0</v>
      </c>
      <c r="AY98" s="138">
        <f>'D.1.4.6 - Elektronické ko...'!J38</f>
        <v>0</v>
      </c>
      <c r="AZ98" s="138">
        <f>'D.1.4.6 - Elektronické ko...'!F35</f>
        <v>0</v>
      </c>
      <c r="BA98" s="138">
        <f>'D.1.4.6 - Elektronické ko...'!F36</f>
        <v>0</v>
      </c>
      <c r="BB98" s="138">
        <f>'D.1.4.6 - Elektronické ko...'!F37</f>
        <v>0</v>
      </c>
      <c r="BC98" s="138">
        <f>'D.1.4.6 - Elektronické ko...'!F38</f>
        <v>0</v>
      </c>
      <c r="BD98" s="140">
        <f>'D.1.4.6 - Elektronické ko...'!F39</f>
        <v>0</v>
      </c>
      <c r="BE98" s="4"/>
      <c r="BT98" s="141" t="s">
        <v>85</v>
      </c>
      <c r="BV98" s="141" t="s">
        <v>78</v>
      </c>
      <c r="BW98" s="141" t="s">
        <v>96</v>
      </c>
      <c r="BX98" s="141" t="s">
        <v>84</v>
      </c>
      <c r="CL98" s="141" t="s">
        <v>1</v>
      </c>
    </row>
    <row r="99" spans="1:91" s="7" customFormat="1" ht="16.5" customHeight="1">
      <c r="A99" s="132" t="s">
        <v>86</v>
      </c>
      <c r="B99" s="119"/>
      <c r="C99" s="120"/>
      <c r="D99" s="121" t="s">
        <v>97</v>
      </c>
      <c r="E99" s="121"/>
      <c r="F99" s="121"/>
      <c r="G99" s="121"/>
      <c r="H99" s="121"/>
      <c r="I99" s="122"/>
      <c r="J99" s="121" t="s">
        <v>98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4">
        <f>'IO 21 - Areálová jednotná...'!J30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82</v>
      </c>
      <c r="AR99" s="126"/>
      <c r="AS99" s="127">
        <v>0</v>
      </c>
      <c r="AT99" s="128">
        <f>ROUND(SUM(AV99:AW99),2)</f>
        <v>0</v>
      </c>
      <c r="AU99" s="129">
        <f>'IO 21 - Areálová jednotná...'!P119</f>
        <v>0</v>
      </c>
      <c r="AV99" s="128">
        <f>'IO 21 - Areálová jednotná...'!J33</f>
        <v>0</v>
      </c>
      <c r="AW99" s="128">
        <f>'IO 21 - Areálová jednotná...'!J34</f>
        <v>0</v>
      </c>
      <c r="AX99" s="128">
        <f>'IO 21 - Areálová jednotná...'!J35</f>
        <v>0</v>
      </c>
      <c r="AY99" s="128">
        <f>'IO 21 - Areálová jednotná...'!J36</f>
        <v>0</v>
      </c>
      <c r="AZ99" s="128">
        <f>'IO 21 - Areálová jednotná...'!F33</f>
        <v>0</v>
      </c>
      <c r="BA99" s="128">
        <f>'IO 21 - Areálová jednotná...'!F34</f>
        <v>0</v>
      </c>
      <c r="BB99" s="128">
        <f>'IO 21 - Areálová jednotná...'!F35</f>
        <v>0</v>
      </c>
      <c r="BC99" s="128">
        <f>'IO 21 - Areálová jednotná...'!F36</f>
        <v>0</v>
      </c>
      <c r="BD99" s="130">
        <f>'IO 21 - Areálová jednotná...'!F37</f>
        <v>0</v>
      </c>
      <c r="BE99" s="7"/>
      <c r="BT99" s="131" t="s">
        <v>83</v>
      </c>
      <c r="BV99" s="131" t="s">
        <v>78</v>
      </c>
      <c r="BW99" s="131" t="s">
        <v>99</v>
      </c>
      <c r="BX99" s="131" t="s">
        <v>5</v>
      </c>
      <c r="CL99" s="131" t="s">
        <v>1</v>
      </c>
      <c r="CM99" s="131" t="s">
        <v>85</v>
      </c>
    </row>
    <row r="100" spans="1:91" s="7" customFormat="1" ht="16.5" customHeight="1">
      <c r="A100" s="132" t="s">
        <v>86</v>
      </c>
      <c r="B100" s="119"/>
      <c r="C100" s="120"/>
      <c r="D100" s="121" t="s">
        <v>100</v>
      </c>
      <c r="E100" s="121"/>
      <c r="F100" s="121"/>
      <c r="G100" s="121"/>
      <c r="H100" s="121"/>
      <c r="I100" s="122"/>
      <c r="J100" s="121" t="s">
        <v>101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4">
        <f>'IO 22 - Areálová vodovod'!J30</f>
        <v>0</v>
      </c>
      <c r="AH100" s="122"/>
      <c r="AI100" s="122"/>
      <c r="AJ100" s="122"/>
      <c r="AK100" s="122"/>
      <c r="AL100" s="122"/>
      <c r="AM100" s="122"/>
      <c r="AN100" s="124">
        <f>SUM(AG100,AT100)</f>
        <v>0</v>
      </c>
      <c r="AO100" s="122"/>
      <c r="AP100" s="122"/>
      <c r="AQ100" s="125" t="s">
        <v>82</v>
      </c>
      <c r="AR100" s="126"/>
      <c r="AS100" s="127">
        <v>0</v>
      </c>
      <c r="AT100" s="128">
        <f>ROUND(SUM(AV100:AW100),2)</f>
        <v>0</v>
      </c>
      <c r="AU100" s="129">
        <f>'IO 22 - Areálová vodovod'!P118</f>
        <v>0</v>
      </c>
      <c r="AV100" s="128">
        <f>'IO 22 - Areálová vodovod'!J33</f>
        <v>0</v>
      </c>
      <c r="AW100" s="128">
        <f>'IO 22 - Areálová vodovod'!J34</f>
        <v>0</v>
      </c>
      <c r="AX100" s="128">
        <f>'IO 22 - Areálová vodovod'!J35</f>
        <v>0</v>
      </c>
      <c r="AY100" s="128">
        <f>'IO 22 - Areálová vodovod'!J36</f>
        <v>0</v>
      </c>
      <c r="AZ100" s="128">
        <f>'IO 22 - Areálová vodovod'!F33</f>
        <v>0</v>
      </c>
      <c r="BA100" s="128">
        <f>'IO 22 - Areálová vodovod'!F34</f>
        <v>0</v>
      </c>
      <c r="BB100" s="128">
        <f>'IO 22 - Areálová vodovod'!F35</f>
        <v>0</v>
      </c>
      <c r="BC100" s="128">
        <f>'IO 22 - Areálová vodovod'!F36</f>
        <v>0</v>
      </c>
      <c r="BD100" s="130">
        <f>'IO 22 - Areálová vodovod'!F37</f>
        <v>0</v>
      </c>
      <c r="BE100" s="7"/>
      <c r="BT100" s="131" t="s">
        <v>83</v>
      </c>
      <c r="BV100" s="131" t="s">
        <v>78</v>
      </c>
      <c r="BW100" s="131" t="s">
        <v>102</v>
      </c>
      <c r="BX100" s="131" t="s">
        <v>5</v>
      </c>
      <c r="CL100" s="131" t="s">
        <v>1</v>
      </c>
      <c r="CM100" s="131" t="s">
        <v>85</v>
      </c>
    </row>
    <row r="101" spans="1:91" s="7" customFormat="1" ht="16.5" customHeight="1">
      <c r="A101" s="132" t="s">
        <v>86</v>
      </c>
      <c r="B101" s="119"/>
      <c r="C101" s="120"/>
      <c r="D101" s="121" t="s">
        <v>103</v>
      </c>
      <c r="E101" s="121"/>
      <c r="F101" s="121"/>
      <c r="G101" s="121"/>
      <c r="H101" s="121"/>
      <c r="I101" s="122"/>
      <c r="J101" s="121" t="s">
        <v>104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4">
        <f>'IO 31 - Areálové rozvody NN'!J30</f>
        <v>0</v>
      </c>
      <c r="AH101" s="122"/>
      <c r="AI101" s="122"/>
      <c r="AJ101" s="122"/>
      <c r="AK101" s="122"/>
      <c r="AL101" s="122"/>
      <c r="AM101" s="122"/>
      <c r="AN101" s="124">
        <f>SUM(AG101,AT101)</f>
        <v>0</v>
      </c>
      <c r="AO101" s="122"/>
      <c r="AP101" s="122"/>
      <c r="AQ101" s="125" t="s">
        <v>82</v>
      </c>
      <c r="AR101" s="126"/>
      <c r="AS101" s="127">
        <v>0</v>
      </c>
      <c r="AT101" s="128">
        <f>ROUND(SUM(AV101:AW101),2)</f>
        <v>0</v>
      </c>
      <c r="AU101" s="129">
        <f>'IO 31 - Areálové rozvody NN'!P131</f>
        <v>0</v>
      </c>
      <c r="AV101" s="128">
        <f>'IO 31 - Areálové rozvody NN'!J33</f>
        <v>0</v>
      </c>
      <c r="AW101" s="128">
        <f>'IO 31 - Areálové rozvody NN'!J34</f>
        <v>0</v>
      </c>
      <c r="AX101" s="128">
        <f>'IO 31 - Areálové rozvody NN'!J35</f>
        <v>0</v>
      </c>
      <c r="AY101" s="128">
        <f>'IO 31 - Areálové rozvody NN'!J36</f>
        <v>0</v>
      </c>
      <c r="AZ101" s="128">
        <f>'IO 31 - Areálové rozvody NN'!F33</f>
        <v>0</v>
      </c>
      <c r="BA101" s="128">
        <f>'IO 31 - Areálové rozvody NN'!F34</f>
        <v>0</v>
      </c>
      <c r="BB101" s="128">
        <f>'IO 31 - Areálové rozvody NN'!F35</f>
        <v>0</v>
      </c>
      <c r="BC101" s="128">
        <f>'IO 31 - Areálové rozvody NN'!F36</f>
        <v>0</v>
      </c>
      <c r="BD101" s="130">
        <f>'IO 31 - Areálové rozvody NN'!F37</f>
        <v>0</v>
      </c>
      <c r="BE101" s="7"/>
      <c r="BT101" s="131" t="s">
        <v>83</v>
      </c>
      <c r="BV101" s="131" t="s">
        <v>78</v>
      </c>
      <c r="BW101" s="131" t="s">
        <v>105</v>
      </c>
      <c r="BX101" s="131" t="s">
        <v>5</v>
      </c>
      <c r="CL101" s="131" t="s">
        <v>1</v>
      </c>
      <c r="CM101" s="131" t="s">
        <v>85</v>
      </c>
    </row>
    <row r="102" spans="1:91" s="7" customFormat="1" ht="16.5" customHeight="1">
      <c r="A102" s="132" t="s">
        <v>86</v>
      </c>
      <c r="B102" s="119"/>
      <c r="C102" s="120"/>
      <c r="D102" s="121" t="s">
        <v>106</v>
      </c>
      <c r="E102" s="121"/>
      <c r="F102" s="121"/>
      <c r="G102" s="121"/>
      <c r="H102" s="121"/>
      <c r="I102" s="122"/>
      <c r="J102" s="121" t="s">
        <v>107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4">
        <f>'IO 41 - Areálové rozvody SLP'!J30</f>
        <v>0</v>
      </c>
      <c r="AH102" s="122"/>
      <c r="AI102" s="122"/>
      <c r="AJ102" s="122"/>
      <c r="AK102" s="122"/>
      <c r="AL102" s="122"/>
      <c r="AM102" s="122"/>
      <c r="AN102" s="124">
        <f>SUM(AG102,AT102)</f>
        <v>0</v>
      </c>
      <c r="AO102" s="122"/>
      <c r="AP102" s="122"/>
      <c r="AQ102" s="125" t="s">
        <v>82</v>
      </c>
      <c r="AR102" s="126"/>
      <c r="AS102" s="127">
        <v>0</v>
      </c>
      <c r="AT102" s="128">
        <f>ROUND(SUM(AV102:AW102),2)</f>
        <v>0</v>
      </c>
      <c r="AU102" s="129">
        <f>'IO 41 - Areálové rozvody SLP'!P122</f>
        <v>0</v>
      </c>
      <c r="AV102" s="128">
        <f>'IO 41 - Areálové rozvody SLP'!J33</f>
        <v>0</v>
      </c>
      <c r="AW102" s="128">
        <f>'IO 41 - Areálové rozvody SLP'!J34</f>
        <v>0</v>
      </c>
      <c r="AX102" s="128">
        <f>'IO 41 - Areálové rozvody SLP'!J35</f>
        <v>0</v>
      </c>
      <c r="AY102" s="128">
        <f>'IO 41 - Areálové rozvody SLP'!J36</f>
        <v>0</v>
      </c>
      <c r="AZ102" s="128">
        <f>'IO 41 - Areálové rozvody SLP'!F33</f>
        <v>0</v>
      </c>
      <c r="BA102" s="128">
        <f>'IO 41 - Areálové rozvody SLP'!F34</f>
        <v>0</v>
      </c>
      <c r="BB102" s="128">
        <f>'IO 41 - Areálové rozvody SLP'!F35</f>
        <v>0</v>
      </c>
      <c r="BC102" s="128">
        <f>'IO 41 - Areálové rozvody SLP'!F36</f>
        <v>0</v>
      </c>
      <c r="BD102" s="130">
        <f>'IO 41 - Areálové rozvody SLP'!F37</f>
        <v>0</v>
      </c>
      <c r="BE102" s="7"/>
      <c r="BT102" s="131" t="s">
        <v>83</v>
      </c>
      <c r="BV102" s="131" t="s">
        <v>78</v>
      </c>
      <c r="BW102" s="131" t="s">
        <v>108</v>
      </c>
      <c r="BX102" s="131" t="s">
        <v>5</v>
      </c>
      <c r="CL102" s="131" t="s">
        <v>1</v>
      </c>
      <c r="CM102" s="131" t="s">
        <v>85</v>
      </c>
    </row>
    <row r="103" spans="1:91" s="7" customFormat="1" ht="16.5" customHeight="1">
      <c r="A103" s="132" t="s">
        <v>86</v>
      </c>
      <c r="B103" s="119"/>
      <c r="C103" s="120"/>
      <c r="D103" s="121" t="s">
        <v>109</v>
      </c>
      <c r="E103" s="121"/>
      <c r="F103" s="121"/>
      <c r="G103" s="121"/>
      <c r="H103" s="121"/>
      <c r="I103" s="122"/>
      <c r="J103" s="121" t="s">
        <v>110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4">
        <f>'VRN - Vedlejší a ostatní ...'!J30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82</v>
      </c>
      <c r="AR103" s="126"/>
      <c r="AS103" s="142">
        <v>0</v>
      </c>
      <c r="AT103" s="143">
        <f>ROUND(SUM(AV103:AW103),2)</f>
        <v>0</v>
      </c>
      <c r="AU103" s="144">
        <f>'VRN - Vedlejší a ostatní ...'!P118</f>
        <v>0</v>
      </c>
      <c r="AV103" s="143">
        <f>'VRN - Vedlejší a ostatní ...'!J33</f>
        <v>0</v>
      </c>
      <c r="AW103" s="143">
        <f>'VRN - Vedlejší a ostatní ...'!J34</f>
        <v>0</v>
      </c>
      <c r="AX103" s="143">
        <f>'VRN - Vedlejší a ostatní ...'!J35</f>
        <v>0</v>
      </c>
      <c r="AY103" s="143">
        <f>'VRN - Vedlejší a ostatní ...'!J36</f>
        <v>0</v>
      </c>
      <c r="AZ103" s="143">
        <f>'VRN - Vedlejší a ostatní ...'!F33</f>
        <v>0</v>
      </c>
      <c r="BA103" s="143">
        <f>'VRN - Vedlejší a ostatní ...'!F34</f>
        <v>0</v>
      </c>
      <c r="BB103" s="143">
        <f>'VRN - Vedlejší a ostatní ...'!F35</f>
        <v>0</v>
      </c>
      <c r="BC103" s="143">
        <f>'VRN - Vedlejší a ostatní ...'!F36</f>
        <v>0</v>
      </c>
      <c r="BD103" s="145">
        <f>'VRN - Vedlejší a ostatní ...'!F37</f>
        <v>0</v>
      </c>
      <c r="BE103" s="7"/>
      <c r="BT103" s="131" t="s">
        <v>83</v>
      </c>
      <c r="BV103" s="131" t="s">
        <v>78</v>
      </c>
      <c r="BW103" s="131" t="s">
        <v>111</v>
      </c>
      <c r="BX103" s="131" t="s">
        <v>5</v>
      </c>
      <c r="CL103" s="131" t="s">
        <v>1</v>
      </c>
      <c r="CM103" s="131" t="s">
        <v>85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FBEC" sheet="1" objects="1" scenarios="1" formatColumns="0" formatRows="0"/>
  <mergeCells count="74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D.1.1 - Architektonicko s...'!C2" display="/"/>
    <hyperlink ref="A97" location="'D.1.4.1 - Zdravotechnické...'!C2" display="/"/>
    <hyperlink ref="A98" location="'D.1.4.6 - Elektronické ko...'!C2" display="/"/>
    <hyperlink ref="A99" location="'IO 21 - Areálová jednotná...'!C2" display="/"/>
    <hyperlink ref="A100" location="'IO 22 - Areálová vodovod'!C2" display="/"/>
    <hyperlink ref="A101" location="'IO 31 - Areálové rozvody NN'!C2" display="/"/>
    <hyperlink ref="A102" location="'IO 41 - Areálové rozvody SLP'!C2" display="/"/>
    <hyperlink ref="A103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2:12" s="1" customFormat="1" ht="12" customHeight="1">
      <c r="B8" s="20"/>
      <c r="D8" s="150" t="s">
        <v>113</v>
      </c>
      <c r="L8" s="20"/>
    </row>
    <row r="9" spans="1:31" s="2" customFormat="1" ht="16.5" customHeight="1">
      <c r="A9" s="38"/>
      <c r="B9" s="44"/>
      <c r="C9" s="38"/>
      <c r="D9" s="38"/>
      <c r="E9" s="151" t="s">
        <v>114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4. 12. 2023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ROUND(J136,2)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ROUND((SUM(BE136:BE512)),2)</f>
        <v>0</v>
      </c>
      <c r="G35" s="38"/>
      <c r="H35" s="38"/>
      <c r="I35" s="164">
        <v>0.21</v>
      </c>
      <c r="J35" s="163">
        <f>ROUND(((SUM(BE136:BE512))*I35),2)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ROUND((SUM(BF136:BF512)),2)</f>
        <v>0</v>
      </c>
      <c r="G36" s="38"/>
      <c r="H36" s="38"/>
      <c r="I36" s="164">
        <v>0.15</v>
      </c>
      <c r="J36" s="163">
        <f>ROUND(((SUM(BF136:BF512))*I36),2)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ROUND((SUM(BG136:BG512)),2)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ROUND((SUM(BH136:BH512)),2)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ROUND((SUM(BI136:BI512)),2)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D.1.1 - Architektonicko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Brno</v>
      </c>
      <c r="G91" s="40"/>
      <c r="H91" s="40"/>
      <c r="I91" s="32" t="s">
        <v>22</v>
      </c>
      <c r="J91" s="79" t="str">
        <f>IF(J14="","",J14)</f>
        <v>4. 12. 2023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Fakultní nemocnice Brno</v>
      </c>
      <c r="G93" s="40"/>
      <c r="H93" s="40"/>
      <c r="I93" s="32" t="s">
        <v>30</v>
      </c>
      <c r="J93" s="36" t="str">
        <f>E23</f>
        <v>TIPRO projekt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118</v>
      </c>
      <c r="D96" s="185"/>
      <c r="E96" s="185"/>
      <c r="F96" s="185"/>
      <c r="G96" s="185"/>
      <c r="H96" s="185"/>
      <c r="I96" s="185"/>
      <c r="J96" s="186" t="s">
        <v>119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120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121</v>
      </c>
    </row>
    <row r="99" spans="1:31" s="9" customFormat="1" ht="24.95" customHeight="1">
      <c r="A99" s="9"/>
      <c r="B99" s="188"/>
      <c r="C99" s="189"/>
      <c r="D99" s="190" t="s">
        <v>122</v>
      </c>
      <c r="E99" s="191"/>
      <c r="F99" s="191"/>
      <c r="G99" s="191"/>
      <c r="H99" s="191"/>
      <c r="I99" s="191"/>
      <c r="J99" s="192">
        <f>J137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123</v>
      </c>
      <c r="E100" s="196"/>
      <c r="F100" s="196"/>
      <c r="G100" s="196"/>
      <c r="H100" s="196"/>
      <c r="I100" s="196"/>
      <c r="J100" s="197">
        <f>J138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124</v>
      </c>
      <c r="E101" s="196"/>
      <c r="F101" s="196"/>
      <c r="G101" s="196"/>
      <c r="H101" s="196"/>
      <c r="I101" s="196"/>
      <c r="J101" s="197">
        <f>J152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125</v>
      </c>
      <c r="E102" s="196"/>
      <c r="F102" s="196"/>
      <c r="G102" s="196"/>
      <c r="H102" s="196"/>
      <c r="I102" s="196"/>
      <c r="J102" s="197">
        <f>J176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126</v>
      </c>
      <c r="E103" s="196"/>
      <c r="F103" s="196"/>
      <c r="G103" s="196"/>
      <c r="H103" s="196"/>
      <c r="I103" s="196"/>
      <c r="J103" s="197">
        <f>J190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127</v>
      </c>
      <c r="E104" s="196"/>
      <c r="F104" s="196"/>
      <c r="G104" s="196"/>
      <c r="H104" s="196"/>
      <c r="I104" s="196"/>
      <c r="J104" s="197">
        <f>J203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8"/>
      <c r="C105" s="189"/>
      <c r="D105" s="190" t="s">
        <v>128</v>
      </c>
      <c r="E105" s="191"/>
      <c r="F105" s="191"/>
      <c r="G105" s="191"/>
      <c r="H105" s="191"/>
      <c r="I105" s="191"/>
      <c r="J105" s="192">
        <f>J205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4"/>
      <c r="C106" s="133"/>
      <c r="D106" s="195" t="s">
        <v>129</v>
      </c>
      <c r="E106" s="196"/>
      <c r="F106" s="196"/>
      <c r="G106" s="196"/>
      <c r="H106" s="196"/>
      <c r="I106" s="196"/>
      <c r="J106" s="197">
        <f>J206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33"/>
      <c r="D107" s="195" t="s">
        <v>130</v>
      </c>
      <c r="E107" s="196"/>
      <c r="F107" s="196"/>
      <c r="G107" s="196"/>
      <c r="H107" s="196"/>
      <c r="I107" s="196"/>
      <c r="J107" s="197">
        <f>J217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33"/>
      <c r="D108" s="195" t="s">
        <v>131</v>
      </c>
      <c r="E108" s="196"/>
      <c r="F108" s="196"/>
      <c r="G108" s="196"/>
      <c r="H108" s="196"/>
      <c r="I108" s="196"/>
      <c r="J108" s="197">
        <f>J222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4"/>
      <c r="C109" s="133"/>
      <c r="D109" s="195" t="s">
        <v>132</v>
      </c>
      <c r="E109" s="196"/>
      <c r="F109" s="196"/>
      <c r="G109" s="196"/>
      <c r="H109" s="196"/>
      <c r="I109" s="196"/>
      <c r="J109" s="197">
        <f>J235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4"/>
      <c r="C110" s="133"/>
      <c r="D110" s="195" t="s">
        <v>133</v>
      </c>
      <c r="E110" s="196"/>
      <c r="F110" s="196"/>
      <c r="G110" s="196"/>
      <c r="H110" s="196"/>
      <c r="I110" s="196"/>
      <c r="J110" s="197">
        <f>J240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4"/>
      <c r="C111" s="133"/>
      <c r="D111" s="195" t="s">
        <v>134</v>
      </c>
      <c r="E111" s="196"/>
      <c r="F111" s="196"/>
      <c r="G111" s="196"/>
      <c r="H111" s="196"/>
      <c r="I111" s="196"/>
      <c r="J111" s="197">
        <f>J490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4"/>
      <c r="C112" s="133"/>
      <c r="D112" s="195" t="s">
        <v>135</v>
      </c>
      <c r="E112" s="196"/>
      <c r="F112" s="196"/>
      <c r="G112" s="196"/>
      <c r="H112" s="196"/>
      <c r="I112" s="196"/>
      <c r="J112" s="197">
        <f>J492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8"/>
      <c r="C113" s="189"/>
      <c r="D113" s="190" t="s">
        <v>136</v>
      </c>
      <c r="E113" s="191"/>
      <c r="F113" s="191"/>
      <c r="G113" s="191"/>
      <c r="H113" s="191"/>
      <c r="I113" s="191"/>
      <c r="J113" s="192">
        <f>J498</f>
        <v>0</v>
      </c>
      <c r="K113" s="189"/>
      <c r="L113" s="19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88"/>
      <c r="C114" s="189"/>
      <c r="D114" s="190" t="s">
        <v>137</v>
      </c>
      <c r="E114" s="191"/>
      <c r="F114" s="191"/>
      <c r="G114" s="191"/>
      <c r="H114" s="191"/>
      <c r="I114" s="191"/>
      <c r="J114" s="192">
        <f>J503</f>
        <v>0</v>
      </c>
      <c r="K114" s="189"/>
      <c r="L114" s="19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138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83" t="str">
        <f>E7</f>
        <v>FN Brno Bohunice - Úsek zdravotnického materiálu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113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3" t="s">
        <v>114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115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D.1.1 - Architektonicko stavební část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F14</f>
        <v>Brno</v>
      </c>
      <c r="G130" s="40"/>
      <c r="H130" s="40"/>
      <c r="I130" s="32" t="s">
        <v>22</v>
      </c>
      <c r="J130" s="79" t="str">
        <f>IF(J14="","",J14)</f>
        <v>4. 12. 2023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E17</f>
        <v>Fakultní nemocnice Brno</v>
      </c>
      <c r="G132" s="40"/>
      <c r="H132" s="40"/>
      <c r="I132" s="32" t="s">
        <v>30</v>
      </c>
      <c r="J132" s="36" t="str">
        <f>E23</f>
        <v>TIPRO projekt s.r.o.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IF(E20="","",E20)</f>
        <v>Vyplň údaj</v>
      </c>
      <c r="G133" s="40"/>
      <c r="H133" s="40"/>
      <c r="I133" s="32" t="s">
        <v>33</v>
      </c>
      <c r="J133" s="36" t="str">
        <f>E26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99"/>
      <c r="B135" s="200"/>
      <c r="C135" s="201" t="s">
        <v>139</v>
      </c>
      <c r="D135" s="202" t="s">
        <v>61</v>
      </c>
      <c r="E135" s="202" t="s">
        <v>57</v>
      </c>
      <c r="F135" s="202" t="s">
        <v>58</v>
      </c>
      <c r="G135" s="202" t="s">
        <v>140</v>
      </c>
      <c r="H135" s="202" t="s">
        <v>141</v>
      </c>
      <c r="I135" s="202" t="s">
        <v>142</v>
      </c>
      <c r="J135" s="202" t="s">
        <v>119</v>
      </c>
      <c r="K135" s="203" t="s">
        <v>143</v>
      </c>
      <c r="L135" s="204"/>
      <c r="M135" s="100" t="s">
        <v>1</v>
      </c>
      <c r="N135" s="101" t="s">
        <v>40</v>
      </c>
      <c r="O135" s="101" t="s">
        <v>144</v>
      </c>
      <c r="P135" s="101" t="s">
        <v>145</v>
      </c>
      <c r="Q135" s="101" t="s">
        <v>146</v>
      </c>
      <c r="R135" s="101" t="s">
        <v>147</v>
      </c>
      <c r="S135" s="101" t="s">
        <v>148</v>
      </c>
      <c r="T135" s="102" t="s">
        <v>149</v>
      </c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63" s="2" customFormat="1" ht="22.8" customHeight="1">
      <c r="A136" s="38"/>
      <c r="B136" s="39"/>
      <c r="C136" s="107" t="s">
        <v>150</v>
      </c>
      <c r="D136" s="40"/>
      <c r="E136" s="40"/>
      <c r="F136" s="40"/>
      <c r="G136" s="40"/>
      <c r="H136" s="40"/>
      <c r="I136" s="40"/>
      <c r="J136" s="205">
        <f>BK136</f>
        <v>0</v>
      </c>
      <c r="K136" s="40"/>
      <c r="L136" s="44"/>
      <c r="M136" s="103"/>
      <c r="N136" s="206"/>
      <c r="O136" s="104"/>
      <c r="P136" s="207">
        <f>P137+P205+P498+P503</f>
        <v>0</v>
      </c>
      <c r="Q136" s="104"/>
      <c r="R136" s="207">
        <f>R137+R205+R498+R503</f>
        <v>27.521343669999997</v>
      </c>
      <c r="S136" s="104"/>
      <c r="T136" s="208">
        <f>T137+T205+T498+T503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121</v>
      </c>
      <c r="BK136" s="209">
        <f>BK137+BK205+BK498+BK503</f>
        <v>0</v>
      </c>
    </row>
    <row r="137" spans="1:63" s="12" customFormat="1" ht="25.9" customHeight="1">
      <c r="A137" s="12"/>
      <c r="B137" s="210"/>
      <c r="C137" s="211"/>
      <c r="D137" s="212" t="s">
        <v>75</v>
      </c>
      <c r="E137" s="213" t="s">
        <v>151</v>
      </c>
      <c r="F137" s="213" t="s">
        <v>152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P138+P152+P176+P190+P203</f>
        <v>0</v>
      </c>
      <c r="Q137" s="218"/>
      <c r="R137" s="219">
        <f>R138+R152+R176+R190+R203</f>
        <v>22.231052119999998</v>
      </c>
      <c r="S137" s="218"/>
      <c r="T137" s="220">
        <f>T138+T152+T176+T190+T203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83</v>
      </c>
      <c r="AT137" s="222" t="s">
        <v>75</v>
      </c>
      <c r="AU137" s="222" t="s">
        <v>76</v>
      </c>
      <c r="AY137" s="221" t="s">
        <v>153</v>
      </c>
      <c r="BK137" s="223">
        <f>BK138+BK152+BK176+BK190+BK203</f>
        <v>0</v>
      </c>
    </row>
    <row r="138" spans="1:63" s="12" customFormat="1" ht="22.8" customHeight="1">
      <c r="A138" s="12"/>
      <c r="B138" s="210"/>
      <c r="C138" s="211"/>
      <c r="D138" s="212" t="s">
        <v>75</v>
      </c>
      <c r="E138" s="224" t="s">
        <v>154</v>
      </c>
      <c r="F138" s="224" t="s">
        <v>155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SUM(P139:P151)</f>
        <v>0</v>
      </c>
      <c r="Q138" s="218"/>
      <c r="R138" s="219">
        <f>SUM(R139:R151)</f>
        <v>1.55533341</v>
      </c>
      <c r="S138" s="218"/>
      <c r="T138" s="220">
        <f>SUM(T139:T151)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83</v>
      </c>
      <c r="AT138" s="222" t="s">
        <v>75</v>
      </c>
      <c r="AU138" s="222" t="s">
        <v>83</v>
      </c>
      <c r="AY138" s="221" t="s">
        <v>153</v>
      </c>
      <c r="BK138" s="223">
        <f>SUM(BK139:BK151)</f>
        <v>0</v>
      </c>
    </row>
    <row r="139" spans="1:65" s="2" customFormat="1" ht="33" customHeight="1">
      <c r="A139" s="38"/>
      <c r="B139" s="39"/>
      <c r="C139" s="226" t="s">
        <v>83</v>
      </c>
      <c r="D139" s="226" t="s">
        <v>156</v>
      </c>
      <c r="E139" s="227" t="s">
        <v>157</v>
      </c>
      <c r="F139" s="228" t="s">
        <v>158</v>
      </c>
      <c r="G139" s="229" t="s">
        <v>159</v>
      </c>
      <c r="H139" s="230">
        <v>0.225</v>
      </c>
      <c r="I139" s="231"/>
      <c r="J139" s="232">
        <f>ROUND(I139*H139,2)</f>
        <v>0</v>
      </c>
      <c r="K139" s="228" t="s">
        <v>160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0.49689</v>
      </c>
      <c r="R139" s="235">
        <f>Q139*H139</f>
        <v>0.11180025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161</v>
      </c>
      <c r="AT139" s="237" t="s">
        <v>156</v>
      </c>
      <c r="AU139" s="237" t="s">
        <v>85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161</v>
      </c>
      <c r="BM139" s="237" t="s">
        <v>162</v>
      </c>
    </row>
    <row r="140" spans="1:51" s="13" customFormat="1" ht="12">
      <c r="A140" s="13"/>
      <c r="B140" s="239"/>
      <c r="C140" s="240"/>
      <c r="D140" s="241" t="s">
        <v>163</v>
      </c>
      <c r="E140" s="242" t="s">
        <v>1</v>
      </c>
      <c r="F140" s="243" t="s">
        <v>164</v>
      </c>
      <c r="G140" s="240"/>
      <c r="H140" s="242" t="s">
        <v>1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163</v>
      </c>
      <c r="AU140" s="249" t="s">
        <v>85</v>
      </c>
      <c r="AV140" s="13" t="s">
        <v>83</v>
      </c>
      <c r="AW140" s="13" t="s">
        <v>32</v>
      </c>
      <c r="AX140" s="13" t="s">
        <v>76</v>
      </c>
      <c r="AY140" s="249" t="s">
        <v>153</v>
      </c>
    </row>
    <row r="141" spans="1:51" s="14" customFormat="1" ht="12">
      <c r="A141" s="14"/>
      <c r="B141" s="250"/>
      <c r="C141" s="251"/>
      <c r="D141" s="241" t="s">
        <v>163</v>
      </c>
      <c r="E141" s="252" t="s">
        <v>1</v>
      </c>
      <c r="F141" s="253" t="s">
        <v>165</v>
      </c>
      <c r="G141" s="251"/>
      <c r="H141" s="254">
        <v>0.225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163</v>
      </c>
      <c r="AU141" s="260" t="s">
        <v>85</v>
      </c>
      <c r="AV141" s="14" t="s">
        <v>85</v>
      </c>
      <c r="AW141" s="14" t="s">
        <v>32</v>
      </c>
      <c r="AX141" s="14" t="s">
        <v>83</v>
      </c>
      <c r="AY141" s="260" t="s">
        <v>153</v>
      </c>
    </row>
    <row r="142" spans="1:65" s="2" customFormat="1" ht="37.8" customHeight="1">
      <c r="A142" s="38"/>
      <c r="B142" s="39"/>
      <c r="C142" s="226" t="s">
        <v>85</v>
      </c>
      <c r="D142" s="226" t="s">
        <v>156</v>
      </c>
      <c r="E142" s="227" t="s">
        <v>166</v>
      </c>
      <c r="F142" s="228" t="s">
        <v>167</v>
      </c>
      <c r="G142" s="229" t="s">
        <v>159</v>
      </c>
      <c r="H142" s="230">
        <v>2.475</v>
      </c>
      <c r="I142" s="231"/>
      <c r="J142" s="232">
        <f>ROUND(I142*H142,2)</f>
        <v>0</v>
      </c>
      <c r="K142" s="228" t="s">
        <v>160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0.15274</v>
      </c>
      <c r="R142" s="235">
        <f>Q142*H142</f>
        <v>0.37803149999999996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161</v>
      </c>
      <c r="AT142" s="237" t="s">
        <v>156</v>
      </c>
      <c r="AU142" s="237" t="s">
        <v>85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161</v>
      </c>
      <c r="BM142" s="237" t="s">
        <v>168</v>
      </c>
    </row>
    <row r="143" spans="1:51" s="13" customFormat="1" ht="12">
      <c r="A143" s="13"/>
      <c r="B143" s="239"/>
      <c r="C143" s="240"/>
      <c r="D143" s="241" t="s">
        <v>163</v>
      </c>
      <c r="E143" s="242" t="s">
        <v>1</v>
      </c>
      <c r="F143" s="243" t="s">
        <v>164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163</v>
      </c>
      <c r="AU143" s="249" t="s">
        <v>85</v>
      </c>
      <c r="AV143" s="13" t="s">
        <v>83</v>
      </c>
      <c r="AW143" s="13" t="s">
        <v>32</v>
      </c>
      <c r="AX143" s="13" t="s">
        <v>76</v>
      </c>
      <c r="AY143" s="249" t="s">
        <v>153</v>
      </c>
    </row>
    <row r="144" spans="1:51" s="14" customFormat="1" ht="12">
      <c r="A144" s="14"/>
      <c r="B144" s="250"/>
      <c r="C144" s="251"/>
      <c r="D144" s="241" t="s">
        <v>163</v>
      </c>
      <c r="E144" s="252" t="s">
        <v>1</v>
      </c>
      <c r="F144" s="253" t="s">
        <v>169</v>
      </c>
      <c r="G144" s="251"/>
      <c r="H144" s="254">
        <v>2.475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163</v>
      </c>
      <c r="AU144" s="260" t="s">
        <v>85</v>
      </c>
      <c r="AV144" s="14" t="s">
        <v>85</v>
      </c>
      <c r="AW144" s="14" t="s">
        <v>32</v>
      </c>
      <c r="AX144" s="14" t="s">
        <v>83</v>
      </c>
      <c r="AY144" s="260" t="s">
        <v>153</v>
      </c>
    </row>
    <row r="145" spans="1:65" s="2" customFormat="1" ht="24.15" customHeight="1">
      <c r="A145" s="38"/>
      <c r="B145" s="39"/>
      <c r="C145" s="226" t="s">
        <v>154</v>
      </c>
      <c r="D145" s="226" t="s">
        <v>156</v>
      </c>
      <c r="E145" s="227" t="s">
        <v>170</v>
      </c>
      <c r="F145" s="228" t="s">
        <v>171</v>
      </c>
      <c r="G145" s="229" t="s">
        <v>172</v>
      </c>
      <c r="H145" s="230">
        <v>0.9</v>
      </c>
      <c r="I145" s="231"/>
      <c r="J145" s="232">
        <f>ROUND(I145*H145,2)</f>
        <v>0</v>
      </c>
      <c r="K145" s="228" t="s">
        <v>160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0.00498</v>
      </c>
      <c r="R145" s="235">
        <f>Q145*H145</f>
        <v>0.004482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161</v>
      </c>
      <c r="AT145" s="237" t="s">
        <v>156</v>
      </c>
      <c r="AU145" s="237" t="s">
        <v>85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161</v>
      </c>
      <c r="BM145" s="237" t="s">
        <v>173</v>
      </c>
    </row>
    <row r="146" spans="1:51" s="13" customFormat="1" ht="12">
      <c r="A146" s="13"/>
      <c r="B146" s="239"/>
      <c r="C146" s="240"/>
      <c r="D146" s="241" t="s">
        <v>163</v>
      </c>
      <c r="E146" s="242" t="s">
        <v>1</v>
      </c>
      <c r="F146" s="243" t="s">
        <v>164</v>
      </c>
      <c r="G146" s="240"/>
      <c r="H146" s="242" t="s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163</v>
      </c>
      <c r="AU146" s="249" t="s">
        <v>85</v>
      </c>
      <c r="AV146" s="13" t="s">
        <v>83</v>
      </c>
      <c r="AW146" s="13" t="s">
        <v>32</v>
      </c>
      <c r="AX146" s="13" t="s">
        <v>76</v>
      </c>
      <c r="AY146" s="249" t="s">
        <v>153</v>
      </c>
    </row>
    <row r="147" spans="1:51" s="14" customFormat="1" ht="12">
      <c r="A147" s="14"/>
      <c r="B147" s="250"/>
      <c r="C147" s="251"/>
      <c r="D147" s="241" t="s">
        <v>163</v>
      </c>
      <c r="E147" s="252" t="s">
        <v>1</v>
      </c>
      <c r="F147" s="253" t="s">
        <v>174</v>
      </c>
      <c r="G147" s="251"/>
      <c r="H147" s="254">
        <v>0.9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163</v>
      </c>
      <c r="AU147" s="260" t="s">
        <v>85</v>
      </c>
      <c r="AV147" s="14" t="s">
        <v>85</v>
      </c>
      <c r="AW147" s="14" t="s">
        <v>32</v>
      </c>
      <c r="AX147" s="14" t="s">
        <v>83</v>
      </c>
      <c r="AY147" s="260" t="s">
        <v>153</v>
      </c>
    </row>
    <row r="148" spans="1:65" s="2" customFormat="1" ht="16.5" customHeight="1">
      <c r="A148" s="38"/>
      <c r="B148" s="39"/>
      <c r="C148" s="226" t="s">
        <v>161</v>
      </c>
      <c r="D148" s="226" t="s">
        <v>156</v>
      </c>
      <c r="E148" s="227" t="s">
        <v>175</v>
      </c>
      <c r="F148" s="228" t="s">
        <v>176</v>
      </c>
      <c r="G148" s="229" t="s">
        <v>177</v>
      </c>
      <c r="H148" s="230">
        <v>0.003</v>
      </c>
      <c r="I148" s="231"/>
      <c r="J148" s="232">
        <f>ROUND(I148*H148,2)</f>
        <v>0</v>
      </c>
      <c r="K148" s="228" t="s">
        <v>160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1.04922</v>
      </c>
      <c r="R148" s="235">
        <f>Q148*H148</f>
        <v>0.00314766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161</v>
      </c>
      <c r="AT148" s="237" t="s">
        <v>156</v>
      </c>
      <c r="AU148" s="237" t="s">
        <v>85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161</v>
      </c>
      <c r="BM148" s="237" t="s">
        <v>178</v>
      </c>
    </row>
    <row r="149" spans="1:65" s="2" customFormat="1" ht="16.5" customHeight="1">
      <c r="A149" s="38"/>
      <c r="B149" s="39"/>
      <c r="C149" s="226" t="s">
        <v>179</v>
      </c>
      <c r="D149" s="226" t="s">
        <v>156</v>
      </c>
      <c r="E149" s="227" t="s">
        <v>180</v>
      </c>
      <c r="F149" s="228" t="s">
        <v>181</v>
      </c>
      <c r="G149" s="229" t="s">
        <v>182</v>
      </c>
      <c r="H149" s="230">
        <v>0.4</v>
      </c>
      <c r="I149" s="231"/>
      <c r="J149" s="232">
        <f>ROUND(I149*H149,2)</f>
        <v>0</v>
      </c>
      <c r="K149" s="228" t="s">
        <v>160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2.64468</v>
      </c>
      <c r="R149" s="235">
        <f>Q149*H149</f>
        <v>1.0578720000000001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161</v>
      </c>
      <c r="AT149" s="237" t="s">
        <v>156</v>
      </c>
      <c r="AU149" s="237" t="s">
        <v>85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161</v>
      </c>
      <c r="BM149" s="237" t="s">
        <v>183</v>
      </c>
    </row>
    <row r="150" spans="1:51" s="13" customFormat="1" ht="12">
      <c r="A150" s="13"/>
      <c r="B150" s="239"/>
      <c r="C150" s="240"/>
      <c r="D150" s="241" t="s">
        <v>163</v>
      </c>
      <c r="E150" s="242" t="s">
        <v>1</v>
      </c>
      <c r="F150" s="243" t="s">
        <v>184</v>
      </c>
      <c r="G150" s="240"/>
      <c r="H150" s="242" t="s">
        <v>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163</v>
      </c>
      <c r="AU150" s="249" t="s">
        <v>85</v>
      </c>
      <c r="AV150" s="13" t="s">
        <v>83</v>
      </c>
      <c r="AW150" s="13" t="s">
        <v>32</v>
      </c>
      <c r="AX150" s="13" t="s">
        <v>76</v>
      </c>
      <c r="AY150" s="249" t="s">
        <v>153</v>
      </c>
    </row>
    <row r="151" spans="1:51" s="14" customFormat="1" ht="12">
      <c r="A151" s="14"/>
      <c r="B151" s="250"/>
      <c r="C151" s="251"/>
      <c r="D151" s="241" t="s">
        <v>163</v>
      </c>
      <c r="E151" s="252" t="s">
        <v>1</v>
      </c>
      <c r="F151" s="253" t="s">
        <v>185</v>
      </c>
      <c r="G151" s="251"/>
      <c r="H151" s="254">
        <v>0.4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163</v>
      </c>
      <c r="AU151" s="260" t="s">
        <v>85</v>
      </c>
      <c r="AV151" s="14" t="s">
        <v>85</v>
      </c>
      <c r="AW151" s="14" t="s">
        <v>32</v>
      </c>
      <c r="AX151" s="14" t="s">
        <v>83</v>
      </c>
      <c r="AY151" s="260" t="s">
        <v>153</v>
      </c>
    </row>
    <row r="152" spans="1:63" s="12" customFormat="1" ht="22.8" customHeight="1">
      <c r="A152" s="12"/>
      <c r="B152" s="210"/>
      <c r="C152" s="211"/>
      <c r="D152" s="212" t="s">
        <v>75</v>
      </c>
      <c r="E152" s="224" t="s">
        <v>161</v>
      </c>
      <c r="F152" s="224" t="s">
        <v>186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SUM(P153:P175)</f>
        <v>0</v>
      </c>
      <c r="Q152" s="218"/>
      <c r="R152" s="219">
        <f>SUM(R153:R175)</f>
        <v>13.36784332</v>
      </c>
      <c r="S152" s="218"/>
      <c r="T152" s="220">
        <f>SUM(T153:T175)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83</v>
      </c>
      <c r="AT152" s="222" t="s">
        <v>75</v>
      </c>
      <c r="AU152" s="222" t="s">
        <v>83</v>
      </c>
      <c r="AY152" s="221" t="s">
        <v>153</v>
      </c>
      <c r="BK152" s="223">
        <f>SUM(BK153:BK175)</f>
        <v>0</v>
      </c>
    </row>
    <row r="153" spans="1:65" s="2" customFormat="1" ht="24.15" customHeight="1">
      <c r="A153" s="38"/>
      <c r="B153" s="39"/>
      <c r="C153" s="226" t="s">
        <v>187</v>
      </c>
      <c r="D153" s="226" t="s">
        <v>156</v>
      </c>
      <c r="E153" s="227" t="s">
        <v>188</v>
      </c>
      <c r="F153" s="228" t="s">
        <v>189</v>
      </c>
      <c r="G153" s="229" t="s">
        <v>172</v>
      </c>
      <c r="H153" s="230">
        <v>1.8</v>
      </c>
      <c r="I153" s="231"/>
      <c r="J153" s="232">
        <f>ROUND(I153*H153,2)</f>
        <v>0</v>
      </c>
      <c r="K153" s="228" t="s">
        <v>160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0.0222</v>
      </c>
      <c r="R153" s="235">
        <f>Q153*H153</f>
        <v>0.03996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161</v>
      </c>
      <c r="AT153" s="237" t="s">
        <v>156</v>
      </c>
      <c r="AU153" s="237" t="s">
        <v>85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161</v>
      </c>
      <c r="BM153" s="237" t="s">
        <v>190</v>
      </c>
    </row>
    <row r="154" spans="1:51" s="13" customFormat="1" ht="12">
      <c r="A154" s="13"/>
      <c r="B154" s="239"/>
      <c r="C154" s="240"/>
      <c r="D154" s="241" t="s">
        <v>163</v>
      </c>
      <c r="E154" s="242" t="s">
        <v>1</v>
      </c>
      <c r="F154" s="243" t="s">
        <v>164</v>
      </c>
      <c r="G154" s="240"/>
      <c r="H154" s="242" t="s">
        <v>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163</v>
      </c>
      <c r="AU154" s="249" t="s">
        <v>85</v>
      </c>
      <c r="AV154" s="13" t="s">
        <v>83</v>
      </c>
      <c r="AW154" s="13" t="s">
        <v>32</v>
      </c>
      <c r="AX154" s="13" t="s">
        <v>76</v>
      </c>
      <c r="AY154" s="249" t="s">
        <v>153</v>
      </c>
    </row>
    <row r="155" spans="1:51" s="14" customFormat="1" ht="12">
      <c r="A155" s="14"/>
      <c r="B155" s="250"/>
      <c r="C155" s="251"/>
      <c r="D155" s="241" t="s">
        <v>163</v>
      </c>
      <c r="E155" s="252" t="s">
        <v>1</v>
      </c>
      <c r="F155" s="253" t="s">
        <v>191</v>
      </c>
      <c r="G155" s="251"/>
      <c r="H155" s="254">
        <v>1.8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163</v>
      </c>
      <c r="AU155" s="260" t="s">
        <v>85</v>
      </c>
      <c r="AV155" s="14" t="s">
        <v>85</v>
      </c>
      <c r="AW155" s="14" t="s">
        <v>32</v>
      </c>
      <c r="AX155" s="14" t="s">
        <v>83</v>
      </c>
      <c r="AY155" s="260" t="s">
        <v>153</v>
      </c>
    </row>
    <row r="156" spans="1:65" s="2" customFormat="1" ht="21.75" customHeight="1">
      <c r="A156" s="38"/>
      <c r="B156" s="39"/>
      <c r="C156" s="226" t="s">
        <v>192</v>
      </c>
      <c r="D156" s="226" t="s">
        <v>156</v>
      </c>
      <c r="E156" s="227" t="s">
        <v>193</v>
      </c>
      <c r="F156" s="228" t="s">
        <v>194</v>
      </c>
      <c r="G156" s="229" t="s">
        <v>159</v>
      </c>
      <c r="H156" s="230">
        <v>4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2.50195</v>
      </c>
      <c r="R156" s="235">
        <f>Q156*H156</f>
        <v>10.0078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161</v>
      </c>
      <c r="AT156" s="237" t="s">
        <v>156</v>
      </c>
      <c r="AU156" s="237" t="s">
        <v>85</v>
      </c>
      <c r="AY156" s="17" t="s">
        <v>153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161</v>
      </c>
      <c r="BM156" s="237" t="s">
        <v>195</v>
      </c>
    </row>
    <row r="157" spans="1:51" s="13" customFormat="1" ht="12">
      <c r="A157" s="13"/>
      <c r="B157" s="239"/>
      <c r="C157" s="240"/>
      <c r="D157" s="241" t="s">
        <v>163</v>
      </c>
      <c r="E157" s="242" t="s">
        <v>1</v>
      </c>
      <c r="F157" s="243" t="s">
        <v>196</v>
      </c>
      <c r="G157" s="240"/>
      <c r="H157" s="242" t="s">
        <v>1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163</v>
      </c>
      <c r="AU157" s="249" t="s">
        <v>85</v>
      </c>
      <c r="AV157" s="13" t="s">
        <v>83</v>
      </c>
      <c r="AW157" s="13" t="s">
        <v>32</v>
      </c>
      <c r="AX157" s="13" t="s">
        <v>76</v>
      </c>
      <c r="AY157" s="249" t="s">
        <v>153</v>
      </c>
    </row>
    <row r="158" spans="1:51" s="14" customFormat="1" ht="12">
      <c r="A158" s="14"/>
      <c r="B158" s="250"/>
      <c r="C158" s="251"/>
      <c r="D158" s="241" t="s">
        <v>163</v>
      </c>
      <c r="E158" s="252" t="s">
        <v>1</v>
      </c>
      <c r="F158" s="253" t="s">
        <v>197</v>
      </c>
      <c r="G158" s="251"/>
      <c r="H158" s="254">
        <v>2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163</v>
      </c>
      <c r="AU158" s="260" t="s">
        <v>85</v>
      </c>
      <c r="AV158" s="14" t="s">
        <v>85</v>
      </c>
      <c r="AW158" s="14" t="s">
        <v>32</v>
      </c>
      <c r="AX158" s="14" t="s">
        <v>76</v>
      </c>
      <c r="AY158" s="260" t="s">
        <v>153</v>
      </c>
    </row>
    <row r="159" spans="1:51" s="14" customFormat="1" ht="12">
      <c r="A159" s="14"/>
      <c r="B159" s="250"/>
      <c r="C159" s="251"/>
      <c r="D159" s="241" t="s">
        <v>163</v>
      </c>
      <c r="E159" s="252" t="s">
        <v>1</v>
      </c>
      <c r="F159" s="253" t="s">
        <v>197</v>
      </c>
      <c r="G159" s="251"/>
      <c r="H159" s="254">
        <v>2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163</v>
      </c>
      <c r="AU159" s="260" t="s">
        <v>85</v>
      </c>
      <c r="AV159" s="14" t="s">
        <v>85</v>
      </c>
      <c r="AW159" s="14" t="s">
        <v>32</v>
      </c>
      <c r="AX159" s="14" t="s">
        <v>76</v>
      </c>
      <c r="AY159" s="260" t="s">
        <v>153</v>
      </c>
    </row>
    <row r="160" spans="1:51" s="15" customFormat="1" ht="12">
      <c r="A160" s="15"/>
      <c r="B160" s="261"/>
      <c r="C160" s="262"/>
      <c r="D160" s="241" t="s">
        <v>163</v>
      </c>
      <c r="E160" s="263" t="s">
        <v>1</v>
      </c>
      <c r="F160" s="264" t="s">
        <v>198</v>
      </c>
      <c r="G160" s="262"/>
      <c r="H160" s="265">
        <v>4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1" t="s">
        <v>163</v>
      </c>
      <c r="AU160" s="271" t="s">
        <v>85</v>
      </c>
      <c r="AV160" s="15" t="s">
        <v>161</v>
      </c>
      <c r="AW160" s="15" t="s">
        <v>32</v>
      </c>
      <c r="AX160" s="15" t="s">
        <v>83</v>
      </c>
      <c r="AY160" s="271" t="s">
        <v>153</v>
      </c>
    </row>
    <row r="161" spans="1:65" s="2" customFormat="1" ht="21.75" customHeight="1">
      <c r="A161" s="38"/>
      <c r="B161" s="39"/>
      <c r="C161" s="226" t="s">
        <v>199</v>
      </c>
      <c r="D161" s="226" t="s">
        <v>156</v>
      </c>
      <c r="E161" s="227" t="s">
        <v>200</v>
      </c>
      <c r="F161" s="228" t="s">
        <v>201</v>
      </c>
      <c r="G161" s="229" t="s">
        <v>182</v>
      </c>
      <c r="H161" s="230">
        <v>1.3</v>
      </c>
      <c r="I161" s="231"/>
      <c r="J161" s="232">
        <f>ROUND(I161*H161,2)</f>
        <v>0</v>
      </c>
      <c r="K161" s="228" t="s">
        <v>160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2.50195</v>
      </c>
      <c r="R161" s="235">
        <f>Q161*H161</f>
        <v>3.252535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161</v>
      </c>
      <c r="AT161" s="237" t="s">
        <v>156</v>
      </c>
      <c r="AU161" s="237" t="s">
        <v>85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161</v>
      </c>
      <c r="BM161" s="237" t="s">
        <v>202</v>
      </c>
    </row>
    <row r="162" spans="1:51" s="13" customFormat="1" ht="12">
      <c r="A162" s="13"/>
      <c r="B162" s="239"/>
      <c r="C162" s="240"/>
      <c r="D162" s="241" t="s">
        <v>163</v>
      </c>
      <c r="E162" s="242" t="s">
        <v>1</v>
      </c>
      <c r="F162" s="243" t="s">
        <v>196</v>
      </c>
      <c r="G162" s="240"/>
      <c r="H162" s="242" t="s">
        <v>1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163</v>
      </c>
      <c r="AU162" s="249" t="s">
        <v>85</v>
      </c>
      <c r="AV162" s="13" t="s">
        <v>83</v>
      </c>
      <c r="AW162" s="13" t="s">
        <v>32</v>
      </c>
      <c r="AX162" s="13" t="s">
        <v>76</v>
      </c>
      <c r="AY162" s="249" t="s">
        <v>153</v>
      </c>
    </row>
    <row r="163" spans="1:51" s="14" customFormat="1" ht="12">
      <c r="A163" s="14"/>
      <c r="B163" s="250"/>
      <c r="C163" s="251"/>
      <c r="D163" s="241" t="s">
        <v>163</v>
      </c>
      <c r="E163" s="252" t="s">
        <v>1</v>
      </c>
      <c r="F163" s="253" t="s">
        <v>203</v>
      </c>
      <c r="G163" s="251"/>
      <c r="H163" s="254">
        <v>0.56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163</v>
      </c>
      <c r="AU163" s="260" t="s">
        <v>85</v>
      </c>
      <c r="AV163" s="14" t="s">
        <v>85</v>
      </c>
      <c r="AW163" s="14" t="s">
        <v>32</v>
      </c>
      <c r="AX163" s="14" t="s">
        <v>76</v>
      </c>
      <c r="AY163" s="260" t="s">
        <v>153</v>
      </c>
    </row>
    <row r="164" spans="1:51" s="14" customFormat="1" ht="12">
      <c r="A164" s="14"/>
      <c r="B164" s="250"/>
      <c r="C164" s="251"/>
      <c r="D164" s="241" t="s">
        <v>163</v>
      </c>
      <c r="E164" s="252" t="s">
        <v>1</v>
      </c>
      <c r="F164" s="253" t="s">
        <v>204</v>
      </c>
      <c r="G164" s="251"/>
      <c r="H164" s="254">
        <v>0.74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163</v>
      </c>
      <c r="AU164" s="260" t="s">
        <v>85</v>
      </c>
      <c r="AV164" s="14" t="s">
        <v>85</v>
      </c>
      <c r="AW164" s="14" t="s">
        <v>32</v>
      </c>
      <c r="AX164" s="14" t="s">
        <v>76</v>
      </c>
      <c r="AY164" s="260" t="s">
        <v>153</v>
      </c>
    </row>
    <row r="165" spans="1:51" s="15" customFormat="1" ht="12">
      <c r="A165" s="15"/>
      <c r="B165" s="261"/>
      <c r="C165" s="262"/>
      <c r="D165" s="241" t="s">
        <v>163</v>
      </c>
      <c r="E165" s="263" t="s">
        <v>1</v>
      </c>
      <c r="F165" s="264" t="s">
        <v>198</v>
      </c>
      <c r="G165" s="262"/>
      <c r="H165" s="265">
        <v>1.3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1" t="s">
        <v>163</v>
      </c>
      <c r="AU165" s="271" t="s">
        <v>85</v>
      </c>
      <c r="AV165" s="15" t="s">
        <v>161</v>
      </c>
      <c r="AW165" s="15" t="s">
        <v>32</v>
      </c>
      <c r="AX165" s="15" t="s">
        <v>83</v>
      </c>
      <c r="AY165" s="271" t="s">
        <v>153</v>
      </c>
    </row>
    <row r="166" spans="1:65" s="2" customFormat="1" ht="24.15" customHeight="1">
      <c r="A166" s="38"/>
      <c r="B166" s="39"/>
      <c r="C166" s="226" t="s">
        <v>205</v>
      </c>
      <c r="D166" s="226" t="s">
        <v>156</v>
      </c>
      <c r="E166" s="227" t="s">
        <v>206</v>
      </c>
      <c r="F166" s="228" t="s">
        <v>207</v>
      </c>
      <c r="G166" s="229" t="s">
        <v>177</v>
      </c>
      <c r="H166" s="230">
        <v>0.016</v>
      </c>
      <c r="I166" s="231"/>
      <c r="J166" s="232">
        <f>ROUND(I166*H166,2)</f>
        <v>0</v>
      </c>
      <c r="K166" s="228" t="s">
        <v>160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1.06277</v>
      </c>
      <c r="R166" s="235">
        <f>Q166*H166</f>
        <v>0.01700432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161</v>
      </c>
      <c r="AT166" s="237" t="s">
        <v>156</v>
      </c>
      <c r="AU166" s="237" t="s">
        <v>85</v>
      </c>
      <c r="AY166" s="17" t="s">
        <v>153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161</v>
      </c>
      <c r="BM166" s="237" t="s">
        <v>208</v>
      </c>
    </row>
    <row r="167" spans="1:51" s="13" customFormat="1" ht="12">
      <c r="A167" s="13"/>
      <c r="B167" s="239"/>
      <c r="C167" s="240"/>
      <c r="D167" s="241" t="s">
        <v>163</v>
      </c>
      <c r="E167" s="242" t="s">
        <v>1</v>
      </c>
      <c r="F167" s="243" t="s">
        <v>196</v>
      </c>
      <c r="G167" s="240"/>
      <c r="H167" s="242" t="s">
        <v>1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163</v>
      </c>
      <c r="AU167" s="249" t="s">
        <v>85</v>
      </c>
      <c r="AV167" s="13" t="s">
        <v>83</v>
      </c>
      <c r="AW167" s="13" t="s">
        <v>32</v>
      </c>
      <c r="AX167" s="13" t="s">
        <v>76</v>
      </c>
      <c r="AY167" s="249" t="s">
        <v>153</v>
      </c>
    </row>
    <row r="168" spans="1:51" s="14" customFormat="1" ht="12">
      <c r="A168" s="14"/>
      <c r="B168" s="250"/>
      <c r="C168" s="251"/>
      <c r="D168" s="241" t="s">
        <v>163</v>
      </c>
      <c r="E168" s="252" t="s">
        <v>1</v>
      </c>
      <c r="F168" s="253" t="s">
        <v>209</v>
      </c>
      <c r="G168" s="251"/>
      <c r="H168" s="254">
        <v>0.008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163</v>
      </c>
      <c r="AU168" s="260" t="s">
        <v>85</v>
      </c>
      <c r="AV168" s="14" t="s">
        <v>85</v>
      </c>
      <c r="AW168" s="14" t="s">
        <v>32</v>
      </c>
      <c r="AX168" s="14" t="s">
        <v>76</v>
      </c>
      <c r="AY168" s="260" t="s">
        <v>153</v>
      </c>
    </row>
    <row r="169" spans="1:51" s="14" customFormat="1" ht="12">
      <c r="A169" s="14"/>
      <c r="B169" s="250"/>
      <c r="C169" s="251"/>
      <c r="D169" s="241" t="s">
        <v>163</v>
      </c>
      <c r="E169" s="252" t="s">
        <v>1</v>
      </c>
      <c r="F169" s="253" t="s">
        <v>209</v>
      </c>
      <c r="G169" s="251"/>
      <c r="H169" s="254">
        <v>0.008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163</v>
      </c>
      <c r="AU169" s="260" t="s">
        <v>85</v>
      </c>
      <c r="AV169" s="14" t="s">
        <v>85</v>
      </c>
      <c r="AW169" s="14" t="s">
        <v>32</v>
      </c>
      <c r="AX169" s="14" t="s">
        <v>76</v>
      </c>
      <c r="AY169" s="260" t="s">
        <v>153</v>
      </c>
    </row>
    <row r="170" spans="1:51" s="15" customFormat="1" ht="12">
      <c r="A170" s="15"/>
      <c r="B170" s="261"/>
      <c r="C170" s="262"/>
      <c r="D170" s="241" t="s">
        <v>163</v>
      </c>
      <c r="E170" s="263" t="s">
        <v>1</v>
      </c>
      <c r="F170" s="264" t="s">
        <v>198</v>
      </c>
      <c r="G170" s="262"/>
      <c r="H170" s="265">
        <v>0.016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1" t="s">
        <v>163</v>
      </c>
      <c r="AU170" s="271" t="s">
        <v>85</v>
      </c>
      <c r="AV170" s="15" t="s">
        <v>161</v>
      </c>
      <c r="AW170" s="15" t="s">
        <v>32</v>
      </c>
      <c r="AX170" s="15" t="s">
        <v>83</v>
      </c>
      <c r="AY170" s="271" t="s">
        <v>153</v>
      </c>
    </row>
    <row r="171" spans="1:65" s="2" customFormat="1" ht="24.15" customHeight="1">
      <c r="A171" s="38"/>
      <c r="B171" s="39"/>
      <c r="C171" s="226" t="s">
        <v>210</v>
      </c>
      <c r="D171" s="226" t="s">
        <v>156</v>
      </c>
      <c r="E171" s="227" t="s">
        <v>211</v>
      </c>
      <c r="F171" s="228" t="s">
        <v>212</v>
      </c>
      <c r="G171" s="229" t="s">
        <v>159</v>
      </c>
      <c r="H171" s="230">
        <v>3.9</v>
      </c>
      <c r="I171" s="231"/>
      <c r="J171" s="232">
        <f>ROUND(I171*H171,2)</f>
        <v>0</v>
      </c>
      <c r="K171" s="228" t="s">
        <v>160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0.01296</v>
      </c>
      <c r="R171" s="235">
        <f>Q171*H171</f>
        <v>0.050544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161</v>
      </c>
      <c r="AT171" s="237" t="s">
        <v>156</v>
      </c>
      <c r="AU171" s="237" t="s">
        <v>85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161</v>
      </c>
      <c r="BM171" s="237" t="s">
        <v>213</v>
      </c>
    </row>
    <row r="172" spans="1:51" s="14" customFormat="1" ht="12">
      <c r="A172" s="14"/>
      <c r="B172" s="250"/>
      <c r="C172" s="251"/>
      <c r="D172" s="241" t="s">
        <v>163</v>
      </c>
      <c r="E172" s="252" t="s">
        <v>1</v>
      </c>
      <c r="F172" s="253" t="s">
        <v>214</v>
      </c>
      <c r="G172" s="251"/>
      <c r="H172" s="254">
        <v>1.68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163</v>
      </c>
      <c r="AU172" s="260" t="s">
        <v>85</v>
      </c>
      <c r="AV172" s="14" t="s">
        <v>85</v>
      </c>
      <c r="AW172" s="14" t="s">
        <v>32</v>
      </c>
      <c r="AX172" s="14" t="s">
        <v>76</v>
      </c>
      <c r="AY172" s="260" t="s">
        <v>153</v>
      </c>
    </row>
    <row r="173" spans="1:51" s="14" customFormat="1" ht="12">
      <c r="A173" s="14"/>
      <c r="B173" s="250"/>
      <c r="C173" s="251"/>
      <c r="D173" s="241" t="s">
        <v>163</v>
      </c>
      <c r="E173" s="252" t="s">
        <v>1</v>
      </c>
      <c r="F173" s="253" t="s">
        <v>215</v>
      </c>
      <c r="G173" s="251"/>
      <c r="H173" s="254">
        <v>2.22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163</v>
      </c>
      <c r="AU173" s="260" t="s">
        <v>85</v>
      </c>
      <c r="AV173" s="14" t="s">
        <v>85</v>
      </c>
      <c r="AW173" s="14" t="s">
        <v>32</v>
      </c>
      <c r="AX173" s="14" t="s">
        <v>76</v>
      </c>
      <c r="AY173" s="260" t="s">
        <v>153</v>
      </c>
    </row>
    <row r="174" spans="1:51" s="15" customFormat="1" ht="12">
      <c r="A174" s="15"/>
      <c r="B174" s="261"/>
      <c r="C174" s="262"/>
      <c r="D174" s="241" t="s">
        <v>163</v>
      </c>
      <c r="E174" s="263" t="s">
        <v>1</v>
      </c>
      <c r="F174" s="264" t="s">
        <v>198</v>
      </c>
      <c r="G174" s="262"/>
      <c r="H174" s="265">
        <v>3.9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1" t="s">
        <v>163</v>
      </c>
      <c r="AU174" s="271" t="s">
        <v>85</v>
      </c>
      <c r="AV174" s="15" t="s">
        <v>161</v>
      </c>
      <c r="AW174" s="15" t="s">
        <v>32</v>
      </c>
      <c r="AX174" s="15" t="s">
        <v>83</v>
      </c>
      <c r="AY174" s="271" t="s">
        <v>153</v>
      </c>
    </row>
    <row r="175" spans="1:65" s="2" customFormat="1" ht="24.15" customHeight="1">
      <c r="A175" s="38"/>
      <c r="B175" s="39"/>
      <c r="C175" s="226" t="s">
        <v>216</v>
      </c>
      <c r="D175" s="226" t="s">
        <v>156</v>
      </c>
      <c r="E175" s="227" t="s">
        <v>217</v>
      </c>
      <c r="F175" s="228" t="s">
        <v>218</v>
      </c>
      <c r="G175" s="229" t="s">
        <v>159</v>
      </c>
      <c r="H175" s="230">
        <v>3.9</v>
      </c>
      <c r="I175" s="231"/>
      <c r="J175" s="232">
        <f>ROUND(I175*H175,2)</f>
        <v>0</v>
      </c>
      <c r="K175" s="228" t="s">
        <v>160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161</v>
      </c>
      <c r="AT175" s="237" t="s">
        <v>156</v>
      </c>
      <c r="AU175" s="237" t="s">
        <v>85</v>
      </c>
      <c r="AY175" s="17" t="s">
        <v>153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161</v>
      </c>
      <c r="BM175" s="237" t="s">
        <v>219</v>
      </c>
    </row>
    <row r="176" spans="1:63" s="12" customFormat="1" ht="22.8" customHeight="1">
      <c r="A176" s="12"/>
      <c r="B176" s="210"/>
      <c r="C176" s="211"/>
      <c r="D176" s="212" t="s">
        <v>75</v>
      </c>
      <c r="E176" s="224" t="s">
        <v>187</v>
      </c>
      <c r="F176" s="224" t="s">
        <v>220</v>
      </c>
      <c r="G176" s="211"/>
      <c r="H176" s="211"/>
      <c r="I176" s="214"/>
      <c r="J176" s="225">
        <f>BK176</f>
        <v>0</v>
      </c>
      <c r="K176" s="211"/>
      <c r="L176" s="216"/>
      <c r="M176" s="217"/>
      <c r="N176" s="218"/>
      <c r="O176" s="218"/>
      <c r="P176" s="219">
        <f>SUM(P177:P189)</f>
        <v>0</v>
      </c>
      <c r="Q176" s="218"/>
      <c r="R176" s="219">
        <f>SUM(R177:R189)</f>
        <v>7.243015389999999</v>
      </c>
      <c r="S176" s="218"/>
      <c r="T176" s="220">
        <f>SUM(T177:T189)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83</v>
      </c>
      <c r="AT176" s="222" t="s">
        <v>75</v>
      </c>
      <c r="AU176" s="222" t="s">
        <v>83</v>
      </c>
      <c r="AY176" s="221" t="s">
        <v>153</v>
      </c>
      <c r="BK176" s="223">
        <f>SUM(BK177:BK189)</f>
        <v>0</v>
      </c>
    </row>
    <row r="177" spans="1:65" s="2" customFormat="1" ht="33" customHeight="1">
      <c r="A177" s="38"/>
      <c r="B177" s="39"/>
      <c r="C177" s="226" t="s">
        <v>221</v>
      </c>
      <c r="D177" s="226" t="s">
        <v>156</v>
      </c>
      <c r="E177" s="227" t="s">
        <v>222</v>
      </c>
      <c r="F177" s="228" t="s">
        <v>223</v>
      </c>
      <c r="G177" s="229" t="s">
        <v>182</v>
      </c>
      <c r="H177" s="230">
        <v>2.682</v>
      </c>
      <c r="I177" s="231"/>
      <c r="J177" s="232">
        <f>ROUND(I177*H177,2)</f>
        <v>0</v>
      </c>
      <c r="K177" s="228" t="s">
        <v>160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2.50187</v>
      </c>
      <c r="R177" s="235">
        <f>Q177*H177</f>
        <v>6.710015339999999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161</v>
      </c>
      <c r="AT177" s="237" t="s">
        <v>156</v>
      </c>
      <c r="AU177" s="237" t="s">
        <v>85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161</v>
      </c>
      <c r="BM177" s="237" t="s">
        <v>224</v>
      </c>
    </row>
    <row r="178" spans="1:51" s="13" customFormat="1" ht="12">
      <c r="A178" s="13"/>
      <c r="B178" s="239"/>
      <c r="C178" s="240"/>
      <c r="D178" s="241" t="s">
        <v>163</v>
      </c>
      <c r="E178" s="242" t="s">
        <v>1</v>
      </c>
      <c r="F178" s="243" t="s">
        <v>225</v>
      </c>
      <c r="G178" s="240"/>
      <c r="H178" s="242" t="s">
        <v>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163</v>
      </c>
      <c r="AU178" s="249" t="s">
        <v>85</v>
      </c>
      <c r="AV178" s="13" t="s">
        <v>83</v>
      </c>
      <c r="AW178" s="13" t="s">
        <v>32</v>
      </c>
      <c r="AX178" s="13" t="s">
        <v>76</v>
      </c>
      <c r="AY178" s="249" t="s">
        <v>153</v>
      </c>
    </row>
    <row r="179" spans="1:51" s="14" customFormat="1" ht="12">
      <c r="A179" s="14"/>
      <c r="B179" s="250"/>
      <c r="C179" s="251"/>
      <c r="D179" s="241" t="s">
        <v>163</v>
      </c>
      <c r="E179" s="252" t="s">
        <v>1</v>
      </c>
      <c r="F179" s="253" t="s">
        <v>226</v>
      </c>
      <c r="G179" s="251"/>
      <c r="H179" s="254">
        <v>2.682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163</v>
      </c>
      <c r="AU179" s="260" t="s">
        <v>85</v>
      </c>
      <c r="AV179" s="14" t="s">
        <v>85</v>
      </c>
      <c r="AW179" s="14" t="s">
        <v>32</v>
      </c>
      <c r="AX179" s="14" t="s">
        <v>83</v>
      </c>
      <c r="AY179" s="260" t="s">
        <v>153</v>
      </c>
    </row>
    <row r="180" spans="1:65" s="2" customFormat="1" ht="24.15" customHeight="1">
      <c r="A180" s="38"/>
      <c r="B180" s="39"/>
      <c r="C180" s="226" t="s">
        <v>227</v>
      </c>
      <c r="D180" s="226" t="s">
        <v>156</v>
      </c>
      <c r="E180" s="227" t="s">
        <v>228</v>
      </c>
      <c r="F180" s="228" t="s">
        <v>229</v>
      </c>
      <c r="G180" s="229" t="s">
        <v>182</v>
      </c>
      <c r="H180" s="230">
        <v>2.682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161</v>
      </c>
      <c r="AT180" s="237" t="s">
        <v>156</v>
      </c>
      <c r="AU180" s="237" t="s">
        <v>85</v>
      </c>
      <c r="AY180" s="17" t="s">
        <v>153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161</v>
      </c>
      <c r="BM180" s="237" t="s">
        <v>230</v>
      </c>
    </row>
    <row r="181" spans="1:65" s="2" customFormat="1" ht="33" customHeight="1">
      <c r="A181" s="38"/>
      <c r="B181" s="39"/>
      <c r="C181" s="226" t="s">
        <v>231</v>
      </c>
      <c r="D181" s="226" t="s">
        <v>156</v>
      </c>
      <c r="E181" s="227" t="s">
        <v>232</v>
      </c>
      <c r="F181" s="228" t="s">
        <v>233</v>
      </c>
      <c r="G181" s="229" t="s">
        <v>182</v>
      </c>
      <c r="H181" s="230">
        <v>2.682</v>
      </c>
      <c r="I181" s="231"/>
      <c r="J181" s="232">
        <f>ROUND(I181*H181,2)</f>
        <v>0</v>
      </c>
      <c r="K181" s="228" t="s">
        <v>160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161</v>
      </c>
      <c r="AT181" s="237" t="s">
        <v>156</v>
      </c>
      <c r="AU181" s="237" t="s">
        <v>85</v>
      </c>
      <c r="AY181" s="17" t="s">
        <v>153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161</v>
      </c>
      <c r="BM181" s="237" t="s">
        <v>234</v>
      </c>
    </row>
    <row r="182" spans="1:51" s="13" customFormat="1" ht="12">
      <c r="A182" s="13"/>
      <c r="B182" s="239"/>
      <c r="C182" s="240"/>
      <c r="D182" s="241" t="s">
        <v>163</v>
      </c>
      <c r="E182" s="242" t="s">
        <v>1</v>
      </c>
      <c r="F182" s="243" t="s">
        <v>225</v>
      </c>
      <c r="G182" s="240"/>
      <c r="H182" s="242" t="s">
        <v>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163</v>
      </c>
      <c r="AU182" s="249" t="s">
        <v>85</v>
      </c>
      <c r="AV182" s="13" t="s">
        <v>83</v>
      </c>
      <c r="AW182" s="13" t="s">
        <v>32</v>
      </c>
      <c r="AX182" s="13" t="s">
        <v>76</v>
      </c>
      <c r="AY182" s="249" t="s">
        <v>153</v>
      </c>
    </row>
    <row r="183" spans="1:51" s="14" customFormat="1" ht="12">
      <c r="A183" s="14"/>
      <c r="B183" s="250"/>
      <c r="C183" s="251"/>
      <c r="D183" s="241" t="s">
        <v>163</v>
      </c>
      <c r="E183" s="252" t="s">
        <v>1</v>
      </c>
      <c r="F183" s="253" t="s">
        <v>226</v>
      </c>
      <c r="G183" s="251"/>
      <c r="H183" s="254">
        <v>2.682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163</v>
      </c>
      <c r="AU183" s="260" t="s">
        <v>85</v>
      </c>
      <c r="AV183" s="14" t="s">
        <v>85</v>
      </c>
      <c r="AW183" s="14" t="s">
        <v>32</v>
      </c>
      <c r="AX183" s="14" t="s">
        <v>83</v>
      </c>
      <c r="AY183" s="260" t="s">
        <v>153</v>
      </c>
    </row>
    <row r="184" spans="1:65" s="2" customFormat="1" ht="16.5" customHeight="1">
      <c r="A184" s="38"/>
      <c r="B184" s="39"/>
      <c r="C184" s="226" t="s">
        <v>8</v>
      </c>
      <c r="D184" s="226" t="s">
        <v>156</v>
      </c>
      <c r="E184" s="227" t="s">
        <v>235</v>
      </c>
      <c r="F184" s="228" t="s">
        <v>236</v>
      </c>
      <c r="G184" s="229" t="s">
        <v>177</v>
      </c>
      <c r="H184" s="230">
        <v>0.065</v>
      </c>
      <c r="I184" s="231"/>
      <c r="J184" s="232">
        <f>ROUND(I184*H184,2)</f>
        <v>0</v>
      </c>
      <c r="K184" s="228" t="s">
        <v>160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1.06277</v>
      </c>
      <c r="R184" s="235">
        <f>Q184*H184</f>
        <v>0.06908005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161</v>
      </c>
      <c r="AT184" s="237" t="s">
        <v>156</v>
      </c>
      <c r="AU184" s="237" t="s">
        <v>85</v>
      </c>
      <c r="AY184" s="17" t="s">
        <v>153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161</v>
      </c>
      <c r="BM184" s="237" t="s">
        <v>237</v>
      </c>
    </row>
    <row r="185" spans="1:51" s="13" customFormat="1" ht="12">
      <c r="A185" s="13"/>
      <c r="B185" s="239"/>
      <c r="C185" s="240"/>
      <c r="D185" s="241" t="s">
        <v>163</v>
      </c>
      <c r="E185" s="242" t="s">
        <v>1</v>
      </c>
      <c r="F185" s="243" t="s">
        <v>225</v>
      </c>
      <c r="G185" s="240"/>
      <c r="H185" s="242" t="s">
        <v>1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163</v>
      </c>
      <c r="AU185" s="249" t="s">
        <v>85</v>
      </c>
      <c r="AV185" s="13" t="s">
        <v>83</v>
      </c>
      <c r="AW185" s="13" t="s">
        <v>32</v>
      </c>
      <c r="AX185" s="13" t="s">
        <v>76</v>
      </c>
      <c r="AY185" s="249" t="s">
        <v>153</v>
      </c>
    </row>
    <row r="186" spans="1:51" s="14" customFormat="1" ht="12">
      <c r="A186" s="14"/>
      <c r="B186" s="250"/>
      <c r="C186" s="251"/>
      <c r="D186" s="241" t="s">
        <v>163</v>
      </c>
      <c r="E186" s="252" t="s">
        <v>1</v>
      </c>
      <c r="F186" s="253" t="s">
        <v>238</v>
      </c>
      <c r="G186" s="251"/>
      <c r="H186" s="254">
        <v>0.065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163</v>
      </c>
      <c r="AU186" s="260" t="s">
        <v>85</v>
      </c>
      <c r="AV186" s="14" t="s">
        <v>85</v>
      </c>
      <c r="AW186" s="14" t="s">
        <v>32</v>
      </c>
      <c r="AX186" s="14" t="s">
        <v>83</v>
      </c>
      <c r="AY186" s="260" t="s">
        <v>153</v>
      </c>
    </row>
    <row r="187" spans="1:65" s="2" customFormat="1" ht="24.15" customHeight="1">
      <c r="A187" s="38"/>
      <c r="B187" s="39"/>
      <c r="C187" s="226" t="s">
        <v>239</v>
      </c>
      <c r="D187" s="226" t="s">
        <v>156</v>
      </c>
      <c r="E187" s="227" t="s">
        <v>240</v>
      </c>
      <c r="F187" s="228" t="s">
        <v>241</v>
      </c>
      <c r="G187" s="229" t="s">
        <v>242</v>
      </c>
      <c r="H187" s="230">
        <v>1</v>
      </c>
      <c r="I187" s="231"/>
      <c r="J187" s="232">
        <f>ROUND(I187*H187,2)</f>
        <v>0</v>
      </c>
      <c r="K187" s="228" t="s">
        <v>160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0.4417</v>
      </c>
      <c r="R187" s="235">
        <f>Q187*H187</f>
        <v>0.4417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161</v>
      </c>
      <c r="AT187" s="237" t="s">
        <v>156</v>
      </c>
      <c r="AU187" s="237" t="s">
        <v>85</v>
      </c>
      <c r="AY187" s="17" t="s">
        <v>153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161</v>
      </c>
      <c r="BM187" s="237" t="s">
        <v>243</v>
      </c>
    </row>
    <row r="188" spans="1:65" s="2" customFormat="1" ht="37.8" customHeight="1">
      <c r="A188" s="38"/>
      <c r="B188" s="39"/>
      <c r="C188" s="272" t="s">
        <v>244</v>
      </c>
      <c r="D188" s="272" t="s">
        <v>245</v>
      </c>
      <c r="E188" s="273" t="s">
        <v>246</v>
      </c>
      <c r="F188" s="274" t="s">
        <v>247</v>
      </c>
      <c r="G188" s="275" t="s">
        <v>242</v>
      </c>
      <c r="H188" s="276">
        <v>1</v>
      </c>
      <c r="I188" s="277"/>
      <c r="J188" s="278">
        <f>ROUND(I188*H188,2)</f>
        <v>0</v>
      </c>
      <c r="K188" s="274" t="s">
        <v>1</v>
      </c>
      <c r="L188" s="279"/>
      <c r="M188" s="280" t="s">
        <v>1</v>
      </c>
      <c r="N188" s="281" t="s">
        <v>41</v>
      </c>
      <c r="O188" s="91"/>
      <c r="P188" s="235">
        <f>O188*H188</f>
        <v>0</v>
      </c>
      <c r="Q188" s="235">
        <v>0.02222</v>
      </c>
      <c r="R188" s="235">
        <f>Q188*H188</f>
        <v>0.02222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192</v>
      </c>
      <c r="AT188" s="237" t="s">
        <v>245</v>
      </c>
      <c r="AU188" s="237" t="s">
        <v>85</v>
      </c>
      <c r="AY188" s="17" t="s">
        <v>153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161</v>
      </c>
      <c r="BM188" s="237" t="s">
        <v>248</v>
      </c>
    </row>
    <row r="189" spans="1:47" s="2" customFormat="1" ht="12">
      <c r="A189" s="38"/>
      <c r="B189" s="39"/>
      <c r="C189" s="40"/>
      <c r="D189" s="241" t="s">
        <v>249</v>
      </c>
      <c r="E189" s="40"/>
      <c r="F189" s="282" t="s">
        <v>250</v>
      </c>
      <c r="G189" s="40"/>
      <c r="H189" s="40"/>
      <c r="I189" s="283"/>
      <c r="J189" s="40"/>
      <c r="K189" s="40"/>
      <c r="L189" s="44"/>
      <c r="M189" s="284"/>
      <c r="N189" s="28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249</v>
      </c>
      <c r="AU189" s="17" t="s">
        <v>85</v>
      </c>
    </row>
    <row r="190" spans="1:63" s="12" customFormat="1" ht="22.8" customHeight="1">
      <c r="A190" s="12"/>
      <c r="B190" s="210"/>
      <c r="C190" s="211"/>
      <c r="D190" s="212" t="s">
        <v>75</v>
      </c>
      <c r="E190" s="224" t="s">
        <v>205</v>
      </c>
      <c r="F190" s="224" t="s">
        <v>251</v>
      </c>
      <c r="G190" s="211"/>
      <c r="H190" s="211"/>
      <c r="I190" s="214"/>
      <c r="J190" s="225">
        <f>BK190</f>
        <v>0</v>
      </c>
      <c r="K190" s="211"/>
      <c r="L190" s="216"/>
      <c r="M190" s="217"/>
      <c r="N190" s="218"/>
      <c r="O190" s="218"/>
      <c r="P190" s="219">
        <f>SUM(P191:P202)</f>
        <v>0</v>
      </c>
      <c r="Q190" s="218"/>
      <c r="R190" s="219">
        <f>SUM(R191:R202)</f>
        <v>0.06486</v>
      </c>
      <c r="S190" s="218"/>
      <c r="T190" s="220">
        <f>SUM(T191:T202)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1" t="s">
        <v>83</v>
      </c>
      <c r="AT190" s="222" t="s">
        <v>75</v>
      </c>
      <c r="AU190" s="222" t="s">
        <v>83</v>
      </c>
      <c r="AY190" s="221" t="s">
        <v>153</v>
      </c>
      <c r="BK190" s="223">
        <f>SUM(BK191:BK202)</f>
        <v>0</v>
      </c>
    </row>
    <row r="191" spans="1:65" s="2" customFormat="1" ht="16.5" customHeight="1">
      <c r="A191" s="38"/>
      <c r="B191" s="39"/>
      <c r="C191" s="226" t="s">
        <v>252</v>
      </c>
      <c r="D191" s="226" t="s">
        <v>156</v>
      </c>
      <c r="E191" s="227" t="s">
        <v>253</v>
      </c>
      <c r="F191" s="228" t="s">
        <v>254</v>
      </c>
      <c r="G191" s="229" t="s">
        <v>242</v>
      </c>
      <c r="H191" s="230">
        <v>7</v>
      </c>
      <c r="I191" s="231"/>
      <c r="J191" s="232">
        <f>ROUND(I191*H191,2)</f>
        <v>0</v>
      </c>
      <c r="K191" s="228" t="s">
        <v>160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0.00018</v>
      </c>
      <c r="R191" s="235">
        <f>Q191*H191</f>
        <v>0.00126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161</v>
      </c>
      <c r="AT191" s="237" t="s">
        <v>156</v>
      </c>
      <c r="AU191" s="237" t="s">
        <v>85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161</v>
      </c>
      <c r="BM191" s="237" t="s">
        <v>255</v>
      </c>
    </row>
    <row r="192" spans="1:65" s="2" customFormat="1" ht="21.75" customHeight="1">
      <c r="A192" s="38"/>
      <c r="B192" s="39"/>
      <c r="C192" s="272" t="s">
        <v>256</v>
      </c>
      <c r="D192" s="272" t="s">
        <v>245</v>
      </c>
      <c r="E192" s="273" t="s">
        <v>257</v>
      </c>
      <c r="F192" s="274" t="s">
        <v>258</v>
      </c>
      <c r="G192" s="275" t="s">
        <v>242</v>
      </c>
      <c r="H192" s="276">
        <v>7</v>
      </c>
      <c r="I192" s="277"/>
      <c r="J192" s="278">
        <f>ROUND(I192*H192,2)</f>
        <v>0</v>
      </c>
      <c r="K192" s="274" t="s">
        <v>1</v>
      </c>
      <c r="L192" s="279"/>
      <c r="M192" s="280" t="s">
        <v>1</v>
      </c>
      <c r="N192" s="281" t="s">
        <v>41</v>
      </c>
      <c r="O192" s="91"/>
      <c r="P192" s="235">
        <f>O192*H192</f>
        <v>0</v>
      </c>
      <c r="Q192" s="235">
        <v>0.008</v>
      </c>
      <c r="R192" s="235">
        <f>Q192*H192</f>
        <v>0.056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192</v>
      </c>
      <c r="AT192" s="237" t="s">
        <v>245</v>
      </c>
      <c r="AU192" s="237" t="s">
        <v>85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161</v>
      </c>
      <c r="BM192" s="237" t="s">
        <v>259</v>
      </c>
    </row>
    <row r="193" spans="1:65" s="2" customFormat="1" ht="24.15" customHeight="1">
      <c r="A193" s="38"/>
      <c r="B193" s="39"/>
      <c r="C193" s="226" t="s">
        <v>260</v>
      </c>
      <c r="D193" s="226" t="s">
        <v>156</v>
      </c>
      <c r="E193" s="227" t="s">
        <v>261</v>
      </c>
      <c r="F193" s="228" t="s">
        <v>262</v>
      </c>
      <c r="G193" s="229" t="s">
        <v>242</v>
      </c>
      <c r="H193" s="230">
        <v>40</v>
      </c>
      <c r="I193" s="231"/>
      <c r="J193" s="232">
        <f>ROUND(I193*H193,2)</f>
        <v>0</v>
      </c>
      <c r="K193" s="228" t="s">
        <v>160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1E-05</v>
      </c>
      <c r="R193" s="235">
        <f>Q193*H193</f>
        <v>0.0004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161</v>
      </c>
      <c r="AT193" s="237" t="s">
        <v>156</v>
      </c>
      <c r="AU193" s="237" t="s">
        <v>85</v>
      </c>
      <c r="AY193" s="17" t="s">
        <v>153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161</v>
      </c>
      <c r="BM193" s="237" t="s">
        <v>263</v>
      </c>
    </row>
    <row r="194" spans="1:65" s="2" customFormat="1" ht="21.75" customHeight="1">
      <c r="A194" s="38"/>
      <c r="B194" s="39"/>
      <c r="C194" s="226" t="s">
        <v>7</v>
      </c>
      <c r="D194" s="226" t="s">
        <v>156</v>
      </c>
      <c r="E194" s="227" t="s">
        <v>264</v>
      </c>
      <c r="F194" s="228" t="s">
        <v>265</v>
      </c>
      <c r="G194" s="229" t="s">
        <v>242</v>
      </c>
      <c r="H194" s="230">
        <v>40</v>
      </c>
      <c r="I194" s="231"/>
      <c r="J194" s="232">
        <f>ROUND(I194*H194,2)</f>
        <v>0</v>
      </c>
      <c r="K194" s="228" t="s">
        <v>160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0.00017</v>
      </c>
      <c r="R194" s="235">
        <f>Q194*H194</f>
        <v>0.0068000000000000005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161</v>
      </c>
      <c r="AT194" s="237" t="s">
        <v>156</v>
      </c>
      <c r="AU194" s="237" t="s">
        <v>85</v>
      </c>
      <c r="AY194" s="17" t="s">
        <v>153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161</v>
      </c>
      <c r="BM194" s="237" t="s">
        <v>266</v>
      </c>
    </row>
    <row r="195" spans="1:65" s="2" customFormat="1" ht="24.15" customHeight="1">
      <c r="A195" s="38"/>
      <c r="B195" s="39"/>
      <c r="C195" s="226" t="s">
        <v>267</v>
      </c>
      <c r="D195" s="226" t="s">
        <v>156</v>
      </c>
      <c r="E195" s="227" t="s">
        <v>268</v>
      </c>
      <c r="F195" s="228" t="s">
        <v>269</v>
      </c>
      <c r="G195" s="229" t="s">
        <v>242</v>
      </c>
      <c r="H195" s="230">
        <v>40</v>
      </c>
      <c r="I195" s="231"/>
      <c r="J195" s="232">
        <f>ROUND(I195*H195,2)</f>
        <v>0</v>
      </c>
      <c r="K195" s="228" t="s">
        <v>160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161</v>
      </c>
      <c r="AT195" s="237" t="s">
        <v>156</v>
      </c>
      <c r="AU195" s="237" t="s">
        <v>85</v>
      </c>
      <c r="AY195" s="17" t="s">
        <v>153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161</v>
      </c>
      <c r="BM195" s="237" t="s">
        <v>270</v>
      </c>
    </row>
    <row r="196" spans="1:65" s="2" customFormat="1" ht="16.5" customHeight="1">
      <c r="A196" s="38"/>
      <c r="B196" s="39"/>
      <c r="C196" s="272" t="s">
        <v>271</v>
      </c>
      <c r="D196" s="272" t="s">
        <v>245</v>
      </c>
      <c r="E196" s="273" t="s">
        <v>272</v>
      </c>
      <c r="F196" s="274" t="s">
        <v>273</v>
      </c>
      <c r="G196" s="275" t="s">
        <v>242</v>
      </c>
      <c r="H196" s="276">
        <v>20</v>
      </c>
      <c r="I196" s="277"/>
      <c r="J196" s="278">
        <f>ROUND(I196*H196,2)</f>
        <v>0</v>
      </c>
      <c r="K196" s="274" t="s">
        <v>1</v>
      </c>
      <c r="L196" s="279"/>
      <c r="M196" s="280" t="s">
        <v>1</v>
      </c>
      <c r="N196" s="281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192</v>
      </c>
      <c r="AT196" s="237" t="s">
        <v>245</v>
      </c>
      <c r="AU196" s="237" t="s">
        <v>85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161</v>
      </c>
      <c r="BM196" s="237" t="s">
        <v>274</v>
      </c>
    </row>
    <row r="197" spans="1:65" s="2" customFormat="1" ht="24.15" customHeight="1">
      <c r="A197" s="38"/>
      <c r="B197" s="39"/>
      <c r="C197" s="272" t="s">
        <v>275</v>
      </c>
      <c r="D197" s="272" t="s">
        <v>245</v>
      </c>
      <c r="E197" s="273" t="s">
        <v>276</v>
      </c>
      <c r="F197" s="274" t="s">
        <v>277</v>
      </c>
      <c r="G197" s="275" t="s">
        <v>242</v>
      </c>
      <c r="H197" s="276">
        <v>10</v>
      </c>
      <c r="I197" s="277"/>
      <c r="J197" s="278">
        <f>ROUND(I197*H197,2)</f>
        <v>0</v>
      </c>
      <c r="K197" s="274" t="s">
        <v>1</v>
      </c>
      <c r="L197" s="279"/>
      <c r="M197" s="280" t="s">
        <v>1</v>
      </c>
      <c r="N197" s="281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192</v>
      </c>
      <c r="AT197" s="237" t="s">
        <v>245</v>
      </c>
      <c r="AU197" s="237" t="s">
        <v>85</v>
      </c>
      <c r="AY197" s="17" t="s">
        <v>153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161</v>
      </c>
      <c r="BM197" s="237" t="s">
        <v>278</v>
      </c>
    </row>
    <row r="198" spans="1:65" s="2" customFormat="1" ht="16.5" customHeight="1">
      <c r="A198" s="38"/>
      <c r="B198" s="39"/>
      <c r="C198" s="272" t="s">
        <v>279</v>
      </c>
      <c r="D198" s="272" t="s">
        <v>245</v>
      </c>
      <c r="E198" s="273" t="s">
        <v>280</v>
      </c>
      <c r="F198" s="274" t="s">
        <v>281</v>
      </c>
      <c r="G198" s="275" t="s">
        <v>242</v>
      </c>
      <c r="H198" s="276">
        <v>10</v>
      </c>
      <c r="I198" s="277"/>
      <c r="J198" s="278">
        <f>ROUND(I198*H198,2)</f>
        <v>0</v>
      </c>
      <c r="K198" s="274" t="s">
        <v>1</v>
      </c>
      <c r="L198" s="279"/>
      <c r="M198" s="280" t="s">
        <v>1</v>
      </c>
      <c r="N198" s="281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192</v>
      </c>
      <c r="AT198" s="237" t="s">
        <v>245</v>
      </c>
      <c r="AU198" s="237" t="s">
        <v>85</v>
      </c>
      <c r="AY198" s="17" t="s">
        <v>153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161</v>
      </c>
      <c r="BM198" s="237" t="s">
        <v>282</v>
      </c>
    </row>
    <row r="199" spans="1:65" s="2" customFormat="1" ht="24.15" customHeight="1">
      <c r="A199" s="38"/>
      <c r="B199" s="39"/>
      <c r="C199" s="226" t="s">
        <v>283</v>
      </c>
      <c r="D199" s="226" t="s">
        <v>156</v>
      </c>
      <c r="E199" s="227" t="s">
        <v>284</v>
      </c>
      <c r="F199" s="228" t="s">
        <v>285</v>
      </c>
      <c r="G199" s="229" t="s">
        <v>242</v>
      </c>
      <c r="H199" s="230">
        <v>40</v>
      </c>
      <c r="I199" s="231"/>
      <c r="J199" s="232">
        <f>ROUND(I199*H199,2)</f>
        <v>0</v>
      </c>
      <c r="K199" s="228" t="s">
        <v>160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1E-05</v>
      </c>
      <c r="R199" s="235">
        <f>Q199*H199</f>
        <v>0.0004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161</v>
      </c>
      <c r="AT199" s="237" t="s">
        <v>156</v>
      </c>
      <c r="AU199" s="237" t="s">
        <v>85</v>
      </c>
      <c r="AY199" s="17" t="s">
        <v>153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161</v>
      </c>
      <c r="BM199" s="237" t="s">
        <v>286</v>
      </c>
    </row>
    <row r="200" spans="1:65" s="2" customFormat="1" ht="16.5" customHeight="1">
      <c r="A200" s="38"/>
      <c r="B200" s="39"/>
      <c r="C200" s="272" t="s">
        <v>287</v>
      </c>
      <c r="D200" s="272" t="s">
        <v>245</v>
      </c>
      <c r="E200" s="273" t="s">
        <v>288</v>
      </c>
      <c r="F200" s="274" t="s">
        <v>289</v>
      </c>
      <c r="G200" s="275" t="s">
        <v>242</v>
      </c>
      <c r="H200" s="276">
        <v>20</v>
      </c>
      <c r="I200" s="277"/>
      <c r="J200" s="278">
        <f>ROUND(I200*H200,2)</f>
        <v>0</v>
      </c>
      <c r="K200" s="274" t="s">
        <v>1</v>
      </c>
      <c r="L200" s="279"/>
      <c r="M200" s="280" t="s">
        <v>1</v>
      </c>
      <c r="N200" s="281" t="s">
        <v>41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192</v>
      </c>
      <c r="AT200" s="237" t="s">
        <v>245</v>
      </c>
      <c r="AU200" s="237" t="s">
        <v>85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161</v>
      </c>
      <c r="BM200" s="237" t="s">
        <v>290</v>
      </c>
    </row>
    <row r="201" spans="1:65" s="2" customFormat="1" ht="21.75" customHeight="1">
      <c r="A201" s="38"/>
      <c r="B201" s="39"/>
      <c r="C201" s="272" t="s">
        <v>291</v>
      </c>
      <c r="D201" s="272" t="s">
        <v>245</v>
      </c>
      <c r="E201" s="273" t="s">
        <v>292</v>
      </c>
      <c r="F201" s="274" t="s">
        <v>293</v>
      </c>
      <c r="G201" s="275" t="s">
        <v>242</v>
      </c>
      <c r="H201" s="276">
        <v>10</v>
      </c>
      <c r="I201" s="277"/>
      <c r="J201" s="278">
        <f>ROUND(I201*H201,2)</f>
        <v>0</v>
      </c>
      <c r="K201" s="274" t="s">
        <v>1</v>
      </c>
      <c r="L201" s="279"/>
      <c r="M201" s="280" t="s">
        <v>1</v>
      </c>
      <c r="N201" s="281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192</v>
      </c>
      <c r="AT201" s="237" t="s">
        <v>245</v>
      </c>
      <c r="AU201" s="237" t="s">
        <v>85</v>
      </c>
      <c r="AY201" s="17" t="s">
        <v>153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161</v>
      </c>
      <c r="BM201" s="237" t="s">
        <v>294</v>
      </c>
    </row>
    <row r="202" spans="1:65" s="2" customFormat="1" ht="16.5" customHeight="1">
      <c r="A202" s="38"/>
      <c r="B202" s="39"/>
      <c r="C202" s="272" t="s">
        <v>295</v>
      </c>
      <c r="D202" s="272" t="s">
        <v>245</v>
      </c>
      <c r="E202" s="273" t="s">
        <v>296</v>
      </c>
      <c r="F202" s="274" t="s">
        <v>297</v>
      </c>
      <c r="G202" s="275" t="s">
        <v>242</v>
      </c>
      <c r="H202" s="276">
        <v>10</v>
      </c>
      <c r="I202" s="277"/>
      <c r="J202" s="278">
        <f>ROUND(I202*H202,2)</f>
        <v>0</v>
      </c>
      <c r="K202" s="274" t="s">
        <v>1</v>
      </c>
      <c r="L202" s="279"/>
      <c r="M202" s="280" t="s">
        <v>1</v>
      </c>
      <c r="N202" s="281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192</v>
      </c>
      <c r="AT202" s="237" t="s">
        <v>245</v>
      </c>
      <c r="AU202" s="237" t="s">
        <v>85</v>
      </c>
      <c r="AY202" s="17" t="s">
        <v>153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161</v>
      </c>
      <c r="BM202" s="237" t="s">
        <v>298</v>
      </c>
    </row>
    <row r="203" spans="1:63" s="12" customFormat="1" ht="22.8" customHeight="1">
      <c r="A203" s="12"/>
      <c r="B203" s="210"/>
      <c r="C203" s="211"/>
      <c r="D203" s="212" t="s">
        <v>75</v>
      </c>
      <c r="E203" s="224" t="s">
        <v>299</v>
      </c>
      <c r="F203" s="224" t="s">
        <v>300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83</v>
      </c>
      <c r="AT203" s="222" t="s">
        <v>75</v>
      </c>
      <c r="AU203" s="222" t="s">
        <v>83</v>
      </c>
      <c r="AY203" s="221" t="s">
        <v>153</v>
      </c>
      <c r="BK203" s="223">
        <f>BK204</f>
        <v>0</v>
      </c>
    </row>
    <row r="204" spans="1:65" s="2" customFormat="1" ht="16.5" customHeight="1">
      <c r="A204" s="38"/>
      <c r="B204" s="39"/>
      <c r="C204" s="226" t="s">
        <v>301</v>
      </c>
      <c r="D204" s="226" t="s">
        <v>156</v>
      </c>
      <c r="E204" s="227" t="s">
        <v>302</v>
      </c>
      <c r="F204" s="228" t="s">
        <v>303</v>
      </c>
      <c r="G204" s="229" t="s">
        <v>177</v>
      </c>
      <c r="H204" s="230">
        <v>22.231</v>
      </c>
      <c r="I204" s="231"/>
      <c r="J204" s="232">
        <f>ROUND(I204*H204,2)</f>
        <v>0</v>
      </c>
      <c r="K204" s="228" t="s">
        <v>160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161</v>
      </c>
      <c r="AT204" s="237" t="s">
        <v>156</v>
      </c>
      <c r="AU204" s="237" t="s">
        <v>85</v>
      </c>
      <c r="AY204" s="17" t="s">
        <v>153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161</v>
      </c>
      <c r="BM204" s="237" t="s">
        <v>304</v>
      </c>
    </row>
    <row r="205" spans="1:63" s="12" customFormat="1" ht="25.9" customHeight="1">
      <c r="A205" s="12"/>
      <c r="B205" s="210"/>
      <c r="C205" s="211"/>
      <c r="D205" s="212" t="s">
        <v>75</v>
      </c>
      <c r="E205" s="213" t="s">
        <v>305</v>
      </c>
      <c r="F205" s="213" t="s">
        <v>306</v>
      </c>
      <c r="G205" s="211"/>
      <c r="H205" s="211"/>
      <c r="I205" s="214"/>
      <c r="J205" s="215">
        <f>BK205</f>
        <v>0</v>
      </c>
      <c r="K205" s="211"/>
      <c r="L205" s="216"/>
      <c r="M205" s="217"/>
      <c r="N205" s="218"/>
      <c r="O205" s="218"/>
      <c r="P205" s="219">
        <f>P206+P217+P222+P235+P240+P490+P492</f>
        <v>0</v>
      </c>
      <c r="Q205" s="218"/>
      <c r="R205" s="219">
        <f>R206+R217+R222+R235+R240+R490+R492</f>
        <v>5.29029155</v>
      </c>
      <c r="S205" s="218"/>
      <c r="T205" s="220">
        <f>T206+T217+T222+T235+T240+T490+T492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85</v>
      </c>
      <c r="AT205" s="222" t="s">
        <v>75</v>
      </c>
      <c r="AU205" s="222" t="s">
        <v>76</v>
      </c>
      <c r="AY205" s="221" t="s">
        <v>153</v>
      </c>
      <c r="BK205" s="223">
        <f>BK206+BK217+BK222+BK235+BK240+BK490+BK492</f>
        <v>0</v>
      </c>
    </row>
    <row r="206" spans="1:63" s="12" customFormat="1" ht="22.8" customHeight="1">
      <c r="A206" s="12"/>
      <c r="B206" s="210"/>
      <c r="C206" s="211"/>
      <c r="D206" s="212" t="s">
        <v>75</v>
      </c>
      <c r="E206" s="224" t="s">
        <v>307</v>
      </c>
      <c r="F206" s="224" t="s">
        <v>308</v>
      </c>
      <c r="G206" s="211"/>
      <c r="H206" s="211"/>
      <c r="I206" s="214"/>
      <c r="J206" s="225">
        <f>BK206</f>
        <v>0</v>
      </c>
      <c r="K206" s="211"/>
      <c r="L206" s="216"/>
      <c r="M206" s="217"/>
      <c r="N206" s="218"/>
      <c r="O206" s="218"/>
      <c r="P206" s="219">
        <f>SUM(P207:P216)</f>
        <v>0</v>
      </c>
      <c r="Q206" s="218"/>
      <c r="R206" s="219">
        <f>SUM(R207:R216)</f>
        <v>0.011491999999999999</v>
      </c>
      <c r="S206" s="218"/>
      <c r="T206" s="220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85</v>
      </c>
      <c r="AT206" s="222" t="s">
        <v>75</v>
      </c>
      <c r="AU206" s="222" t="s">
        <v>83</v>
      </c>
      <c r="AY206" s="221" t="s">
        <v>153</v>
      </c>
      <c r="BK206" s="223">
        <f>SUM(BK207:BK216)</f>
        <v>0</v>
      </c>
    </row>
    <row r="207" spans="1:65" s="2" customFormat="1" ht="24.15" customHeight="1">
      <c r="A207" s="38"/>
      <c r="B207" s="39"/>
      <c r="C207" s="226" t="s">
        <v>309</v>
      </c>
      <c r="D207" s="226" t="s">
        <v>156</v>
      </c>
      <c r="E207" s="227" t="s">
        <v>310</v>
      </c>
      <c r="F207" s="228" t="s">
        <v>311</v>
      </c>
      <c r="G207" s="229" t="s">
        <v>159</v>
      </c>
      <c r="H207" s="230">
        <v>5.2</v>
      </c>
      <c r="I207" s="231"/>
      <c r="J207" s="232">
        <f>ROUND(I207*H207,2)</f>
        <v>0</v>
      </c>
      <c r="K207" s="228" t="s">
        <v>160</v>
      </c>
      <c r="L207" s="44"/>
      <c r="M207" s="233" t="s">
        <v>1</v>
      </c>
      <c r="N207" s="234" t="s">
        <v>41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239</v>
      </c>
      <c r="AT207" s="237" t="s">
        <v>156</v>
      </c>
      <c r="AU207" s="237" t="s">
        <v>85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239</v>
      </c>
      <c r="BM207" s="237" t="s">
        <v>312</v>
      </c>
    </row>
    <row r="208" spans="1:51" s="13" customFormat="1" ht="12">
      <c r="A208" s="13"/>
      <c r="B208" s="239"/>
      <c r="C208" s="240"/>
      <c r="D208" s="241" t="s">
        <v>163</v>
      </c>
      <c r="E208" s="242" t="s">
        <v>1</v>
      </c>
      <c r="F208" s="243" t="s">
        <v>196</v>
      </c>
      <c r="G208" s="240"/>
      <c r="H208" s="242" t="s">
        <v>1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163</v>
      </c>
      <c r="AU208" s="249" t="s">
        <v>85</v>
      </c>
      <c r="AV208" s="13" t="s">
        <v>83</v>
      </c>
      <c r="AW208" s="13" t="s">
        <v>32</v>
      </c>
      <c r="AX208" s="13" t="s">
        <v>76</v>
      </c>
      <c r="AY208" s="249" t="s">
        <v>153</v>
      </c>
    </row>
    <row r="209" spans="1:51" s="14" customFormat="1" ht="12">
      <c r="A209" s="14"/>
      <c r="B209" s="250"/>
      <c r="C209" s="251"/>
      <c r="D209" s="241" t="s">
        <v>163</v>
      </c>
      <c r="E209" s="252" t="s">
        <v>1</v>
      </c>
      <c r="F209" s="253" t="s">
        <v>313</v>
      </c>
      <c r="G209" s="251"/>
      <c r="H209" s="254">
        <v>2.6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163</v>
      </c>
      <c r="AU209" s="260" t="s">
        <v>85</v>
      </c>
      <c r="AV209" s="14" t="s">
        <v>85</v>
      </c>
      <c r="AW209" s="14" t="s">
        <v>32</v>
      </c>
      <c r="AX209" s="14" t="s">
        <v>76</v>
      </c>
      <c r="AY209" s="260" t="s">
        <v>153</v>
      </c>
    </row>
    <row r="210" spans="1:51" s="14" customFormat="1" ht="12">
      <c r="A210" s="14"/>
      <c r="B210" s="250"/>
      <c r="C210" s="251"/>
      <c r="D210" s="241" t="s">
        <v>163</v>
      </c>
      <c r="E210" s="252" t="s">
        <v>1</v>
      </c>
      <c r="F210" s="253" t="s">
        <v>313</v>
      </c>
      <c r="G210" s="251"/>
      <c r="H210" s="254">
        <v>2.6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163</v>
      </c>
      <c r="AU210" s="260" t="s">
        <v>85</v>
      </c>
      <c r="AV210" s="14" t="s">
        <v>85</v>
      </c>
      <c r="AW210" s="14" t="s">
        <v>32</v>
      </c>
      <c r="AX210" s="14" t="s">
        <v>76</v>
      </c>
      <c r="AY210" s="260" t="s">
        <v>153</v>
      </c>
    </row>
    <row r="211" spans="1:51" s="15" customFormat="1" ht="12">
      <c r="A211" s="15"/>
      <c r="B211" s="261"/>
      <c r="C211" s="262"/>
      <c r="D211" s="241" t="s">
        <v>163</v>
      </c>
      <c r="E211" s="263" t="s">
        <v>1</v>
      </c>
      <c r="F211" s="264" t="s">
        <v>198</v>
      </c>
      <c r="G211" s="262"/>
      <c r="H211" s="265">
        <v>5.2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1" t="s">
        <v>163</v>
      </c>
      <c r="AU211" s="271" t="s">
        <v>85</v>
      </c>
      <c r="AV211" s="15" t="s">
        <v>161</v>
      </c>
      <c r="AW211" s="15" t="s">
        <v>32</v>
      </c>
      <c r="AX211" s="15" t="s">
        <v>83</v>
      </c>
      <c r="AY211" s="271" t="s">
        <v>153</v>
      </c>
    </row>
    <row r="212" spans="1:65" s="2" customFormat="1" ht="24.15" customHeight="1">
      <c r="A212" s="38"/>
      <c r="B212" s="39"/>
      <c r="C212" s="272" t="s">
        <v>314</v>
      </c>
      <c r="D212" s="272" t="s">
        <v>245</v>
      </c>
      <c r="E212" s="273" t="s">
        <v>315</v>
      </c>
      <c r="F212" s="274" t="s">
        <v>316</v>
      </c>
      <c r="G212" s="275" t="s">
        <v>159</v>
      </c>
      <c r="H212" s="276">
        <v>6.76</v>
      </c>
      <c r="I212" s="277"/>
      <c r="J212" s="278">
        <f>ROUND(I212*H212,2)</f>
        <v>0</v>
      </c>
      <c r="K212" s="274" t="s">
        <v>160</v>
      </c>
      <c r="L212" s="279"/>
      <c r="M212" s="280" t="s">
        <v>1</v>
      </c>
      <c r="N212" s="281" t="s">
        <v>41</v>
      </c>
      <c r="O212" s="91"/>
      <c r="P212" s="235">
        <f>O212*H212</f>
        <v>0</v>
      </c>
      <c r="Q212" s="235">
        <v>0.0017</v>
      </c>
      <c r="R212" s="235">
        <f>Q212*H212</f>
        <v>0.011491999999999999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314</v>
      </c>
      <c r="AT212" s="237" t="s">
        <v>245</v>
      </c>
      <c r="AU212" s="237" t="s">
        <v>85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239</v>
      </c>
      <c r="BM212" s="237" t="s">
        <v>317</v>
      </c>
    </row>
    <row r="213" spans="1:51" s="14" customFormat="1" ht="12">
      <c r="A213" s="14"/>
      <c r="B213" s="250"/>
      <c r="C213" s="251"/>
      <c r="D213" s="241" t="s">
        <v>163</v>
      </c>
      <c r="E213" s="251"/>
      <c r="F213" s="253" t="s">
        <v>318</v>
      </c>
      <c r="G213" s="251"/>
      <c r="H213" s="254">
        <v>6.76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163</v>
      </c>
      <c r="AU213" s="260" t="s">
        <v>85</v>
      </c>
      <c r="AV213" s="14" t="s">
        <v>85</v>
      </c>
      <c r="AW213" s="14" t="s">
        <v>4</v>
      </c>
      <c r="AX213" s="14" t="s">
        <v>83</v>
      </c>
      <c r="AY213" s="260" t="s">
        <v>153</v>
      </c>
    </row>
    <row r="214" spans="1:65" s="2" customFormat="1" ht="24.15" customHeight="1">
      <c r="A214" s="38"/>
      <c r="B214" s="39"/>
      <c r="C214" s="226" t="s">
        <v>319</v>
      </c>
      <c r="D214" s="226" t="s">
        <v>156</v>
      </c>
      <c r="E214" s="227" t="s">
        <v>320</v>
      </c>
      <c r="F214" s="228" t="s">
        <v>321</v>
      </c>
      <c r="G214" s="229" t="s">
        <v>159</v>
      </c>
      <c r="H214" s="230">
        <v>5.2</v>
      </c>
      <c r="I214" s="231"/>
      <c r="J214" s="232">
        <f>ROUND(I214*H214,2)</f>
        <v>0</v>
      </c>
      <c r="K214" s="228" t="s">
        <v>160</v>
      </c>
      <c r="L214" s="44"/>
      <c r="M214" s="233" t="s">
        <v>1</v>
      </c>
      <c r="N214" s="234" t="s">
        <v>41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239</v>
      </c>
      <c r="AT214" s="237" t="s">
        <v>156</v>
      </c>
      <c r="AU214" s="237" t="s">
        <v>85</v>
      </c>
      <c r="AY214" s="17" t="s">
        <v>153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239</v>
      </c>
      <c r="BM214" s="237" t="s">
        <v>322</v>
      </c>
    </row>
    <row r="215" spans="1:65" s="2" customFormat="1" ht="24.15" customHeight="1">
      <c r="A215" s="38"/>
      <c r="B215" s="39"/>
      <c r="C215" s="226" t="s">
        <v>323</v>
      </c>
      <c r="D215" s="226" t="s">
        <v>156</v>
      </c>
      <c r="E215" s="227" t="s">
        <v>324</v>
      </c>
      <c r="F215" s="228" t="s">
        <v>325</v>
      </c>
      <c r="G215" s="229" t="s">
        <v>177</v>
      </c>
      <c r="H215" s="230">
        <v>0.011</v>
      </c>
      <c r="I215" s="231"/>
      <c r="J215" s="232">
        <f>ROUND(I215*H215,2)</f>
        <v>0</v>
      </c>
      <c r="K215" s="228" t="s">
        <v>160</v>
      </c>
      <c r="L215" s="44"/>
      <c r="M215" s="233" t="s">
        <v>1</v>
      </c>
      <c r="N215" s="234" t="s">
        <v>41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239</v>
      </c>
      <c r="AT215" s="237" t="s">
        <v>156</v>
      </c>
      <c r="AU215" s="237" t="s">
        <v>85</v>
      </c>
      <c r="AY215" s="17" t="s">
        <v>153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239</v>
      </c>
      <c r="BM215" s="237" t="s">
        <v>326</v>
      </c>
    </row>
    <row r="216" spans="1:65" s="2" customFormat="1" ht="24.15" customHeight="1">
      <c r="A216" s="38"/>
      <c r="B216" s="39"/>
      <c r="C216" s="226" t="s">
        <v>327</v>
      </c>
      <c r="D216" s="226" t="s">
        <v>156</v>
      </c>
      <c r="E216" s="227" t="s">
        <v>328</v>
      </c>
      <c r="F216" s="228" t="s">
        <v>329</v>
      </c>
      <c r="G216" s="229" t="s">
        <v>177</v>
      </c>
      <c r="H216" s="230">
        <v>0.011</v>
      </c>
      <c r="I216" s="231"/>
      <c r="J216" s="232">
        <f>ROUND(I216*H216,2)</f>
        <v>0</v>
      </c>
      <c r="K216" s="228" t="s">
        <v>160</v>
      </c>
      <c r="L216" s="44"/>
      <c r="M216" s="233" t="s">
        <v>1</v>
      </c>
      <c r="N216" s="234" t="s">
        <v>41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239</v>
      </c>
      <c r="AT216" s="237" t="s">
        <v>156</v>
      </c>
      <c r="AU216" s="237" t="s">
        <v>85</v>
      </c>
      <c r="AY216" s="17" t="s">
        <v>153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239</v>
      </c>
      <c r="BM216" s="237" t="s">
        <v>330</v>
      </c>
    </row>
    <row r="217" spans="1:63" s="12" customFormat="1" ht="22.8" customHeight="1">
      <c r="A217" s="12"/>
      <c r="B217" s="210"/>
      <c r="C217" s="211"/>
      <c r="D217" s="212" t="s">
        <v>75</v>
      </c>
      <c r="E217" s="224" t="s">
        <v>331</v>
      </c>
      <c r="F217" s="224" t="s">
        <v>332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SUM(P218:P221)</f>
        <v>0</v>
      </c>
      <c r="Q217" s="218"/>
      <c r="R217" s="219">
        <f>SUM(R218:R221)</f>
        <v>0.044</v>
      </c>
      <c r="S217" s="218"/>
      <c r="T217" s="220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85</v>
      </c>
      <c r="AT217" s="222" t="s">
        <v>75</v>
      </c>
      <c r="AU217" s="222" t="s">
        <v>83</v>
      </c>
      <c r="AY217" s="221" t="s">
        <v>153</v>
      </c>
      <c r="BK217" s="223">
        <f>SUM(BK218:BK221)</f>
        <v>0</v>
      </c>
    </row>
    <row r="218" spans="1:65" s="2" customFormat="1" ht="33" customHeight="1">
      <c r="A218" s="38"/>
      <c r="B218" s="39"/>
      <c r="C218" s="226" t="s">
        <v>333</v>
      </c>
      <c r="D218" s="226" t="s">
        <v>156</v>
      </c>
      <c r="E218" s="227" t="s">
        <v>334</v>
      </c>
      <c r="F218" s="228" t="s">
        <v>335</v>
      </c>
      <c r="G218" s="229" t="s">
        <v>242</v>
      </c>
      <c r="H218" s="230">
        <v>2</v>
      </c>
      <c r="I218" s="231"/>
      <c r="J218" s="232">
        <f>ROUND(I218*H218,2)</f>
        <v>0</v>
      </c>
      <c r="K218" s="228" t="s">
        <v>160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239</v>
      </c>
      <c r="AT218" s="237" t="s">
        <v>156</v>
      </c>
      <c r="AU218" s="237" t="s">
        <v>85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239</v>
      </c>
      <c r="BM218" s="237" t="s">
        <v>336</v>
      </c>
    </row>
    <row r="219" spans="1:65" s="2" customFormat="1" ht="24.15" customHeight="1">
      <c r="A219" s="38"/>
      <c r="B219" s="39"/>
      <c r="C219" s="272" t="s">
        <v>337</v>
      </c>
      <c r="D219" s="272" t="s">
        <v>245</v>
      </c>
      <c r="E219" s="273" t="s">
        <v>338</v>
      </c>
      <c r="F219" s="274" t="s">
        <v>339</v>
      </c>
      <c r="G219" s="275" t="s">
        <v>242</v>
      </c>
      <c r="H219" s="276">
        <v>2</v>
      </c>
      <c r="I219" s="277"/>
      <c r="J219" s="278">
        <f>ROUND(I219*H219,2)</f>
        <v>0</v>
      </c>
      <c r="K219" s="274" t="s">
        <v>1</v>
      </c>
      <c r="L219" s="279"/>
      <c r="M219" s="280" t="s">
        <v>1</v>
      </c>
      <c r="N219" s="281" t="s">
        <v>41</v>
      </c>
      <c r="O219" s="91"/>
      <c r="P219" s="235">
        <f>O219*H219</f>
        <v>0</v>
      </c>
      <c r="Q219" s="235">
        <v>0.022</v>
      </c>
      <c r="R219" s="235">
        <f>Q219*H219</f>
        <v>0.044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314</v>
      </c>
      <c r="AT219" s="237" t="s">
        <v>245</v>
      </c>
      <c r="AU219" s="237" t="s">
        <v>85</v>
      </c>
      <c r="AY219" s="17" t="s">
        <v>153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239</v>
      </c>
      <c r="BM219" s="237" t="s">
        <v>340</v>
      </c>
    </row>
    <row r="220" spans="1:65" s="2" customFormat="1" ht="24.15" customHeight="1">
      <c r="A220" s="38"/>
      <c r="B220" s="39"/>
      <c r="C220" s="226" t="s">
        <v>341</v>
      </c>
      <c r="D220" s="226" t="s">
        <v>156</v>
      </c>
      <c r="E220" s="227" t="s">
        <v>342</v>
      </c>
      <c r="F220" s="228" t="s">
        <v>343</v>
      </c>
      <c r="G220" s="229" t="s">
        <v>177</v>
      </c>
      <c r="H220" s="230">
        <v>0.044</v>
      </c>
      <c r="I220" s="231"/>
      <c r="J220" s="232">
        <f>ROUND(I220*H220,2)</f>
        <v>0</v>
      </c>
      <c r="K220" s="228" t="s">
        <v>160</v>
      </c>
      <c r="L220" s="44"/>
      <c r="M220" s="233" t="s">
        <v>1</v>
      </c>
      <c r="N220" s="234" t="s">
        <v>41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239</v>
      </c>
      <c r="AT220" s="237" t="s">
        <v>156</v>
      </c>
      <c r="AU220" s="237" t="s">
        <v>85</v>
      </c>
      <c r="AY220" s="17" t="s">
        <v>153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83</v>
      </c>
      <c r="BK220" s="238">
        <f>ROUND(I220*H220,2)</f>
        <v>0</v>
      </c>
      <c r="BL220" s="17" t="s">
        <v>239</v>
      </c>
      <c r="BM220" s="237" t="s">
        <v>344</v>
      </c>
    </row>
    <row r="221" spans="1:65" s="2" customFormat="1" ht="33" customHeight="1">
      <c r="A221" s="38"/>
      <c r="B221" s="39"/>
      <c r="C221" s="226" t="s">
        <v>345</v>
      </c>
      <c r="D221" s="226" t="s">
        <v>156</v>
      </c>
      <c r="E221" s="227" t="s">
        <v>346</v>
      </c>
      <c r="F221" s="228" t="s">
        <v>347</v>
      </c>
      <c r="G221" s="229" t="s">
        <v>177</v>
      </c>
      <c r="H221" s="230">
        <v>0.044</v>
      </c>
      <c r="I221" s="231"/>
      <c r="J221" s="232">
        <f>ROUND(I221*H221,2)</f>
        <v>0</v>
      </c>
      <c r="K221" s="228" t="s">
        <v>160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239</v>
      </c>
      <c r="AT221" s="237" t="s">
        <v>156</v>
      </c>
      <c r="AU221" s="237" t="s">
        <v>85</v>
      </c>
      <c r="AY221" s="17" t="s">
        <v>153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239</v>
      </c>
      <c r="BM221" s="237" t="s">
        <v>348</v>
      </c>
    </row>
    <row r="222" spans="1:63" s="12" customFormat="1" ht="22.8" customHeight="1">
      <c r="A222" s="12"/>
      <c r="B222" s="210"/>
      <c r="C222" s="211"/>
      <c r="D222" s="212" t="s">
        <v>75</v>
      </c>
      <c r="E222" s="224" t="s">
        <v>349</v>
      </c>
      <c r="F222" s="224" t="s">
        <v>350</v>
      </c>
      <c r="G222" s="211"/>
      <c r="H222" s="211"/>
      <c r="I222" s="214"/>
      <c r="J222" s="225">
        <f>BK222</f>
        <v>0</v>
      </c>
      <c r="K222" s="211"/>
      <c r="L222" s="216"/>
      <c r="M222" s="217"/>
      <c r="N222" s="218"/>
      <c r="O222" s="218"/>
      <c r="P222" s="219">
        <f>SUM(P223:P234)</f>
        <v>0</v>
      </c>
      <c r="Q222" s="218"/>
      <c r="R222" s="219">
        <f>SUM(R223:R234)</f>
        <v>0.3808068</v>
      </c>
      <c r="S222" s="218"/>
      <c r="T222" s="220">
        <f>SUM(T223:T234)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1" t="s">
        <v>85</v>
      </c>
      <c r="AT222" s="222" t="s">
        <v>75</v>
      </c>
      <c r="AU222" s="222" t="s">
        <v>83</v>
      </c>
      <c r="AY222" s="221" t="s">
        <v>153</v>
      </c>
      <c r="BK222" s="223">
        <f>SUM(BK223:BK234)</f>
        <v>0</v>
      </c>
    </row>
    <row r="223" spans="1:65" s="2" customFormat="1" ht="24.15" customHeight="1">
      <c r="A223" s="38"/>
      <c r="B223" s="39"/>
      <c r="C223" s="226" t="s">
        <v>351</v>
      </c>
      <c r="D223" s="226" t="s">
        <v>156</v>
      </c>
      <c r="E223" s="227" t="s">
        <v>352</v>
      </c>
      <c r="F223" s="228" t="s">
        <v>353</v>
      </c>
      <c r="G223" s="229" t="s">
        <v>159</v>
      </c>
      <c r="H223" s="230">
        <v>8.255</v>
      </c>
      <c r="I223" s="231"/>
      <c r="J223" s="232">
        <f>ROUND(I223*H223,2)</f>
        <v>0</v>
      </c>
      <c r="K223" s="228" t="s">
        <v>160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0.04428</v>
      </c>
      <c r="R223" s="235">
        <f>Q223*H223</f>
        <v>0.3655314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239</v>
      </c>
      <c r="AT223" s="237" t="s">
        <v>156</v>
      </c>
      <c r="AU223" s="237" t="s">
        <v>85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239</v>
      </c>
      <c r="BM223" s="237" t="s">
        <v>354</v>
      </c>
    </row>
    <row r="224" spans="1:51" s="13" customFormat="1" ht="12">
      <c r="A224" s="13"/>
      <c r="B224" s="239"/>
      <c r="C224" s="240"/>
      <c r="D224" s="241" t="s">
        <v>163</v>
      </c>
      <c r="E224" s="242" t="s">
        <v>1</v>
      </c>
      <c r="F224" s="243" t="s">
        <v>355</v>
      </c>
      <c r="G224" s="240"/>
      <c r="H224" s="242" t="s">
        <v>1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163</v>
      </c>
      <c r="AU224" s="249" t="s">
        <v>85</v>
      </c>
      <c r="AV224" s="13" t="s">
        <v>83</v>
      </c>
      <c r="AW224" s="13" t="s">
        <v>32</v>
      </c>
      <c r="AX224" s="13" t="s">
        <v>76</v>
      </c>
      <c r="AY224" s="249" t="s">
        <v>153</v>
      </c>
    </row>
    <row r="225" spans="1:51" s="14" customFormat="1" ht="12">
      <c r="A225" s="14"/>
      <c r="B225" s="250"/>
      <c r="C225" s="251"/>
      <c r="D225" s="241" t="s">
        <v>163</v>
      </c>
      <c r="E225" s="252" t="s">
        <v>1</v>
      </c>
      <c r="F225" s="253" t="s">
        <v>356</v>
      </c>
      <c r="G225" s="251"/>
      <c r="H225" s="254">
        <v>8.255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163</v>
      </c>
      <c r="AU225" s="260" t="s">
        <v>85</v>
      </c>
      <c r="AV225" s="14" t="s">
        <v>85</v>
      </c>
      <c r="AW225" s="14" t="s">
        <v>32</v>
      </c>
      <c r="AX225" s="14" t="s">
        <v>83</v>
      </c>
      <c r="AY225" s="260" t="s">
        <v>153</v>
      </c>
    </row>
    <row r="226" spans="1:65" s="2" customFormat="1" ht="21.75" customHeight="1">
      <c r="A226" s="38"/>
      <c r="B226" s="39"/>
      <c r="C226" s="226" t="s">
        <v>357</v>
      </c>
      <c r="D226" s="226" t="s">
        <v>156</v>
      </c>
      <c r="E226" s="227" t="s">
        <v>358</v>
      </c>
      <c r="F226" s="228" t="s">
        <v>359</v>
      </c>
      <c r="G226" s="229" t="s">
        <v>159</v>
      </c>
      <c r="H226" s="230">
        <v>8.255</v>
      </c>
      <c r="I226" s="231"/>
      <c r="J226" s="232">
        <f>ROUND(I226*H226,2)</f>
        <v>0</v>
      </c>
      <c r="K226" s="228" t="s">
        <v>160</v>
      </c>
      <c r="L226" s="44"/>
      <c r="M226" s="233" t="s">
        <v>1</v>
      </c>
      <c r="N226" s="234" t="s">
        <v>41</v>
      </c>
      <c r="O226" s="91"/>
      <c r="P226" s="235">
        <f>O226*H226</f>
        <v>0</v>
      </c>
      <c r="Q226" s="235">
        <v>0.0002</v>
      </c>
      <c r="R226" s="235">
        <f>Q226*H226</f>
        <v>0.0016510000000000003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239</v>
      </c>
      <c r="AT226" s="237" t="s">
        <v>156</v>
      </c>
      <c r="AU226" s="237" t="s">
        <v>85</v>
      </c>
      <c r="AY226" s="17" t="s">
        <v>153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83</v>
      </c>
      <c r="BK226" s="238">
        <f>ROUND(I226*H226,2)</f>
        <v>0</v>
      </c>
      <c r="BL226" s="17" t="s">
        <v>239</v>
      </c>
      <c r="BM226" s="237" t="s">
        <v>360</v>
      </c>
    </row>
    <row r="227" spans="1:65" s="2" customFormat="1" ht="16.5" customHeight="1">
      <c r="A227" s="38"/>
      <c r="B227" s="39"/>
      <c r="C227" s="226" t="s">
        <v>361</v>
      </c>
      <c r="D227" s="226" t="s">
        <v>156</v>
      </c>
      <c r="E227" s="227" t="s">
        <v>362</v>
      </c>
      <c r="F227" s="228" t="s">
        <v>363</v>
      </c>
      <c r="G227" s="229" t="s">
        <v>172</v>
      </c>
      <c r="H227" s="230">
        <v>2.54</v>
      </c>
      <c r="I227" s="231"/>
      <c r="J227" s="232">
        <f>ROUND(I227*H227,2)</f>
        <v>0</v>
      </c>
      <c r="K227" s="228" t="s">
        <v>160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0.00036</v>
      </c>
      <c r="R227" s="235">
        <f>Q227*H227</f>
        <v>0.0009144000000000001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239</v>
      </c>
      <c r="AT227" s="237" t="s">
        <v>156</v>
      </c>
      <c r="AU227" s="237" t="s">
        <v>85</v>
      </c>
      <c r="AY227" s="17" t="s">
        <v>153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239</v>
      </c>
      <c r="BM227" s="237" t="s">
        <v>364</v>
      </c>
    </row>
    <row r="228" spans="1:65" s="2" customFormat="1" ht="21.75" customHeight="1">
      <c r="A228" s="38"/>
      <c r="B228" s="39"/>
      <c r="C228" s="226" t="s">
        <v>365</v>
      </c>
      <c r="D228" s="226" t="s">
        <v>156</v>
      </c>
      <c r="E228" s="227" t="s">
        <v>366</v>
      </c>
      <c r="F228" s="228" t="s">
        <v>367</v>
      </c>
      <c r="G228" s="229" t="s">
        <v>242</v>
      </c>
      <c r="H228" s="230">
        <v>1</v>
      </c>
      <c r="I228" s="231"/>
      <c r="J228" s="232">
        <f>ROUND(I228*H228,2)</f>
        <v>0</v>
      </c>
      <c r="K228" s="228" t="s">
        <v>160</v>
      </c>
      <c r="L228" s="44"/>
      <c r="M228" s="233" t="s">
        <v>1</v>
      </c>
      <c r="N228" s="234" t="s">
        <v>41</v>
      </c>
      <c r="O228" s="91"/>
      <c r="P228" s="235">
        <f>O228*H228</f>
        <v>0</v>
      </c>
      <c r="Q228" s="235">
        <v>0.00022</v>
      </c>
      <c r="R228" s="235">
        <f>Q228*H228</f>
        <v>0.00022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239</v>
      </c>
      <c r="AT228" s="237" t="s">
        <v>156</v>
      </c>
      <c r="AU228" s="237" t="s">
        <v>85</v>
      </c>
      <c r="AY228" s="17" t="s">
        <v>153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83</v>
      </c>
      <c r="BK228" s="238">
        <f>ROUND(I228*H228,2)</f>
        <v>0</v>
      </c>
      <c r="BL228" s="17" t="s">
        <v>239</v>
      </c>
      <c r="BM228" s="237" t="s">
        <v>368</v>
      </c>
    </row>
    <row r="229" spans="1:51" s="13" customFormat="1" ht="12">
      <c r="A229" s="13"/>
      <c r="B229" s="239"/>
      <c r="C229" s="240"/>
      <c r="D229" s="241" t="s">
        <v>163</v>
      </c>
      <c r="E229" s="242" t="s">
        <v>1</v>
      </c>
      <c r="F229" s="243" t="s">
        <v>369</v>
      </c>
      <c r="G229" s="240"/>
      <c r="H229" s="242" t="s">
        <v>1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163</v>
      </c>
      <c r="AU229" s="249" t="s">
        <v>85</v>
      </c>
      <c r="AV229" s="13" t="s">
        <v>83</v>
      </c>
      <c r="AW229" s="13" t="s">
        <v>32</v>
      </c>
      <c r="AX229" s="13" t="s">
        <v>76</v>
      </c>
      <c r="AY229" s="249" t="s">
        <v>153</v>
      </c>
    </row>
    <row r="230" spans="1:51" s="14" customFormat="1" ht="12">
      <c r="A230" s="14"/>
      <c r="B230" s="250"/>
      <c r="C230" s="251"/>
      <c r="D230" s="241" t="s">
        <v>163</v>
      </c>
      <c r="E230" s="252" t="s">
        <v>1</v>
      </c>
      <c r="F230" s="253" t="s">
        <v>83</v>
      </c>
      <c r="G230" s="251"/>
      <c r="H230" s="254">
        <v>1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163</v>
      </c>
      <c r="AU230" s="260" t="s">
        <v>85</v>
      </c>
      <c r="AV230" s="14" t="s">
        <v>85</v>
      </c>
      <c r="AW230" s="14" t="s">
        <v>32</v>
      </c>
      <c r="AX230" s="14" t="s">
        <v>83</v>
      </c>
      <c r="AY230" s="260" t="s">
        <v>153</v>
      </c>
    </row>
    <row r="231" spans="1:65" s="2" customFormat="1" ht="33" customHeight="1">
      <c r="A231" s="38"/>
      <c r="B231" s="39"/>
      <c r="C231" s="272" t="s">
        <v>370</v>
      </c>
      <c r="D231" s="272" t="s">
        <v>245</v>
      </c>
      <c r="E231" s="273" t="s">
        <v>371</v>
      </c>
      <c r="F231" s="274" t="s">
        <v>372</v>
      </c>
      <c r="G231" s="275" t="s">
        <v>242</v>
      </c>
      <c r="H231" s="276">
        <v>1</v>
      </c>
      <c r="I231" s="277"/>
      <c r="J231" s="278">
        <f>ROUND(I231*H231,2)</f>
        <v>0</v>
      </c>
      <c r="K231" s="274" t="s">
        <v>160</v>
      </c>
      <c r="L231" s="279"/>
      <c r="M231" s="280" t="s">
        <v>1</v>
      </c>
      <c r="N231" s="281" t="s">
        <v>41</v>
      </c>
      <c r="O231" s="91"/>
      <c r="P231" s="235">
        <f>O231*H231</f>
        <v>0</v>
      </c>
      <c r="Q231" s="235">
        <v>0.01249</v>
      </c>
      <c r="R231" s="235">
        <f>Q231*H231</f>
        <v>0.01249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314</v>
      </c>
      <c r="AT231" s="237" t="s">
        <v>245</v>
      </c>
      <c r="AU231" s="237" t="s">
        <v>85</v>
      </c>
      <c r="AY231" s="17" t="s">
        <v>153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239</v>
      </c>
      <c r="BM231" s="237" t="s">
        <v>373</v>
      </c>
    </row>
    <row r="232" spans="1:47" s="2" customFormat="1" ht="12">
      <c r="A232" s="38"/>
      <c r="B232" s="39"/>
      <c r="C232" s="40"/>
      <c r="D232" s="241" t="s">
        <v>249</v>
      </c>
      <c r="E232" s="40"/>
      <c r="F232" s="282" t="s">
        <v>374</v>
      </c>
      <c r="G232" s="40"/>
      <c r="H232" s="40"/>
      <c r="I232" s="283"/>
      <c r="J232" s="40"/>
      <c r="K232" s="40"/>
      <c r="L232" s="44"/>
      <c r="M232" s="284"/>
      <c r="N232" s="28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249</v>
      </c>
      <c r="AU232" s="17" t="s">
        <v>85</v>
      </c>
    </row>
    <row r="233" spans="1:65" s="2" customFormat="1" ht="24.15" customHeight="1">
      <c r="A233" s="38"/>
      <c r="B233" s="39"/>
      <c r="C233" s="226" t="s">
        <v>375</v>
      </c>
      <c r="D233" s="226" t="s">
        <v>156</v>
      </c>
      <c r="E233" s="227" t="s">
        <v>376</v>
      </c>
      <c r="F233" s="228" t="s">
        <v>377</v>
      </c>
      <c r="G233" s="229" t="s">
        <v>177</v>
      </c>
      <c r="H233" s="230">
        <v>0.381</v>
      </c>
      <c r="I233" s="231"/>
      <c r="J233" s="232">
        <f>ROUND(I233*H233,2)</f>
        <v>0</v>
      </c>
      <c r="K233" s="228" t="s">
        <v>160</v>
      </c>
      <c r="L233" s="44"/>
      <c r="M233" s="233" t="s">
        <v>1</v>
      </c>
      <c r="N233" s="234" t="s">
        <v>41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239</v>
      </c>
      <c r="AT233" s="237" t="s">
        <v>156</v>
      </c>
      <c r="AU233" s="237" t="s">
        <v>85</v>
      </c>
      <c r="AY233" s="17" t="s">
        <v>153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239</v>
      </c>
      <c r="BM233" s="237" t="s">
        <v>378</v>
      </c>
    </row>
    <row r="234" spans="1:65" s="2" customFormat="1" ht="24.15" customHeight="1">
      <c r="A234" s="38"/>
      <c r="B234" s="39"/>
      <c r="C234" s="226" t="s">
        <v>379</v>
      </c>
      <c r="D234" s="226" t="s">
        <v>156</v>
      </c>
      <c r="E234" s="227" t="s">
        <v>380</v>
      </c>
      <c r="F234" s="228" t="s">
        <v>381</v>
      </c>
      <c r="G234" s="229" t="s">
        <v>177</v>
      </c>
      <c r="H234" s="230">
        <v>0.381</v>
      </c>
      <c r="I234" s="231"/>
      <c r="J234" s="232">
        <f>ROUND(I234*H234,2)</f>
        <v>0</v>
      </c>
      <c r="K234" s="228" t="s">
        <v>160</v>
      </c>
      <c r="L234" s="44"/>
      <c r="M234" s="233" t="s">
        <v>1</v>
      </c>
      <c r="N234" s="234" t="s">
        <v>41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239</v>
      </c>
      <c r="AT234" s="237" t="s">
        <v>156</v>
      </c>
      <c r="AU234" s="237" t="s">
        <v>85</v>
      </c>
      <c r="AY234" s="17" t="s">
        <v>153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239</v>
      </c>
      <c r="BM234" s="237" t="s">
        <v>382</v>
      </c>
    </row>
    <row r="235" spans="1:63" s="12" customFormat="1" ht="22.8" customHeight="1">
      <c r="A235" s="12"/>
      <c r="B235" s="210"/>
      <c r="C235" s="211"/>
      <c r="D235" s="212" t="s">
        <v>75</v>
      </c>
      <c r="E235" s="224" t="s">
        <v>383</v>
      </c>
      <c r="F235" s="224" t="s">
        <v>384</v>
      </c>
      <c r="G235" s="211"/>
      <c r="H235" s="211"/>
      <c r="I235" s="214"/>
      <c r="J235" s="225">
        <f>BK235</f>
        <v>0</v>
      </c>
      <c r="K235" s="211"/>
      <c r="L235" s="216"/>
      <c r="M235" s="217"/>
      <c r="N235" s="218"/>
      <c r="O235" s="218"/>
      <c r="P235" s="219">
        <f>SUM(P236:P239)</f>
        <v>0</v>
      </c>
      <c r="Q235" s="218"/>
      <c r="R235" s="219">
        <f>SUM(R236:R239)</f>
        <v>0.018</v>
      </c>
      <c r="S235" s="218"/>
      <c r="T235" s="220">
        <f>SUM(T236:T239)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1" t="s">
        <v>85</v>
      </c>
      <c r="AT235" s="222" t="s">
        <v>75</v>
      </c>
      <c r="AU235" s="222" t="s">
        <v>83</v>
      </c>
      <c r="AY235" s="221" t="s">
        <v>153</v>
      </c>
      <c r="BK235" s="223">
        <f>SUM(BK236:BK239)</f>
        <v>0</v>
      </c>
    </row>
    <row r="236" spans="1:65" s="2" customFormat="1" ht="24.15" customHeight="1">
      <c r="A236" s="38"/>
      <c r="B236" s="39"/>
      <c r="C236" s="226" t="s">
        <v>385</v>
      </c>
      <c r="D236" s="226" t="s">
        <v>156</v>
      </c>
      <c r="E236" s="227" t="s">
        <v>386</v>
      </c>
      <c r="F236" s="228" t="s">
        <v>387</v>
      </c>
      <c r="G236" s="229" t="s">
        <v>242</v>
      </c>
      <c r="H236" s="230">
        <v>1</v>
      </c>
      <c r="I236" s="231"/>
      <c r="J236" s="232">
        <f>ROUND(I236*H236,2)</f>
        <v>0</v>
      </c>
      <c r="K236" s="228" t="s">
        <v>160</v>
      </c>
      <c r="L236" s="44"/>
      <c r="M236" s="233" t="s">
        <v>1</v>
      </c>
      <c r="N236" s="234" t="s">
        <v>41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239</v>
      </c>
      <c r="AT236" s="237" t="s">
        <v>156</v>
      </c>
      <c r="AU236" s="237" t="s">
        <v>85</v>
      </c>
      <c r="AY236" s="17" t="s">
        <v>153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239</v>
      </c>
      <c r="BM236" s="237" t="s">
        <v>388</v>
      </c>
    </row>
    <row r="237" spans="1:65" s="2" customFormat="1" ht="24.15" customHeight="1">
      <c r="A237" s="38"/>
      <c r="B237" s="39"/>
      <c r="C237" s="272" t="s">
        <v>389</v>
      </c>
      <c r="D237" s="272" t="s">
        <v>245</v>
      </c>
      <c r="E237" s="273" t="s">
        <v>390</v>
      </c>
      <c r="F237" s="274" t="s">
        <v>391</v>
      </c>
      <c r="G237" s="275" t="s">
        <v>242</v>
      </c>
      <c r="H237" s="276">
        <v>1</v>
      </c>
      <c r="I237" s="277"/>
      <c r="J237" s="278">
        <f>ROUND(I237*H237,2)</f>
        <v>0</v>
      </c>
      <c r="K237" s="274" t="s">
        <v>1</v>
      </c>
      <c r="L237" s="279"/>
      <c r="M237" s="280" t="s">
        <v>1</v>
      </c>
      <c r="N237" s="281" t="s">
        <v>41</v>
      </c>
      <c r="O237" s="91"/>
      <c r="P237" s="235">
        <f>O237*H237</f>
        <v>0</v>
      </c>
      <c r="Q237" s="235">
        <v>0.018</v>
      </c>
      <c r="R237" s="235">
        <f>Q237*H237</f>
        <v>0.018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314</v>
      </c>
      <c r="AT237" s="237" t="s">
        <v>245</v>
      </c>
      <c r="AU237" s="237" t="s">
        <v>85</v>
      </c>
      <c r="AY237" s="17" t="s">
        <v>153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83</v>
      </c>
      <c r="BK237" s="238">
        <f>ROUND(I237*H237,2)</f>
        <v>0</v>
      </c>
      <c r="BL237" s="17" t="s">
        <v>239</v>
      </c>
      <c r="BM237" s="237" t="s">
        <v>392</v>
      </c>
    </row>
    <row r="238" spans="1:65" s="2" customFormat="1" ht="24.15" customHeight="1">
      <c r="A238" s="38"/>
      <c r="B238" s="39"/>
      <c r="C238" s="226" t="s">
        <v>393</v>
      </c>
      <c r="D238" s="226" t="s">
        <v>156</v>
      </c>
      <c r="E238" s="227" t="s">
        <v>394</v>
      </c>
      <c r="F238" s="228" t="s">
        <v>395</v>
      </c>
      <c r="G238" s="229" t="s">
        <v>177</v>
      </c>
      <c r="H238" s="230">
        <v>0.018</v>
      </c>
      <c r="I238" s="231"/>
      <c r="J238" s="232">
        <f>ROUND(I238*H238,2)</f>
        <v>0</v>
      </c>
      <c r="K238" s="228" t="s">
        <v>160</v>
      </c>
      <c r="L238" s="44"/>
      <c r="M238" s="233" t="s">
        <v>1</v>
      </c>
      <c r="N238" s="234" t="s">
        <v>41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239</v>
      </c>
      <c r="AT238" s="237" t="s">
        <v>156</v>
      </c>
      <c r="AU238" s="237" t="s">
        <v>85</v>
      </c>
      <c r="AY238" s="17" t="s">
        <v>153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83</v>
      </c>
      <c r="BK238" s="238">
        <f>ROUND(I238*H238,2)</f>
        <v>0</v>
      </c>
      <c r="BL238" s="17" t="s">
        <v>239</v>
      </c>
      <c r="BM238" s="237" t="s">
        <v>396</v>
      </c>
    </row>
    <row r="239" spans="1:65" s="2" customFormat="1" ht="24.15" customHeight="1">
      <c r="A239" s="38"/>
      <c r="B239" s="39"/>
      <c r="C239" s="226" t="s">
        <v>397</v>
      </c>
      <c r="D239" s="226" t="s">
        <v>156</v>
      </c>
      <c r="E239" s="227" t="s">
        <v>398</v>
      </c>
      <c r="F239" s="228" t="s">
        <v>399</v>
      </c>
      <c r="G239" s="229" t="s">
        <v>177</v>
      </c>
      <c r="H239" s="230">
        <v>0.018</v>
      </c>
      <c r="I239" s="231"/>
      <c r="J239" s="232">
        <f>ROUND(I239*H239,2)</f>
        <v>0</v>
      </c>
      <c r="K239" s="228" t="s">
        <v>160</v>
      </c>
      <c r="L239" s="44"/>
      <c r="M239" s="233" t="s">
        <v>1</v>
      </c>
      <c r="N239" s="234" t="s">
        <v>41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239</v>
      </c>
      <c r="AT239" s="237" t="s">
        <v>156</v>
      </c>
      <c r="AU239" s="237" t="s">
        <v>85</v>
      </c>
      <c r="AY239" s="17" t="s">
        <v>153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83</v>
      </c>
      <c r="BK239" s="238">
        <f>ROUND(I239*H239,2)</f>
        <v>0</v>
      </c>
      <c r="BL239" s="17" t="s">
        <v>239</v>
      </c>
      <c r="BM239" s="237" t="s">
        <v>400</v>
      </c>
    </row>
    <row r="240" spans="1:63" s="12" customFormat="1" ht="22.8" customHeight="1">
      <c r="A240" s="12"/>
      <c r="B240" s="210"/>
      <c r="C240" s="211"/>
      <c r="D240" s="212" t="s">
        <v>75</v>
      </c>
      <c r="E240" s="224" t="s">
        <v>401</v>
      </c>
      <c r="F240" s="224" t="s">
        <v>402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SUM(P241:P489)</f>
        <v>0</v>
      </c>
      <c r="Q240" s="218"/>
      <c r="R240" s="219">
        <f>SUM(R241:R489)</f>
        <v>4.82839815</v>
      </c>
      <c r="S240" s="218"/>
      <c r="T240" s="220">
        <f>SUM(T241:T489)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85</v>
      </c>
      <c r="AT240" s="222" t="s">
        <v>75</v>
      </c>
      <c r="AU240" s="222" t="s">
        <v>83</v>
      </c>
      <c r="AY240" s="221" t="s">
        <v>153</v>
      </c>
      <c r="BK240" s="223">
        <f>SUM(BK241:BK489)</f>
        <v>0</v>
      </c>
    </row>
    <row r="241" spans="1:65" s="2" customFormat="1" ht="16.5" customHeight="1">
      <c r="A241" s="38"/>
      <c r="B241" s="39"/>
      <c r="C241" s="226" t="s">
        <v>403</v>
      </c>
      <c r="D241" s="226" t="s">
        <v>156</v>
      </c>
      <c r="E241" s="227" t="s">
        <v>404</v>
      </c>
      <c r="F241" s="228" t="s">
        <v>405</v>
      </c>
      <c r="G241" s="229" t="s">
        <v>159</v>
      </c>
      <c r="H241" s="230">
        <v>74.5</v>
      </c>
      <c r="I241" s="231"/>
      <c r="J241" s="232">
        <f>ROUND(I241*H241,2)</f>
        <v>0</v>
      </c>
      <c r="K241" s="228" t="s">
        <v>160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0.00028</v>
      </c>
      <c r="R241" s="235">
        <f>Q241*H241</f>
        <v>0.020859999999999997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239</v>
      </c>
      <c r="AT241" s="237" t="s">
        <v>156</v>
      </c>
      <c r="AU241" s="237" t="s">
        <v>85</v>
      </c>
      <c r="AY241" s="17" t="s">
        <v>153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239</v>
      </c>
      <c r="BM241" s="237" t="s">
        <v>406</v>
      </c>
    </row>
    <row r="242" spans="1:51" s="13" customFormat="1" ht="12">
      <c r="A242" s="13"/>
      <c r="B242" s="239"/>
      <c r="C242" s="240"/>
      <c r="D242" s="241" t="s">
        <v>163</v>
      </c>
      <c r="E242" s="242" t="s">
        <v>1</v>
      </c>
      <c r="F242" s="243" t="s">
        <v>407</v>
      </c>
      <c r="G242" s="240"/>
      <c r="H242" s="242" t="s">
        <v>1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163</v>
      </c>
      <c r="AU242" s="249" t="s">
        <v>85</v>
      </c>
      <c r="AV242" s="13" t="s">
        <v>83</v>
      </c>
      <c r="AW242" s="13" t="s">
        <v>32</v>
      </c>
      <c r="AX242" s="13" t="s">
        <v>76</v>
      </c>
      <c r="AY242" s="249" t="s">
        <v>153</v>
      </c>
    </row>
    <row r="243" spans="1:51" s="13" customFormat="1" ht="12">
      <c r="A243" s="13"/>
      <c r="B243" s="239"/>
      <c r="C243" s="240"/>
      <c r="D243" s="241" t="s">
        <v>163</v>
      </c>
      <c r="E243" s="242" t="s">
        <v>1</v>
      </c>
      <c r="F243" s="243" t="s">
        <v>408</v>
      </c>
      <c r="G243" s="240"/>
      <c r="H243" s="242" t="s">
        <v>1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163</v>
      </c>
      <c r="AU243" s="249" t="s">
        <v>85</v>
      </c>
      <c r="AV243" s="13" t="s">
        <v>83</v>
      </c>
      <c r="AW243" s="13" t="s">
        <v>32</v>
      </c>
      <c r="AX243" s="13" t="s">
        <v>76</v>
      </c>
      <c r="AY243" s="249" t="s">
        <v>153</v>
      </c>
    </row>
    <row r="244" spans="1:51" s="14" customFormat="1" ht="12">
      <c r="A244" s="14"/>
      <c r="B244" s="250"/>
      <c r="C244" s="251"/>
      <c r="D244" s="241" t="s">
        <v>163</v>
      </c>
      <c r="E244" s="252" t="s">
        <v>1</v>
      </c>
      <c r="F244" s="253" t="s">
        <v>393</v>
      </c>
      <c r="G244" s="251"/>
      <c r="H244" s="254">
        <v>49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163</v>
      </c>
      <c r="AU244" s="260" t="s">
        <v>85</v>
      </c>
      <c r="AV244" s="14" t="s">
        <v>85</v>
      </c>
      <c r="AW244" s="14" t="s">
        <v>32</v>
      </c>
      <c r="AX244" s="14" t="s">
        <v>76</v>
      </c>
      <c r="AY244" s="260" t="s">
        <v>153</v>
      </c>
    </row>
    <row r="245" spans="1:51" s="13" customFormat="1" ht="12">
      <c r="A245" s="13"/>
      <c r="B245" s="239"/>
      <c r="C245" s="240"/>
      <c r="D245" s="241" t="s">
        <v>163</v>
      </c>
      <c r="E245" s="242" t="s">
        <v>1</v>
      </c>
      <c r="F245" s="243" t="s">
        <v>409</v>
      </c>
      <c r="G245" s="240"/>
      <c r="H245" s="242" t="s">
        <v>1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163</v>
      </c>
      <c r="AU245" s="249" t="s">
        <v>85</v>
      </c>
      <c r="AV245" s="13" t="s">
        <v>83</v>
      </c>
      <c r="AW245" s="13" t="s">
        <v>32</v>
      </c>
      <c r="AX245" s="13" t="s">
        <v>76</v>
      </c>
      <c r="AY245" s="249" t="s">
        <v>153</v>
      </c>
    </row>
    <row r="246" spans="1:51" s="14" customFormat="1" ht="12">
      <c r="A246" s="14"/>
      <c r="B246" s="250"/>
      <c r="C246" s="251"/>
      <c r="D246" s="241" t="s">
        <v>163</v>
      </c>
      <c r="E246" s="252" t="s">
        <v>1</v>
      </c>
      <c r="F246" s="253" t="s">
        <v>410</v>
      </c>
      <c r="G246" s="251"/>
      <c r="H246" s="254">
        <v>25.5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163</v>
      </c>
      <c r="AU246" s="260" t="s">
        <v>85</v>
      </c>
      <c r="AV246" s="14" t="s">
        <v>85</v>
      </c>
      <c r="AW246" s="14" t="s">
        <v>32</v>
      </c>
      <c r="AX246" s="14" t="s">
        <v>76</v>
      </c>
      <c r="AY246" s="260" t="s">
        <v>153</v>
      </c>
    </row>
    <row r="247" spans="1:51" s="15" customFormat="1" ht="12">
      <c r="A247" s="15"/>
      <c r="B247" s="261"/>
      <c r="C247" s="262"/>
      <c r="D247" s="241" t="s">
        <v>163</v>
      </c>
      <c r="E247" s="263" t="s">
        <v>1</v>
      </c>
      <c r="F247" s="264" t="s">
        <v>198</v>
      </c>
      <c r="G247" s="262"/>
      <c r="H247" s="265">
        <v>74.5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1" t="s">
        <v>163</v>
      </c>
      <c r="AU247" s="271" t="s">
        <v>85</v>
      </c>
      <c r="AV247" s="15" t="s">
        <v>161</v>
      </c>
      <c r="AW247" s="15" t="s">
        <v>32</v>
      </c>
      <c r="AX247" s="15" t="s">
        <v>83</v>
      </c>
      <c r="AY247" s="271" t="s">
        <v>153</v>
      </c>
    </row>
    <row r="248" spans="1:65" s="2" customFormat="1" ht="16.5" customHeight="1">
      <c r="A248" s="38"/>
      <c r="B248" s="39"/>
      <c r="C248" s="272" t="s">
        <v>411</v>
      </c>
      <c r="D248" s="272" t="s">
        <v>245</v>
      </c>
      <c r="E248" s="273" t="s">
        <v>412</v>
      </c>
      <c r="F248" s="274" t="s">
        <v>413</v>
      </c>
      <c r="G248" s="275" t="s">
        <v>159</v>
      </c>
      <c r="H248" s="276">
        <v>84.409</v>
      </c>
      <c r="I248" s="277"/>
      <c r="J248" s="278">
        <f>ROUND(I248*H248,2)</f>
        <v>0</v>
      </c>
      <c r="K248" s="274" t="s">
        <v>160</v>
      </c>
      <c r="L248" s="279"/>
      <c r="M248" s="280" t="s">
        <v>1</v>
      </c>
      <c r="N248" s="281" t="s">
        <v>41</v>
      </c>
      <c r="O248" s="91"/>
      <c r="P248" s="235">
        <f>O248*H248</f>
        <v>0</v>
      </c>
      <c r="Q248" s="235">
        <v>0.0078</v>
      </c>
      <c r="R248" s="235">
        <f>Q248*H248</f>
        <v>0.6583902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314</v>
      </c>
      <c r="AT248" s="237" t="s">
        <v>245</v>
      </c>
      <c r="AU248" s="237" t="s">
        <v>85</v>
      </c>
      <c r="AY248" s="17" t="s">
        <v>153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83</v>
      </c>
      <c r="BK248" s="238">
        <f>ROUND(I248*H248,2)</f>
        <v>0</v>
      </c>
      <c r="BL248" s="17" t="s">
        <v>239</v>
      </c>
      <c r="BM248" s="237" t="s">
        <v>414</v>
      </c>
    </row>
    <row r="249" spans="1:51" s="14" customFormat="1" ht="12">
      <c r="A249" s="14"/>
      <c r="B249" s="250"/>
      <c r="C249" s="251"/>
      <c r="D249" s="241" t="s">
        <v>163</v>
      </c>
      <c r="E249" s="251"/>
      <c r="F249" s="253" t="s">
        <v>415</v>
      </c>
      <c r="G249" s="251"/>
      <c r="H249" s="254">
        <v>84.409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163</v>
      </c>
      <c r="AU249" s="260" t="s">
        <v>85</v>
      </c>
      <c r="AV249" s="14" t="s">
        <v>85</v>
      </c>
      <c r="AW249" s="14" t="s">
        <v>4</v>
      </c>
      <c r="AX249" s="14" t="s">
        <v>83</v>
      </c>
      <c r="AY249" s="260" t="s">
        <v>153</v>
      </c>
    </row>
    <row r="250" spans="1:65" s="2" customFormat="1" ht="24.15" customHeight="1">
      <c r="A250" s="38"/>
      <c r="B250" s="39"/>
      <c r="C250" s="226" t="s">
        <v>416</v>
      </c>
      <c r="D250" s="226" t="s">
        <v>156</v>
      </c>
      <c r="E250" s="227" t="s">
        <v>417</v>
      </c>
      <c r="F250" s="228" t="s">
        <v>418</v>
      </c>
      <c r="G250" s="229" t="s">
        <v>419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41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239</v>
      </c>
      <c r="AT250" s="237" t="s">
        <v>156</v>
      </c>
      <c r="AU250" s="237" t="s">
        <v>85</v>
      </c>
      <c r="AY250" s="17" t="s">
        <v>153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83</v>
      </c>
      <c r="BK250" s="238">
        <f>ROUND(I250*H250,2)</f>
        <v>0</v>
      </c>
      <c r="BL250" s="17" t="s">
        <v>239</v>
      </c>
      <c r="BM250" s="237" t="s">
        <v>420</v>
      </c>
    </row>
    <row r="251" spans="1:65" s="2" customFormat="1" ht="16.5" customHeight="1">
      <c r="A251" s="38"/>
      <c r="B251" s="39"/>
      <c r="C251" s="226" t="s">
        <v>421</v>
      </c>
      <c r="D251" s="226" t="s">
        <v>156</v>
      </c>
      <c r="E251" s="227" t="s">
        <v>422</v>
      </c>
      <c r="F251" s="228" t="s">
        <v>423</v>
      </c>
      <c r="G251" s="229" t="s">
        <v>424</v>
      </c>
      <c r="H251" s="230">
        <v>105</v>
      </c>
      <c r="I251" s="231"/>
      <c r="J251" s="232">
        <f>ROUND(I251*H251,2)</f>
        <v>0</v>
      </c>
      <c r="K251" s="228" t="s">
        <v>160</v>
      </c>
      <c r="L251" s="44"/>
      <c r="M251" s="233" t="s">
        <v>1</v>
      </c>
      <c r="N251" s="234" t="s">
        <v>41</v>
      </c>
      <c r="O251" s="91"/>
      <c r="P251" s="235">
        <f>O251*H251</f>
        <v>0</v>
      </c>
      <c r="Q251" s="235">
        <v>5E-05</v>
      </c>
      <c r="R251" s="235">
        <f>Q251*H251</f>
        <v>0.00525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239</v>
      </c>
      <c r="AT251" s="237" t="s">
        <v>156</v>
      </c>
      <c r="AU251" s="237" t="s">
        <v>85</v>
      </c>
      <c r="AY251" s="17" t="s">
        <v>153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83</v>
      </c>
      <c r="BK251" s="238">
        <f>ROUND(I251*H251,2)</f>
        <v>0</v>
      </c>
      <c r="BL251" s="17" t="s">
        <v>239</v>
      </c>
      <c r="BM251" s="237" t="s">
        <v>425</v>
      </c>
    </row>
    <row r="252" spans="1:51" s="13" customFormat="1" ht="12">
      <c r="A252" s="13"/>
      <c r="B252" s="239"/>
      <c r="C252" s="240"/>
      <c r="D252" s="241" t="s">
        <v>163</v>
      </c>
      <c r="E252" s="242" t="s">
        <v>1</v>
      </c>
      <c r="F252" s="243" t="s">
        <v>407</v>
      </c>
      <c r="G252" s="240"/>
      <c r="H252" s="242" t="s">
        <v>1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163</v>
      </c>
      <c r="AU252" s="249" t="s">
        <v>85</v>
      </c>
      <c r="AV252" s="13" t="s">
        <v>83</v>
      </c>
      <c r="AW252" s="13" t="s">
        <v>32</v>
      </c>
      <c r="AX252" s="13" t="s">
        <v>76</v>
      </c>
      <c r="AY252" s="249" t="s">
        <v>153</v>
      </c>
    </row>
    <row r="253" spans="1:51" s="13" customFormat="1" ht="12">
      <c r="A253" s="13"/>
      <c r="B253" s="239"/>
      <c r="C253" s="240"/>
      <c r="D253" s="241" t="s">
        <v>163</v>
      </c>
      <c r="E253" s="242" t="s">
        <v>1</v>
      </c>
      <c r="F253" s="243" t="s">
        <v>426</v>
      </c>
      <c r="G253" s="240"/>
      <c r="H253" s="242" t="s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163</v>
      </c>
      <c r="AU253" s="249" t="s">
        <v>85</v>
      </c>
      <c r="AV253" s="13" t="s">
        <v>83</v>
      </c>
      <c r="AW253" s="13" t="s">
        <v>32</v>
      </c>
      <c r="AX253" s="13" t="s">
        <v>76</v>
      </c>
      <c r="AY253" s="249" t="s">
        <v>153</v>
      </c>
    </row>
    <row r="254" spans="1:51" s="14" customFormat="1" ht="12">
      <c r="A254" s="14"/>
      <c r="B254" s="250"/>
      <c r="C254" s="251"/>
      <c r="D254" s="241" t="s">
        <v>163</v>
      </c>
      <c r="E254" s="252" t="s">
        <v>1</v>
      </c>
      <c r="F254" s="253" t="s">
        <v>427</v>
      </c>
      <c r="G254" s="251"/>
      <c r="H254" s="254">
        <v>105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163</v>
      </c>
      <c r="AU254" s="260" t="s">
        <v>85</v>
      </c>
      <c r="AV254" s="14" t="s">
        <v>85</v>
      </c>
      <c r="AW254" s="14" t="s">
        <v>32</v>
      </c>
      <c r="AX254" s="14" t="s">
        <v>83</v>
      </c>
      <c r="AY254" s="260" t="s">
        <v>153</v>
      </c>
    </row>
    <row r="255" spans="1:65" s="2" customFormat="1" ht="16.5" customHeight="1">
      <c r="A255" s="38"/>
      <c r="B255" s="39"/>
      <c r="C255" s="272" t="s">
        <v>428</v>
      </c>
      <c r="D255" s="272" t="s">
        <v>245</v>
      </c>
      <c r="E255" s="273" t="s">
        <v>429</v>
      </c>
      <c r="F255" s="274" t="s">
        <v>430</v>
      </c>
      <c r="G255" s="275" t="s">
        <v>159</v>
      </c>
      <c r="H255" s="276">
        <v>4.232</v>
      </c>
      <c r="I255" s="277"/>
      <c r="J255" s="278">
        <f>ROUND(I255*H255,2)</f>
        <v>0</v>
      </c>
      <c r="K255" s="274" t="s">
        <v>1</v>
      </c>
      <c r="L255" s="279"/>
      <c r="M255" s="280" t="s">
        <v>1</v>
      </c>
      <c r="N255" s="281" t="s">
        <v>41</v>
      </c>
      <c r="O255" s="91"/>
      <c r="P255" s="235">
        <f>O255*H255</f>
        <v>0</v>
      </c>
      <c r="Q255" s="235">
        <v>0.0285</v>
      </c>
      <c r="R255" s="235">
        <f>Q255*H255</f>
        <v>0.12061200000000001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314</v>
      </c>
      <c r="AT255" s="237" t="s">
        <v>245</v>
      </c>
      <c r="AU255" s="237" t="s">
        <v>85</v>
      </c>
      <c r="AY255" s="17" t="s">
        <v>153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83</v>
      </c>
      <c r="BK255" s="238">
        <f>ROUND(I255*H255,2)</f>
        <v>0</v>
      </c>
      <c r="BL255" s="17" t="s">
        <v>239</v>
      </c>
      <c r="BM255" s="237" t="s">
        <v>431</v>
      </c>
    </row>
    <row r="256" spans="1:51" s="14" customFormat="1" ht="12">
      <c r="A256" s="14"/>
      <c r="B256" s="250"/>
      <c r="C256" s="251"/>
      <c r="D256" s="241" t="s">
        <v>163</v>
      </c>
      <c r="E256" s="251"/>
      <c r="F256" s="253" t="s">
        <v>432</v>
      </c>
      <c r="G256" s="251"/>
      <c r="H256" s="254">
        <v>4.232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163</v>
      </c>
      <c r="AU256" s="260" t="s">
        <v>85</v>
      </c>
      <c r="AV256" s="14" t="s">
        <v>85</v>
      </c>
      <c r="AW256" s="14" t="s">
        <v>4</v>
      </c>
      <c r="AX256" s="14" t="s">
        <v>83</v>
      </c>
      <c r="AY256" s="260" t="s">
        <v>153</v>
      </c>
    </row>
    <row r="257" spans="1:65" s="2" customFormat="1" ht="24.15" customHeight="1">
      <c r="A257" s="38"/>
      <c r="B257" s="39"/>
      <c r="C257" s="226" t="s">
        <v>433</v>
      </c>
      <c r="D257" s="226" t="s">
        <v>156</v>
      </c>
      <c r="E257" s="227" t="s">
        <v>434</v>
      </c>
      <c r="F257" s="228" t="s">
        <v>435</v>
      </c>
      <c r="G257" s="229" t="s">
        <v>172</v>
      </c>
      <c r="H257" s="230">
        <v>4.21</v>
      </c>
      <c r="I257" s="231"/>
      <c r="J257" s="232">
        <f>ROUND(I257*H257,2)</f>
        <v>0</v>
      </c>
      <c r="K257" s="228" t="s">
        <v>160</v>
      </c>
      <c r="L257" s="44"/>
      <c r="M257" s="233" t="s">
        <v>1</v>
      </c>
      <c r="N257" s="234" t="s">
        <v>41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239</v>
      </c>
      <c r="AT257" s="237" t="s">
        <v>156</v>
      </c>
      <c r="AU257" s="237" t="s">
        <v>85</v>
      </c>
      <c r="AY257" s="17" t="s">
        <v>153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83</v>
      </c>
      <c r="BK257" s="238">
        <f>ROUND(I257*H257,2)</f>
        <v>0</v>
      </c>
      <c r="BL257" s="17" t="s">
        <v>239</v>
      </c>
      <c r="BM257" s="237" t="s">
        <v>436</v>
      </c>
    </row>
    <row r="258" spans="1:51" s="14" customFormat="1" ht="12">
      <c r="A258" s="14"/>
      <c r="B258" s="250"/>
      <c r="C258" s="251"/>
      <c r="D258" s="241" t="s">
        <v>163</v>
      </c>
      <c r="E258" s="252" t="s">
        <v>1</v>
      </c>
      <c r="F258" s="253" t="s">
        <v>437</v>
      </c>
      <c r="G258" s="251"/>
      <c r="H258" s="254">
        <v>4.21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163</v>
      </c>
      <c r="AU258" s="260" t="s">
        <v>85</v>
      </c>
      <c r="AV258" s="14" t="s">
        <v>85</v>
      </c>
      <c r="AW258" s="14" t="s">
        <v>32</v>
      </c>
      <c r="AX258" s="14" t="s">
        <v>83</v>
      </c>
      <c r="AY258" s="260" t="s">
        <v>153</v>
      </c>
    </row>
    <row r="259" spans="1:65" s="2" customFormat="1" ht="21.75" customHeight="1">
      <c r="A259" s="38"/>
      <c r="B259" s="39"/>
      <c r="C259" s="226" t="s">
        <v>438</v>
      </c>
      <c r="D259" s="226" t="s">
        <v>156</v>
      </c>
      <c r="E259" s="227" t="s">
        <v>439</v>
      </c>
      <c r="F259" s="228" t="s">
        <v>440</v>
      </c>
      <c r="G259" s="229" t="s">
        <v>242</v>
      </c>
      <c r="H259" s="230">
        <v>1</v>
      </c>
      <c r="I259" s="231"/>
      <c r="J259" s="232">
        <f>ROUND(I259*H259,2)</f>
        <v>0</v>
      </c>
      <c r="K259" s="228" t="s">
        <v>160</v>
      </c>
      <c r="L259" s="44"/>
      <c r="M259" s="233" t="s">
        <v>1</v>
      </c>
      <c r="N259" s="234" t="s">
        <v>41</v>
      </c>
      <c r="O259" s="91"/>
      <c r="P259" s="235">
        <f>O259*H259</f>
        <v>0</v>
      </c>
      <c r="Q259" s="235">
        <v>0.00033</v>
      </c>
      <c r="R259" s="235">
        <f>Q259*H259</f>
        <v>0.00033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239</v>
      </c>
      <c r="AT259" s="237" t="s">
        <v>156</v>
      </c>
      <c r="AU259" s="237" t="s">
        <v>85</v>
      </c>
      <c r="AY259" s="17" t="s">
        <v>153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83</v>
      </c>
      <c r="BK259" s="238">
        <f>ROUND(I259*H259,2)</f>
        <v>0</v>
      </c>
      <c r="BL259" s="17" t="s">
        <v>239</v>
      </c>
      <c r="BM259" s="237" t="s">
        <v>441</v>
      </c>
    </row>
    <row r="260" spans="1:65" s="2" customFormat="1" ht="16.5" customHeight="1">
      <c r="A260" s="38"/>
      <c r="B260" s="39"/>
      <c r="C260" s="272" t="s">
        <v>442</v>
      </c>
      <c r="D260" s="272" t="s">
        <v>245</v>
      </c>
      <c r="E260" s="273" t="s">
        <v>443</v>
      </c>
      <c r="F260" s="274" t="s">
        <v>444</v>
      </c>
      <c r="G260" s="275" t="s">
        <v>242</v>
      </c>
      <c r="H260" s="276">
        <v>1</v>
      </c>
      <c r="I260" s="277"/>
      <c r="J260" s="278">
        <f>ROUND(I260*H260,2)</f>
        <v>0</v>
      </c>
      <c r="K260" s="274" t="s">
        <v>1</v>
      </c>
      <c r="L260" s="279"/>
      <c r="M260" s="280" t="s">
        <v>1</v>
      </c>
      <c r="N260" s="281" t="s">
        <v>41</v>
      </c>
      <c r="O260" s="91"/>
      <c r="P260" s="235">
        <f>O260*H260</f>
        <v>0</v>
      </c>
      <c r="Q260" s="235">
        <v>0.084</v>
      </c>
      <c r="R260" s="235">
        <f>Q260*H260</f>
        <v>0.084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314</v>
      </c>
      <c r="AT260" s="237" t="s">
        <v>245</v>
      </c>
      <c r="AU260" s="237" t="s">
        <v>85</v>
      </c>
      <c r="AY260" s="17" t="s">
        <v>153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83</v>
      </c>
      <c r="BK260" s="238">
        <f>ROUND(I260*H260,2)</f>
        <v>0</v>
      </c>
      <c r="BL260" s="17" t="s">
        <v>239</v>
      </c>
      <c r="BM260" s="237" t="s">
        <v>445</v>
      </c>
    </row>
    <row r="261" spans="1:65" s="2" customFormat="1" ht="21.75" customHeight="1">
      <c r="A261" s="38"/>
      <c r="B261" s="39"/>
      <c r="C261" s="226" t="s">
        <v>446</v>
      </c>
      <c r="D261" s="226" t="s">
        <v>156</v>
      </c>
      <c r="E261" s="227" t="s">
        <v>447</v>
      </c>
      <c r="F261" s="228" t="s">
        <v>448</v>
      </c>
      <c r="G261" s="229" t="s">
        <v>424</v>
      </c>
      <c r="H261" s="230">
        <v>194.525</v>
      </c>
      <c r="I261" s="231"/>
      <c r="J261" s="232">
        <f>ROUND(I261*H261,2)</f>
        <v>0</v>
      </c>
      <c r="K261" s="228" t="s">
        <v>160</v>
      </c>
      <c r="L261" s="44"/>
      <c r="M261" s="233" t="s">
        <v>1</v>
      </c>
      <c r="N261" s="234" t="s">
        <v>41</v>
      </c>
      <c r="O261" s="91"/>
      <c r="P261" s="235">
        <f>O261*H261</f>
        <v>0</v>
      </c>
      <c r="Q261" s="235">
        <v>7E-05</v>
      </c>
      <c r="R261" s="235">
        <f>Q261*H261</f>
        <v>0.013616749999999999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239</v>
      </c>
      <c r="AT261" s="237" t="s">
        <v>156</v>
      </c>
      <c r="AU261" s="237" t="s">
        <v>85</v>
      </c>
      <c r="AY261" s="17" t="s">
        <v>153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83</v>
      </c>
      <c r="BK261" s="238">
        <f>ROUND(I261*H261,2)</f>
        <v>0</v>
      </c>
      <c r="BL261" s="17" t="s">
        <v>239</v>
      </c>
      <c r="BM261" s="237" t="s">
        <v>449</v>
      </c>
    </row>
    <row r="262" spans="1:51" s="13" customFormat="1" ht="12">
      <c r="A262" s="13"/>
      <c r="B262" s="239"/>
      <c r="C262" s="240"/>
      <c r="D262" s="241" t="s">
        <v>163</v>
      </c>
      <c r="E262" s="242" t="s">
        <v>1</v>
      </c>
      <c r="F262" s="243" t="s">
        <v>407</v>
      </c>
      <c r="G262" s="240"/>
      <c r="H262" s="242" t="s">
        <v>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163</v>
      </c>
      <c r="AU262" s="249" t="s">
        <v>85</v>
      </c>
      <c r="AV262" s="13" t="s">
        <v>83</v>
      </c>
      <c r="AW262" s="13" t="s">
        <v>32</v>
      </c>
      <c r="AX262" s="13" t="s">
        <v>76</v>
      </c>
      <c r="AY262" s="249" t="s">
        <v>153</v>
      </c>
    </row>
    <row r="263" spans="1:51" s="13" customFormat="1" ht="12">
      <c r="A263" s="13"/>
      <c r="B263" s="239"/>
      <c r="C263" s="240"/>
      <c r="D263" s="241" t="s">
        <v>163</v>
      </c>
      <c r="E263" s="242" t="s">
        <v>1</v>
      </c>
      <c r="F263" s="243" t="s">
        <v>450</v>
      </c>
      <c r="G263" s="240"/>
      <c r="H263" s="242" t="s">
        <v>1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163</v>
      </c>
      <c r="AU263" s="249" t="s">
        <v>85</v>
      </c>
      <c r="AV263" s="13" t="s">
        <v>83</v>
      </c>
      <c r="AW263" s="13" t="s">
        <v>32</v>
      </c>
      <c r="AX263" s="13" t="s">
        <v>76</v>
      </c>
      <c r="AY263" s="249" t="s">
        <v>153</v>
      </c>
    </row>
    <row r="264" spans="1:51" s="14" customFormat="1" ht="12">
      <c r="A264" s="14"/>
      <c r="B264" s="250"/>
      <c r="C264" s="251"/>
      <c r="D264" s="241" t="s">
        <v>163</v>
      </c>
      <c r="E264" s="252" t="s">
        <v>1</v>
      </c>
      <c r="F264" s="253" t="s">
        <v>451</v>
      </c>
      <c r="G264" s="251"/>
      <c r="H264" s="254">
        <v>3.925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163</v>
      </c>
      <c r="AU264" s="260" t="s">
        <v>85</v>
      </c>
      <c r="AV264" s="14" t="s">
        <v>85</v>
      </c>
      <c r="AW264" s="14" t="s">
        <v>32</v>
      </c>
      <c r="AX264" s="14" t="s">
        <v>76</v>
      </c>
      <c r="AY264" s="260" t="s">
        <v>153</v>
      </c>
    </row>
    <row r="265" spans="1:51" s="13" customFormat="1" ht="12">
      <c r="A265" s="13"/>
      <c r="B265" s="239"/>
      <c r="C265" s="240"/>
      <c r="D265" s="241" t="s">
        <v>163</v>
      </c>
      <c r="E265" s="242" t="s">
        <v>1</v>
      </c>
      <c r="F265" s="243" t="s">
        <v>452</v>
      </c>
      <c r="G265" s="240"/>
      <c r="H265" s="242" t="s">
        <v>1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163</v>
      </c>
      <c r="AU265" s="249" t="s">
        <v>85</v>
      </c>
      <c r="AV265" s="13" t="s">
        <v>83</v>
      </c>
      <c r="AW265" s="13" t="s">
        <v>32</v>
      </c>
      <c r="AX265" s="13" t="s">
        <v>76</v>
      </c>
      <c r="AY265" s="249" t="s">
        <v>153</v>
      </c>
    </row>
    <row r="266" spans="1:51" s="14" customFormat="1" ht="12">
      <c r="A266" s="14"/>
      <c r="B266" s="250"/>
      <c r="C266" s="251"/>
      <c r="D266" s="241" t="s">
        <v>163</v>
      </c>
      <c r="E266" s="252" t="s">
        <v>1</v>
      </c>
      <c r="F266" s="253" t="s">
        <v>453</v>
      </c>
      <c r="G266" s="251"/>
      <c r="H266" s="254">
        <v>7.5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0" t="s">
        <v>163</v>
      </c>
      <c r="AU266" s="260" t="s">
        <v>85</v>
      </c>
      <c r="AV266" s="14" t="s">
        <v>85</v>
      </c>
      <c r="AW266" s="14" t="s">
        <v>32</v>
      </c>
      <c r="AX266" s="14" t="s">
        <v>76</v>
      </c>
      <c r="AY266" s="260" t="s">
        <v>153</v>
      </c>
    </row>
    <row r="267" spans="1:51" s="13" customFormat="1" ht="12">
      <c r="A267" s="13"/>
      <c r="B267" s="239"/>
      <c r="C267" s="240"/>
      <c r="D267" s="241" t="s">
        <v>163</v>
      </c>
      <c r="E267" s="242" t="s">
        <v>1</v>
      </c>
      <c r="F267" s="243" t="s">
        <v>454</v>
      </c>
      <c r="G267" s="240"/>
      <c r="H267" s="242" t="s">
        <v>1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163</v>
      </c>
      <c r="AU267" s="249" t="s">
        <v>85</v>
      </c>
      <c r="AV267" s="13" t="s">
        <v>83</v>
      </c>
      <c r="AW267" s="13" t="s">
        <v>32</v>
      </c>
      <c r="AX267" s="13" t="s">
        <v>76</v>
      </c>
      <c r="AY267" s="249" t="s">
        <v>153</v>
      </c>
    </row>
    <row r="268" spans="1:51" s="14" customFormat="1" ht="12">
      <c r="A268" s="14"/>
      <c r="B268" s="250"/>
      <c r="C268" s="251"/>
      <c r="D268" s="241" t="s">
        <v>163</v>
      </c>
      <c r="E268" s="252" t="s">
        <v>1</v>
      </c>
      <c r="F268" s="253" t="s">
        <v>8</v>
      </c>
      <c r="G268" s="251"/>
      <c r="H268" s="254">
        <v>15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163</v>
      </c>
      <c r="AU268" s="260" t="s">
        <v>85</v>
      </c>
      <c r="AV268" s="14" t="s">
        <v>85</v>
      </c>
      <c r="AW268" s="14" t="s">
        <v>32</v>
      </c>
      <c r="AX268" s="14" t="s">
        <v>76</v>
      </c>
      <c r="AY268" s="260" t="s">
        <v>153</v>
      </c>
    </row>
    <row r="269" spans="1:51" s="13" customFormat="1" ht="12">
      <c r="A269" s="13"/>
      <c r="B269" s="239"/>
      <c r="C269" s="240"/>
      <c r="D269" s="241" t="s">
        <v>163</v>
      </c>
      <c r="E269" s="242" t="s">
        <v>1</v>
      </c>
      <c r="F269" s="243" t="s">
        <v>455</v>
      </c>
      <c r="G269" s="240"/>
      <c r="H269" s="242" t="s">
        <v>1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163</v>
      </c>
      <c r="AU269" s="249" t="s">
        <v>85</v>
      </c>
      <c r="AV269" s="13" t="s">
        <v>83</v>
      </c>
      <c r="AW269" s="13" t="s">
        <v>32</v>
      </c>
      <c r="AX269" s="13" t="s">
        <v>76</v>
      </c>
      <c r="AY269" s="249" t="s">
        <v>153</v>
      </c>
    </row>
    <row r="270" spans="1:51" s="14" customFormat="1" ht="12">
      <c r="A270" s="14"/>
      <c r="B270" s="250"/>
      <c r="C270" s="251"/>
      <c r="D270" s="241" t="s">
        <v>163</v>
      </c>
      <c r="E270" s="252" t="s">
        <v>1</v>
      </c>
      <c r="F270" s="253" t="s">
        <v>456</v>
      </c>
      <c r="G270" s="251"/>
      <c r="H270" s="254">
        <v>10.1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163</v>
      </c>
      <c r="AU270" s="260" t="s">
        <v>85</v>
      </c>
      <c r="AV270" s="14" t="s">
        <v>85</v>
      </c>
      <c r="AW270" s="14" t="s">
        <v>32</v>
      </c>
      <c r="AX270" s="14" t="s">
        <v>76</v>
      </c>
      <c r="AY270" s="260" t="s">
        <v>153</v>
      </c>
    </row>
    <row r="271" spans="1:51" s="13" customFormat="1" ht="12">
      <c r="A271" s="13"/>
      <c r="B271" s="239"/>
      <c r="C271" s="240"/>
      <c r="D271" s="241" t="s">
        <v>163</v>
      </c>
      <c r="E271" s="242" t="s">
        <v>1</v>
      </c>
      <c r="F271" s="243" t="s">
        <v>457</v>
      </c>
      <c r="G271" s="240"/>
      <c r="H271" s="242" t="s">
        <v>1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163</v>
      </c>
      <c r="AU271" s="249" t="s">
        <v>85</v>
      </c>
      <c r="AV271" s="13" t="s">
        <v>83</v>
      </c>
      <c r="AW271" s="13" t="s">
        <v>32</v>
      </c>
      <c r="AX271" s="13" t="s">
        <v>76</v>
      </c>
      <c r="AY271" s="249" t="s">
        <v>153</v>
      </c>
    </row>
    <row r="272" spans="1:51" s="14" customFormat="1" ht="12">
      <c r="A272" s="14"/>
      <c r="B272" s="250"/>
      <c r="C272" s="251"/>
      <c r="D272" s="241" t="s">
        <v>163</v>
      </c>
      <c r="E272" s="252" t="s">
        <v>1</v>
      </c>
      <c r="F272" s="253" t="s">
        <v>187</v>
      </c>
      <c r="G272" s="251"/>
      <c r="H272" s="254">
        <v>6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163</v>
      </c>
      <c r="AU272" s="260" t="s">
        <v>85</v>
      </c>
      <c r="AV272" s="14" t="s">
        <v>85</v>
      </c>
      <c r="AW272" s="14" t="s">
        <v>32</v>
      </c>
      <c r="AX272" s="14" t="s">
        <v>76</v>
      </c>
      <c r="AY272" s="260" t="s">
        <v>153</v>
      </c>
    </row>
    <row r="273" spans="1:51" s="13" customFormat="1" ht="12">
      <c r="A273" s="13"/>
      <c r="B273" s="239"/>
      <c r="C273" s="240"/>
      <c r="D273" s="241" t="s">
        <v>163</v>
      </c>
      <c r="E273" s="242" t="s">
        <v>1</v>
      </c>
      <c r="F273" s="243" t="s">
        <v>458</v>
      </c>
      <c r="G273" s="240"/>
      <c r="H273" s="242" t="s">
        <v>1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163</v>
      </c>
      <c r="AU273" s="249" t="s">
        <v>85</v>
      </c>
      <c r="AV273" s="13" t="s">
        <v>83</v>
      </c>
      <c r="AW273" s="13" t="s">
        <v>32</v>
      </c>
      <c r="AX273" s="13" t="s">
        <v>76</v>
      </c>
      <c r="AY273" s="249" t="s">
        <v>153</v>
      </c>
    </row>
    <row r="274" spans="1:51" s="14" customFormat="1" ht="12">
      <c r="A274" s="14"/>
      <c r="B274" s="250"/>
      <c r="C274" s="251"/>
      <c r="D274" s="241" t="s">
        <v>163</v>
      </c>
      <c r="E274" s="252" t="s">
        <v>1</v>
      </c>
      <c r="F274" s="253" t="s">
        <v>459</v>
      </c>
      <c r="G274" s="251"/>
      <c r="H274" s="254">
        <v>1.6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163</v>
      </c>
      <c r="AU274" s="260" t="s">
        <v>85</v>
      </c>
      <c r="AV274" s="14" t="s">
        <v>85</v>
      </c>
      <c r="AW274" s="14" t="s">
        <v>32</v>
      </c>
      <c r="AX274" s="14" t="s">
        <v>76</v>
      </c>
      <c r="AY274" s="260" t="s">
        <v>153</v>
      </c>
    </row>
    <row r="275" spans="1:51" s="13" customFormat="1" ht="12">
      <c r="A275" s="13"/>
      <c r="B275" s="239"/>
      <c r="C275" s="240"/>
      <c r="D275" s="241" t="s">
        <v>163</v>
      </c>
      <c r="E275" s="242" t="s">
        <v>1</v>
      </c>
      <c r="F275" s="243" t="s">
        <v>460</v>
      </c>
      <c r="G275" s="240"/>
      <c r="H275" s="242" t="s">
        <v>1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163</v>
      </c>
      <c r="AU275" s="249" t="s">
        <v>85</v>
      </c>
      <c r="AV275" s="13" t="s">
        <v>83</v>
      </c>
      <c r="AW275" s="13" t="s">
        <v>32</v>
      </c>
      <c r="AX275" s="13" t="s">
        <v>76</v>
      </c>
      <c r="AY275" s="249" t="s">
        <v>153</v>
      </c>
    </row>
    <row r="276" spans="1:51" s="14" customFormat="1" ht="12">
      <c r="A276" s="14"/>
      <c r="B276" s="250"/>
      <c r="C276" s="251"/>
      <c r="D276" s="241" t="s">
        <v>163</v>
      </c>
      <c r="E276" s="252" t="s">
        <v>1</v>
      </c>
      <c r="F276" s="253" t="s">
        <v>453</v>
      </c>
      <c r="G276" s="251"/>
      <c r="H276" s="254">
        <v>7.5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163</v>
      </c>
      <c r="AU276" s="260" t="s">
        <v>85</v>
      </c>
      <c r="AV276" s="14" t="s">
        <v>85</v>
      </c>
      <c r="AW276" s="14" t="s">
        <v>32</v>
      </c>
      <c r="AX276" s="14" t="s">
        <v>76</v>
      </c>
      <c r="AY276" s="260" t="s">
        <v>153</v>
      </c>
    </row>
    <row r="277" spans="1:51" s="13" customFormat="1" ht="12">
      <c r="A277" s="13"/>
      <c r="B277" s="239"/>
      <c r="C277" s="240"/>
      <c r="D277" s="241" t="s">
        <v>163</v>
      </c>
      <c r="E277" s="242" t="s">
        <v>1</v>
      </c>
      <c r="F277" s="243" t="s">
        <v>461</v>
      </c>
      <c r="G277" s="240"/>
      <c r="H277" s="242" t="s">
        <v>1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163</v>
      </c>
      <c r="AU277" s="249" t="s">
        <v>85</v>
      </c>
      <c r="AV277" s="13" t="s">
        <v>83</v>
      </c>
      <c r="AW277" s="13" t="s">
        <v>32</v>
      </c>
      <c r="AX277" s="13" t="s">
        <v>76</v>
      </c>
      <c r="AY277" s="249" t="s">
        <v>153</v>
      </c>
    </row>
    <row r="278" spans="1:51" s="14" customFormat="1" ht="12">
      <c r="A278" s="14"/>
      <c r="B278" s="250"/>
      <c r="C278" s="251"/>
      <c r="D278" s="241" t="s">
        <v>163</v>
      </c>
      <c r="E278" s="252" t="s">
        <v>1</v>
      </c>
      <c r="F278" s="253" t="s">
        <v>462</v>
      </c>
      <c r="G278" s="251"/>
      <c r="H278" s="254">
        <v>7.9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0" t="s">
        <v>163</v>
      </c>
      <c r="AU278" s="260" t="s">
        <v>85</v>
      </c>
      <c r="AV278" s="14" t="s">
        <v>85</v>
      </c>
      <c r="AW278" s="14" t="s">
        <v>32</v>
      </c>
      <c r="AX278" s="14" t="s">
        <v>76</v>
      </c>
      <c r="AY278" s="260" t="s">
        <v>153</v>
      </c>
    </row>
    <row r="279" spans="1:51" s="13" customFormat="1" ht="12">
      <c r="A279" s="13"/>
      <c r="B279" s="239"/>
      <c r="C279" s="240"/>
      <c r="D279" s="241" t="s">
        <v>163</v>
      </c>
      <c r="E279" s="242" t="s">
        <v>1</v>
      </c>
      <c r="F279" s="243" t="s">
        <v>463</v>
      </c>
      <c r="G279" s="240"/>
      <c r="H279" s="242" t="s">
        <v>1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163</v>
      </c>
      <c r="AU279" s="249" t="s">
        <v>85</v>
      </c>
      <c r="AV279" s="13" t="s">
        <v>83</v>
      </c>
      <c r="AW279" s="13" t="s">
        <v>32</v>
      </c>
      <c r="AX279" s="13" t="s">
        <v>76</v>
      </c>
      <c r="AY279" s="249" t="s">
        <v>153</v>
      </c>
    </row>
    <row r="280" spans="1:51" s="14" customFormat="1" ht="12">
      <c r="A280" s="14"/>
      <c r="B280" s="250"/>
      <c r="C280" s="251"/>
      <c r="D280" s="241" t="s">
        <v>163</v>
      </c>
      <c r="E280" s="252" t="s">
        <v>1</v>
      </c>
      <c r="F280" s="253" t="s">
        <v>464</v>
      </c>
      <c r="G280" s="251"/>
      <c r="H280" s="254">
        <v>75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163</v>
      </c>
      <c r="AU280" s="260" t="s">
        <v>85</v>
      </c>
      <c r="AV280" s="14" t="s">
        <v>85</v>
      </c>
      <c r="AW280" s="14" t="s">
        <v>32</v>
      </c>
      <c r="AX280" s="14" t="s">
        <v>76</v>
      </c>
      <c r="AY280" s="260" t="s">
        <v>153</v>
      </c>
    </row>
    <row r="281" spans="1:51" s="13" customFormat="1" ht="12">
      <c r="A281" s="13"/>
      <c r="B281" s="239"/>
      <c r="C281" s="240"/>
      <c r="D281" s="241" t="s">
        <v>163</v>
      </c>
      <c r="E281" s="242" t="s">
        <v>1</v>
      </c>
      <c r="F281" s="243" t="s">
        <v>465</v>
      </c>
      <c r="G281" s="240"/>
      <c r="H281" s="242" t="s">
        <v>1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163</v>
      </c>
      <c r="AU281" s="249" t="s">
        <v>85</v>
      </c>
      <c r="AV281" s="13" t="s">
        <v>83</v>
      </c>
      <c r="AW281" s="13" t="s">
        <v>32</v>
      </c>
      <c r="AX281" s="13" t="s">
        <v>76</v>
      </c>
      <c r="AY281" s="249" t="s">
        <v>153</v>
      </c>
    </row>
    <row r="282" spans="1:51" s="14" customFormat="1" ht="12">
      <c r="A282" s="14"/>
      <c r="B282" s="250"/>
      <c r="C282" s="251"/>
      <c r="D282" s="241" t="s">
        <v>163</v>
      </c>
      <c r="E282" s="252" t="s">
        <v>1</v>
      </c>
      <c r="F282" s="253" t="s">
        <v>351</v>
      </c>
      <c r="G282" s="251"/>
      <c r="H282" s="254">
        <v>40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163</v>
      </c>
      <c r="AU282" s="260" t="s">
        <v>85</v>
      </c>
      <c r="AV282" s="14" t="s">
        <v>85</v>
      </c>
      <c r="AW282" s="14" t="s">
        <v>32</v>
      </c>
      <c r="AX282" s="14" t="s">
        <v>76</v>
      </c>
      <c r="AY282" s="260" t="s">
        <v>153</v>
      </c>
    </row>
    <row r="283" spans="1:51" s="13" customFormat="1" ht="12">
      <c r="A283" s="13"/>
      <c r="B283" s="239"/>
      <c r="C283" s="240"/>
      <c r="D283" s="241" t="s">
        <v>163</v>
      </c>
      <c r="E283" s="242" t="s">
        <v>1</v>
      </c>
      <c r="F283" s="243" t="s">
        <v>466</v>
      </c>
      <c r="G283" s="240"/>
      <c r="H283" s="242" t="s">
        <v>1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163</v>
      </c>
      <c r="AU283" s="249" t="s">
        <v>85</v>
      </c>
      <c r="AV283" s="13" t="s">
        <v>83</v>
      </c>
      <c r="AW283" s="13" t="s">
        <v>32</v>
      </c>
      <c r="AX283" s="13" t="s">
        <v>76</v>
      </c>
      <c r="AY283" s="249" t="s">
        <v>153</v>
      </c>
    </row>
    <row r="284" spans="1:51" s="13" customFormat="1" ht="12">
      <c r="A284" s="13"/>
      <c r="B284" s="239"/>
      <c r="C284" s="240"/>
      <c r="D284" s="241" t="s">
        <v>163</v>
      </c>
      <c r="E284" s="242" t="s">
        <v>1</v>
      </c>
      <c r="F284" s="243" t="s">
        <v>467</v>
      </c>
      <c r="G284" s="240"/>
      <c r="H284" s="242" t="s">
        <v>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163</v>
      </c>
      <c r="AU284" s="249" t="s">
        <v>85</v>
      </c>
      <c r="AV284" s="13" t="s">
        <v>83</v>
      </c>
      <c r="AW284" s="13" t="s">
        <v>32</v>
      </c>
      <c r="AX284" s="13" t="s">
        <v>76</v>
      </c>
      <c r="AY284" s="249" t="s">
        <v>153</v>
      </c>
    </row>
    <row r="285" spans="1:51" s="14" customFormat="1" ht="12">
      <c r="A285" s="14"/>
      <c r="B285" s="250"/>
      <c r="C285" s="251"/>
      <c r="D285" s="241" t="s">
        <v>163</v>
      </c>
      <c r="E285" s="252" t="s">
        <v>1</v>
      </c>
      <c r="F285" s="253" t="s">
        <v>260</v>
      </c>
      <c r="G285" s="251"/>
      <c r="H285" s="254">
        <v>20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163</v>
      </c>
      <c r="AU285" s="260" t="s">
        <v>85</v>
      </c>
      <c r="AV285" s="14" t="s">
        <v>85</v>
      </c>
      <c r="AW285" s="14" t="s">
        <v>32</v>
      </c>
      <c r="AX285" s="14" t="s">
        <v>76</v>
      </c>
      <c r="AY285" s="260" t="s">
        <v>153</v>
      </c>
    </row>
    <row r="286" spans="1:51" s="15" customFormat="1" ht="12">
      <c r="A286" s="15"/>
      <c r="B286" s="261"/>
      <c r="C286" s="262"/>
      <c r="D286" s="241" t="s">
        <v>163</v>
      </c>
      <c r="E286" s="263" t="s">
        <v>1</v>
      </c>
      <c r="F286" s="264" t="s">
        <v>198</v>
      </c>
      <c r="G286" s="262"/>
      <c r="H286" s="265">
        <v>194.525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1" t="s">
        <v>163</v>
      </c>
      <c r="AU286" s="271" t="s">
        <v>85</v>
      </c>
      <c r="AV286" s="15" t="s">
        <v>161</v>
      </c>
      <c r="AW286" s="15" t="s">
        <v>32</v>
      </c>
      <c r="AX286" s="15" t="s">
        <v>83</v>
      </c>
      <c r="AY286" s="271" t="s">
        <v>153</v>
      </c>
    </row>
    <row r="287" spans="1:65" s="2" customFormat="1" ht="21.75" customHeight="1">
      <c r="A287" s="38"/>
      <c r="B287" s="39"/>
      <c r="C287" s="272" t="s">
        <v>468</v>
      </c>
      <c r="D287" s="272" t="s">
        <v>245</v>
      </c>
      <c r="E287" s="273" t="s">
        <v>469</v>
      </c>
      <c r="F287" s="274" t="s">
        <v>470</v>
      </c>
      <c r="G287" s="275" t="s">
        <v>177</v>
      </c>
      <c r="H287" s="276">
        <v>0.007</v>
      </c>
      <c r="I287" s="277"/>
      <c r="J287" s="278">
        <f>ROUND(I287*H287,2)</f>
        <v>0</v>
      </c>
      <c r="K287" s="274" t="s">
        <v>160</v>
      </c>
      <c r="L287" s="279"/>
      <c r="M287" s="280" t="s">
        <v>1</v>
      </c>
      <c r="N287" s="281" t="s">
        <v>41</v>
      </c>
      <c r="O287" s="91"/>
      <c r="P287" s="235">
        <f>O287*H287</f>
        <v>0</v>
      </c>
      <c r="Q287" s="235">
        <v>1</v>
      </c>
      <c r="R287" s="235">
        <f>Q287*H287</f>
        <v>0.007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314</v>
      </c>
      <c r="AT287" s="237" t="s">
        <v>245</v>
      </c>
      <c r="AU287" s="237" t="s">
        <v>85</v>
      </c>
      <c r="AY287" s="17" t="s">
        <v>153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83</v>
      </c>
      <c r="BK287" s="238">
        <f>ROUND(I287*H287,2)</f>
        <v>0</v>
      </c>
      <c r="BL287" s="17" t="s">
        <v>239</v>
      </c>
      <c r="BM287" s="237" t="s">
        <v>471</v>
      </c>
    </row>
    <row r="288" spans="1:47" s="2" customFormat="1" ht="12">
      <c r="A288" s="38"/>
      <c r="B288" s="39"/>
      <c r="C288" s="40"/>
      <c r="D288" s="241" t="s">
        <v>249</v>
      </c>
      <c r="E288" s="40"/>
      <c r="F288" s="282" t="s">
        <v>472</v>
      </c>
      <c r="G288" s="40"/>
      <c r="H288" s="40"/>
      <c r="I288" s="283"/>
      <c r="J288" s="40"/>
      <c r="K288" s="40"/>
      <c r="L288" s="44"/>
      <c r="M288" s="284"/>
      <c r="N288" s="28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249</v>
      </c>
      <c r="AU288" s="17" t="s">
        <v>85</v>
      </c>
    </row>
    <row r="289" spans="1:51" s="13" customFormat="1" ht="12">
      <c r="A289" s="13"/>
      <c r="B289" s="239"/>
      <c r="C289" s="240"/>
      <c r="D289" s="241" t="s">
        <v>163</v>
      </c>
      <c r="E289" s="242" t="s">
        <v>1</v>
      </c>
      <c r="F289" s="243" t="s">
        <v>407</v>
      </c>
      <c r="G289" s="240"/>
      <c r="H289" s="242" t="s">
        <v>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163</v>
      </c>
      <c r="AU289" s="249" t="s">
        <v>85</v>
      </c>
      <c r="AV289" s="13" t="s">
        <v>83</v>
      </c>
      <c r="AW289" s="13" t="s">
        <v>32</v>
      </c>
      <c r="AX289" s="13" t="s">
        <v>76</v>
      </c>
      <c r="AY289" s="249" t="s">
        <v>153</v>
      </c>
    </row>
    <row r="290" spans="1:51" s="13" customFormat="1" ht="12">
      <c r="A290" s="13"/>
      <c r="B290" s="239"/>
      <c r="C290" s="240"/>
      <c r="D290" s="241" t="s">
        <v>163</v>
      </c>
      <c r="E290" s="242" t="s">
        <v>1</v>
      </c>
      <c r="F290" s="243" t="s">
        <v>457</v>
      </c>
      <c r="G290" s="240"/>
      <c r="H290" s="242" t="s">
        <v>1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163</v>
      </c>
      <c r="AU290" s="249" t="s">
        <v>85</v>
      </c>
      <c r="AV290" s="13" t="s">
        <v>83</v>
      </c>
      <c r="AW290" s="13" t="s">
        <v>32</v>
      </c>
      <c r="AX290" s="13" t="s">
        <v>76</v>
      </c>
      <c r="AY290" s="249" t="s">
        <v>153</v>
      </c>
    </row>
    <row r="291" spans="1:51" s="14" customFormat="1" ht="12">
      <c r="A291" s="14"/>
      <c r="B291" s="250"/>
      <c r="C291" s="251"/>
      <c r="D291" s="241" t="s">
        <v>163</v>
      </c>
      <c r="E291" s="252" t="s">
        <v>1</v>
      </c>
      <c r="F291" s="253" t="s">
        <v>473</v>
      </c>
      <c r="G291" s="251"/>
      <c r="H291" s="254">
        <v>0.006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163</v>
      </c>
      <c r="AU291" s="260" t="s">
        <v>85</v>
      </c>
      <c r="AV291" s="14" t="s">
        <v>85</v>
      </c>
      <c r="AW291" s="14" t="s">
        <v>32</v>
      </c>
      <c r="AX291" s="14" t="s">
        <v>83</v>
      </c>
      <c r="AY291" s="260" t="s">
        <v>153</v>
      </c>
    </row>
    <row r="292" spans="1:51" s="14" customFormat="1" ht="12">
      <c r="A292" s="14"/>
      <c r="B292" s="250"/>
      <c r="C292" s="251"/>
      <c r="D292" s="241" t="s">
        <v>163</v>
      </c>
      <c r="E292" s="251"/>
      <c r="F292" s="253" t="s">
        <v>474</v>
      </c>
      <c r="G292" s="251"/>
      <c r="H292" s="254">
        <v>0.007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163</v>
      </c>
      <c r="AU292" s="260" t="s">
        <v>85</v>
      </c>
      <c r="AV292" s="14" t="s">
        <v>85</v>
      </c>
      <c r="AW292" s="14" t="s">
        <v>4</v>
      </c>
      <c r="AX292" s="14" t="s">
        <v>83</v>
      </c>
      <c r="AY292" s="260" t="s">
        <v>153</v>
      </c>
    </row>
    <row r="293" spans="1:65" s="2" customFormat="1" ht="21.75" customHeight="1">
      <c r="A293" s="38"/>
      <c r="B293" s="39"/>
      <c r="C293" s="272" t="s">
        <v>475</v>
      </c>
      <c r="D293" s="272" t="s">
        <v>245</v>
      </c>
      <c r="E293" s="273" t="s">
        <v>476</v>
      </c>
      <c r="F293" s="274" t="s">
        <v>477</v>
      </c>
      <c r="G293" s="275" t="s">
        <v>177</v>
      </c>
      <c r="H293" s="276">
        <v>0.017</v>
      </c>
      <c r="I293" s="277"/>
      <c r="J293" s="278">
        <f>ROUND(I293*H293,2)</f>
        <v>0</v>
      </c>
      <c r="K293" s="274" t="s">
        <v>160</v>
      </c>
      <c r="L293" s="279"/>
      <c r="M293" s="280" t="s">
        <v>1</v>
      </c>
      <c r="N293" s="281" t="s">
        <v>41</v>
      </c>
      <c r="O293" s="91"/>
      <c r="P293" s="235">
        <f>O293*H293</f>
        <v>0</v>
      </c>
      <c r="Q293" s="235">
        <v>1</v>
      </c>
      <c r="R293" s="235">
        <f>Q293*H293</f>
        <v>0.017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314</v>
      </c>
      <c r="AT293" s="237" t="s">
        <v>245</v>
      </c>
      <c r="AU293" s="237" t="s">
        <v>85</v>
      </c>
      <c r="AY293" s="17" t="s">
        <v>153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83</v>
      </c>
      <c r="BK293" s="238">
        <f>ROUND(I293*H293,2)</f>
        <v>0</v>
      </c>
      <c r="BL293" s="17" t="s">
        <v>239</v>
      </c>
      <c r="BM293" s="237" t="s">
        <v>478</v>
      </c>
    </row>
    <row r="294" spans="1:47" s="2" customFormat="1" ht="12">
      <c r="A294" s="38"/>
      <c r="B294" s="39"/>
      <c r="C294" s="40"/>
      <c r="D294" s="241" t="s">
        <v>249</v>
      </c>
      <c r="E294" s="40"/>
      <c r="F294" s="282" t="s">
        <v>479</v>
      </c>
      <c r="G294" s="40"/>
      <c r="H294" s="40"/>
      <c r="I294" s="283"/>
      <c r="J294" s="40"/>
      <c r="K294" s="40"/>
      <c r="L294" s="44"/>
      <c r="M294" s="284"/>
      <c r="N294" s="28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249</v>
      </c>
      <c r="AU294" s="17" t="s">
        <v>85</v>
      </c>
    </row>
    <row r="295" spans="1:51" s="13" customFormat="1" ht="12">
      <c r="A295" s="13"/>
      <c r="B295" s="239"/>
      <c r="C295" s="240"/>
      <c r="D295" s="241" t="s">
        <v>163</v>
      </c>
      <c r="E295" s="242" t="s">
        <v>1</v>
      </c>
      <c r="F295" s="243" t="s">
        <v>407</v>
      </c>
      <c r="G295" s="240"/>
      <c r="H295" s="242" t="s">
        <v>1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163</v>
      </c>
      <c r="AU295" s="249" t="s">
        <v>85</v>
      </c>
      <c r="AV295" s="13" t="s">
        <v>83</v>
      </c>
      <c r="AW295" s="13" t="s">
        <v>32</v>
      </c>
      <c r="AX295" s="13" t="s">
        <v>76</v>
      </c>
      <c r="AY295" s="249" t="s">
        <v>153</v>
      </c>
    </row>
    <row r="296" spans="1:51" s="13" customFormat="1" ht="12">
      <c r="A296" s="13"/>
      <c r="B296" s="239"/>
      <c r="C296" s="240"/>
      <c r="D296" s="241" t="s">
        <v>163</v>
      </c>
      <c r="E296" s="242" t="s">
        <v>1</v>
      </c>
      <c r="F296" s="243" t="s">
        <v>454</v>
      </c>
      <c r="G296" s="240"/>
      <c r="H296" s="242" t="s">
        <v>1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163</v>
      </c>
      <c r="AU296" s="249" t="s">
        <v>85</v>
      </c>
      <c r="AV296" s="13" t="s">
        <v>83</v>
      </c>
      <c r="AW296" s="13" t="s">
        <v>32</v>
      </c>
      <c r="AX296" s="13" t="s">
        <v>76</v>
      </c>
      <c r="AY296" s="249" t="s">
        <v>153</v>
      </c>
    </row>
    <row r="297" spans="1:51" s="14" customFormat="1" ht="12">
      <c r="A297" s="14"/>
      <c r="B297" s="250"/>
      <c r="C297" s="251"/>
      <c r="D297" s="241" t="s">
        <v>163</v>
      </c>
      <c r="E297" s="252" t="s">
        <v>1</v>
      </c>
      <c r="F297" s="253" t="s">
        <v>480</v>
      </c>
      <c r="G297" s="251"/>
      <c r="H297" s="254">
        <v>0.015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163</v>
      </c>
      <c r="AU297" s="260" t="s">
        <v>85</v>
      </c>
      <c r="AV297" s="14" t="s">
        <v>85</v>
      </c>
      <c r="AW297" s="14" t="s">
        <v>32</v>
      </c>
      <c r="AX297" s="14" t="s">
        <v>83</v>
      </c>
      <c r="AY297" s="260" t="s">
        <v>153</v>
      </c>
    </row>
    <row r="298" spans="1:51" s="14" customFormat="1" ht="12">
      <c r="A298" s="14"/>
      <c r="B298" s="250"/>
      <c r="C298" s="251"/>
      <c r="D298" s="241" t="s">
        <v>163</v>
      </c>
      <c r="E298" s="251"/>
      <c r="F298" s="253" t="s">
        <v>481</v>
      </c>
      <c r="G298" s="251"/>
      <c r="H298" s="254">
        <v>0.017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163</v>
      </c>
      <c r="AU298" s="260" t="s">
        <v>85</v>
      </c>
      <c r="AV298" s="14" t="s">
        <v>85</v>
      </c>
      <c r="AW298" s="14" t="s">
        <v>4</v>
      </c>
      <c r="AX298" s="14" t="s">
        <v>83</v>
      </c>
      <c r="AY298" s="260" t="s">
        <v>153</v>
      </c>
    </row>
    <row r="299" spans="1:65" s="2" customFormat="1" ht="21.75" customHeight="1">
      <c r="A299" s="38"/>
      <c r="B299" s="39"/>
      <c r="C299" s="272" t="s">
        <v>482</v>
      </c>
      <c r="D299" s="272" t="s">
        <v>245</v>
      </c>
      <c r="E299" s="273" t="s">
        <v>483</v>
      </c>
      <c r="F299" s="274" t="s">
        <v>484</v>
      </c>
      <c r="G299" s="275" t="s">
        <v>177</v>
      </c>
      <c r="H299" s="276">
        <v>0.011</v>
      </c>
      <c r="I299" s="277"/>
      <c r="J299" s="278">
        <f>ROUND(I299*H299,2)</f>
        <v>0</v>
      </c>
      <c r="K299" s="274" t="s">
        <v>160</v>
      </c>
      <c r="L299" s="279"/>
      <c r="M299" s="280" t="s">
        <v>1</v>
      </c>
      <c r="N299" s="281" t="s">
        <v>41</v>
      </c>
      <c r="O299" s="91"/>
      <c r="P299" s="235">
        <f>O299*H299</f>
        <v>0</v>
      </c>
      <c r="Q299" s="235">
        <v>1</v>
      </c>
      <c r="R299" s="235">
        <f>Q299*H299</f>
        <v>0.011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314</v>
      </c>
      <c r="AT299" s="237" t="s">
        <v>245</v>
      </c>
      <c r="AU299" s="237" t="s">
        <v>85</v>
      </c>
      <c r="AY299" s="17" t="s">
        <v>153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83</v>
      </c>
      <c r="BK299" s="238">
        <f>ROUND(I299*H299,2)</f>
        <v>0</v>
      </c>
      <c r="BL299" s="17" t="s">
        <v>239</v>
      </c>
      <c r="BM299" s="237" t="s">
        <v>485</v>
      </c>
    </row>
    <row r="300" spans="1:47" s="2" customFormat="1" ht="12">
      <c r="A300" s="38"/>
      <c r="B300" s="39"/>
      <c r="C300" s="40"/>
      <c r="D300" s="241" t="s">
        <v>249</v>
      </c>
      <c r="E300" s="40"/>
      <c r="F300" s="282" t="s">
        <v>486</v>
      </c>
      <c r="G300" s="40"/>
      <c r="H300" s="40"/>
      <c r="I300" s="283"/>
      <c r="J300" s="40"/>
      <c r="K300" s="40"/>
      <c r="L300" s="44"/>
      <c r="M300" s="284"/>
      <c r="N300" s="28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249</v>
      </c>
      <c r="AU300" s="17" t="s">
        <v>85</v>
      </c>
    </row>
    <row r="301" spans="1:51" s="13" customFormat="1" ht="12">
      <c r="A301" s="13"/>
      <c r="B301" s="239"/>
      <c r="C301" s="240"/>
      <c r="D301" s="241" t="s">
        <v>163</v>
      </c>
      <c r="E301" s="242" t="s">
        <v>1</v>
      </c>
      <c r="F301" s="243" t="s">
        <v>407</v>
      </c>
      <c r="G301" s="240"/>
      <c r="H301" s="242" t="s">
        <v>1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163</v>
      </c>
      <c r="AU301" s="249" t="s">
        <v>85</v>
      </c>
      <c r="AV301" s="13" t="s">
        <v>83</v>
      </c>
      <c r="AW301" s="13" t="s">
        <v>32</v>
      </c>
      <c r="AX301" s="13" t="s">
        <v>76</v>
      </c>
      <c r="AY301" s="249" t="s">
        <v>153</v>
      </c>
    </row>
    <row r="302" spans="1:51" s="13" customFormat="1" ht="12">
      <c r="A302" s="13"/>
      <c r="B302" s="239"/>
      <c r="C302" s="240"/>
      <c r="D302" s="241" t="s">
        <v>163</v>
      </c>
      <c r="E302" s="242" t="s">
        <v>1</v>
      </c>
      <c r="F302" s="243" t="s">
        <v>452</v>
      </c>
      <c r="G302" s="240"/>
      <c r="H302" s="242" t="s">
        <v>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163</v>
      </c>
      <c r="AU302" s="249" t="s">
        <v>85</v>
      </c>
      <c r="AV302" s="13" t="s">
        <v>83</v>
      </c>
      <c r="AW302" s="13" t="s">
        <v>32</v>
      </c>
      <c r="AX302" s="13" t="s">
        <v>76</v>
      </c>
      <c r="AY302" s="249" t="s">
        <v>153</v>
      </c>
    </row>
    <row r="303" spans="1:51" s="14" customFormat="1" ht="12">
      <c r="A303" s="14"/>
      <c r="B303" s="250"/>
      <c r="C303" s="251"/>
      <c r="D303" s="241" t="s">
        <v>163</v>
      </c>
      <c r="E303" s="252" t="s">
        <v>1</v>
      </c>
      <c r="F303" s="253" t="s">
        <v>487</v>
      </c>
      <c r="G303" s="251"/>
      <c r="H303" s="254">
        <v>0.008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163</v>
      </c>
      <c r="AU303" s="260" t="s">
        <v>85</v>
      </c>
      <c r="AV303" s="14" t="s">
        <v>85</v>
      </c>
      <c r="AW303" s="14" t="s">
        <v>32</v>
      </c>
      <c r="AX303" s="14" t="s">
        <v>76</v>
      </c>
      <c r="AY303" s="260" t="s">
        <v>153</v>
      </c>
    </row>
    <row r="304" spans="1:51" s="13" customFormat="1" ht="12">
      <c r="A304" s="13"/>
      <c r="B304" s="239"/>
      <c r="C304" s="240"/>
      <c r="D304" s="241" t="s">
        <v>163</v>
      </c>
      <c r="E304" s="242" t="s">
        <v>1</v>
      </c>
      <c r="F304" s="243" t="s">
        <v>458</v>
      </c>
      <c r="G304" s="240"/>
      <c r="H304" s="242" t="s">
        <v>1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163</v>
      </c>
      <c r="AU304" s="249" t="s">
        <v>85</v>
      </c>
      <c r="AV304" s="13" t="s">
        <v>83</v>
      </c>
      <c r="AW304" s="13" t="s">
        <v>32</v>
      </c>
      <c r="AX304" s="13" t="s">
        <v>76</v>
      </c>
      <c r="AY304" s="249" t="s">
        <v>153</v>
      </c>
    </row>
    <row r="305" spans="1:51" s="14" customFormat="1" ht="12">
      <c r="A305" s="14"/>
      <c r="B305" s="250"/>
      <c r="C305" s="251"/>
      <c r="D305" s="241" t="s">
        <v>163</v>
      </c>
      <c r="E305" s="252" t="s">
        <v>1</v>
      </c>
      <c r="F305" s="253" t="s">
        <v>488</v>
      </c>
      <c r="G305" s="251"/>
      <c r="H305" s="254">
        <v>0.002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163</v>
      </c>
      <c r="AU305" s="260" t="s">
        <v>85</v>
      </c>
      <c r="AV305" s="14" t="s">
        <v>85</v>
      </c>
      <c r="AW305" s="14" t="s">
        <v>32</v>
      </c>
      <c r="AX305" s="14" t="s">
        <v>76</v>
      </c>
      <c r="AY305" s="260" t="s">
        <v>153</v>
      </c>
    </row>
    <row r="306" spans="1:51" s="15" customFormat="1" ht="12">
      <c r="A306" s="15"/>
      <c r="B306" s="261"/>
      <c r="C306" s="262"/>
      <c r="D306" s="241" t="s">
        <v>163</v>
      </c>
      <c r="E306" s="263" t="s">
        <v>1</v>
      </c>
      <c r="F306" s="264" t="s">
        <v>198</v>
      </c>
      <c r="G306" s="262"/>
      <c r="H306" s="265">
        <v>0.01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1" t="s">
        <v>163</v>
      </c>
      <c r="AU306" s="271" t="s">
        <v>85</v>
      </c>
      <c r="AV306" s="15" t="s">
        <v>161</v>
      </c>
      <c r="AW306" s="15" t="s">
        <v>32</v>
      </c>
      <c r="AX306" s="15" t="s">
        <v>83</v>
      </c>
      <c r="AY306" s="271" t="s">
        <v>153</v>
      </c>
    </row>
    <row r="307" spans="1:51" s="14" customFormat="1" ht="12">
      <c r="A307" s="14"/>
      <c r="B307" s="250"/>
      <c r="C307" s="251"/>
      <c r="D307" s="241" t="s">
        <v>163</v>
      </c>
      <c r="E307" s="251"/>
      <c r="F307" s="253" t="s">
        <v>489</v>
      </c>
      <c r="G307" s="251"/>
      <c r="H307" s="254">
        <v>0.011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0" t="s">
        <v>163</v>
      </c>
      <c r="AU307" s="260" t="s">
        <v>85</v>
      </c>
      <c r="AV307" s="14" t="s">
        <v>85</v>
      </c>
      <c r="AW307" s="14" t="s">
        <v>4</v>
      </c>
      <c r="AX307" s="14" t="s">
        <v>83</v>
      </c>
      <c r="AY307" s="260" t="s">
        <v>153</v>
      </c>
    </row>
    <row r="308" spans="1:65" s="2" customFormat="1" ht="21.75" customHeight="1">
      <c r="A308" s="38"/>
      <c r="B308" s="39"/>
      <c r="C308" s="272" t="s">
        <v>490</v>
      </c>
      <c r="D308" s="272" t="s">
        <v>245</v>
      </c>
      <c r="E308" s="273" t="s">
        <v>491</v>
      </c>
      <c r="F308" s="274" t="s">
        <v>492</v>
      </c>
      <c r="G308" s="275" t="s">
        <v>177</v>
      </c>
      <c r="H308" s="276">
        <v>0.037</v>
      </c>
      <c r="I308" s="277"/>
      <c r="J308" s="278">
        <f>ROUND(I308*H308,2)</f>
        <v>0</v>
      </c>
      <c r="K308" s="274" t="s">
        <v>1</v>
      </c>
      <c r="L308" s="279"/>
      <c r="M308" s="280" t="s">
        <v>1</v>
      </c>
      <c r="N308" s="281" t="s">
        <v>41</v>
      </c>
      <c r="O308" s="91"/>
      <c r="P308" s="235">
        <f>O308*H308</f>
        <v>0</v>
      </c>
      <c r="Q308" s="235">
        <v>1</v>
      </c>
      <c r="R308" s="235">
        <f>Q308*H308</f>
        <v>0.037</v>
      </c>
      <c r="S308" s="235">
        <v>0</v>
      </c>
      <c r="T308" s="23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7" t="s">
        <v>314</v>
      </c>
      <c r="AT308" s="237" t="s">
        <v>245</v>
      </c>
      <c r="AU308" s="237" t="s">
        <v>85</v>
      </c>
      <c r="AY308" s="17" t="s">
        <v>153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7" t="s">
        <v>83</v>
      </c>
      <c r="BK308" s="238">
        <f>ROUND(I308*H308,2)</f>
        <v>0</v>
      </c>
      <c r="BL308" s="17" t="s">
        <v>239</v>
      </c>
      <c r="BM308" s="237" t="s">
        <v>493</v>
      </c>
    </row>
    <row r="309" spans="1:47" s="2" customFormat="1" ht="12">
      <c r="A309" s="38"/>
      <c r="B309" s="39"/>
      <c r="C309" s="40"/>
      <c r="D309" s="241" t="s">
        <v>249</v>
      </c>
      <c r="E309" s="40"/>
      <c r="F309" s="282" t="s">
        <v>494</v>
      </c>
      <c r="G309" s="40"/>
      <c r="H309" s="40"/>
      <c r="I309" s="283"/>
      <c r="J309" s="40"/>
      <c r="K309" s="40"/>
      <c r="L309" s="44"/>
      <c r="M309" s="284"/>
      <c r="N309" s="28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249</v>
      </c>
      <c r="AU309" s="17" t="s">
        <v>85</v>
      </c>
    </row>
    <row r="310" spans="1:51" s="13" customFormat="1" ht="12">
      <c r="A310" s="13"/>
      <c r="B310" s="239"/>
      <c r="C310" s="240"/>
      <c r="D310" s="241" t="s">
        <v>163</v>
      </c>
      <c r="E310" s="242" t="s">
        <v>1</v>
      </c>
      <c r="F310" s="243" t="s">
        <v>407</v>
      </c>
      <c r="G310" s="240"/>
      <c r="H310" s="242" t="s">
        <v>1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163</v>
      </c>
      <c r="AU310" s="249" t="s">
        <v>85</v>
      </c>
      <c r="AV310" s="13" t="s">
        <v>83</v>
      </c>
      <c r="AW310" s="13" t="s">
        <v>32</v>
      </c>
      <c r="AX310" s="13" t="s">
        <v>76</v>
      </c>
      <c r="AY310" s="249" t="s">
        <v>153</v>
      </c>
    </row>
    <row r="311" spans="1:51" s="13" customFormat="1" ht="12">
      <c r="A311" s="13"/>
      <c r="B311" s="239"/>
      <c r="C311" s="240"/>
      <c r="D311" s="241" t="s">
        <v>163</v>
      </c>
      <c r="E311" s="242" t="s">
        <v>1</v>
      </c>
      <c r="F311" s="243" t="s">
        <v>450</v>
      </c>
      <c r="G311" s="240"/>
      <c r="H311" s="242" t="s">
        <v>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163</v>
      </c>
      <c r="AU311" s="249" t="s">
        <v>85</v>
      </c>
      <c r="AV311" s="13" t="s">
        <v>83</v>
      </c>
      <c r="AW311" s="13" t="s">
        <v>32</v>
      </c>
      <c r="AX311" s="13" t="s">
        <v>76</v>
      </c>
      <c r="AY311" s="249" t="s">
        <v>153</v>
      </c>
    </row>
    <row r="312" spans="1:51" s="14" customFormat="1" ht="12">
      <c r="A312" s="14"/>
      <c r="B312" s="250"/>
      <c r="C312" s="251"/>
      <c r="D312" s="241" t="s">
        <v>163</v>
      </c>
      <c r="E312" s="252" t="s">
        <v>1</v>
      </c>
      <c r="F312" s="253" t="s">
        <v>495</v>
      </c>
      <c r="G312" s="251"/>
      <c r="H312" s="254">
        <v>0.004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163</v>
      </c>
      <c r="AU312" s="260" t="s">
        <v>85</v>
      </c>
      <c r="AV312" s="14" t="s">
        <v>85</v>
      </c>
      <c r="AW312" s="14" t="s">
        <v>32</v>
      </c>
      <c r="AX312" s="14" t="s">
        <v>76</v>
      </c>
      <c r="AY312" s="260" t="s">
        <v>153</v>
      </c>
    </row>
    <row r="313" spans="1:51" s="13" customFormat="1" ht="12">
      <c r="A313" s="13"/>
      <c r="B313" s="239"/>
      <c r="C313" s="240"/>
      <c r="D313" s="241" t="s">
        <v>163</v>
      </c>
      <c r="E313" s="242" t="s">
        <v>1</v>
      </c>
      <c r="F313" s="243" t="s">
        <v>455</v>
      </c>
      <c r="G313" s="240"/>
      <c r="H313" s="242" t="s">
        <v>1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163</v>
      </c>
      <c r="AU313" s="249" t="s">
        <v>85</v>
      </c>
      <c r="AV313" s="13" t="s">
        <v>83</v>
      </c>
      <c r="AW313" s="13" t="s">
        <v>32</v>
      </c>
      <c r="AX313" s="13" t="s">
        <v>76</v>
      </c>
      <c r="AY313" s="249" t="s">
        <v>153</v>
      </c>
    </row>
    <row r="314" spans="1:51" s="14" customFormat="1" ht="12">
      <c r="A314" s="14"/>
      <c r="B314" s="250"/>
      <c r="C314" s="251"/>
      <c r="D314" s="241" t="s">
        <v>163</v>
      </c>
      <c r="E314" s="252" t="s">
        <v>1</v>
      </c>
      <c r="F314" s="253" t="s">
        <v>496</v>
      </c>
      <c r="G314" s="251"/>
      <c r="H314" s="254">
        <v>0.01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163</v>
      </c>
      <c r="AU314" s="260" t="s">
        <v>85</v>
      </c>
      <c r="AV314" s="14" t="s">
        <v>85</v>
      </c>
      <c r="AW314" s="14" t="s">
        <v>32</v>
      </c>
      <c r="AX314" s="14" t="s">
        <v>76</v>
      </c>
      <c r="AY314" s="260" t="s">
        <v>153</v>
      </c>
    </row>
    <row r="315" spans="1:51" s="13" customFormat="1" ht="12">
      <c r="A315" s="13"/>
      <c r="B315" s="239"/>
      <c r="C315" s="240"/>
      <c r="D315" s="241" t="s">
        <v>163</v>
      </c>
      <c r="E315" s="242" t="s">
        <v>1</v>
      </c>
      <c r="F315" s="243" t="s">
        <v>466</v>
      </c>
      <c r="G315" s="240"/>
      <c r="H315" s="242" t="s">
        <v>1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163</v>
      </c>
      <c r="AU315" s="249" t="s">
        <v>85</v>
      </c>
      <c r="AV315" s="13" t="s">
        <v>83</v>
      </c>
      <c r="AW315" s="13" t="s">
        <v>32</v>
      </c>
      <c r="AX315" s="13" t="s">
        <v>76</v>
      </c>
      <c r="AY315" s="249" t="s">
        <v>153</v>
      </c>
    </row>
    <row r="316" spans="1:51" s="13" customFormat="1" ht="12">
      <c r="A316" s="13"/>
      <c r="B316" s="239"/>
      <c r="C316" s="240"/>
      <c r="D316" s="241" t="s">
        <v>163</v>
      </c>
      <c r="E316" s="242" t="s">
        <v>1</v>
      </c>
      <c r="F316" s="243" t="s">
        <v>467</v>
      </c>
      <c r="G316" s="240"/>
      <c r="H316" s="242" t="s">
        <v>1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163</v>
      </c>
      <c r="AU316" s="249" t="s">
        <v>85</v>
      </c>
      <c r="AV316" s="13" t="s">
        <v>83</v>
      </c>
      <c r="AW316" s="13" t="s">
        <v>32</v>
      </c>
      <c r="AX316" s="13" t="s">
        <v>76</v>
      </c>
      <c r="AY316" s="249" t="s">
        <v>153</v>
      </c>
    </row>
    <row r="317" spans="1:51" s="14" customFormat="1" ht="12">
      <c r="A317" s="14"/>
      <c r="B317" s="250"/>
      <c r="C317" s="251"/>
      <c r="D317" s="241" t="s">
        <v>163</v>
      </c>
      <c r="E317" s="252" t="s">
        <v>1</v>
      </c>
      <c r="F317" s="253" t="s">
        <v>497</v>
      </c>
      <c r="G317" s="251"/>
      <c r="H317" s="254">
        <v>0.02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163</v>
      </c>
      <c r="AU317" s="260" t="s">
        <v>85</v>
      </c>
      <c r="AV317" s="14" t="s">
        <v>85</v>
      </c>
      <c r="AW317" s="14" t="s">
        <v>32</v>
      </c>
      <c r="AX317" s="14" t="s">
        <v>76</v>
      </c>
      <c r="AY317" s="260" t="s">
        <v>153</v>
      </c>
    </row>
    <row r="318" spans="1:51" s="15" customFormat="1" ht="12">
      <c r="A318" s="15"/>
      <c r="B318" s="261"/>
      <c r="C318" s="262"/>
      <c r="D318" s="241" t="s">
        <v>163</v>
      </c>
      <c r="E318" s="263" t="s">
        <v>1</v>
      </c>
      <c r="F318" s="264" t="s">
        <v>198</v>
      </c>
      <c r="G318" s="262"/>
      <c r="H318" s="265">
        <v>0.034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1" t="s">
        <v>163</v>
      </c>
      <c r="AU318" s="271" t="s">
        <v>85</v>
      </c>
      <c r="AV318" s="15" t="s">
        <v>161</v>
      </c>
      <c r="AW318" s="15" t="s">
        <v>32</v>
      </c>
      <c r="AX318" s="15" t="s">
        <v>83</v>
      </c>
      <c r="AY318" s="271" t="s">
        <v>153</v>
      </c>
    </row>
    <row r="319" spans="1:51" s="14" customFormat="1" ht="12">
      <c r="A319" s="14"/>
      <c r="B319" s="250"/>
      <c r="C319" s="251"/>
      <c r="D319" s="241" t="s">
        <v>163</v>
      </c>
      <c r="E319" s="251"/>
      <c r="F319" s="253" t="s">
        <v>498</v>
      </c>
      <c r="G319" s="251"/>
      <c r="H319" s="254">
        <v>0.037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163</v>
      </c>
      <c r="AU319" s="260" t="s">
        <v>85</v>
      </c>
      <c r="AV319" s="14" t="s">
        <v>85</v>
      </c>
      <c r="AW319" s="14" t="s">
        <v>4</v>
      </c>
      <c r="AX319" s="14" t="s">
        <v>83</v>
      </c>
      <c r="AY319" s="260" t="s">
        <v>153</v>
      </c>
    </row>
    <row r="320" spans="1:65" s="2" customFormat="1" ht="24.15" customHeight="1">
      <c r="A320" s="38"/>
      <c r="B320" s="39"/>
      <c r="C320" s="272" t="s">
        <v>499</v>
      </c>
      <c r="D320" s="272" t="s">
        <v>245</v>
      </c>
      <c r="E320" s="273" t="s">
        <v>500</v>
      </c>
      <c r="F320" s="274" t="s">
        <v>501</v>
      </c>
      <c r="G320" s="275" t="s">
        <v>172</v>
      </c>
      <c r="H320" s="276">
        <v>18.15</v>
      </c>
      <c r="I320" s="277"/>
      <c r="J320" s="278">
        <f>ROUND(I320*H320,2)</f>
        <v>0</v>
      </c>
      <c r="K320" s="274" t="s">
        <v>160</v>
      </c>
      <c r="L320" s="279"/>
      <c r="M320" s="280" t="s">
        <v>1</v>
      </c>
      <c r="N320" s="281" t="s">
        <v>41</v>
      </c>
      <c r="O320" s="91"/>
      <c r="P320" s="235">
        <f>O320*H320</f>
        <v>0</v>
      </c>
      <c r="Q320" s="235">
        <v>0.00465</v>
      </c>
      <c r="R320" s="235">
        <f>Q320*H320</f>
        <v>0.08439749999999999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314</v>
      </c>
      <c r="AT320" s="237" t="s">
        <v>245</v>
      </c>
      <c r="AU320" s="237" t="s">
        <v>85</v>
      </c>
      <c r="AY320" s="17" t="s">
        <v>153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83</v>
      </c>
      <c r="BK320" s="238">
        <f>ROUND(I320*H320,2)</f>
        <v>0</v>
      </c>
      <c r="BL320" s="17" t="s">
        <v>239</v>
      </c>
      <c r="BM320" s="237" t="s">
        <v>502</v>
      </c>
    </row>
    <row r="321" spans="1:51" s="13" customFormat="1" ht="12">
      <c r="A321" s="13"/>
      <c r="B321" s="239"/>
      <c r="C321" s="240"/>
      <c r="D321" s="241" t="s">
        <v>163</v>
      </c>
      <c r="E321" s="242" t="s">
        <v>1</v>
      </c>
      <c r="F321" s="243" t="s">
        <v>407</v>
      </c>
      <c r="G321" s="240"/>
      <c r="H321" s="242" t="s">
        <v>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163</v>
      </c>
      <c r="AU321" s="249" t="s">
        <v>85</v>
      </c>
      <c r="AV321" s="13" t="s">
        <v>83</v>
      </c>
      <c r="AW321" s="13" t="s">
        <v>32</v>
      </c>
      <c r="AX321" s="13" t="s">
        <v>76</v>
      </c>
      <c r="AY321" s="249" t="s">
        <v>153</v>
      </c>
    </row>
    <row r="322" spans="1:51" s="13" customFormat="1" ht="12">
      <c r="A322" s="13"/>
      <c r="B322" s="239"/>
      <c r="C322" s="240"/>
      <c r="D322" s="241" t="s">
        <v>163</v>
      </c>
      <c r="E322" s="242" t="s">
        <v>1</v>
      </c>
      <c r="F322" s="243" t="s">
        <v>463</v>
      </c>
      <c r="G322" s="240"/>
      <c r="H322" s="242" t="s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163</v>
      </c>
      <c r="AU322" s="249" t="s">
        <v>85</v>
      </c>
      <c r="AV322" s="13" t="s">
        <v>83</v>
      </c>
      <c r="AW322" s="13" t="s">
        <v>32</v>
      </c>
      <c r="AX322" s="13" t="s">
        <v>76</v>
      </c>
      <c r="AY322" s="249" t="s">
        <v>153</v>
      </c>
    </row>
    <row r="323" spans="1:51" s="14" customFormat="1" ht="12">
      <c r="A323" s="14"/>
      <c r="B323" s="250"/>
      <c r="C323" s="251"/>
      <c r="D323" s="241" t="s">
        <v>163</v>
      </c>
      <c r="E323" s="252" t="s">
        <v>1</v>
      </c>
      <c r="F323" s="253" t="s">
        <v>503</v>
      </c>
      <c r="G323" s="251"/>
      <c r="H323" s="254">
        <v>16.5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163</v>
      </c>
      <c r="AU323" s="260" t="s">
        <v>85</v>
      </c>
      <c r="AV323" s="14" t="s">
        <v>85</v>
      </c>
      <c r="AW323" s="14" t="s">
        <v>32</v>
      </c>
      <c r="AX323" s="14" t="s">
        <v>83</v>
      </c>
      <c r="AY323" s="260" t="s">
        <v>153</v>
      </c>
    </row>
    <row r="324" spans="1:51" s="14" customFormat="1" ht="12">
      <c r="A324" s="14"/>
      <c r="B324" s="250"/>
      <c r="C324" s="251"/>
      <c r="D324" s="241" t="s">
        <v>163</v>
      </c>
      <c r="E324" s="251"/>
      <c r="F324" s="253" t="s">
        <v>504</v>
      </c>
      <c r="G324" s="251"/>
      <c r="H324" s="254">
        <v>18.15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163</v>
      </c>
      <c r="AU324" s="260" t="s">
        <v>85</v>
      </c>
      <c r="AV324" s="14" t="s">
        <v>85</v>
      </c>
      <c r="AW324" s="14" t="s">
        <v>4</v>
      </c>
      <c r="AX324" s="14" t="s">
        <v>83</v>
      </c>
      <c r="AY324" s="260" t="s">
        <v>153</v>
      </c>
    </row>
    <row r="325" spans="1:65" s="2" customFormat="1" ht="16.5" customHeight="1">
      <c r="A325" s="38"/>
      <c r="B325" s="39"/>
      <c r="C325" s="272" t="s">
        <v>505</v>
      </c>
      <c r="D325" s="272" t="s">
        <v>245</v>
      </c>
      <c r="E325" s="273" t="s">
        <v>506</v>
      </c>
      <c r="F325" s="274" t="s">
        <v>507</v>
      </c>
      <c r="G325" s="275" t="s">
        <v>177</v>
      </c>
      <c r="H325" s="276">
        <v>0.018</v>
      </c>
      <c r="I325" s="277"/>
      <c r="J325" s="278">
        <f>ROUND(I325*H325,2)</f>
        <v>0</v>
      </c>
      <c r="K325" s="274" t="s">
        <v>1</v>
      </c>
      <c r="L325" s="279"/>
      <c r="M325" s="280" t="s">
        <v>1</v>
      </c>
      <c r="N325" s="281" t="s">
        <v>41</v>
      </c>
      <c r="O325" s="91"/>
      <c r="P325" s="235">
        <f>O325*H325</f>
        <v>0</v>
      </c>
      <c r="Q325" s="235">
        <v>0.00465</v>
      </c>
      <c r="R325" s="235">
        <f>Q325*H325</f>
        <v>8.369999999999999E-05</v>
      </c>
      <c r="S325" s="235">
        <v>0</v>
      </c>
      <c r="T325" s="236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7" t="s">
        <v>314</v>
      </c>
      <c r="AT325" s="237" t="s">
        <v>245</v>
      </c>
      <c r="AU325" s="237" t="s">
        <v>85</v>
      </c>
      <c r="AY325" s="17" t="s">
        <v>153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7" t="s">
        <v>83</v>
      </c>
      <c r="BK325" s="238">
        <f>ROUND(I325*H325,2)</f>
        <v>0</v>
      </c>
      <c r="BL325" s="17" t="s">
        <v>239</v>
      </c>
      <c r="BM325" s="237" t="s">
        <v>508</v>
      </c>
    </row>
    <row r="326" spans="1:51" s="13" customFormat="1" ht="12">
      <c r="A326" s="13"/>
      <c r="B326" s="239"/>
      <c r="C326" s="240"/>
      <c r="D326" s="241" t="s">
        <v>163</v>
      </c>
      <c r="E326" s="242" t="s">
        <v>1</v>
      </c>
      <c r="F326" s="243" t="s">
        <v>407</v>
      </c>
      <c r="G326" s="240"/>
      <c r="H326" s="242" t="s">
        <v>1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163</v>
      </c>
      <c r="AU326" s="249" t="s">
        <v>85</v>
      </c>
      <c r="AV326" s="13" t="s">
        <v>83</v>
      </c>
      <c r="AW326" s="13" t="s">
        <v>32</v>
      </c>
      <c r="AX326" s="13" t="s">
        <v>76</v>
      </c>
      <c r="AY326" s="249" t="s">
        <v>153</v>
      </c>
    </row>
    <row r="327" spans="1:51" s="13" customFormat="1" ht="12">
      <c r="A327" s="13"/>
      <c r="B327" s="239"/>
      <c r="C327" s="240"/>
      <c r="D327" s="241" t="s">
        <v>163</v>
      </c>
      <c r="E327" s="242" t="s">
        <v>1</v>
      </c>
      <c r="F327" s="243" t="s">
        <v>460</v>
      </c>
      <c r="G327" s="240"/>
      <c r="H327" s="242" t="s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163</v>
      </c>
      <c r="AU327" s="249" t="s">
        <v>85</v>
      </c>
      <c r="AV327" s="13" t="s">
        <v>83</v>
      </c>
      <c r="AW327" s="13" t="s">
        <v>32</v>
      </c>
      <c r="AX327" s="13" t="s">
        <v>76</v>
      </c>
      <c r="AY327" s="249" t="s">
        <v>153</v>
      </c>
    </row>
    <row r="328" spans="1:51" s="14" customFormat="1" ht="12">
      <c r="A328" s="14"/>
      <c r="B328" s="250"/>
      <c r="C328" s="251"/>
      <c r="D328" s="241" t="s">
        <v>163</v>
      </c>
      <c r="E328" s="252" t="s">
        <v>1</v>
      </c>
      <c r="F328" s="253" t="s">
        <v>487</v>
      </c>
      <c r="G328" s="251"/>
      <c r="H328" s="254">
        <v>0.008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163</v>
      </c>
      <c r="AU328" s="260" t="s">
        <v>85</v>
      </c>
      <c r="AV328" s="14" t="s">
        <v>85</v>
      </c>
      <c r="AW328" s="14" t="s">
        <v>32</v>
      </c>
      <c r="AX328" s="14" t="s">
        <v>76</v>
      </c>
      <c r="AY328" s="260" t="s">
        <v>153</v>
      </c>
    </row>
    <row r="329" spans="1:51" s="13" customFormat="1" ht="12">
      <c r="A329" s="13"/>
      <c r="B329" s="239"/>
      <c r="C329" s="240"/>
      <c r="D329" s="241" t="s">
        <v>163</v>
      </c>
      <c r="E329" s="242" t="s">
        <v>1</v>
      </c>
      <c r="F329" s="243" t="s">
        <v>461</v>
      </c>
      <c r="G329" s="240"/>
      <c r="H329" s="242" t="s">
        <v>1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163</v>
      </c>
      <c r="AU329" s="249" t="s">
        <v>85</v>
      </c>
      <c r="AV329" s="13" t="s">
        <v>83</v>
      </c>
      <c r="AW329" s="13" t="s">
        <v>32</v>
      </c>
      <c r="AX329" s="13" t="s">
        <v>76</v>
      </c>
      <c r="AY329" s="249" t="s">
        <v>153</v>
      </c>
    </row>
    <row r="330" spans="1:51" s="14" customFormat="1" ht="12">
      <c r="A330" s="14"/>
      <c r="B330" s="250"/>
      <c r="C330" s="251"/>
      <c r="D330" s="241" t="s">
        <v>163</v>
      </c>
      <c r="E330" s="252" t="s">
        <v>1</v>
      </c>
      <c r="F330" s="253" t="s">
        <v>509</v>
      </c>
      <c r="G330" s="251"/>
      <c r="H330" s="254">
        <v>0.008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0" t="s">
        <v>163</v>
      </c>
      <c r="AU330" s="260" t="s">
        <v>85</v>
      </c>
      <c r="AV330" s="14" t="s">
        <v>85</v>
      </c>
      <c r="AW330" s="14" t="s">
        <v>32</v>
      </c>
      <c r="AX330" s="14" t="s">
        <v>76</v>
      </c>
      <c r="AY330" s="260" t="s">
        <v>153</v>
      </c>
    </row>
    <row r="331" spans="1:51" s="15" customFormat="1" ht="12">
      <c r="A331" s="15"/>
      <c r="B331" s="261"/>
      <c r="C331" s="262"/>
      <c r="D331" s="241" t="s">
        <v>163</v>
      </c>
      <c r="E331" s="263" t="s">
        <v>1</v>
      </c>
      <c r="F331" s="264" t="s">
        <v>198</v>
      </c>
      <c r="G331" s="262"/>
      <c r="H331" s="265">
        <v>0.016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1" t="s">
        <v>163</v>
      </c>
      <c r="AU331" s="271" t="s">
        <v>85</v>
      </c>
      <c r="AV331" s="15" t="s">
        <v>161</v>
      </c>
      <c r="AW331" s="15" t="s">
        <v>32</v>
      </c>
      <c r="AX331" s="15" t="s">
        <v>83</v>
      </c>
      <c r="AY331" s="271" t="s">
        <v>153</v>
      </c>
    </row>
    <row r="332" spans="1:51" s="14" customFormat="1" ht="12">
      <c r="A332" s="14"/>
      <c r="B332" s="250"/>
      <c r="C332" s="251"/>
      <c r="D332" s="241" t="s">
        <v>163</v>
      </c>
      <c r="E332" s="251"/>
      <c r="F332" s="253" t="s">
        <v>510</v>
      </c>
      <c r="G332" s="251"/>
      <c r="H332" s="254">
        <v>0.018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0" t="s">
        <v>163</v>
      </c>
      <c r="AU332" s="260" t="s">
        <v>85</v>
      </c>
      <c r="AV332" s="14" t="s">
        <v>85</v>
      </c>
      <c r="AW332" s="14" t="s">
        <v>4</v>
      </c>
      <c r="AX332" s="14" t="s">
        <v>83</v>
      </c>
      <c r="AY332" s="260" t="s">
        <v>153</v>
      </c>
    </row>
    <row r="333" spans="1:65" s="2" customFormat="1" ht="16.5" customHeight="1">
      <c r="A333" s="38"/>
      <c r="B333" s="39"/>
      <c r="C333" s="272" t="s">
        <v>511</v>
      </c>
      <c r="D333" s="272" t="s">
        <v>245</v>
      </c>
      <c r="E333" s="273" t="s">
        <v>512</v>
      </c>
      <c r="F333" s="274" t="s">
        <v>465</v>
      </c>
      <c r="G333" s="275" t="s">
        <v>172</v>
      </c>
      <c r="H333" s="276">
        <v>40</v>
      </c>
      <c r="I333" s="277"/>
      <c r="J333" s="278">
        <f>ROUND(I333*H333,2)</f>
        <v>0</v>
      </c>
      <c r="K333" s="274" t="s">
        <v>1</v>
      </c>
      <c r="L333" s="279"/>
      <c r="M333" s="280" t="s">
        <v>1</v>
      </c>
      <c r="N333" s="281" t="s">
        <v>41</v>
      </c>
      <c r="O333" s="91"/>
      <c r="P333" s="235">
        <f>O333*H333</f>
        <v>0</v>
      </c>
      <c r="Q333" s="235">
        <v>0.00138</v>
      </c>
      <c r="R333" s="235">
        <f>Q333*H333</f>
        <v>0.0552</v>
      </c>
      <c r="S333" s="235">
        <v>0</v>
      </c>
      <c r="T333" s="23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7" t="s">
        <v>314</v>
      </c>
      <c r="AT333" s="237" t="s">
        <v>245</v>
      </c>
      <c r="AU333" s="237" t="s">
        <v>85</v>
      </c>
      <c r="AY333" s="17" t="s">
        <v>153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7" t="s">
        <v>83</v>
      </c>
      <c r="BK333" s="238">
        <f>ROUND(I333*H333,2)</f>
        <v>0</v>
      </c>
      <c r="BL333" s="17" t="s">
        <v>239</v>
      </c>
      <c r="BM333" s="237" t="s">
        <v>513</v>
      </c>
    </row>
    <row r="334" spans="1:51" s="13" customFormat="1" ht="12">
      <c r="A334" s="13"/>
      <c r="B334" s="239"/>
      <c r="C334" s="240"/>
      <c r="D334" s="241" t="s">
        <v>163</v>
      </c>
      <c r="E334" s="242" t="s">
        <v>1</v>
      </c>
      <c r="F334" s="243" t="s">
        <v>466</v>
      </c>
      <c r="G334" s="240"/>
      <c r="H334" s="242" t="s">
        <v>1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163</v>
      </c>
      <c r="AU334" s="249" t="s">
        <v>85</v>
      </c>
      <c r="AV334" s="13" t="s">
        <v>83</v>
      </c>
      <c r="AW334" s="13" t="s">
        <v>32</v>
      </c>
      <c r="AX334" s="13" t="s">
        <v>76</v>
      </c>
      <c r="AY334" s="249" t="s">
        <v>153</v>
      </c>
    </row>
    <row r="335" spans="1:51" s="13" customFormat="1" ht="12">
      <c r="A335" s="13"/>
      <c r="B335" s="239"/>
      <c r="C335" s="240"/>
      <c r="D335" s="241" t="s">
        <v>163</v>
      </c>
      <c r="E335" s="242" t="s">
        <v>1</v>
      </c>
      <c r="F335" s="243" t="s">
        <v>514</v>
      </c>
      <c r="G335" s="240"/>
      <c r="H335" s="242" t="s">
        <v>1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163</v>
      </c>
      <c r="AU335" s="249" t="s">
        <v>85</v>
      </c>
      <c r="AV335" s="13" t="s">
        <v>83</v>
      </c>
      <c r="AW335" s="13" t="s">
        <v>32</v>
      </c>
      <c r="AX335" s="13" t="s">
        <v>76</v>
      </c>
      <c r="AY335" s="249" t="s">
        <v>153</v>
      </c>
    </row>
    <row r="336" spans="1:51" s="14" customFormat="1" ht="12">
      <c r="A336" s="14"/>
      <c r="B336" s="250"/>
      <c r="C336" s="251"/>
      <c r="D336" s="241" t="s">
        <v>163</v>
      </c>
      <c r="E336" s="252" t="s">
        <v>1</v>
      </c>
      <c r="F336" s="253" t="s">
        <v>351</v>
      </c>
      <c r="G336" s="251"/>
      <c r="H336" s="254">
        <v>40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163</v>
      </c>
      <c r="AU336" s="260" t="s">
        <v>85</v>
      </c>
      <c r="AV336" s="14" t="s">
        <v>85</v>
      </c>
      <c r="AW336" s="14" t="s">
        <v>32</v>
      </c>
      <c r="AX336" s="14" t="s">
        <v>83</v>
      </c>
      <c r="AY336" s="260" t="s">
        <v>153</v>
      </c>
    </row>
    <row r="337" spans="1:65" s="2" customFormat="1" ht="16.5" customHeight="1">
      <c r="A337" s="38"/>
      <c r="B337" s="39"/>
      <c r="C337" s="272" t="s">
        <v>515</v>
      </c>
      <c r="D337" s="272" t="s">
        <v>245</v>
      </c>
      <c r="E337" s="273" t="s">
        <v>516</v>
      </c>
      <c r="F337" s="274" t="s">
        <v>517</v>
      </c>
      <c r="G337" s="275" t="s">
        <v>424</v>
      </c>
      <c r="H337" s="276">
        <v>213.978</v>
      </c>
      <c r="I337" s="277"/>
      <c r="J337" s="278">
        <f>ROUND(I337*H337,2)</f>
        <v>0</v>
      </c>
      <c r="K337" s="274" t="s">
        <v>1</v>
      </c>
      <c r="L337" s="279"/>
      <c r="M337" s="280" t="s">
        <v>1</v>
      </c>
      <c r="N337" s="281" t="s">
        <v>41</v>
      </c>
      <c r="O337" s="91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314</v>
      </c>
      <c r="AT337" s="237" t="s">
        <v>245</v>
      </c>
      <c r="AU337" s="237" t="s">
        <v>85</v>
      </c>
      <c r="AY337" s="17" t="s">
        <v>153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83</v>
      </c>
      <c r="BK337" s="238">
        <f>ROUND(I337*H337,2)</f>
        <v>0</v>
      </c>
      <c r="BL337" s="17" t="s">
        <v>239</v>
      </c>
      <c r="BM337" s="237" t="s">
        <v>518</v>
      </c>
    </row>
    <row r="338" spans="1:51" s="14" customFormat="1" ht="12">
      <c r="A338" s="14"/>
      <c r="B338" s="250"/>
      <c r="C338" s="251"/>
      <c r="D338" s="241" t="s">
        <v>163</v>
      </c>
      <c r="E338" s="251"/>
      <c r="F338" s="253" t="s">
        <v>519</v>
      </c>
      <c r="G338" s="251"/>
      <c r="H338" s="254">
        <v>213.978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163</v>
      </c>
      <c r="AU338" s="260" t="s">
        <v>85</v>
      </c>
      <c r="AV338" s="14" t="s">
        <v>85</v>
      </c>
      <c r="AW338" s="14" t="s">
        <v>4</v>
      </c>
      <c r="AX338" s="14" t="s">
        <v>83</v>
      </c>
      <c r="AY338" s="260" t="s">
        <v>153</v>
      </c>
    </row>
    <row r="339" spans="1:65" s="2" customFormat="1" ht="24.15" customHeight="1">
      <c r="A339" s="38"/>
      <c r="B339" s="39"/>
      <c r="C339" s="226" t="s">
        <v>520</v>
      </c>
      <c r="D339" s="226" t="s">
        <v>156</v>
      </c>
      <c r="E339" s="227" t="s">
        <v>521</v>
      </c>
      <c r="F339" s="228" t="s">
        <v>522</v>
      </c>
      <c r="G339" s="229" t="s">
        <v>424</v>
      </c>
      <c r="H339" s="230">
        <v>7.3</v>
      </c>
      <c r="I339" s="231"/>
      <c r="J339" s="232">
        <f>ROUND(I339*H339,2)</f>
        <v>0</v>
      </c>
      <c r="K339" s="228" t="s">
        <v>160</v>
      </c>
      <c r="L339" s="44"/>
      <c r="M339" s="233" t="s">
        <v>1</v>
      </c>
      <c r="N339" s="234" t="s">
        <v>41</v>
      </c>
      <c r="O339" s="91"/>
      <c r="P339" s="235">
        <f>O339*H339</f>
        <v>0</v>
      </c>
      <c r="Q339" s="235">
        <v>6E-05</v>
      </c>
      <c r="R339" s="235">
        <f>Q339*H339</f>
        <v>0.000438</v>
      </c>
      <c r="S339" s="235">
        <v>0</v>
      </c>
      <c r="T339" s="23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7" t="s">
        <v>239</v>
      </c>
      <c r="AT339" s="237" t="s">
        <v>156</v>
      </c>
      <c r="AU339" s="237" t="s">
        <v>85</v>
      </c>
      <c r="AY339" s="17" t="s">
        <v>153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7" t="s">
        <v>83</v>
      </c>
      <c r="BK339" s="238">
        <f>ROUND(I339*H339,2)</f>
        <v>0</v>
      </c>
      <c r="BL339" s="17" t="s">
        <v>239</v>
      </c>
      <c r="BM339" s="237" t="s">
        <v>523</v>
      </c>
    </row>
    <row r="340" spans="1:51" s="13" customFormat="1" ht="12">
      <c r="A340" s="13"/>
      <c r="B340" s="239"/>
      <c r="C340" s="240"/>
      <c r="D340" s="241" t="s">
        <v>163</v>
      </c>
      <c r="E340" s="242" t="s">
        <v>1</v>
      </c>
      <c r="F340" s="243" t="s">
        <v>407</v>
      </c>
      <c r="G340" s="240"/>
      <c r="H340" s="242" t="s">
        <v>1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163</v>
      </c>
      <c r="AU340" s="249" t="s">
        <v>85</v>
      </c>
      <c r="AV340" s="13" t="s">
        <v>83</v>
      </c>
      <c r="AW340" s="13" t="s">
        <v>32</v>
      </c>
      <c r="AX340" s="13" t="s">
        <v>76</v>
      </c>
      <c r="AY340" s="249" t="s">
        <v>153</v>
      </c>
    </row>
    <row r="341" spans="1:51" s="13" customFormat="1" ht="12">
      <c r="A341" s="13"/>
      <c r="B341" s="239"/>
      <c r="C341" s="240"/>
      <c r="D341" s="241" t="s">
        <v>163</v>
      </c>
      <c r="E341" s="242" t="s">
        <v>1</v>
      </c>
      <c r="F341" s="243" t="s">
        <v>524</v>
      </c>
      <c r="G341" s="240"/>
      <c r="H341" s="242" t="s">
        <v>1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163</v>
      </c>
      <c r="AU341" s="249" t="s">
        <v>85</v>
      </c>
      <c r="AV341" s="13" t="s">
        <v>83</v>
      </c>
      <c r="AW341" s="13" t="s">
        <v>32</v>
      </c>
      <c r="AX341" s="13" t="s">
        <v>76</v>
      </c>
      <c r="AY341" s="249" t="s">
        <v>153</v>
      </c>
    </row>
    <row r="342" spans="1:51" s="14" customFormat="1" ht="12">
      <c r="A342" s="14"/>
      <c r="B342" s="250"/>
      <c r="C342" s="251"/>
      <c r="D342" s="241" t="s">
        <v>163</v>
      </c>
      <c r="E342" s="252" t="s">
        <v>1</v>
      </c>
      <c r="F342" s="253" t="s">
        <v>525</v>
      </c>
      <c r="G342" s="251"/>
      <c r="H342" s="254">
        <v>7.3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163</v>
      </c>
      <c r="AU342" s="260" t="s">
        <v>85</v>
      </c>
      <c r="AV342" s="14" t="s">
        <v>85</v>
      </c>
      <c r="AW342" s="14" t="s">
        <v>32</v>
      </c>
      <c r="AX342" s="14" t="s">
        <v>83</v>
      </c>
      <c r="AY342" s="260" t="s">
        <v>153</v>
      </c>
    </row>
    <row r="343" spans="1:65" s="2" customFormat="1" ht="21.75" customHeight="1">
      <c r="A343" s="38"/>
      <c r="B343" s="39"/>
      <c r="C343" s="272" t="s">
        <v>526</v>
      </c>
      <c r="D343" s="272" t="s">
        <v>245</v>
      </c>
      <c r="E343" s="273" t="s">
        <v>469</v>
      </c>
      <c r="F343" s="274" t="s">
        <v>470</v>
      </c>
      <c r="G343" s="275" t="s">
        <v>177</v>
      </c>
      <c r="H343" s="276">
        <v>0.008</v>
      </c>
      <c r="I343" s="277"/>
      <c r="J343" s="278">
        <f>ROUND(I343*H343,2)</f>
        <v>0</v>
      </c>
      <c r="K343" s="274" t="s">
        <v>160</v>
      </c>
      <c r="L343" s="279"/>
      <c r="M343" s="280" t="s">
        <v>1</v>
      </c>
      <c r="N343" s="281" t="s">
        <v>41</v>
      </c>
      <c r="O343" s="91"/>
      <c r="P343" s="235">
        <f>O343*H343</f>
        <v>0</v>
      </c>
      <c r="Q343" s="235">
        <v>1</v>
      </c>
      <c r="R343" s="235">
        <f>Q343*H343</f>
        <v>0.008</v>
      </c>
      <c r="S343" s="235">
        <v>0</v>
      </c>
      <c r="T343" s="23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7" t="s">
        <v>314</v>
      </c>
      <c r="AT343" s="237" t="s">
        <v>245</v>
      </c>
      <c r="AU343" s="237" t="s">
        <v>85</v>
      </c>
      <c r="AY343" s="17" t="s">
        <v>153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7" t="s">
        <v>83</v>
      </c>
      <c r="BK343" s="238">
        <f>ROUND(I343*H343,2)</f>
        <v>0</v>
      </c>
      <c r="BL343" s="17" t="s">
        <v>239</v>
      </c>
      <c r="BM343" s="237" t="s">
        <v>527</v>
      </c>
    </row>
    <row r="344" spans="1:47" s="2" customFormat="1" ht="12">
      <c r="A344" s="38"/>
      <c r="B344" s="39"/>
      <c r="C344" s="40"/>
      <c r="D344" s="241" t="s">
        <v>249</v>
      </c>
      <c r="E344" s="40"/>
      <c r="F344" s="282" t="s">
        <v>472</v>
      </c>
      <c r="G344" s="40"/>
      <c r="H344" s="40"/>
      <c r="I344" s="283"/>
      <c r="J344" s="40"/>
      <c r="K344" s="40"/>
      <c r="L344" s="44"/>
      <c r="M344" s="284"/>
      <c r="N344" s="28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249</v>
      </c>
      <c r="AU344" s="17" t="s">
        <v>85</v>
      </c>
    </row>
    <row r="345" spans="1:51" s="13" customFormat="1" ht="12">
      <c r="A345" s="13"/>
      <c r="B345" s="239"/>
      <c r="C345" s="240"/>
      <c r="D345" s="241" t="s">
        <v>163</v>
      </c>
      <c r="E345" s="242" t="s">
        <v>1</v>
      </c>
      <c r="F345" s="243" t="s">
        <v>407</v>
      </c>
      <c r="G345" s="240"/>
      <c r="H345" s="242" t="s">
        <v>1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163</v>
      </c>
      <c r="AU345" s="249" t="s">
        <v>85</v>
      </c>
      <c r="AV345" s="13" t="s">
        <v>83</v>
      </c>
      <c r="AW345" s="13" t="s">
        <v>32</v>
      </c>
      <c r="AX345" s="13" t="s">
        <v>76</v>
      </c>
      <c r="AY345" s="249" t="s">
        <v>153</v>
      </c>
    </row>
    <row r="346" spans="1:51" s="13" customFormat="1" ht="12">
      <c r="A346" s="13"/>
      <c r="B346" s="239"/>
      <c r="C346" s="240"/>
      <c r="D346" s="241" t="s">
        <v>163</v>
      </c>
      <c r="E346" s="242" t="s">
        <v>1</v>
      </c>
      <c r="F346" s="243" t="s">
        <v>524</v>
      </c>
      <c r="G346" s="240"/>
      <c r="H346" s="242" t="s">
        <v>1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9" t="s">
        <v>163</v>
      </c>
      <c r="AU346" s="249" t="s">
        <v>85</v>
      </c>
      <c r="AV346" s="13" t="s">
        <v>83</v>
      </c>
      <c r="AW346" s="13" t="s">
        <v>32</v>
      </c>
      <c r="AX346" s="13" t="s">
        <v>76</v>
      </c>
      <c r="AY346" s="249" t="s">
        <v>153</v>
      </c>
    </row>
    <row r="347" spans="1:51" s="14" customFormat="1" ht="12">
      <c r="A347" s="14"/>
      <c r="B347" s="250"/>
      <c r="C347" s="251"/>
      <c r="D347" s="241" t="s">
        <v>163</v>
      </c>
      <c r="E347" s="252" t="s">
        <v>1</v>
      </c>
      <c r="F347" s="253" t="s">
        <v>528</v>
      </c>
      <c r="G347" s="251"/>
      <c r="H347" s="254">
        <v>0.007</v>
      </c>
      <c r="I347" s="255"/>
      <c r="J347" s="251"/>
      <c r="K347" s="251"/>
      <c r="L347" s="256"/>
      <c r="M347" s="257"/>
      <c r="N347" s="258"/>
      <c r="O347" s="258"/>
      <c r="P347" s="258"/>
      <c r="Q347" s="258"/>
      <c r="R347" s="258"/>
      <c r="S347" s="258"/>
      <c r="T347" s="25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0" t="s">
        <v>163</v>
      </c>
      <c r="AU347" s="260" t="s">
        <v>85</v>
      </c>
      <c r="AV347" s="14" t="s">
        <v>85</v>
      </c>
      <c r="AW347" s="14" t="s">
        <v>32</v>
      </c>
      <c r="AX347" s="14" t="s">
        <v>83</v>
      </c>
      <c r="AY347" s="260" t="s">
        <v>153</v>
      </c>
    </row>
    <row r="348" spans="1:51" s="14" customFormat="1" ht="12">
      <c r="A348" s="14"/>
      <c r="B348" s="250"/>
      <c r="C348" s="251"/>
      <c r="D348" s="241" t="s">
        <v>163</v>
      </c>
      <c r="E348" s="251"/>
      <c r="F348" s="253" t="s">
        <v>529</v>
      </c>
      <c r="G348" s="251"/>
      <c r="H348" s="254">
        <v>0.008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163</v>
      </c>
      <c r="AU348" s="260" t="s">
        <v>85</v>
      </c>
      <c r="AV348" s="14" t="s">
        <v>85</v>
      </c>
      <c r="AW348" s="14" t="s">
        <v>4</v>
      </c>
      <c r="AX348" s="14" t="s">
        <v>83</v>
      </c>
      <c r="AY348" s="260" t="s">
        <v>153</v>
      </c>
    </row>
    <row r="349" spans="1:65" s="2" customFormat="1" ht="16.5" customHeight="1">
      <c r="A349" s="38"/>
      <c r="B349" s="39"/>
      <c r="C349" s="272" t="s">
        <v>530</v>
      </c>
      <c r="D349" s="272" t="s">
        <v>245</v>
      </c>
      <c r="E349" s="273" t="s">
        <v>516</v>
      </c>
      <c r="F349" s="274" t="s">
        <v>517</v>
      </c>
      <c r="G349" s="275" t="s">
        <v>424</v>
      </c>
      <c r="H349" s="276">
        <v>8.03</v>
      </c>
      <c r="I349" s="277"/>
      <c r="J349" s="278">
        <f>ROUND(I349*H349,2)</f>
        <v>0</v>
      </c>
      <c r="K349" s="274" t="s">
        <v>1</v>
      </c>
      <c r="L349" s="279"/>
      <c r="M349" s="280" t="s">
        <v>1</v>
      </c>
      <c r="N349" s="281" t="s">
        <v>41</v>
      </c>
      <c r="O349" s="91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7" t="s">
        <v>314</v>
      </c>
      <c r="AT349" s="237" t="s">
        <v>245</v>
      </c>
      <c r="AU349" s="237" t="s">
        <v>85</v>
      </c>
      <c r="AY349" s="17" t="s">
        <v>153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7" t="s">
        <v>83</v>
      </c>
      <c r="BK349" s="238">
        <f>ROUND(I349*H349,2)</f>
        <v>0</v>
      </c>
      <c r="BL349" s="17" t="s">
        <v>239</v>
      </c>
      <c r="BM349" s="237" t="s">
        <v>531</v>
      </c>
    </row>
    <row r="350" spans="1:51" s="14" customFormat="1" ht="12">
      <c r="A350" s="14"/>
      <c r="B350" s="250"/>
      <c r="C350" s="251"/>
      <c r="D350" s="241" t="s">
        <v>163</v>
      </c>
      <c r="E350" s="251"/>
      <c r="F350" s="253" t="s">
        <v>532</v>
      </c>
      <c r="G350" s="251"/>
      <c r="H350" s="254">
        <v>8.03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0" t="s">
        <v>163</v>
      </c>
      <c r="AU350" s="260" t="s">
        <v>85</v>
      </c>
      <c r="AV350" s="14" t="s">
        <v>85</v>
      </c>
      <c r="AW350" s="14" t="s">
        <v>4</v>
      </c>
      <c r="AX350" s="14" t="s">
        <v>83</v>
      </c>
      <c r="AY350" s="260" t="s">
        <v>153</v>
      </c>
    </row>
    <row r="351" spans="1:65" s="2" customFormat="1" ht="24.15" customHeight="1">
      <c r="A351" s="38"/>
      <c r="B351" s="39"/>
      <c r="C351" s="226" t="s">
        <v>533</v>
      </c>
      <c r="D351" s="226" t="s">
        <v>156</v>
      </c>
      <c r="E351" s="227" t="s">
        <v>534</v>
      </c>
      <c r="F351" s="228" t="s">
        <v>535</v>
      </c>
      <c r="G351" s="229" t="s">
        <v>424</v>
      </c>
      <c r="H351" s="230">
        <v>466.6</v>
      </c>
      <c r="I351" s="231"/>
      <c r="J351" s="232">
        <f>ROUND(I351*H351,2)</f>
        <v>0</v>
      </c>
      <c r="K351" s="228" t="s">
        <v>160</v>
      </c>
      <c r="L351" s="44"/>
      <c r="M351" s="233" t="s">
        <v>1</v>
      </c>
      <c r="N351" s="234" t="s">
        <v>41</v>
      </c>
      <c r="O351" s="91"/>
      <c r="P351" s="235">
        <f>O351*H351</f>
        <v>0</v>
      </c>
      <c r="Q351" s="235">
        <v>5E-05</v>
      </c>
      <c r="R351" s="235">
        <f>Q351*H351</f>
        <v>0.023330000000000004</v>
      </c>
      <c r="S351" s="235">
        <v>0</v>
      </c>
      <c r="T351" s="236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7" t="s">
        <v>239</v>
      </c>
      <c r="AT351" s="237" t="s">
        <v>156</v>
      </c>
      <c r="AU351" s="237" t="s">
        <v>85</v>
      </c>
      <c r="AY351" s="17" t="s">
        <v>153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7" t="s">
        <v>83</v>
      </c>
      <c r="BK351" s="238">
        <f>ROUND(I351*H351,2)</f>
        <v>0</v>
      </c>
      <c r="BL351" s="17" t="s">
        <v>239</v>
      </c>
      <c r="BM351" s="237" t="s">
        <v>536</v>
      </c>
    </row>
    <row r="352" spans="1:51" s="13" customFormat="1" ht="12">
      <c r="A352" s="13"/>
      <c r="B352" s="239"/>
      <c r="C352" s="240"/>
      <c r="D352" s="241" t="s">
        <v>163</v>
      </c>
      <c r="E352" s="242" t="s">
        <v>1</v>
      </c>
      <c r="F352" s="243" t="s">
        <v>407</v>
      </c>
      <c r="G352" s="240"/>
      <c r="H352" s="242" t="s">
        <v>1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163</v>
      </c>
      <c r="AU352" s="249" t="s">
        <v>85</v>
      </c>
      <c r="AV352" s="13" t="s">
        <v>83</v>
      </c>
      <c r="AW352" s="13" t="s">
        <v>32</v>
      </c>
      <c r="AX352" s="13" t="s">
        <v>76</v>
      </c>
      <c r="AY352" s="249" t="s">
        <v>153</v>
      </c>
    </row>
    <row r="353" spans="1:51" s="13" customFormat="1" ht="12">
      <c r="A353" s="13"/>
      <c r="B353" s="239"/>
      <c r="C353" s="240"/>
      <c r="D353" s="241" t="s">
        <v>163</v>
      </c>
      <c r="E353" s="242" t="s">
        <v>1</v>
      </c>
      <c r="F353" s="243" t="s">
        <v>537</v>
      </c>
      <c r="G353" s="240"/>
      <c r="H353" s="242" t="s">
        <v>1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163</v>
      </c>
      <c r="AU353" s="249" t="s">
        <v>85</v>
      </c>
      <c r="AV353" s="13" t="s">
        <v>83</v>
      </c>
      <c r="AW353" s="13" t="s">
        <v>32</v>
      </c>
      <c r="AX353" s="13" t="s">
        <v>76</v>
      </c>
      <c r="AY353" s="249" t="s">
        <v>153</v>
      </c>
    </row>
    <row r="354" spans="1:51" s="14" customFormat="1" ht="12">
      <c r="A354" s="14"/>
      <c r="B354" s="250"/>
      <c r="C354" s="251"/>
      <c r="D354" s="241" t="s">
        <v>163</v>
      </c>
      <c r="E354" s="252" t="s">
        <v>1</v>
      </c>
      <c r="F354" s="253" t="s">
        <v>393</v>
      </c>
      <c r="G354" s="251"/>
      <c r="H354" s="254">
        <v>49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163</v>
      </c>
      <c r="AU354" s="260" t="s">
        <v>85</v>
      </c>
      <c r="AV354" s="14" t="s">
        <v>85</v>
      </c>
      <c r="AW354" s="14" t="s">
        <v>32</v>
      </c>
      <c r="AX354" s="14" t="s">
        <v>76</v>
      </c>
      <c r="AY354" s="260" t="s">
        <v>153</v>
      </c>
    </row>
    <row r="355" spans="1:51" s="13" customFormat="1" ht="12">
      <c r="A355" s="13"/>
      <c r="B355" s="239"/>
      <c r="C355" s="240"/>
      <c r="D355" s="241" t="s">
        <v>163</v>
      </c>
      <c r="E355" s="242" t="s">
        <v>1</v>
      </c>
      <c r="F355" s="243" t="s">
        <v>538</v>
      </c>
      <c r="G355" s="240"/>
      <c r="H355" s="242" t="s">
        <v>1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163</v>
      </c>
      <c r="AU355" s="249" t="s">
        <v>85</v>
      </c>
      <c r="AV355" s="13" t="s">
        <v>83</v>
      </c>
      <c r="AW355" s="13" t="s">
        <v>32</v>
      </c>
      <c r="AX355" s="13" t="s">
        <v>76</v>
      </c>
      <c r="AY355" s="249" t="s">
        <v>153</v>
      </c>
    </row>
    <row r="356" spans="1:51" s="14" customFormat="1" ht="12">
      <c r="A356" s="14"/>
      <c r="B356" s="250"/>
      <c r="C356" s="251"/>
      <c r="D356" s="241" t="s">
        <v>163</v>
      </c>
      <c r="E356" s="252" t="s">
        <v>1</v>
      </c>
      <c r="F356" s="253" t="s">
        <v>271</v>
      </c>
      <c r="G356" s="251"/>
      <c r="H356" s="254">
        <v>23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0" t="s">
        <v>163</v>
      </c>
      <c r="AU356" s="260" t="s">
        <v>85</v>
      </c>
      <c r="AV356" s="14" t="s">
        <v>85</v>
      </c>
      <c r="AW356" s="14" t="s">
        <v>32</v>
      </c>
      <c r="AX356" s="14" t="s">
        <v>76</v>
      </c>
      <c r="AY356" s="260" t="s">
        <v>153</v>
      </c>
    </row>
    <row r="357" spans="1:51" s="13" customFormat="1" ht="12">
      <c r="A357" s="13"/>
      <c r="B357" s="239"/>
      <c r="C357" s="240"/>
      <c r="D357" s="241" t="s">
        <v>163</v>
      </c>
      <c r="E357" s="242" t="s">
        <v>1</v>
      </c>
      <c r="F357" s="243" t="s">
        <v>539</v>
      </c>
      <c r="G357" s="240"/>
      <c r="H357" s="242" t="s">
        <v>1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163</v>
      </c>
      <c r="AU357" s="249" t="s">
        <v>85</v>
      </c>
      <c r="AV357" s="13" t="s">
        <v>83</v>
      </c>
      <c r="AW357" s="13" t="s">
        <v>32</v>
      </c>
      <c r="AX357" s="13" t="s">
        <v>76</v>
      </c>
      <c r="AY357" s="249" t="s">
        <v>153</v>
      </c>
    </row>
    <row r="358" spans="1:51" s="14" customFormat="1" ht="12">
      <c r="A358" s="14"/>
      <c r="B358" s="250"/>
      <c r="C358" s="251"/>
      <c r="D358" s="241" t="s">
        <v>163</v>
      </c>
      <c r="E358" s="252" t="s">
        <v>1</v>
      </c>
      <c r="F358" s="253" t="s">
        <v>540</v>
      </c>
      <c r="G358" s="251"/>
      <c r="H358" s="254">
        <v>76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163</v>
      </c>
      <c r="AU358" s="260" t="s">
        <v>85</v>
      </c>
      <c r="AV358" s="14" t="s">
        <v>85</v>
      </c>
      <c r="AW358" s="14" t="s">
        <v>32</v>
      </c>
      <c r="AX358" s="14" t="s">
        <v>76</v>
      </c>
      <c r="AY358" s="260" t="s">
        <v>153</v>
      </c>
    </row>
    <row r="359" spans="1:51" s="13" customFormat="1" ht="12">
      <c r="A359" s="13"/>
      <c r="B359" s="239"/>
      <c r="C359" s="240"/>
      <c r="D359" s="241" t="s">
        <v>163</v>
      </c>
      <c r="E359" s="242" t="s">
        <v>1</v>
      </c>
      <c r="F359" s="243" t="s">
        <v>541</v>
      </c>
      <c r="G359" s="240"/>
      <c r="H359" s="242" t="s">
        <v>1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163</v>
      </c>
      <c r="AU359" s="249" t="s">
        <v>85</v>
      </c>
      <c r="AV359" s="13" t="s">
        <v>83</v>
      </c>
      <c r="AW359" s="13" t="s">
        <v>32</v>
      </c>
      <c r="AX359" s="13" t="s">
        <v>76</v>
      </c>
      <c r="AY359" s="249" t="s">
        <v>153</v>
      </c>
    </row>
    <row r="360" spans="1:51" s="14" customFormat="1" ht="12">
      <c r="A360" s="14"/>
      <c r="B360" s="250"/>
      <c r="C360" s="251"/>
      <c r="D360" s="241" t="s">
        <v>163</v>
      </c>
      <c r="E360" s="252" t="s">
        <v>1</v>
      </c>
      <c r="F360" s="253" t="s">
        <v>375</v>
      </c>
      <c r="G360" s="251"/>
      <c r="H360" s="254">
        <v>45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0" t="s">
        <v>163</v>
      </c>
      <c r="AU360" s="260" t="s">
        <v>85</v>
      </c>
      <c r="AV360" s="14" t="s">
        <v>85</v>
      </c>
      <c r="AW360" s="14" t="s">
        <v>32</v>
      </c>
      <c r="AX360" s="14" t="s">
        <v>76</v>
      </c>
      <c r="AY360" s="260" t="s">
        <v>153</v>
      </c>
    </row>
    <row r="361" spans="1:51" s="13" customFormat="1" ht="12">
      <c r="A361" s="13"/>
      <c r="B361" s="239"/>
      <c r="C361" s="240"/>
      <c r="D361" s="241" t="s">
        <v>163</v>
      </c>
      <c r="E361" s="242" t="s">
        <v>1</v>
      </c>
      <c r="F361" s="243" t="s">
        <v>542</v>
      </c>
      <c r="G361" s="240"/>
      <c r="H361" s="242" t="s">
        <v>1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163</v>
      </c>
      <c r="AU361" s="249" t="s">
        <v>85</v>
      </c>
      <c r="AV361" s="13" t="s">
        <v>83</v>
      </c>
      <c r="AW361" s="13" t="s">
        <v>32</v>
      </c>
      <c r="AX361" s="13" t="s">
        <v>76</v>
      </c>
      <c r="AY361" s="249" t="s">
        <v>153</v>
      </c>
    </row>
    <row r="362" spans="1:51" s="14" customFormat="1" ht="12">
      <c r="A362" s="14"/>
      <c r="B362" s="250"/>
      <c r="C362" s="251"/>
      <c r="D362" s="241" t="s">
        <v>163</v>
      </c>
      <c r="E362" s="252" t="s">
        <v>1</v>
      </c>
      <c r="F362" s="253" t="s">
        <v>379</v>
      </c>
      <c r="G362" s="251"/>
      <c r="H362" s="254">
        <v>46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0" t="s">
        <v>163</v>
      </c>
      <c r="AU362" s="260" t="s">
        <v>85</v>
      </c>
      <c r="AV362" s="14" t="s">
        <v>85</v>
      </c>
      <c r="AW362" s="14" t="s">
        <v>32</v>
      </c>
      <c r="AX362" s="14" t="s">
        <v>76</v>
      </c>
      <c r="AY362" s="260" t="s">
        <v>153</v>
      </c>
    </row>
    <row r="363" spans="1:51" s="13" customFormat="1" ht="12">
      <c r="A363" s="13"/>
      <c r="B363" s="239"/>
      <c r="C363" s="240"/>
      <c r="D363" s="241" t="s">
        <v>163</v>
      </c>
      <c r="E363" s="242" t="s">
        <v>1</v>
      </c>
      <c r="F363" s="243" t="s">
        <v>543</v>
      </c>
      <c r="G363" s="240"/>
      <c r="H363" s="242" t="s">
        <v>1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163</v>
      </c>
      <c r="AU363" s="249" t="s">
        <v>85</v>
      </c>
      <c r="AV363" s="13" t="s">
        <v>83</v>
      </c>
      <c r="AW363" s="13" t="s">
        <v>32</v>
      </c>
      <c r="AX363" s="13" t="s">
        <v>76</v>
      </c>
      <c r="AY363" s="249" t="s">
        <v>153</v>
      </c>
    </row>
    <row r="364" spans="1:51" s="14" customFormat="1" ht="12">
      <c r="A364" s="14"/>
      <c r="B364" s="250"/>
      <c r="C364" s="251"/>
      <c r="D364" s="241" t="s">
        <v>163</v>
      </c>
      <c r="E364" s="252" t="s">
        <v>1</v>
      </c>
      <c r="F364" s="253" t="s">
        <v>267</v>
      </c>
      <c r="G364" s="251"/>
      <c r="H364" s="254">
        <v>22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0" t="s">
        <v>163</v>
      </c>
      <c r="AU364" s="260" t="s">
        <v>85</v>
      </c>
      <c r="AV364" s="14" t="s">
        <v>85</v>
      </c>
      <c r="AW364" s="14" t="s">
        <v>32</v>
      </c>
      <c r="AX364" s="14" t="s">
        <v>76</v>
      </c>
      <c r="AY364" s="260" t="s">
        <v>153</v>
      </c>
    </row>
    <row r="365" spans="1:51" s="13" customFormat="1" ht="12">
      <c r="A365" s="13"/>
      <c r="B365" s="239"/>
      <c r="C365" s="240"/>
      <c r="D365" s="241" t="s">
        <v>163</v>
      </c>
      <c r="E365" s="242" t="s">
        <v>1</v>
      </c>
      <c r="F365" s="243" t="s">
        <v>544</v>
      </c>
      <c r="G365" s="240"/>
      <c r="H365" s="242" t="s">
        <v>1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163</v>
      </c>
      <c r="AU365" s="249" t="s">
        <v>85</v>
      </c>
      <c r="AV365" s="13" t="s">
        <v>83</v>
      </c>
      <c r="AW365" s="13" t="s">
        <v>32</v>
      </c>
      <c r="AX365" s="13" t="s">
        <v>76</v>
      </c>
      <c r="AY365" s="249" t="s">
        <v>153</v>
      </c>
    </row>
    <row r="366" spans="1:51" s="14" customFormat="1" ht="12">
      <c r="A366" s="14"/>
      <c r="B366" s="250"/>
      <c r="C366" s="251"/>
      <c r="D366" s="241" t="s">
        <v>163</v>
      </c>
      <c r="E366" s="252" t="s">
        <v>1</v>
      </c>
      <c r="F366" s="253" t="s">
        <v>545</v>
      </c>
      <c r="G366" s="251"/>
      <c r="H366" s="254">
        <v>23.6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0" t="s">
        <v>163</v>
      </c>
      <c r="AU366" s="260" t="s">
        <v>85</v>
      </c>
      <c r="AV366" s="14" t="s">
        <v>85</v>
      </c>
      <c r="AW366" s="14" t="s">
        <v>32</v>
      </c>
      <c r="AX366" s="14" t="s">
        <v>76</v>
      </c>
      <c r="AY366" s="260" t="s">
        <v>153</v>
      </c>
    </row>
    <row r="367" spans="1:51" s="13" customFormat="1" ht="12">
      <c r="A367" s="13"/>
      <c r="B367" s="239"/>
      <c r="C367" s="240"/>
      <c r="D367" s="241" t="s">
        <v>163</v>
      </c>
      <c r="E367" s="242" t="s">
        <v>1</v>
      </c>
      <c r="F367" s="243" t="s">
        <v>546</v>
      </c>
      <c r="G367" s="240"/>
      <c r="H367" s="242" t="s">
        <v>1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9" t="s">
        <v>163</v>
      </c>
      <c r="AU367" s="249" t="s">
        <v>85</v>
      </c>
      <c r="AV367" s="13" t="s">
        <v>83</v>
      </c>
      <c r="AW367" s="13" t="s">
        <v>32</v>
      </c>
      <c r="AX367" s="13" t="s">
        <v>76</v>
      </c>
      <c r="AY367" s="249" t="s">
        <v>153</v>
      </c>
    </row>
    <row r="368" spans="1:51" s="14" customFormat="1" ht="12">
      <c r="A368" s="14"/>
      <c r="B368" s="250"/>
      <c r="C368" s="251"/>
      <c r="D368" s="241" t="s">
        <v>163</v>
      </c>
      <c r="E368" s="252" t="s">
        <v>1</v>
      </c>
      <c r="F368" s="253" t="s">
        <v>547</v>
      </c>
      <c r="G368" s="251"/>
      <c r="H368" s="254">
        <v>139</v>
      </c>
      <c r="I368" s="255"/>
      <c r="J368" s="251"/>
      <c r="K368" s="251"/>
      <c r="L368" s="256"/>
      <c r="M368" s="257"/>
      <c r="N368" s="258"/>
      <c r="O368" s="258"/>
      <c r="P368" s="258"/>
      <c r="Q368" s="258"/>
      <c r="R368" s="258"/>
      <c r="S368" s="258"/>
      <c r="T368" s="25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0" t="s">
        <v>163</v>
      </c>
      <c r="AU368" s="260" t="s">
        <v>85</v>
      </c>
      <c r="AV368" s="14" t="s">
        <v>85</v>
      </c>
      <c r="AW368" s="14" t="s">
        <v>32</v>
      </c>
      <c r="AX368" s="14" t="s">
        <v>76</v>
      </c>
      <c r="AY368" s="260" t="s">
        <v>153</v>
      </c>
    </row>
    <row r="369" spans="1:51" s="13" customFormat="1" ht="12">
      <c r="A369" s="13"/>
      <c r="B369" s="239"/>
      <c r="C369" s="240"/>
      <c r="D369" s="241" t="s">
        <v>163</v>
      </c>
      <c r="E369" s="242" t="s">
        <v>1</v>
      </c>
      <c r="F369" s="243" t="s">
        <v>548</v>
      </c>
      <c r="G369" s="240"/>
      <c r="H369" s="242" t="s">
        <v>1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9" t="s">
        <v>163</v>
      </c>
      <c r="AU369" s="249" t="s">
        <v>85</v>
      </c>
      <c r="AV369" s="13" t="s">
        <v>83</v>
      </c>
      <c r="AW369" s="13" t="s">
        <v>32</v>
      </c>
      <c r="AX369" s="13" t="s">
        <v>76</v>
      </c>
      <c r="AY369" s="249" t="s">
        <v>153</v>
      </c>
    </row>
    <row r="370" spans="1:51" s="14" customFormat="1" ht="12">
      <c r="A370" s="14"/>
      <c r="B370" s="250"/>
      <c r="C370" s="251"/>
      <c r="D370" s="241" t="s">
        <v>163</v>
      </c>
      <c r="E370" s="252" t="s">
        <v>1</v>
      </c>
      <c r="F370" s="253" t="s">
        <v>365</v>
      </c>
      <c r="G370" s="251"/>
      <c r="H370" s="254">
        <v>43</v>
      </c>
      <c r="I370" s="255"/>
      <c r="J370" s="251"/>
      <c r="K370" s="251"/>
      <c r="L370" s="256"/>
      <c r="M370" s="257"/>
      <c r="N370" s="258"/>
      <c r="O370" s="258"/>
      <c r="P370" s="258"/>
      <c r="Q370" s="258"/>
      <c r="R370" s="258"/>
      <c r="S370" s="258"/>
      <c r="T370" s="25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0" t="s">
        <v>163</v>
      </c>
      <c r="AU370" s="260" t="s">
        <v>85</v>
      </c>
      <c r="AV370" s="14" t="s">
        <v>85</v>
      </c>
      <c r="AW370" s="14" t="s">
        <v>32</v>
      </c>
      <c r="AX370" s="14" t="s">
        <v>76</v>
      </c>
      <c r="AY370" s="260" t="s">
        <v>153</v>
      </c>
    </row>
    <row r="371" spans="1:51" s="15" customFormat="1" ht="12">
      <c r="A371" s="15"/>
      <c r="B371" s="261"/>
      <c r="C371" s="262"/>
      <c r="D371" s="241" t="s">
        <v>163</v>
      </c>
      <c r="E371" s="263" t="s">
        <v>1</v>
      </c>
      <c r="F371" s="264" t="s">
        <v>198</v>
      </c>
      <c r="G371" s="262"/>
      <c r="H371" s="265">
        <v>466.6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1" t="s">
        <v>163</v>
      </c>
      <c r="AU371" s="271" t="s">
        <v>85</v>
      </c>
      <c r="AV371" s="15" t="s">
        <v>161</v>
      </c>
      <c r="AW371" s="15" t="s">
        <v>32</v>
      </c>
      <c r="AX371" s="15" t="s">
        <v>83</v>
      </c>
      <c r="AY371" s="271" t="s">
        <v>153</v>
      </c>
    </row>
    <row r="372" spans="1:65" s="2" customFormat="1" ht="24.15" customHeight="1">
      <c r="A372" s="38"/>
      <c r="B372" s="39"/>
      <c r="C372" s="272" t="s">
        <v>549</v>
      </c>
      <c r="D372" s="272" t="s">
        <v>245</v>
      </c>
      <c r="E372" s="273" t="s">
        <v>550</v>
      </c>
      <c r="F372" s="274" t="s">
        <v>551</v>
      </c>
      <c r="G372" s="275" t="s">
        <v>177</v>
      </c>
      <c r="H372" s="276">
        <v>0.025</v>
      </c>
      <c r="I372" s="277"/>
      <c r="J372" s="278">
        <f>ROUND(I372*H372,2)</f>
        <v>0</v>
      </c>
      <c r="K372" s="274" t="s">
        <v>160</v>
      </c>
      <c r="L372" s="279"/>
      <c r="M372" s="280" t="s">
        <v>1</v>
      </c>
      <c r="N372" s="281" t="s">
        <v>41</v>
      </c>
      <c r="O372" s="91"/>
      <c r="P372" s="235">
        <f>O372*H372</f>
        <v>0</v>
      </c>
      <c r="Q372" s="235">
        <v>1</v>
      </c>
      <c r="R372" s="235">
        <f>Q372*H372</f>
        <v>0.025</v>
      </c>
      <c r="S372" s="235">
        <v>0</v>
      </c>
      <c r="T372" s="236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7" t="s">
        <v>314</v>
      </c>
      <c r="AT372" s="237" t="s">
        <v>245</v>
      </c>
      <c r="AU372" s="237" t="s">
        <v>85</v>
      </c>
      <c r="AY372" s="17" t="s">
        <v>153</v>
      </c>
      <c r="BE372" s="238">
        <f>IF(N372="základní",J372,0)</f>
        <v>0</v>
      </c>
      <c r="BF372" s="238">
        <f>IF(N372="snížená",J372,0)</f>
        <v>0</v>
      </c>
      <c r="BG372" s="238">
        <f>IF(N372="zákl. přenesená",J372,0)</f>
        <v>0</v>
      </c>
      <c r="BH372" s="238">
        <f>IF(N372="sníž. přenesená",J372,0)</f>
        <v>0</v>
      </c>
      <c r="BI372" s="238">
        <f>IF(N372="nulová",J372,0)</f>
        <v>0</v>
      </c>
      <c r="BJ372" s="17" t="s">
        <v>83</v>
      </c>
      <c r="BK372" s="238">
        <f>ROUND(I372*H372,2)</f>
        <v>0</v>
      </c>
      <c r="BL372" s="17" t="s">
        <v>239</v>
      </c>
      <c r="BM372" s="237" t="s">
        <v>552</v>
      </c>
    </row>
    <row r="373" spans="1:47" s="2" customFormat="1" ht="12">
      <c r="A373" s="38"/>
      <c r="B373" s="39"/>
      <c r="C373" s="40"/>
      <c r="D373" s="241" t="s">
        <v>249</v>
      </c>
      <c r="E373" s="40"/>
      <c r="F373" s="282" t="s">
        <v>553</v>
      </c>
      <c r="G373" s="40"/>
      <c r="H373" s="40"/>
      <c r="I373" s="283"/>
      <c r="J373" s="40"/>
      <c r="K373" s="40"/>
      <c r="L373" s="44"/>
      <c r="M373" s="284"/>
      <c r="N373" s="285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249</v>
      </c>
      <c r="AU373" s="17" t="s">
        <v>85</v>
      </c>
    </row>
    <row r="374" spans="1:51" s="13" customFormat="1" ht="12">
      <c r="A374" s="13"/>
      <c r="B374" s="239"/>
      <c r="C374" s="240"/>
      <c r="D374" s="241" t="s">
        <v>163</v>
      </c>
      <c r="E374" s="242" t="s">
        <v>1</v>
      </c>
      <c r="F374" s="243" t="s">
        <v>407</v>
      </c>
      <c r="G374" s="240"/>
      <c r="H374" s="242" t="s">
        <v>1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163</v>
      </c>
      <c r="AU374" s="249" t="s">
        <v>85</v>
      </c>
      <c r="AV374" s="13" t="s">
        <v>83</v>
      </c>
      <c r="AW374" s="13" t="s">
        <v>32</v>
      </c>
      <c r="AX374" s="13" t="s">
        <v>76</v>
      </c>
      <c r="AY374" s="249" t="s">
        <v>153</v>
      </c>
    </row>
    <row r="375" spans="1:51" s="13" customFormat="1" ht="12">
      <c r="A375" s="13"/>
      <c r="B375" s="239"/>
      <c r="C375" s="240"/>
      <c r="D375" s="241" t="s">
        <v>163</v>
      </c>
      <c r="E375" s="242" t="s">
        <v>1</v>
      </c>
      <c r="F375" s="243" t="s">
        <v>538</v>
      </c>
      <c r="G375" s="240"/>
      <c r="H375" s="242" t="s">
        <v>1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163</v>
      </c>
      <c r="AU375" s="249" t="s">
        <v>85</v>
      </c>
      <c r="AV375" s="13" t="s">
        <v>83</v>
      </c>
      <c r="AW375" s="13" t="s">
        <v>32</v>
      </c>
      <c r="AX375" s="13" t="s">
        <v>76</v>
      </c>
      <c r="AY375" s="249" t="s">
        <v>153</v>
      </c>
    </row>
    <row r="376" spans="1:51" s="14" customFormat="1" ht="12">
      <c r="A376" s="14"/>
      <c r="B376" s="250"/>
      <c r="C376" s="251"/>
      <c r="D376" s="241" t="s">
        <v>163</v>
      </c>
      <c r="E376" s="252" t="s">
        <v>1</v>
      </c>
      <c r="F376" s="253" t="s">
        <v>554</v>
      </c>
      <c r="G376" s="251"/>
      <c r="H376" s="254">
        <v>0.023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163</v>
      </c>
      <c r="AU376" s="260" t="s">
        <v>85</v>
      </c>
      <c r="AV376" s="14" t="s">
        <v>85</v>
      </c>
      <c r="AW376" s="14" t="s">
        <v>32</v>
      </c>
      <c r="AX376" s="14" t="s">
        <v>83</v>
      </c>
      <c r="AY376" s="260" t="s">
        <v>153</v>
      </c>
    </row>
    <row r="377" spans="1:51" s="14" customFormat="1" ht="12">
      <c r="A377" s="14"/>
      <c r="B377" s="250"/>
      <c r="C377" s="251"/>
      <c r="D377" s="241" t="s">
        <v>163</v>
      </c>
      <c r="E377" s="251"/>
      <c r="F377" s="253" t="s">
        <v>555</v>
      </c>
      <c r="G377" s="251"/>
      <c r="H377" s="254">
        <v>0.025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0" t="s">
        <v>163</v>
      </c>
      <c r="AU377" s="260" t="s">
        <v>85</v>
      </c>
      <c r="AV377" s="14" t="s">
        <v>85</v>
      </c>
      <c r="AW377" s="14" t="s">
        <v>4</v>
      </c>
      <c r="AX377" s="14" t="s">
        <v>83</v>
      </c>
      <c r="AY377" s="260" t="s">
        <v>153</v>
      </c>
    </row>
    <row r="378" spans="1:65" s="2" customFormat="1" ht="24.15" customHeight="1">
      <c r="A378" s="38"/>
      <c r="B378" s="39"/>
      <c r="C378" s="272" t="s">
        <v>556</v>
      </c>
      <c r="D378" s="272" t="s">
        <v>245</v>
      </c>
      <c r="E378" s="273" t="s">
        <v>557</v>
      </c>
      <c r="F378" s="274" t="s">
        <v>558</v>
      </c>
      <c r="G378" s="275" t="s">
        <v>177</v>
      </c>
      <c r="H378" s="276">
        <v>0.205</v>
      </c>
      <c r="I378" s="277"/>
      <c r="J378" s="278">
        <f>ROUND(I378*H378,2)</f>
        <v>0</v>
      </c>
      <c r="K378" s="274" t="s">
        <v>160</v>
      </c>
      <c r="L378" s="279"/>
      <c r="M378" s="280" t="s">
        <v>1</v>
      </c>
      <c r="N378" s="281" t="s">
        <v>41</v>
      </c>
      <c r="O378" s="91"/>
      <c r="P378" s="235">
        <f>O378*H378</f>
        <v>0</v>
      </c>
      <c r="Q378" s="235">
        <v>1</v>
      </c>
      <c r="R378" s="235">
        <f>Q378*H378</f>
        <v>0.205</v>
      </c>
      <c r="S378" s="235">
        <v>0</v>
      </c>
      <c r="T378" s="236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7" t="s">
        <v>314</v>
      </c>
      <c r="AT378" s="237" t="s">
        <v>245</v>
      </c>
      <c r="AU378" s="237" t="s">
        <v>85</v>
      </c>
      <c r="AY378" s="17" t="s">
        <v>153</v>
      </c>
      <c r="BE378" s="238">
        <f>IF(N378="základní",J378,0)</f>
        <v>0</v>
      </c>
      <c r="BF378" s="238">
        <f>IF(N378="snížená",J378,0)</f>
        <v>0</v>
      </c>
      <c r="BG378" s="238">
        <f>IF(N378="zákl. přenesená",J378,0)</f>
        <v>0</v>
      </c>
      <c r="BH378" s="238">
        <f>IF(N378="sníž. přenesená",J378,0)</f>
        <v>0</v>
      </c>
      <c r="BI378" s="238">
        <f>IF(N378="nulová",J378,0)</f>
        <v>0</v>
      </c>
      <c r="BJ378" s="17" t="s">
        <v>83</v>
      </c>
      <c r="BK378" s="238">
        <f>ROUND(I378*H378,2)</f>
        <v>0</v>
      </c>
      <c r="BL378" s="17" t="s">
        <v>239</v>
      </c>
      <c r="BM378" s="237" t="s">
        <v>559</v>
      </c>
    </row>
    <row r="379" spans="1:47" s="2" customFormat="1" ht="12">
      <c r="A379" s="38"/>
      <c r="B379" s="39"/>
      <c r="C379" s="40"/>
      <c r="D379" s="241" t="s">
        <v>249</v>
      </c>
      <c r="E379" s="40"/>
      <c r="F379" s="282" t="s">
        <v>560</v>
      </c>
      <c r="G379" s="40"/>
      <c r="H379" s="40"/>
      <c r="I379" s="283"/>
      <c r="J379" s="40"/>
      <c r="K379" s="40"/>
      <c r="L379" s="44"/>
      <c r="M379" s="284"/>
      <c r="N379" s="285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249</v>
      </c>
      <c r="AU379" s="17" t="s">
        <v>85</v>
      </c>
    </row>
    <row r="380" spans="1:51" s="13" customFormat="1" ht="12">
      <c r="A380" s="13"/>
      <c r="B380" s="239"/>
      <c r="C380" s="240"/>
      <c r="D380" s="241" t="s">
        <v>163</v>
      </c>
      <c r="E380" s="242" t="s">
        <v>1</v>
      </c>
      <c r="F380" s="243" t="s">
        <v>407</v>
      </c>
      <c r="G380" s="240"/>
      <c r="H380" s="242" t="s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163</v>
      </c>
      <c r="AU380" s="249" t="s">
        <v>85</v>
      </c>
      <c r="AV380" s="13" t="s">
        <v>83</v>
      </c>
      <c r="AW380" s="13" t="s">
        <v>32</v>
      </c>
      <c r="AX380" s="13" t="s">
        <v>76</v>
      </c>
      <c r="AY380" s="249" t="s">
        <v>153</v>
      </c>
    </row>
    <row r="381" spans="1:51" s="13" customFormat="1" ht="12">
      <c r="A381" s="13"/>
      <c r="B381" s="239"/>
      <c r="C381" s="240"/>
      <c r="D381" s="241" t="s">
        <v>163</v>
      </c>
      <c r="E381" s="242" t="s">
        <v>1</v>
      </c>
      <c r="F381" s="243" t="s">
        <v>537</v>
      </c>
      <c r="G381" s="240"/>
      <c r="H381" s="242" t="s">
        <v>1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163</v>
      </c>
      <c r="AU381" s="249" t="s">
        <v>85</v>
      </c>
      <c r="AV381" s="13" t="s">
        <v>83</v>
      </c>
      <c r="AW381" s="13" t="s">
        <v>32</v>
      </c>
      <c r="AX381" s="13" t="s">
        <v>76</v>
      </c>
      <c r="AY381" s="249" t="s">
        <v>153</v>
      </c>
    </row>
    <row r="382" spans="1:51" s="14" customFormat="1" ht="12">
      <c r="A382" s="14"/>
      <c r="B382" s="250"/>
      <c r="C382" s="251"/>
      <c r="D382" s="241" t="s">
        <v>163</v>
      </c>
      <c r="E382" s="252" t="s">
        <v>1</v>
      </c>
      <c r="F382" s="253" t="s">
        <v>561</v>
      </c>
      <c r="G382" s="251"/>
      <c r="H382" s="254">
        <v>0.049</v>
      </c>
      <c r="I382" s="255"/>
      <c r="J382" s="251"/>
      <c r="K382" s="251"/>
      <c r="L382" s="256"/>
      <c r="M382" s="257"/>
      <c r="N382" s="258"/>
      <c r="O382" s="258"/>
      <c r="P382" s="258"/>
      <c r="Q382" s="258"/>
      <c r="R382" s="258"/>
      <c r="S382" s="258"/>
      <c r="T382" s="25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0" t="s">
        <v>163</v>
      </c>
      <c r="AU382" s="260" t="s">
        <v>85</v>
      </c>
      <c r="AV382" s="14" t="s">
        <v>85</v>
      </c>
      <c r="AW382" s="14" t="s">
        <v>32</v>
      </c>
      <c r="AX382" s="14" t="s">
        <v>76</v>
      </c>
      <c r="AY382" s="260" t="s">
        <v>153</v>
      </c>
    </row>
    <row r="383" spans="1:51" s="13" customFormat="1" ht="12">
      <c r="A383" s="13"/>
      <c r="B383" s="239"/>
      <c r="C383" s="240"/>
      <c r="D383" s="241" t="s">
        <v>163</v>
      </c>
      <c r="E383" s="242" t="s">
        <v>1</v>
      </c>
      <c r="F383" s="243" t="s">
        <v>541</v>
      </c>
      <c r="G383" s="240"/>
      <c r="H383" s="242" t="s">
        <v>1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163</v>
      </c>
      <c r="AU383" s="249" t="s">
        <v>85</v>
      </c>
      <c r="AV383" s="13" t="s">
        <v>83</v>
      </c>
      <c r="AW383" s="13" t="s">
        <v>32</v>
      </c>
      <c r="AX383" s="13" t="s">
        <v>76</v>
      </c>
      <c r="AY383" s="249" t="s">
        <v>153</v>
      </c>
    </row>
    <row r="384" spans="1:51" s="14" customFormat="1" ht="12">
      <c r="A384" s="14"/>
      <c r="B384" s="250"/>
      <c r="C384" s="251"/>
      <c r="D384" s="241" t="s">
        <v>163</v>
      </c>
      <c r="E384" s="252" t="s">
        <v>1</v>
      </c>
      <c r="F384" s="253" t="s">
        <v>562</v>
      </c>
      <c r="G384" s="251"/>
      <c r="H384" s="254">
        <v>0.045</v>
      </c>
      <c r="I384" s="255"/>
      <c r="J384" s="251"/>
      <c r="K384" s="251"/>
      <c r="L384" s="256"/>
      <c r="M384" s="257"/>
      <c r="N384" s="258"/>
      <c r="O384" s="258"/>
      <c r="P384" s="258"/>
      <c r="Q384" s="258"/>
      <c r="R384" s="258"/>
      <c r="S384" s="258"/>
      <c r="T384" s="25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0" t="s">
        <v>163</v>
      </c>
      <c r="AU384" s="260" t="s">
        <v>85</v>
      </c>
      <c r="AV384" s="14" t="s">
        <v>85</v>
      </c>
      <c r="AW384" s="14" t="s">
        <v>32</v>
      </c>
      <c r="AX384" s="14" t="s">
        <v>76</v>
      </c>
      <c r="AY384" s="260" t="s">
        <v>153</v>
      </c>
    </row>
    <row r="385" spans="1:51" s="13" customFormat="1" ht="12">
      <c r="A385" s="13"/>
      <c r="B385" s="239"/>
      <c r="C385" s="240"/>
      <c r="D385" s="241" t="s">
        <v>163</v>
      </c>
      <c r="E385" s="242" t="s">
        <v>1</v>
      </c>
      <c r="F385" s="243" t="s">
        <v>542</v>
      </c>
      <c r="G385" s="240"/>
      <c r="H385" s="242" t="s">
        <v>1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163</v>
      </c>
      <c r="AU385" s="249" t="s">
        <v>85</v>
      </c>
      <c r="AV385" s="13" t="s">
        <v>83</v>
      </c>
      <c r="AW385" s="13" t="s">
        <v>32</v>
      </c>
      <c r="AX385" s="13" t="s">
        <v>76</v>
      </c>
      <c r="AY385" s="249" t="s">
        <v>153</v>
      </c>
    </row>
    <row r="386" spans="1:51" s="14" customFormat="1" ht="12">
      <c r="A386" s="14"/>
      <c r="B386" s="250"/>
      <c r="C386" s="251"/>
      <c r="D386" s="241" t="s">
        <v>163</v>
      </c>
      <c r="E386" s="252" t="s">
        <v>1</v>
      </c>
      <c r="F386" s="253" t="s">
        <v>563</v>
      </c>
      <c r="G386" s="251"/>
      <c r="H386" s="254">
        <v>0.046</v>
      </c>
      <c r="I386" s="255"/>
      <c r="J386" s="251"/>
      <c r="K386" s="251"/>
      <c r="L386" s="256"/>
      <c r="M386" s="257"/>
      <c r="N386" s="258"/>
      <c r="O386" s="258"/>
      <c r="P386" s="258"/>
      <c r="Q386" s="258"/>
      <c r="R386" s="258"/>
      <c r="S386" s="258"/>
      <c r="T386" s="25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0" t="s">
        <v>163</v>
      </c>
      <c r="AU386" s="260" t="s">
        <v>85</v>
      </c>
      <c r="AV386" s="14" t="s">
        <v>85</v>
      </c>
      <c r="AW386" s="14" t="s">
        <v>32</v>
      </c>
      <c r="AX386" s="14" t="s">
        <v>76</v>
      </c>
      <c r="AY386" s="260" t="s">
        <v>153</v>
      </c>
    </row>
    <row r="387" spans="1:51" s="13" customFormat="1" ht="12">
      <c r="A387" s="13"/>
      <c r="B387" s="239"/>
      <c r="C387" s="240"/>
      <c r="D387" s="241" t="s">
        <v>163</v>
      </c>
      <c r="E387" s="242" t="s">
        <v>1</v>
      </c>
      <c r="F387" s="243" t="s">
        <v>543</v>
      </c>
      <c r="G387" s="240"/>
      <c r="H387" s="242" t="s">
        <v>1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163</v>
      </c>
      <c r="AU387" s="249" t="s">
        <v>85</v>
      </c>
      <c r="AV387" s="13" t="s">
        <v>83</v>
      </c>
      <c r="AW387" s="13" t="s">
        <v>32</v>
      </c>
      <c r="AX387" s="13" t="s">
        <v>76</v>
      </c>
      <c r="AY387" s="249" t="s">
        <v>153</v>
      </c>
    </row>
    <row r="388" spans="1:51" s="14" customFormat="1" ht="12">
      <c r="A388" s="14"/>
      <c r="B388" s="250"/>
      <c r="C388" s="251"/>
      <c r="D388" s="241" t="s">
        <v>163</v>
      </c>
      <c r="E388" s="252" t="s">
        <v>1</v>
      </c>
      <c r="F388" s="253" t="s">
        <v>564</v>
      </c>
      <c r="G388" s="251"/>
      <c r="H388" s="254">
        <v>0.022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163</v>
      </c>
      <c r="AU388" s="260" t="s">
        <v>85</v>
      </c>
      <c r="AV388" s="14" t="s">
        <v>85</v>
      </c>
      <c r="AW388" s="14" t="s">
        <v>32</v>
      </c>
      <c r="AX388" s="14" t="s">
        <v>76</v>
      </c>
      <c r="AY388" s="260" t="s">
        <v>153</v>
      </c>
    </row>
    <row r="389" spans="1:51" s="13" customFormat="1" ht="12">
      <c r="A389" s="13"/>
      <c r="B389" s="239"/>
      <c r="C389" s="240"/>
      <c r="D389" s="241" t="s">
        <v>163</v>
      </c>
      <c r="E389" s="242" t="s">
        <v>1</v>
      </c>
      <c r="F389" s="243" t="s">
        <v>544</v>
      </c>
      <c r="G389" s="240"/>
      <c r="H389" s="242" t="s">
        <v>1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163</v>
      </c>
      <c r="AU389" s="249" t="s">
        <v>85</v>
      </c>
      <c r="AV389" s="13" t="s">
        <v>83</v>
      </c>
      <c r="AW389" s="13" t="s">
        <v>32</v>
      </c>
      <c r="AX389" s="13" t="s">
        <v>76</v>
      </c>
      <c r="AY389" s="249" t="s">
        <v>153</v>
      </c>
    </row>
    <row r="390" spans="1:51" s="14" customFormat="1" ht="12">
      <c r="A390" s="14"/>
      <c r="B390" s="250"/>
      <c r="C390" s="251"/>
      <c r="D390" s="241" t="s">
        <v>163</v>
      </c>
      <c r="E390" s="252" t="s">
        <v>1</v>
      </c>
      <c r="F390" s="253" t="s">
        <v>565</v>
      </c>
      <c r="G390" s="251"/>
      <c r="H390" s="254">
        <v>0.024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0" t="s">
        <v>163</v>
      </c>
      <c r="AU390" s="260" t="s">
        <v>85</v>
      </c>
      <c r="AV390" s="14" t="s">
        <v>85</v>
      </c>
      <c r="AW390" s="14" t="s">
        <v>32</v>
      </c>
      <c r="AX390" s="14" t="s">
        <v>76</v>
      </c>
      <c r="AY390" s="260" t="s">
        <v>153</v>
      </c>
    </row>
    <row r="391" spans="1:51" s="15" customFormat="1" ht="12">
      <c r="A391" s="15"/>
      <c r="B391" s="261"/>
      <c r="C391" s="262"/>
      <c r="D391" s="241" t="s">
        <v>163</v>
      </c>
      <c r="E391" s="263" t="s">
        <v>1</v>
      </c>
      <c r="F391" s="264" t="s">
        <v>198</v>
      </c>
      <c r="G391" s="262"/>
      <c r="H391" s="265">
        <v>0.186</v>
      </c>
      <c r="I391" s="266"/>
      <c r="J391" s="262"/>
      <c r="K391" s="262"/>
      <c r="L391" s="267"/>
      <c r="M391" s="268"/>
      <c r="N391" s="269"/>
      <c r="O391" s="269"/>
      <c r="P391" s="269"/>
      <c r="Q391" s="269"/>
      <c r="R391" s="269"/>
      <c r="S391" s="269"/>
      <c r="T391" s="270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71" t="s">
        <v>163</v>
      </c>
      <c r="AU391" s="271" t="s">
        <v>85</v>
      </c>
      <c r="AV391" s="15" t="s">
        <v>161</v>
      </c>
      <c r="AW391" s="15" t="s">
        <v>32</v>
      </c>
      <c r="AX391" s="15" t="s">
        <v>83</v>
      </c>
      <c r="AY391" s="271" t="s">
        <v>153</v>
      </c>
    </row>
    <row r="392" spans="1:51" s="14" customFormat="1" ht="12">
      <c r="A392" s="14"/>
      <c r="B392" s="250"/>
      <c r="C392" s="251"/>
      <c r="D392" s="241" t="s">
        <v>163</v>
      </c>
      <c r="E392" s="251"/>
      <c r="F392" s="253" t="s">
        <v>566</v>
      </c>
      <c r="G392" s="251"/>
      <c r="H392" s="254">
        <v>0.205</v>
      </c>
      <c r="I392" s="255"/>
      <c r="J392" s="251"/>
      <c r="K392" s="251"/>
      <c r="L392" s="256"/>
      <c r="M392" s="257"/>
      <c r="N392" s="258"/>
      <c r="O392" s="258"/>
      <c r="P392" s="258"/>
      <c r="Q392" s="258"/>
      <c r="R392" s="258"/>
      <c r="S392" s="258"/>
      <c r="T392" s="25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0" t="s">
        <v>163</v>
      </c>
      <c r="AU392" s="260" t="s">
        <v>85</v>
      </c>
      <c r="AV392" s="14" t="s">
        <v>85</v>
      </c>
      <c r="AW392" s="14" t="s">
        <v>4</v>
      </c>
      <c r="AX392" s="14" t="s">
        <v>83</v>
      </c>
      <c r="AY392" s="260" t="s">
        <v>153</v>
      </c>
    </row>
    <row r="393" spans="1:65" s="2" customFormat="1" ht="21.75" customHeight="1">
      <c r="A393" s="38"/>
      <c r="B393" s="39"/>
      <c r="C393" s="272" t="s">
        <v>567</v>
      </c>
      <c r="D393" s="272" t="s">
        <v>245</v>
      </c>
      <c r="E393" s="273" t="s">
        <v>469</v>
      </c>
      <c r="F393" s="274" t="s">
        <v>470</v>
      </c>
      <c r="G393" s="275" t="s">
        <v>177</v>
      </c>
      <c r="H393" s="276">
        <v>0.047</v>
      </c>
      <c r="I393" s="277"/>
      <c r="J393" s="278">
        <f>ROUND(I393*H393,2)</f>
        <v>0</v>
      </c>
      <c r="K393" s="274" t="s">
        <v>160</v>
      </c>
      <c r="L393" s="279"/>
      <c r="M393" s="280" t="s">
        <v>1</v>
      </c>
      <c r="N393" s="281" t="s">
        <v>41</v>
      </c>
      <c r="O393" s="91"/>
      <c r="P393" s="235">
        <f>O393*H393</f>
        <v>0</v>
      </c>
      <c r="Q393" s="235">
        <v>1</v>
      </c>
      <c r="R393" s="235">
        <f>Q393*H393</f>
        <v>0.047</v>
      </c>
      <c r="S393" s="235">
        <v>0</v>
      </c>
      <c r="T393" s="23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7" t="s">
        <v>314</v>
      </c>
      <c r="AT393" s="237" t="s">
        <v>245</v>
      </c>
      <c r="AU393" s="237" t="s">
        <v>85</v>
      </c>
      <c r="AY393" s="17" t="s">
        <v>153</v>
      </c>
      <c r="BE393" s="238">
        <f>IF(N393="základní",J393,0)</f>
        <v>0</v>
      </c>
      <c r="BF393" s="238">
        <f>IF(N393="snížená",J393,0)</f>
        <v>0</v>
      </c>
      <c r="BG393" s="238">
        <f>IF(N393="zákl. přenesená",J393,0)</f>
        <v>0</v>
      </c>
      <c r="BH393" s="238">
        <f>IF(N393="sníž. přenesená",J393,0)</f>
        <v>0</v>
      </c>
      <c r="BI393" s="238">
        <f>IF(N393="nulová",J393,0)</f>
        <v>0</v>
      </c>
      <c r="BJ393" s="17" t="s">
        <v>83</v>
      </c>
      <c r="BK393" s="238">
        <f>ROUND(I393*H393,2)</f>
        <v>0</v>
      </c>
      <c r="BL393" s="17" t="s">
        <v>239</v>
      </c>
      <c r="BM393" s="237" t="s">
        <v>568</v>
      </c>
    </row>
    <row r="394" spans="1:47" s="2" customFormat="1" ht="12">
      <c r="A394" s="38"/>
      <c r="B394" s="39"/>
      <c r="C394" s="40"/>
      <c r="D394" s="241" t="s">
        <v>249</v>
      </c>
      <c r="E394" s="40"/>
      <c r="F394" s="282" t="s">
        <v>472</v>
      </c>
      <c r="G394" s="40"/>
      <c r="H394" s="40"/>
      <c r="I394" s="283"/>
      <c r="J394" s="40"/>
      <c r="K394" s="40"/>
      <c r="L394" s="44"/>
      <c r="M394" s="284"/>
      <c r="N394" s="285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249</v>
      </c>
      <c r="AU394" s="17" t="s">
        <v>85</v>
      </c>
    </row>
    <row r="395" spans="1:51" s="13" customFormat="1" ht="12">
      <c r="A395" s="13"/>
      <c r="B395" s="239"/>
      <c r="C395" s="240"/>
      <c r="D395" s="241" t="s">
        <v>163</v>
      </c>
      <c r="E395" s="242" t="s">
        <v>1</v>
      </c>
      <c r="F395" s="243" t="s">
        <v>407</v>
      </c>
      <c r="G395" s="240"/>
      <c r="H395" s="242" t="s">
        <v>1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9" t="s">
        <v>163</v>
      </c>
      <c r="AU395" s="249" t="s">
        <v>85</v>
      </c>
      <c r="AV395" s="13" t="s">
        <v>83</v>
      </c>
      <c r="AW395" s="13" t="s">
        <v>32</v>
      </c>
      <c r="AX395" s="13" t="s">
        <v>76</v>
      </c>
      <c r="AY395" s="249" t="s">
        <v>153</v>
      </c>
    </row>
    <row r="396" spans="1:51" s="13" customFormat="1" ht="12">
      <c r="A396" s="13"/>
      <c r="B396" s="239"/>
      <c r="C396" s="240"/>
      <c r="D396" s="241" t="s">
        <v>163</v>
      </c>
      <c r="E396" s="242" t="s">
        <v>1</v>
      </c>
      <c r="F396" s="243" t="s">
        <v>548</v>
      </c>
      <c r="G396" s="240"/>
      <c r="H396" s="242" t="s">
        <v>1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163</v>
      </c>
      <c r="AU396" s="249" t="s">
        <v>85</v>
      </c>
      <c r="AV396" s="13" t="s">
        <v>83</v>
      </c>
      <c r="AW396" s="13" t="s">
        <v>32</v>
      </c>
      <c r="AX396" s="13" t="s">
        <v>76</v>
      </c>
      <c r="AY396" s="249" t="s">
        <v>153</v>
      </c>
    </row>
    <row r="397" spans="1:51" s="14" customFormat="1" ht="12">
      <c r="A397" s="14"/>
      <c r="B397" s="250"/>
      <c r="C397" s="251"/>
      <c r="D397" s="241" t="s">
        <v>163</v>
      </c>
      <c r="E397" s="252" t="s">
        <v>1</v>
      </c>
      <c r="F397" s="253" t="s">
        <v>569</v>
      </c>
      <c r="G397" s="251"/>
      <c r="H397" s="254">
        <v>0.043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0" t="s">
        <v>163</v>
      </c>
      <c r="AU397" s="260" t="s">
        <v>85</v>
      </c>
      <c r="AV397" s="14" t="s">
        <v>85</v>
      </c>
      <c r="AW397" s="14" t="s">
        <v>32</v>
      </c>
      <c r="AX397" s="14" t="s">
        <v>83</v>
      </c>
      <c r="AY397" s="260" t="s">
        <v>153</v>
      </c>
    </row>
    <row r="398" spans="1:51" s="14" customFormat="1" ht="12">
      <c r="A398" s="14"/>
      <c r="B398" s="250"/>
      <c r="C398" s="251"/>
      <c r="D398" s="241" t="s">
        <v>163</v>
      </c>
      <c r="E398" s="251"/>
      <c r="F398" s="253" t="s">
        <v>570</v>
      </c>
      <c r="G398" s="251"/>
      <c r="H398" s="254">
        <v>0.047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0" t="s">
        <v>163</v>
      </c>
      <c r="AU398" s="260" t="s">
        <v>85</v>
      </c>
      <c r="AV398" s="14" t="s">
        <v>85</v>
      </c>
      <c r="AW398" s="14" t="s">
        <v>4</v>
      </c>
      <c r="AX398" s="14" t="s">
        <v>83</v>
      </c>
      <c r="AY398" s="260" t="s">
        <v>153</v>
      </c>
    </row>
    <row r="399" spans="1:65" s="2" customFormat="1" ht="21.75" customHeight="1">
      <c r="A399" s="38"/>
      <c r="B399" s="39"/>
      <c r="C399" s="272" t="s">
        <v>464</v>
      </c>
      <c r="D399" s="272" t="s">
        <v>245</v>
      </c>
      <c r="E399" s="273" t="s">
        <v>571</v>
      </c>
      <c r="F399" s="274" t="s">
        <v>572</v>
      </c>
      <c r="G399" s="275" t="s">
        <v>177</v>
      </c>
      <c r="H399" s="276">
        <v>0.153</v>
      </c>
      <c r="I399" s="277"/>
      <c r="J399" s="278">
        <f>ROUND(I399*H399,2)</f>
        <v>0</v>
      </c>
      <c r="K399" s="274" t="s">
        <v>160</v>
      </c>
      <c r="L399" s="279"/>
      <c r="M399" s="280" t="s">
        <v>1</v>
      </c>
      <c r="N399" s="281" t="s">
        <v>41</v>
      </c>
      <c r="O399" s="91"/>
      <c r="P399" s="235">
        <f>O399*H399</f>
        <v>0</v>
      </c>
      <c r="Q399" s="235">
        <v>1</v>
      </c>
      <c r="R399" s="235">
        <f>Q399*H399</f>
        <v>0.153</v>
      </c>
      <c r="S399" s="235">
        <v>0</v>
      </c>
      <c r="T399" s="23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7" t="s">
        <v>314</v>
      </c>
      <c r="AT399" s="237" t="s">
        <v>245</v>
      </c>
      <c r="AU399" s="237" t="s">
        <v>85</v>
      </c>
      <c r="AY399" s="17" t="s">
        <v>153</v>
      </c>
      <c r="BE399" s="238">
        <f>IF(N399="základní",J399,0)</f>
        <v>0</v>
      </c>
      <c r="BF399" s="238">
        <f>IF(N399="snížená",J399,0)</f>
        <v>0</v>
      </c>
      <c r="BG399" s="238">
        <f>IF(N399="zákl. přenesená",J399,0)</f>
        <v>0</v>
      </c>
      <c r="BH399" s="238">
        <f>IF(N399="sníž. přenesená",J399,0)</f>
        <v>0</v>
      </c>
      <c r="BI399" s="238">
        <f>IF(N399="nulová",J399,0)</f>
        <v>0</v>
      </c>
      <c r="BJ399" s="17" t="s">
        <v>83</v>
      </c>
      <c r="BK399" s="238">
        <f>ROUND(I399*H399,2)</f>
        <v>0</v>
      </c>
      <c r="BL399" s="17" t="s">
        <v>239</v>
      </c>
      <c r="BM399" s="237" t="s">
        <v>573</v>
      </c>
    </row>
    <row r="400" spans="1:47" s="2" customFormat="1" ht="12">
      <c r="A400" s="38"/>
      <c r="B400" s="39"/>
      <c r="C400" s="40"/>
      <c r="D400" s="241" t="s">
        <v>249</v>
      </c>
      <c r="E400" s="40"/>
      <c r="F400" s="282" t="s">
        <v>574</v>
      </c>
      <c r="G400" s="40"/>
      <c r="H400" s="40"/>
      <c r="I400" s="283"/>
      <c r="J400" s="40"/>
      <c r="K400" s="40"/>
      <c r="L400" s="44"/>
      <c r="M400" s="284"/>
      <c r="N400" s="285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249</v>
      </c>
      <c r="AU400" s="17" t="s">
        <v>85</v>
      </c>
    </row>
    <row r="401" spans="1:51" s="13" customFormat="1" ht="12">
      <c r="A401" s="13"/>
      <c r="B401" s="239"/>
      <c r="C401" s="240"/>
      <c r="D401" s="241" t="s">
        <v>163</v>
      </c>
      <c r="E401" s="242" t="s">
        <v>1</v>
      </c>
      <c r="F401" s="243" t="s">
        <v>407</v>
      </c>
      <c r="G401" s="240"/>
      <c r="H401" s="242" t="s">
        <v>1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163</v>
      </c>
      <c r="AU401" s="249" t="s">
        <v>85</v>
      </c>
      <c r="AV401" s="13" t="s">
        <v>83</v>
      </c>
      <c r="AW401" s="13" t="s">
        <v>32</v>
      </c>
      <c r="AX401" s="13" t="s">
        <v>76</v>
      </c>
      <c r="AY401" s="249" t="s">
        <v>153</v>
      </c>
    </row>
    <row r="402" spans="1:51" s="13" customFormat="1" ht="12">
      <c r="A402" s="13"/>
      <c r="B402" s="239"/>
      <c r="C402" s="240"/>
      <c r="D402" s="241" t="s">
        <v>163</v>
      </c>
      <c r="E402" s="242" t="s">
        <v>1</v>
      </c>
      <c r="F402" s="243" t="s">
        <v>546</v>
      </c>
      <c r="G402" s="240"/>
      <c r="H402" s="242" t="s">
        <v>1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163</v>
      </c>
      <c r="AU402" s="249" t="s">
        <v>85</v>
      </c>
      <c r="AV402" s="13" t="s">
        <v>83</v>
      </c>
      <c r="AW402" s="13" t="s">
        <v>32</v>
      </c>
      <c r="AX402" s="13" t="s">
        <v>76</v>
      </c>
      <c r="AY402" s="249" t="s">
        <v>153</v>
      </c>
    </row>
    <row r="403" spans="1:51" s="14" customFormat="1" ht="12">
      <c r="A403" s="14"/>
      <c r="B403" s="250"/>
      <c r="C403" s="251"/>
      <c r="D403" s="241" t="s">
        <v>163</v>
      </c>
      <c r="E403" s="252" t="s">
        <v>1</v>
      </c>
      <c r="F403" s="253" t="s">
        <v>575</v>
      </c>
      <c r="G403" s="251"/>
      <c r="H403" s="254">
        <v>0.139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0" t="s">
        <v>163</v>
      </c>
      <c r="AU403" s="260" t="s">
        <v>85</v>
      </c>
      <c r="AV403" s="14" t="s">
        <v>85</v>
      </c>
      <c r="AW403" s="14" t="s">
        <v>32</v>
      </c>
      <c r="AX403" s="14" t="s">
        <v>83</v>
      </c>
      <c r="AY403" s="260" t="s">
        <v>153</v>
      </c>
    </row>
    <row r="404" spans="1:51" s="14" customFormat="1" ht="12">
      <c r="A404" s="14"/>
      <c r="B404" s="250"/>
      <c r="C404" s="251"/>
      <c r="D404" s="241" t="s">
        <v>163</v>
      </c>
      <c r="E404" s="251"/>
      <c r="F404" s="253" t="s">
        <v>576</v>
      </c>
      <c r="G404" s="251"/>
      <c r="H404" s="254">
        <v>0.153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163</v>
      </c>
      <c r="AU404" s="260" t="s">
        <v>85</v>
      </c>
      <c r="AV404" s="14" t="s">
        <v>85</v>
      </c>
      <c r="AW404" s="14" t="s">
        <v>4</v>
      </c>
      <c r="AX404" s="14" t="s">
        <v>83</v>
      </c>
      <c r="AY404" s="260" t="s">
        <v>153</v>
      </c>
    </row>
    <row r="405" spans="1:65" s="2" customFormat="1" ht="21.75" customHeight="1">
      <c r="A405" s="38"/>
      <c r="B405" s="39"/>
      <c r="C405" s="272" t="s">
        <v>540</v>
      </c>
      <c r="D405" s="272" t="s">
        <v>245</v>
      </c>
      <c r="E405" s="273" t="s">
        <v>476</v>
      </c>
      <c r="F405" s="274" t="s">
        <v>477</v>
      </c>
      <c r="G405" s="275" t="s">
        <v>177</v>
      </c>
      <c r="H405" s="276">
        <v>0.084</v>
      </c>
      <c r="I405" s="277"/>
      <c r="J405" s="278">
        <f>ROUND(I405*H405,2)</f>
        <v>0</v>
      </c>
      <c r="K405" s="274" t="s">
        <v>160</v>
      </c>
      <c r="L405" s="279"/>
      <c r="M405" s="280" t="s">
        <v>1</v>
      </c>
      <c r="N405" s="281" t="s">
        <v>41</v>
      </c>
      <c r="O405" s="91"/>
      <c r="P405" s="235">
        <f>O405*H405</f>
        <v>0</v>
      </c>
      <c r="Q405" s="235">
        <v>1</v>
      </c>
      <c r="R405" s="235">
        <f>Q405*H405</f>
        <v>0.084</v>
      </c>
      <c r="S405" s="235">
        <v>0</v>
      </c>
      <c r="T405" s="236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7" t="s">
        <v>314</v>
      </c>
      <c r="AT405" s="237" t="s">
        <v>245</v>
      </c>
      <c r="AU405" s="237" t="s">
        <v>85</v>
      </c>
      <c r="AY405" s="17" t="s">
        <v>153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7" t="s">
        <v>83</v>
      </c>
      <c r="BK405" s="238">
        <f>ROUND(I405*H405,2)</f>
        <v>0</v>
      </c>
      <c r="BL405" s="17" t="s">
        <v>239</v>
      </c>
      <c r="BM405" s="237" t="s">
        <v>577</v>
      </c>
    </row>
    <row r="406" spans="1:47" s="2" customFormat="1" ht="12">
      <c r="A406" s="38"/>
      <c r="B406" s="39"/>
      <c r="C406" s="40"/>
      <c r="D406" s="241" t="s">
        <v>249</v>
      </c>
      <c r="E406" s="40"/>
      <c r="F406" s="282" t="s">
        <v>479</v>
      </c>
      <c r="G406" s="40"/>
      <c r="H406" s="40"/>
      <c r="I406" s="283"/>
      <c r="J406" s="40"/>
      <c r="K406" s="40"/>
      <c r="L406" s="44"/>
      <c r="M406" s="284"/>
      <c r="N406" s="285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249</v>
      </c>
      <c r="AU406" s="17" t="s">
        <v>85</v>
      </c>
    </row>
    <row r="407" spans="1:51" s="13" customFormat="1" ht="12">
      <c r="A407" s="13"/>
      <c r="B407" s="239"/>
      <c r="C407" s="240"/>
      <c r="D407" s="241" t="s">
        <v>163</v>
      </c>
      <c r="E407" s="242" t="s">
        <v>1</v>
      </c>
      <c r="F407" s="243" t="s">
        <v>407</v>
      </c>
      <c r="G407" s="240"/>
      <c r="H407" s="242" t="s">
        <v>1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163</v>
      </c>
      <c r="AU407" s="249" t="s">
        <v>85</v>
      </c>
      <c r="AV407" s="13" t="s">
        <v>83</v>
      </c>
      <c r="AW407" s="13" t="s">
        <v>32</v>
      </c>
      <c r="AX407" s="13" t="s">
        <v>76</v>
      </c>
      <c r="AY407" s="249" t="s">
        <v>153</v>
      </c>
    </row>
    <row r="408" spans="1:51" s="13" customFormat="1" ht="12">
      <c r="A408" s="13"/>
      <c r="B408" s="239"/>
      <c r="C408" s="240"/>
      <c r="D408" s="241" t="s">
        <v>163</v>
      </c>
      <c r="E408" s="242" t="s">
        <v>1</v>
      </c>
      <c r="F408" s="243" t="s">
        <v>539</v>
      </c>
      <c r="G408" s="240"/>
      <c r="H408" s="242" t="s">
        <v>1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163</v>
      </c>
      <c r="AU408" s="249" t="s">
        <v>85</v>
      </c>
      <c r="AV408" s="13" t="s">
        <v>83</v>
      </c>
      <c r="AW408" s="13" t="s">
        <v>32</v>
      </c>
      <c r="AX408" s="13" t="s">
        <v>76</v>
      </c>
      <c r="AY408" s="249" t="s">
        <v>153</v>
      </c>
    </row>
    <row r="409" spans="1:51" s="14" customFormat="1" ht="12">
      <c r="A409" s="14"/>
      <c r="B409" s="250"/>
      <c r="C409" s="251"/>
      <c r="D409" s="241" t="s">
        <v>163</v>
      </c>
      <c r="E409" s="252" t="s">
        <v>1</v>
      </c>
      <c r="F409" s="253" t="s">
        <v>578</v>
      </c>
      <c r="G409" s="251"/>
      <c r="H409" s="254">
        <v>0.076</v>
      </c>
      <c r="I409" s="255"/>
      <c r="J409" s="251"/>
      <c r="K409" s="251"/>
      <c r="L409" s="256"/>
      <c r="M409" s="257"/>
      <c r="N409" s="258"/>
      <c r="O409" s="258"/>
      <c r="P409" s="258"/>
      <c r="Q409" s="258"/>
      <c r="R409" s="258"/>
      <c r="S409" s="258"/>
      <c r="T409" s="25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0" t="s">
        <v>163</v>
      </c>
      <c r="AU409" s="260" t="s">
        <v>85</v>
      </c>
      <c r="AV409" s="14" t="s">
        <v>85</v>
      </c>
      <c r="AW409" s="14" t="s">
        <v>32</v>
      </c>
      <c r="AX409" s="14" t="s">
        <v>83</v>
      </c>
      <c r="AY409" s="260" t="s">
        <v>153</v>
      </c>
    </row>
    <row r="410" spans="1:51" s="14" customFormat="1" ht="12">
      <c r="A410" s="14"/>
      <c r="B410" s="250"/>
      <c r="C410" s="251"/>
      <c r="D410" s="241" t="s">
        <v>163</v>
      </c>
      <c r="E410" s="251"/>
      <c r="F410" s="253" t="s">
        <v>579</v>
      </c>
      <c r="G410" s="251"/>
      <c r="H410" s="254">
        <v>0.084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0" t="s">
        <v>163</v>
      </c>
      <c r="AU410" s="260" t="s">
        <v>85</v>
      </c>
      <c r="AV410" s="14" t="s">
        <v>85</v>
      </c>
      <c r="AW410" s="14" t="s">
        <v>4</v>
      </c>
      <c r="AX410" s="14" t="s">
        <v>83</v>
      </c>
      <c r="AY410" s="260" t="s">
        <v>153</v>
      </c>
    </row>
    <row r="411" spans="1:65" s="2" customFormat="1" ht="16.5" customHeight="1">
      <c r="A411" s="38"/>
      <c r="B411" s="39"/>
      <c r="C411" s="272" t="s">
        <v>580</v>
      </c>
      <c r="D411" s="272" t="s">
        <v>245</v>
      </c>
      <c r="E411" s="273" t="s">
        <v>516</v>
      </c>
      <c r="F411" s="274" t="s">
        <v>517</v>
      </c>
      <c r="G411" s="275" t="s">
        <v>424</v>
      </c>
      <c r="H411" s="276">
        <v>513.26</v>
      </c>
      <c r="I411" s="277"/>
      <c r="J411" s="278">
        <f>ROUND(I411*H411,2)</f>
        <v>0</v>
      </c>
      <c r="K411" s="274" t="s">
        <v>1</v>
      </c>
      <c r="L411" s="279"/>
      <c r="M411" s="280" t="s">
        <v>1</v>
      </c>
      <c r="N411" s="281" t="s">
        <v>41</v>
      </c>
      <c r="O411" s="91"/>
      <c r="P411" s="235">
        <f>O411*H411</f>
        <v>0</v>
      </c>
      <c r="Q411" s="235">
        <v>0</v>
      </c>
      <c r="R411" s="235">
        <f>Q411*H411</f>
        <v>0</v>
      </c>
      <c r="S411" s="235">
        <v>0</v>
      </c>
      <c r="T411" s="23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7" t="s">
        <v>314</v>
      </c>
      <c r="AT411" s="237" t="s">
        <v>245</v>
      </c>
      <c r="AU411" s="237" t="s">
        <v>85</v>
      </c>
      <c r="AY411" s="17" t="s">
        <v>153</v>
      </c>
      <c r="BE411" s="238">
        <f>IF(N411="základní",J411,0)</f>
        <v>0</v>
      </c>
      <c r="BF411" s="238">
        <f>IF(N411="snížená",J411,0)</f>
        <v>0</v>
      </c>
      <c r="BG411" s="238">
        <f>IF(N411="zákl. přenesená",J411,0)</f>
        <v>0</v>
      </c>
      <c r="BH411" s="238">
        <f>IF(N411="sníž. přenesená",J411,0)</f>
        <v>0</v>
      </c>
      <c r="BI411" s="238">
        <f>IF(N411="nulová",J411,0)</f>
        <v>0</v>
      </c>
      <c r="BJ411" s="17" t="s">
        <v>83</v>
      </c>
      <c r="BK411" s="238">
        <f>ROUND(I411*H411,2)</f>
        <v>0</v>
      </c>
      <c r="BL411" s="17" t="s">
        <v>239</v>
      </c>
      <c r="BM411" s="237" t="s">
        <v>581</v>
      </c>
    </row>
    <row r="412" spans="1:51" s="14" customFormat="1" ht="12">
      <c r="A412" s="14"/>
      <c r="B412" s="250"/>
      <c r="C412" s="251"/>
      <c r="D412" s="241" t="s">
        <v>163</v>
      </c>
      <c r="E412" s="251"/>
      <c r="F412" s="253" t="s">
        <v>582</v>
      </c>
      <c r="G412" s="251"/>
      <c r="H412" s="254">
        <v>513.26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0" t="s">
        <v>163</v>
      </c>
      <c r="AU412" s="260" t="s">
        <v>85</v>
      </c>
      <c r="AV412" s="14" t="s">
        <v>85</v>
      </c>
      <c r="AW412" s="14" t="s">
        <v>4</v>
      </c>
      <c r="AX412" s="14" t="s">
        <v>83</v>
      </c>
      <c r="AY412" s="260" t="s">
        <v>153</v>
      </c>
    </row>
    <row r="413" spans="1:65" s="2" customFormat="1" ht="24.15" customHeight="1">
      <c r="A413" s="38"/>
      <c r="B413" s="39"/>
      <c r="C413" s="226" t="s">
        <v>583</v>
      </c>
      <c r="D413" s="226" t="s">
        <v>156</v>
      </c>
      <c r="E413" s="227" t="s">
        <v>584</v>
      </c>
      <c r="F413" s="228" t="s">
        <v>585</v>
      </c>
      <c r="G413" s="229" t="s">
        <v>424</v>
      </c>
      <c r="H413" s="230">
        <v>1080</v>
      </c>
      <c r="I413" s="231"/>
      <c r="J413" s="232">
        <f>ROUND(I413*H413,2)</f>
        <v>0</v>
      </c>
      <c r="K413" s="228" t="s">
        <v>160</v>
      </c>
      <c r="L413" s="44"/>
      <c r="M413" s="233" t="s">
        <v>1</v>
      </c>
      <c r="N413" s="234" t="s">
        <v>41</v>
      </c>
      <c r="O413" s="91"/>
      <c r="P413" s="235">
        <f>O413*H413</f>
        <v>0</v>
      </c>
      <c r="Q413" s="235">
        <v>5E-05</v>
      </c>
      <c r="R413" s="235">
        <f>Q413*H413</f>
        <v>0.054</v>
      </c>
      <c r="S413" s="235">
        <v>0</v>
      </c>
      <c r="T413" s="236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7" t="s">
        <v>239</v>
      </c>
      <c r="AT413" s="237" t="s">
        <v>156</v>
      </c>
      <c r="AU413" s="237" t="s">
        <v>85</v>
      </c>
      <c r="AY413" s="17" t="s">
        <v>153</v>
      </c>
      <c r="BE413" s="238">
        <f>IF(N413="základní",J413,0)</f>
        <v>0</v>
      </c>
      <c r="BF413" s="238">
        <f>IF(N413="snížená",J413,0)</f>
        <v>0</v>
      </c>
      <c r="BG413" s="238">
        <f>IF(N413="zákl. přenesená",J413,0)</f>
        <v>0</v>
      </c>
      <c r="BH413" s="238">
        <f>IF(N413="sníž. přenesená",J413,0)</f>
        <v>0</v>
      </c>
      <c r="BI413" s="238">
        <f>IF(N413="nulová",J413,0)</f>
        <v>0</v>
      </c>
      <c r="BJ413" s="17" t="s">
        <v>83</v>
      </c>
      <c r="BK413" s="238">
        <f>ROUND(I413*H413,2)</f>
        <v>0</v>
      </c>
      <c r="BL413" s="17" t="s">
        <v>239</v>
      </c>
      <c r="BM413" s="237" t="s">
        <v>586</v>
      </c>
    </row>
    <row r="414" spans="1:51" s="13" customFormat="1" ht="12">
      <c r="A414" s="13"/>
      <c r="B414" s="239"/>
      <c r="C414" s="240"/>
      <c r="D414" s="241" t="s">
        <v>163</v>
      </c>
      <c r="E414" s="242" t="s">
        <v>1</v>
      </c>
      <c r="F414" s="243" t="s">
        <v>407</v>
      </c>
      <c r="G414" s="240"/>
      <c r="H414" s="242" t="s">
        <v>1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163</v>
      </c>
      <c r="AU414" s="249" t="s">
        <v>85</v>
      </c>
      <c r="AV414" s="13" t="s">
        <v>83</v>
      </c>
      <c r="AW414" s="13" t="s">
        <v>32</v>
      </c>
      <c r="AX414" s="13" t="s">
        <v>76</v>
      </c>
      <c r="AY414" s="249" t="s">
        <v>153</v>
      </c>
    </row>
    <row r="415" spans="1:51" s="13" customFormat="1" ht="12">
      <c r="A415" s="13"/>
      <c r="B415" s="239"/>
      <c r="C415" s="240"/>
      <c r="D415" s="241" t="s">
        <v>163</v>
      </c>
      <c r="E415" s="242" t="s">
        <v>1</v>
      </c>
      <c r="F415" s="243" t="s">
        <v>587</v>
      </c>
      <c r="G415" s="240"/>
      <c r="H415" s="242" t="s">
        <v>1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163</v>
      </c>
      <c r="AU415" s="249" t="s">
        <v>85</v>
      </c>
      <c r="AV415" s="13" t="s">
        <v>83</v>
      </c>
      <c r="AW415" s="13" t="s">
        <v>32</v>
      </c>
      <c r="AX415" s="13" t="s">
        <v>76</v>
      </c>
      <c r="AY415" s="249" t="s">
        <v>153</v>
      </c>
    </row>
    <row r="416" spans="1:51" s="14" customFormat="1" ht="12">
      <c r="A416" s="14"/>
      <c r="B416" s="250"/>
      <c r="C416" s="251"/>
      <c r="D416" s="241" t="s">
        <v>163</v>
      </c>
      <c r="E416" s="252" t="s">
        <v>1</v>
      </c>
      <c r="F416" s="253" t="s">
        <v>588</v>
      </c>
      <c r="G416" s="251"/>
      <c r="H416" s="254">
        <v>255</v>
      </c>
      <c r="I416" s="255"/>
      <c r="J416" s="251"/>
      <c r="K416" s="251"/>
      <c r="L416" s="256"/>
      <c r="M416" s="257"/>
      <c r="N416" s="258"/>
      <c r="O416" s="258"/>
      <c r="P416" s="258"/>
      <c r="Q416" s="258"/>
      <c r="R416" s="258"/>
      <c r="S416" s="258"/>
      <c r="T416" s="25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0" t="s">
        <v>163</v>
      </c>
      <c r="AU416" s="260" t="s">
        <v>85</v>
      </c>
      <c r="AV416" s="14" t="s">
        <v>85</v>
      </c>
      <c r="AW416" s="14" t="s">
        <v>32</v>
      </c>
      <c r="AX416" s="14" t="s">
        <v>76</v>
      </c>
      <c r="AY416" s="260" t="s">
        <v>153</v>
      </c>
    </row>
    <row r="417" spans="1:51" s="13" customFormat="1" ht="12">
      <c r="A417" s="13"/>
      <c r="B417" s="239"/>
      <c r="C417" s="240"/>
      <c r="D417" s="241" t="s">
        <v>163</v>
      </c>
      <c r="E417" s="242" t="s">
        <v>1</v>
      </c>
      <c r="F417" s="243" t="s">
        <v>589</v>
      </c>
      <c r="G417" s="240"/>
      <c r="H417" s="242" t="s">
        <v>1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163</v>
      </c>
      <c r="AU417" s="249" t="s">
        <v>85</v>
      </c>
      <c r="AV417" s="13" t="s">
        <v>83</v>
      </c>
      <c r="AW417" s="13" t="s">
        <v>32</v>
      </c>
      <c r="AX417" s="13" t="s">
        <v>76</v>
      </c>
      <c r="AY417" s="249" t="s">
        <v>153</v>
      </c>
    </row>
    <row r="418" spans="1:51" s="14" customFormat="1" ht="12">
      <c r="A418" s="14"/>
      <c r="B418" s="250"/>
      <c r="C418" s="251"/>
      <c r="D418" s="241" t="s">
        <v>163</v>
      </c>
      <c r="E418" s="252" t="s">
        <v>1</v>
      </c>
      <c r="F418" s="253" t="s">
        <v>590</v>
      </c>
      <c r="G418" s="251"/>
      <c r="H418" s="254">
        <v>212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0" t="s">
        <v>163</v>
      </c>
      <c r="AU418" s="260" t="s">
        <v>85</v>
      </c>
      <c r="AV418" s="14" t="s">
        <v>85</v>
      </c>
      <c r="AW418" s="14" t="s">
        <v>32</v>
      </c>
      <c r="AX418" s="14" t="s">
        <v>76</v>
      </c>
      <c r="AY418" s="260" t="s">
        <v>153</v>
      </c>
    </row>
    <row r="419" spans="1:51" s="13" customFormat="1" ht="12">
      <c r="A419" s="13"/>
      <c r="B419" s="239"/>
      <c r="C419" s="240"/>
      <c r="D419" s="241" t="s">
        <v>163</v>
      </c>
      <c r="E419" s="242" t="s">
        <v>1</v>
      </c>
      <c r="F419" s="243" t="s">
        <v>591</v>
      </c>
      <c r="G419" s="240"/>
      <c r="H419" s="242" t="s">
        <v>1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163</v>
      </c>
      <c r="AU419" s="249" t="s">
        <v>85</v>
      </c>
      <c r="AV419" s="13" t="s">
        <v>83</v>
      </c>
      <c r="AW419" s="13" t="s">
        <v>32</v>
      </c>
      <c r="AX419" s="13" t="s">
        <v>76</v>
      </c>
      <c r="AY419" s="249" t="s">
        <v>153</v>
      </c>
    </row>
    <row r="420" spans="1:51" s="14" customFormat="1" ht="12">
      <c r="A420" s="14"/>
      <c r="B420" s="250"/>
      <c r="C420" s="251"/>
      <c r="D420" s="241" t="s">
        <v>163</v>
      </c>
      <c r="E420" s="252" t="s">
        <v>1</v>
      </c>
      <c r="F420" s="253" t="s">
        <v>592</v>
      </c>
      <c r="G420" s="251"/>
      <c r="H420" s="254">
        <v>216</v>
      </c>
      <c r="I420" s="255"/>
      <c r="J420" s="251"/>
      <c r="K420" s="251"/>
      <c r="L420" s="256"/>
      <c r="M420" s="257"/>
      <c r="N420" s="258"/>
      <c r="O420" s="258"/>
      <c r="P420" s="258"/>
      <c r="Q420" s="258"/>
      <c r="R420" s="258"/>
      <c r="S420" s="258"/>
      <c r="T420" s="25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0" t="s">
        <v>163</v>
      </c>
      <c r="AU420" s="260" t="s">
        <v>85</v>
      </c>
      <c r="AV420" s="14" t="s">
        <v>85</v>
      </c>
      <c r="AW420" s="14" t="s">
        <v>32</v>
      </c>
      <c r="AX420" s="14" t="s">
        <v>76</v>
      </c>
      <c r="AY420" s="260" t="s">
        <v>153</v>
      </c>
    </row>
    <row r="421" spans="1:51" s="13" customFormat="1" ht="12">
      <c r="A421" s="13"/>
      <c r="B421" s="239"/>
      <c r="C421" s="240"/>
      <c r="D421" s="241" t="s">
        <v>163</v>
      </c>
      <c r="E421" s="242" t="s">
        <v>1</v>
      </c>
      <c r="F421" s="243" t="s">
        <v>593</v>
      </c>
      <c r="G421" s="240"/>
      <c r="H421" s="242" t="s">
        <v>1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163</v>
      </c>
      <c r="AU421" s="249" t="s">
        <v>85</v>
      </c>
      <c r="AV421" s="13" t="s">
        <v>83</v>
      </c>
      <c r="AW421" s="13" t="s">
        <v>32</v>
      </c>
      <c r="AX421" s="13" t="s">
        <v>76</v>
      </c>
      <c r="AY421" s="249" t="s">
        <v>153</v>
      </c>
    </row>
    <row r="422" spans="1:51" s="14" customFormat="1" ht="12">
      <c r="A422" s="14"/>
      <c r="B422" s="250"/>
      <c r="C422" s="251"/>
      <c r="D422" s="241" t="s">
        <v>163</v>
      </c>
      <c r="E422" s="252" t="s">
        <v>1</v>
      </c>
      <c r="F422" s="253" t="s">
        <v>594</v>
      </c>
      <c r="G422" s="251"/>
      <c r="H422" s="254">
        <v>142</v>
      </c>
      <c r="I422" s="255"/>
      <c r="J422" s="251"/>
      <c r="K422" s="251"/>
      <c r="L422" s="256"/>
      <c r="M422" s="257"/>
      <c r="N422" s="258"/>
      <c r="O422" s="258"/>
      <c r="P422" s="258"/>
      <c r="Q422" s="258"/>
      <c r="R422" s="258"/>
      <c r="S422" s="258"/>
      <c r="T422" s="25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0" t="s">
        <v>163</v>
      </c>
      <c r="AU422" s="260" t="s">
        <v>85</v>
      </c>
      <c r="AV422" s="14" t="s">
        <v>85</v>
      </c>
      <c r="AW422" s="14" t="s">
        <v>32</v>
      </c>
      <c r="AX422" s="14" t="s">
        <v>76</v>
      </c>
      <c r="AY422" s="260" t="s">
        <v>153</v>
      </c>
    </row>
    <row r="423" spans="1:51" s="13" customFormat="1" ht="12">
      <c r="A423" s="13"/>
      <c r="B423" s="239"/>
      <c r="C423" s="240"/>
      <c r="D423" s="241" t="s">
        <v>163</v>
      </c>
      <c r="E423" s="242" t="s">
        <v>1</v>
      </c>
      <c r="F423" s="243" t="s">
        <v>595</v>
      </c>
      <c r="G423" s="240"/>
      <c r="H423" s="242" t="s">
        <v>1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163</v>
      </c>
      <c r="AU423" s="249" t="s">
        <v>85</v>
      </c>
      <c r="AV423" s="13" t="s">
        <v>83</v>
      </c>
      <c r="AW423" s="13" t="s">
        <v>32</v>
      </c>
      <c r="AX423" s="13" t="s">
        <v>76</v>
      </c>
      <c r="AY423" s="249" t="s">
        <v>153</v>
      </c>
    </row>
    <row r="424" spans="1:51" s="14" customFormat="1" ht="12">
      <c r="A424" s="14"/>
      <c r="B424" s="250"/>
      <c r="C424" s="251"/>
      <c r="D424" s="241" t="s">
        <v>163</v>
      </c>
      <c r="E424" s="252" t="s">
        <v>1</v>
      </c>
      <c r="F424" s="253" t="s">
        <v>588</v>
      </c>
      <c r="G424" s="251"/>
      <c r="H424" s="254">
        <v>255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0" t="s">
        <v>163</v>
      </c>
      <c r="AU424" s="260" t="s">
        <v>85</v>
      </c>
      <c r="AV424" s="14" t="s">
        <v>85</v>
      </c>
      <c r="AW424" s="14" t="s">
        <v>32</v>
      </c>
      <c r="AX424" s="14" t="s">
        <v>76</v>
      </c>
      <c r="AY424" s="260" t="s">
        <v>153</v>
      </c>
    </row>
    <row r="425" spans="1:51" s="15" customFormat="1" ht="12">
      <c r="A425" s="15"/>
      <c r="B425" s="261"/>
      <c r="C425" s="262"/>
      <c r="D425" s="241" t="s">
        <v>163</v>
      </c>
      <c r="E425" s="263" t="s">
        <v>1</v>
      </c>
      <c r="F425" s="264" t="s">
        <v>198</v>
      </c>
      <c r="G425" s="262"/>
      <c r="H425" s="265">
        <v>1080</v>
      </c>
      <c r="I425" s="266"/>
      <c r="J425" s="262"/>
      <c r="K425" s="262"/>
      <c r="L425" s="267"/>
      <c r="M425" s="268"/>
      <c r="N425" s="269"/>
      <c r="O425" s="269"/>
      <c r="P425" s="269"/>
      <c r="Q425" s="269"/>
      <c r="R425" s="269"/>
      <c r="S425" s="269"/>
      <c r="T425" s="270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1" t="s">
        <v>163</v>
      </c>
      <c r="AU425" s="271" t="s">
        <v>85</v>
      </c>
      <c r="AV425" s="15" t="s">
        <v>161</v>
      </c>
      <c r="AW425" s="15" t="s">
        <v>32</v>
      </c>
      <c r="AX425" s="15" t="s">
        <v>83</v>
      </c>
      <c r="AY425" s="271" t="s">
        <v>153</v>
      </c>
    </row>
    <row r="426" spans="1:65" s="2" customFormat="1" ht="21.75" customHeight="1">
      <c r="A426" s="38"/>
      <c r="B426" s="39"/>
      <c r="C426" s="272" t="s">
        <v>596</v>
      </c>
      <c r="D426" s="272" t="s">
        <v>245</v>
      </c>
      <c r="E426" s="273" t="s">
        <v>469</v>
      </c>
      <c r="F426" s="274" t="s">
        <v>470</v>
      </c>
      <c r="G426" s="275" t="s">
        <v>177</v>
      </c>
      <c r="H426" s="276">
        <v>0.627</v>
      </c>
      <c r="I426" s="277"/>
      <c r="J426" s="278">
        <f>ROUND(I426*H426,2)</f>
        <v>0</v>
      </c>
      <c r="K426" s="274" t="s">
        <v>160</v>
      </c>
      <c r="L426" s="279"/>
      <c r="M426" s="280" t="s">
        <v>1</v>
      </c>
      <c r="N426" s="281" t="s">
        <v>41</v>
      </c>
      <c r="O426" s="91"/>
      <c r="P426" s="235">
        <f>O426*H426</f>
        <v>0</v>
      </c>
      <c r="Q426" s="235">
        <v>1</v>
      </c>
      <c r="R426" s="235">
        <f>Q426*H426</f>
        <v>0.627</v>
      </c>
      <c r="S426" s="235">
        <v>0</v>
      </c>
      <c r="T426" s="236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7" t="s">
        <v>314</v>
      </c>
      <c r="AT426" s="237" t="s">
        <v>245</v>
      </c>
      <c r="AU426" s="237" t="s">
        <v>85</v>
      </c>
      <c r="AY426" s="17" t="s">
        <v>153</v>
      </c>
      <c r="BE426" s="238">
        <f>IF(N426="základní",J426,0)</f>
        <v>0</v>
      </c>
      <c r="BF426" s="238">
        <f>IF(N426="snížená",J426,0)</f>
        <v>0</v>
      </c>
      <c r="BG426" s="238">
        <f>IF(N426="zákl. přenesená",J426,0)</f>
        <v>0</v>
      </c>
      <c r="BH426" s="238">
        <f>IF(N426="sníž. přenesená",J426,0)</f>
        <v>0</v>
      </c>
      <c r="BI426" s="238">
        <f>IF(N426="nulová",J426,0)</f>
        <v>0</v>
      </c>
      <c r="BJ426" s="17" t="s">
        <v>83</v>
      </c>
      <c r="BK426" s="238">
        <f>ROUND(I426*H426,2)</f>
        <v>0</v>
      </c>
      <c r="BL426" s="17" t="s">
        <v>239</v>
      </c>
      <c r="BM426" s="237" t="s">
        <v>597</v>
      </c>
    </row>
    <row r="427" spans="1:47" s="2" customFormat="1" ht="12">
      <c r="A427" s="38"/>
      <c r="B427" s="39"/>
      <c r="C427" s="40"/>
      <c r="D427" s="241" t="s">
        <v>249</v>
      </c>
      <c r="E427" s="40"/>
      <c r="F427" s="282" t="s">
        <v>472</v>
      </c>
      <c r="G427" s="40"/>
      <c r="H427" s="40"/>
      <c r="I427" s="283"/>
      <c r="J427" s="40"/>
      <c r="K427" s="40"/>
      <c r="L427" s="44"/>
      <c r="M427" s="284"/>
      <c r="N427" s="285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249</v>
      </c>
      <c r="AU427" s="17" t="s">
        <v>85</v>
      </c>
    </row>
    <row r="428" spans="1:51" s="13" customFormat="1" ht="12">
      <c r="A428" s="13"/>
      <c r="B428" s="239"/>
      <c r="C428" s="240"/>
      <c r="D428" s="241" t="s">
        <v>163</v>
      </c>
      <c r="E428" s="242" t="s">
        <v>1</v>
      </c>
      <c r="F428" s="243" t="s">
        <v>407</v>
      </c>
      <c r="G428" s="240"/>
      <c r="H428" s="242" t="s">
        <v>1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163</v>
      </c>
      <c r="AU428" s="249" t="s">
        <v>85</v>
      </c>
      <c r="AV428" s="13" t="s">
        <v>83</v>
      </c>
      <c r="AW428" s="13" t="s">
        <v>32</v>
      </c>
      <c r="AX428" s="13" t="s">
        <v>76</v>
      </c>
      <c r="AY428" s="249" t="s">
        <v>153</v>
      </c>
    </row>
    <row r="429" spans="1:51" s="13" customFormat="1" ht="12">
      <c r="A429" s="13"/>
      <c r="B429" s="239"/>
      <c r="C429" s="240"/>
      <c r="D429" s="241" t="s">
        <v>163</v>
      </c>
      <c r="E429" s="242" t="s">
        <v>1</v>
      </c>
      <c r="F429" s="243" t="s">
        <v>589</v>
      </c>
      <c r="G429" s="240"/>
      <c r="H429" s="242" t="s">
        <v>1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163</v>
      </c>
      <c r="AU429" s="249" t="s">
        <v>85</v>
      </c>
      <c r="AV429" s="13" t="s">
        <v>83</v>
      </c>
      <c r="AW429" s="13" t="s">
        <v>32</v>
      </c>
      <c r="AX429" s="13" t="s">
        <v>76</v>
      </c>
      <c r="AY429" s="249" t="s">
        <v>153</v>
      </c>
    </row>
    <row r="430" spans="1:51" s="14" customFormat="1" ht="12">
      <c r="A430" s="14"/>
      <c r="B430" s="250"/>
      <c r="C430" s="251"/>
      <c r="D430" s="241" t="s">
        <v>163</v>
      </c>
      <c r="E430" s="252" t="s">
        <v>1</v>
      </c>
      <c r="F430" s="253" t="s">
        <v>598</v>
      </c>
      <c r="G430" s="251"/>
      <c r="H430" s="254">
        <v>0.212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0" t="s">
        <v>163</v>
      </c>
      <c r="AU430" s="260" t="s">
        <v>85</v>
      </c>
      <c r="AV430" s="14" t="s">
        <v>85</v>
      </c>
      <c r="AW430" s="14" t="s">
        <v>32</v>
      </c>
      <c r="AX430" s="14" t="s">
        <v>76</v>
      </c>
      <c r="AY430" s="260" t="s">
        <v>153</v>
      </c>
    </row>
    <row r="431" spans="1:51" s="13" customFormat="1" ht="12">
      <c r="A431" s="13"/>
      <c r="B431" s="239"/>
      <c r="C431" s="240"/>
      <c r="D431" s="241" t="s">
        <v>163</v>
      </c>
      <c r="E431" s="242" t="s">
        <v>1</v>
      </c>
      <c r="F431" s="243" t="s">
        <v>591</v>
      </c>
      <c r="G431" s="240"/>
      <c r="H431" s="242" t="s">
        <v>1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163</v>
      </c>
      <c r="AU431" s="249" t="s">
        <v>85</v>
      </c>
      <c r="AV431" s="13" t="s">
        <v>83</v>
      </c>
      <c r="AW431" s="13" t="s">
        <v>32</v>
      </c>
      <c r="AX431" s="13" t="s">
        <v>76</v>
      </c>
      <c r="AY431" s="249" t="s">
        <v>153</v>
      </c>
    </row>
    <row r="432" spans="1:51" s="14" customFormat="1" ht="12">
      <c r="A432" s="14"/>
      <c r="B432" s="250"/>
      <c r="C432" s="251"/>
      <c r="D432" s="241" t="s">
        <v>163</v>
      </c>
      <c r="E432" s="252" t="s">
        <v>1</v>
      </c>
      <c r="F432" s="253" t="s">
        <v>599</v>
      </c>
      <c r="G432" s="251"/>
      <c r="H432" s="254">
        <v>0.216</v>
      </c>
      <c r="I432" s="255"/>
      <c r="J432" s="251"/>
      <c r="K432" s="251"/>
      <c r="L432" s="256"/>
      <c r="M432" s="257"/>
      <c r="N432" s="258"/>
      <c r="O432" s="258"/>
      <c r="P432" s="258"/>
      <c r="Q432" s="258"/>
      <c r="R432" s="258"/>
      <c r="S432" s="258"/>
      <c r="T432" s="25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0" t="s">
        <v>163</v>
      </c>
      <c r="AU432" s="260" t="s">
        <v>85</v>
      </c>
      <c r="AV432" s="14" t="s">
        <v>85</v>
      </c>
      <c r="AW432" s="14" t="s">
        <v>32</v>
      </c>
      <c r="AX432" s="14" t="s">
        <v>76</v>
      </c>
      <c r="AY432" s="260" t="s">
        <v>153</v>
      </c>
    </row>
    <row r="433" spans="1:51" s="13" customFormat="1" ht="12">
      <c r="A433" s="13"/>
      <c r="B433" s="239"/>
      <c r="C433" s="240"/>
      <c r="D433" s="241" t="s">
        <v>163</v>
      </c>
      <c r="E433" s="242" t="s">
        <v>1</v>
      </c>
      <c r="F433" s="243" t="s">
        <v>593</v>
      </c>
      <c r="G433" s="240"/>
      <c r="H433" s="242" t="s">
        <v>1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163</v>
      </c>
      <c r="AU433" s="249" t="s">
        <v>85</v>
      </c>
      <c r="AV433" s="13" t="s">
        <v>83</v>
      </c>
      <c r="AW433" s="13" t="s">
        <v>32</v>
      </c>
      <c r="AX433" s="13" t="s">
        <v>76</v>
      </c>
      <c r="AY433" s="249" t="s">
        <v>153</v>
      </c>
    </row>
    <row r="434" spans="1:51" s="14" customFormat="1" ht="12">
      <c r="A434" s="14"/>
      <c r="B434" s="250"/>
      <c r="C434" s="251"/>
      <c r="D434" s="241" t="s">
        <v>163</v>
      </c>
      <c r="E434" s="252" t="s">
        <v>1</v>
      </c>
      <c r="F434" s="253" t="s">
        <v>600</v>
      </c>
      <c r="G434" s="251"/>
      <c r="H434" s="254">
        <v>0.142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0" t="s">
        <v>163</v>
      </c>
      <c r="AU434" s="260" t="s">
        <v>85</v>
      </c>
      <c r="AV434" s="14" t="s">
        <v>85</v>
      </c>
      <c r="AW434" s="14" t="s">
        <v>32</v>
      </c>
      <c r="AX434" s="14" t="s">
        <v>76</v>
      </c>
      <c r="AY434" s="260" t="s">
        <v>153</v>
      </c>
    </row>
    <row r="435" spans="1:51" s="15" customFormat="1" ht="12">
      <c r="A435" s="15"/>
      <c r="B435" s="261"/>
      <c r="C435" s="262"/>
      <c r="D435" s="241" t="s">
        <v>163</v>
      </c>
      <c r="E435" s="263" t="s">
        <v>1</v>
      </c>
      <c r="F435" s="264" t="s">
        <v>198</v>
      </c>
      <c r="G435" s="262"/>
      <c r="H435" s="265">
        <v>0.57</v>
      </c>
      <c r="I435" s="266"/>
      <c r="J435" s="262"/>
      <c r="K435" s="262"/>
      <c r="L435" s="267"/>
      <c r="M435" s="268"/>
      <c r="N435" s="269"/>
      <c r="O435" s="269"/>
      <c r="P435" s="269"/>
      <c r="Q435" s="269"/>
      <c r="R435" s="269"/>
      <c r="S435" s="269"/>
      <c r="T435" s="270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1" t="s">
        <v>163</v>
      </c>
      <c r="AU435" s="271" t="s">
        <v>85</v>
      </c>
      <c r="AV435" s="15" t="s">
        <v>161</v>
      </c>
      <c r="AW435" s="15" t="s">
        <v>32</v>
      </c>
      <c r="AX435" s="15" t="s">
        <v>83</v>
      </c>
      <c r="AY435" s="271" t="s">
        <v>153</v>
      </c>
    </row>
    <row r="436" spans="1:51" s="14" customFormat="1" ht="12">
      <c r="A436" s="14"/>
      <c r="B436" s="250"/>
      <c r="C436" s="251"/>
      <c r="D436" s="241" t="s">
        <v>163</v>
      </c>
      <c r="E436" s="251"/>
      <c r="F436" s="253" t="s">
        <v>601</v>
      </c>
      <c r="G436" s="251"/>
      <c r="H436" s="254">
        <v>0.627</v>
      </c>
      <c r="I436" s="255"/>
      <c r="J436" s="251"/>
      <c r="K436" s="251"/>
      <c r="L436" s="256"/>
      <c r="M436" s="257"/>
      <c r="N436" s="258"/>
      <c r="O436" s="258"/>
      <c r="P436" s="258"/>
      <c r="Q436" s="258"/>
      <c r="R436" s="258"/>
      <c r="S436" s="258"/>
      <c r="T436" s="25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0" t="s">
        <v>163</v>
      </c>
      <c r="AU436" s="260" t="s">
        <v>85</v>
      </c>
      <c r="AV436" s="14" t="s">
        <v>85</v>
      </c>
      <c r="AW436" s="14" t="s">
        <v>4</v>
      </c>
      <c r="AX436" s="14" t="s">
        <v>83</v>
      </c>
      <c r="AY436" s="260" t="s">
        <v>153</v>
      </c>
    </row>
    <row r="437" spans="1:65" s="2" customFormat="1" ht="21.75" customHeight="1">
      <c r="A437" s="38"/>
      <c r="B437" s="39"/>
      <c r="C437" s="272" t="s">
        <v>602</v>
      </c>
      <c r="D437" s="272" t="s">
        <v>245</v>
      </c>
      <c r="E437" s="273" t="s">
        <v>571</v>
      </c>
      <c r="F437" s="274" t="s">
        <v>572</v>
      </c>
      <c r="G437" s="275" t="s">
        <v>177</v>
      </c>
      <c r="H437" s="276">
        <v>0.281</v>
      </c>
      <c r="I437" s="277"/>
      <c r="J437" s="278">
        <f>ROUND(I437*H437,2)</f>
        <v>0</v>
      </c>
      <c r="K437" s="274" t="s">
        <v>160</v>
      </c>
      <c r="L437" s="279"/>
      <c r="M437" s="280" t="s">
        <v>1</v>
      </c>
      <c r="N437" s="281" t="s">
        <v>41</v>
      </c>
      <c r="O437" s="91"/>
      <c r="P437" s="235">
        <f>O437*H437</f>
        <v>0</v>
      </c>
      <c r="Q437" s="235">
        <v>1</v>
      </c>
      <c r="R437" s="235">
        <f>Q437*H437</f>
        <v>0.281</v>
      </c>
      <c r="S437" s="235">
        <v>0</v>
      </c>
      <c r="T437" s="236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7" t="s">
        <v>314</v>
      </c>
      <c r="AT437" s="237" t="s">
        <v>245</v>
      </c>
      <c r="AU437" s="237" t="s">
        <v>85</v>
      </c>
      <c r="AY437" s="17" t="s">
        <v>153</v>
      </c>
      <c r="BE437" s="238">
        <f>IF(N437="základní",J437,0)</f>
        <v>0</v>
      </c>
      <c r="BF437" s="238">
        <f>IF(N437="snížená",J437,0)</f>
        <v>0</v>
      </c>
      <c r="BG437" s="238">
        <f>IF(N437="zákl. přenesená",J437,0)</f>
        <v>0</v>
      </c>
      <c r="BH437" s="238">
        <f>IF(N437="sníž. přenesená",J437,0)</f>
        <v>0</v>
      </c>
      <c r="BI437" s="238">
        <f>IF(N437="nulová",J437,0)</f>
        <v>0</v>
      </c>
      <c r="BJ437" s="17" t="s">
        <v>83</v>
      </c>
      <c r="BK437" s="238">
        <f>ROUND(I437*H437,2)</f>
        <v>0</v>
      </c>
      <c r="BL437" s="17" t="s">
        <v>239</v>
      </c>
      <c r="BM437" s="237" t="s">
        <v>603</v>
      </c>
    </row>
    <row r="438" spans="1:47" s="2" customFormat="1" ht="12">
      <c r="A438" s="38"/>
      <c r="B438" s="39"/>
      <c r="C438" s="40"/>
      <c r="D438" s="241" t="s">
        <v>249</v>
      </c>
      <c r="E438" s="40"/>
      <c r="F438" s="282" t="s">
        <v>574</v>
      </c>
      <c r="G438" s="40"/>
      <c r="H438" s="40"/>
      <c r="I438" s="283"/>
      <c r="J438" s="40"/>
      <c r="K438" s="40"/>
      <c r="L438" s="44"/>
      <c r="M438" s="284"/>
      <c r="N438" s="28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249</v>
      </c>
      <c r="AU438" s="17" t="s">
        <v>85</v>
      </c>
    </row>
    <row r="439" spans="1:51" s="13" customFormat="1" ht="12">
      <c r="A439" s="13"/>
      <c r="B439" s="239"/>
      <c r="C439" s="240"/>
      <c r="D439" s="241" t="s">
        <v>163</v>
      </c>
      <c r="E439" s="242" t="s">
        <v>1</v>
      </c>
      <c r="F439" s="243" t="s">
        <v>407</v>
      </c>
      <c r="G439" s="240"/>
      <c r="H439" s="242" t="s">
        <v>1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163</v>
      </c>
      <c r="AU439" s="249" t="s">
        <v>85</v>
      </c>
      <c r="AV439" s="13" t="s">
        <v>83</v>
      </c>
      <c r="AW439" s="13" t="s">
        <v>32</v>
      </c>
      <c r="AX439" s="13" t="s">
        <v>76</v>
      </c>
      <c r="AY439" s="249" t="s">
        <v>153</v>
      </c>
    </row>
    <row r="440" spans="1:51" s="13" customFormat="1" ht="12">
      <c r="A440" s="13"/>
      <c r="B440" s="239"/>
      <c r="C440" s="240"/>
      <c r="D440" s="241" t="s">
        <v>163</v>
      </c>
      <c r="E440" s="242" t="s">
        <v>1</v>
      </c>
      <c r="F440" s="243" t="s">
        <v>587</v>
      </c>
      <c r="G440" s="240"/>
      <c r="H440" s="242" t="s">
        <v>1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163</v>
      </c>
      <c r="AU440" s="249" t="s">
        <v>85</v>
      </c>
      <c r="AV440" s="13" t="s">
        <v>83</v>
      </c>
      <c r="AW440" s="13" t="s">
        <v>32</v>
      </c>
      <c r="AX440" s="13" t="s">
        <v>76</v>
      </c>
      <c r="AY440" s="249" t="s">
        <v>153</v>
      </c>
    </row>
    <row r="441" spans="1:51" s="14" customFormat="1" ht="12">
      <c r="A441" s="14"/>
      <c r="B441" s="250"/>
      <c r="C441" s="251"/>
      <c r="D441" s="241" t="s">
        <v>163</v>
      </c>
      <c r="E441" s="252" t="s">
        <v>1</v>
      </c>
      <c r="F441" s="253" t="s">
        <v>604</v>
      </c>
      <c r="G441" s="251"/>
      <c r="H441" s="254">
        <v>0.255</v>
      </c>
      <c r="I441" s="255"/>
      <c r="J441" s="251"/>
      <c r="K441" s="251"/>
      <c r="L441" s="256"/>
      <c r="M441" s="257"/>
      <c r="N441" s="258"/>
      <c r="O441" s="258"/>
      <c r="P441" s="258"/>
      <c r="Q441" s="258"/>
      <c r="R441" s="258"/>
      <c r="S441" s="258"/>
      <c r="T441" s="25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0" t="s">
        <v>163</v>
      </c>
      <c r="AU441" s="260" t="s">
        <v>85</v>
      </c>
      <c r="AV441" s="14" t="s">
        <v>85</v>
      </c>
      <c r="AW441" s="14" t="s">
        <v>32</v>
      </c>
      <c r="AX441" s="14" t="s">
        <v>83</v>
      </c>
      <c r="AY441" s="260" t="s">
        <v>153</v>
      </c>
    </row>
    <row r="442" spans="1:51" s="14" customFormat="1" ht="12">
      <c r="A442" s="14"/>
      <c r="B442" s="250"/>
      <c r="C442" s="251"/>
      <c r="D442" s="241" t="s">
        <v>163</v>
      </c>
      <c r="E442" s="251"/>
      <c r="F442" s="253" t="s">
        <v>605</v>
      </c>
      <c r="G442" s="251"/>
      <c r="H442" s="254">
        <v>0.281</v>
      </c>
      <c r="I442" s="255"/>
      <c r="J442" s="251"/>
      <c r="K442" s="251"/>
      <c r="L442" s="256"/>
      <c r="M442" s="257"/>
      <c r="N442" s="258"/>
      <c r="O442" s="258"/>
      <c r="P442" s="258"/>
      <c r="Q442" s="258"/>
      <c r="R442" s="258"/>
      <c r="S442" s="258"/>
      <c r="T442" s="25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0" t="s">
        <v>163</v>
      </c>
      <c r="AU442" s="260" t="s">
        <v>85</v>
      </c>
      <c r="AV442" s="14" t="s">
        <v>85</v>
      </c>
      <c r="AW442" s="14" t="s">
        <v>4</v>
      </c>
      <c r="AX442" s="14" t="s">
        <v>83</v>
      </c>
      <c r="AY442" s="260" t="s">
        <v>153</v>
      </c>
    </row>
    <row r="443" spans="1:65" s="2" customFormat="1" ht="24.15" customHeight="1">
      <c r="A443" s="38"/>
      <c r="B443" s="39"/>
      <c r="C443" s="272" t="s">
        <v>606</v>
      </c>
      <c r="D443" s="272" t="s">
        <v>245</v>
      </c>
      <c r="E443" s="273" t="s">
        <v>500</v>
      </c>
      <c r="F443" s="274" t="s">
        <v>501</v>
      </c>
      <c r="G443" s="275" t="s">
        <v>172</v>
      </c>
      <c r="H443" s="276">
        <v>61.6</v>
      </c>
      <c r="I443" s="277"/>
      <c r="J443" s="278">
        <f>ROUND(I443*H443,2)</f>
        <v>0</v>
      </c>
      <c r="K443" s="274" t="s">
        <v>160</v>
      </c>
      <c r="L443" s="279"/>
      <c r="M443" s="280" t="s">
        <v>1</v>
      </c>
      <c r="N443" s="281" t="s">
        <v>41</v>
      </c>
      <c r="O443" s="91"/>
      <c r="P443" s="235">
        <f>O443*H443</f>
        <v>0</v>
      </c>
      <c r="Q443" s="235">
        <v>0.00465</v>
      </c>
      <c r="R443" s="235">
        <f>Q443*H443</f>
        <v>0.28644</v>
      </c>
      <c r="S443" s="235">
        <v>0</v>
      </c>
      <c r="T443" s="236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7" t="s">
        <v>314</v>
      </c>
      <c r="AT443" s="237" t="s">
        <v>245</v>
      </c>
      <c r="AU443" s="237" t="s">
        <v>85</v>
      </c>
      <c r="AY443" s="17" t="s">
        <v>153</v>
      </c>
      <c r="BE443" s="238">
        <f>IF(N443="základní",J443,0)</f>
        <v>0</v>
      </c>
      <c r="BF443" s="238">
        <f>IF(N443="snížená",J443,0)</f>
        <v>0</v>
      </c>
      <c r="BG443" s="238">
        <f>IF(N443="zákl. přenesená",J443,0)</f>
        <v>0</v>
      </c>
      <c r="BH443" s="238">
        <f>IF(N443="sníž. přenesená",J443,0)</f>
        <v>0</v>
      </c>
      <c r="BI443" s="238">
        <f>IF(N443="nulová",J443,0)</f>
        <v>0</v>
      </c>
      <c r="BJ443" s="17" t="s">
        <v>83</v>
      </c>
      <c r="BK443" s="238">
        <f>ROUND(I443*H443,2)</f>
        <v>0</v>
      </c>
      <c r="BL443" s="17" t="s">
        <v>239</v>
      </c>
      <c r="BM443" s="237" t="s">
        <v>607</v>
      </c>
    </row>
    <row r="444" spans="1:51" s="13" customFormat="1" ht="12">
      <c r="A444" s="13"/>
      <c r="B444" s="239"/>
      <c r="C444" s="240"/>
      <c r="D444" s="241" t="s">
        <v>163</v>
      </c>
      <c r="E444" s="242" t="s">
        <v>1</v>
      </c>
      <c r="F444" s="243" t="s">
        <v>407</v>
      </c>
      <c r="G444" s="240"/>
      <c r="H444" s="242" t="s">
        <v>1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163</v>
      </c>
      <c r="AU444" s="249" t="s">
        <v>85</v>
      </c>
      <c r="AV444" s="13" t="s">
        <v>83</v>
      </c>
      <c r="AW444" s="13" t="s">
        <v>32</v>
      </c>
      <c r="AX444" s="13" t="s">
        <v>76</v>
      </c>
      <c r="AY444" s="249" t="s">
        <v>153</v>
      </c>
    </row>
    <row r="445" spans="1:51" s="13" customFormat="1" ht="12">
      <c r="A445" s="13"/>
      <c r="B445" s="239"/>
      <c r="C445" s="240"/>
      <c r="D445" s="241" t="s">
        <v>163</v>
      </c>
      <c r="E445" s="242" t="s">
        <v>1</v>
      </c>
      <c r="F445" s="243" t="s">
        <v>595</v>
      </c>
      <c r="G445" s="240"/>
      <c r="H445" s="242" t="s">
        <v>1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163</v>
      </c>
      <c r="AU445" s="249" t="s">
        <v>85</v>
      </c>
      <c r="AV445" s="13" t="s">
        <v>83</v>
      </c>
      <c r="AW445" s="13" t="s">
        <v>32</v>
      </c>
      <c r="AX445" s="13" t="s">
        <v>76</v>
      </c>
      <c r="AY445" s="249" t="s">
        <v>153</v>
      </c>
    </row>
    <row r="446" spans="1:51" s="14" customFormat="1" ht="12">
      <c r="A446" s="14"/>
      <c r="B446" s="250"/>
      <c r="C446" s="251"/>
      <c r="D446" s="241" t="s">
        <v>163</v>
      </c>
      <c r="E446" s="252" t="s">
        <v>1</v>
      </c>
      <c r="F446" s="253" t="s">
        <v>608</v>
      </c>
      <c r="G446" s="251"/>
      <c r="H446" s="254">
        <v>56</v>
      </c>
      <c r="I446" s="255"/>
      <c r="J446" s="251"/>
      <c r="K446" s="251"/>
      <c r="L446" s="256"/>
      <c r="M446" s="257"/>
      <c r="N446" s="258"/>
      <c r="O446" s="258"/>
      <c r="P446" s="258"/>
      <c r="Q446" s="258"/>
      <c r="R446" s="258"/>
      <c r="S446" s="258"/>
      <c r="T446" s="25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0" t="s">
        <v>163</v>
      </c>
      <c r="AU446" s="260" t="s">
        <v>85</v>
      </c>
      <c r="AV446" s="14" t="s">
        <v>85</v>
      </c>
      <c r="AW446" s="14" t="s">
        <v>32</v>
      </c>
      <c r="AX446" s="14" t="s">
        <v>83</v>
      </c>
      <c r="AY446" s="260" t="s">
        <v>153</v>
      </c>
    </row>
    <row r="447" spans="1:51" s="14" customFormat="1" ht="12">
      <c r="A447" s="14"/>
      <c r="B447" s="250"/>
      <c r="C447" s="251"/>
      <c r="D447" s="241" t="s">
        <v>163</v>
      </c>
      <c r="E447" s="251"/>
      <c r="F447" s="253" t="s">
        <v>609</v>
      </c>
      <c r="G447" s="251"/>
      <c r="H447" s="254">
        <v>61.6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0" t="s">
        <v>163</v>
      </c>
      <c r="AU447" s="260" t="s">
        <v>85</v>
      </c>
      <c r="AV447" s="14" t="s">
        <v>85</v>
      </c>
      <c r="AW447" s="14" t="s">
        <v>4</v>
      </c>
      <c r="AX447" s="14" t="s">
        <v>83</v>
      </c>
      <c r="AY447" s="260" t="s">
        <v>153</v>
      </c>
    </row>
    <row r="448" spans="1:65" s="2" customFormat="1" ht="16.5" customHeight="1">
      <c r="A448" s="38"/>
      <c r="B448" s="39"/>
      <c r="C448" s="272" t="s">
        <v>610</v>
      </c>
      <c r="D448" s="272" t="s">
        <v>245</v>
      </c>
      <c r="E448" s="273" t="s">
        <v>516</v>
      </c>
      <c r="F448" s="274" t="s">
        <v>517</v>
      </c>
      <c r="G448" s="275" t="s">
        <v>424</v>
      </c>
      <c r="H448" s="276">
        <v>1188</v>
      </c>
      <c r="I448" s="277"/>
      <c r="J448" s="278">
        <f>ROUND(I448*H448,2)</f>
        <v>0</v>
      </c>
      <c r="K448" s="274" t="s">
        <v>1</v>
      </c>
      <c r="L448" s="279"/>
      <c r="M448" s="280" t="s">
        <v>1</v>
      </c>
      <c r="N448" s="281" t="s">
        <v>41</v>
      </c>
      <c r="O448" s="91"/>
      <c r="P448" s="235">
        <f>O448*H448</f>
        <v>0</v>
      </c>
      <c r="Q448" s="235">
        <v>0</v>
      </c>
      <c r="R448" s="235">
        <f>Q448*H448</f>
        <v>0</v>
      </c>
      <c r="S448" s="235">
        <v>0</v>
      </c>
      <c r="T448" s="236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7" t="s">
        <v>314</v>
      </c>
      <c r="AT448" s="237" t="s">
        <v>245</v>
      </c>
      <c r="AU448" s="237" t="s">
        <v>85</v>
      </c>
      <c r="AY448" s="17" t="s">
        <v>153</v>
      </c>
      <c r="BE448" s="238">
        <f>IF(N448="základní",J448,0)</f>
        <v>0</v>
      </c>
      <c r="BF448" s="238">
        <f>IF(N448="snížená",J448,0)</f>
        <v>0</v>
      </c>
      <c r="BG448" s="238">
        <f>IF(N448="zákl. přenesená",J448,0)</f>
        <v>0</v>
      </c>
      <c r="BH448" s="238">
        <f>IF(N448="sníž. přenesená",J448,0)</f>
        <v>0</v>
      </c>
      <c r="BI448" s="238">
        <f>IF(N448="nulová",J448,0)</f>
        <v>0</v>
      </c>
      <c r="BJ448" s="17" t="s">
        <v>83</v>
      </c>
      <c r="BK448" s="238">
        <f>ROUND(I448*H448,2)</f>
        <v>0</v>
      </c>
      <c r="BL448" s="17" t="s">
        <v>239</v>
      </c>
      <c r="BM448" s="237" t="s">
        <v>611</v>
      </c>
    </row>
    <row r="449" spans="1:51" s="14" customFormat="1" ht="12">
      <c r="A449" s="14"/>
      <c r="B449" s="250"/>
      <c r="C449" s="251"/>
      <c r="D449" s="241" t="s">
        <v>163</v>
      </c>
      <c r="E449" s="251"/>
      <c r="F449" s="253" t="s">
        <v>612</v>
      </c>
      <c r="G449" s="251"/>
      <c r="H449" s="254">
        <v>1188</v>
      </c>
      <c r="I449" s="255"/>
      <c r="J449" s="251"/>
      <c r="K449" s="251"/>
      <c r="L449" s="256"/>
      <c r="M449" s="257"/>
      <c r="N449" s="258"/>
      <c r="O449" s="258"/>
      <c r="P449" s="258"/>
      <c r="Q449" s="258"/>
      <c r="R449" s="258"/>
      <c r="S449" s="258"/>
      <c r="T449" s="25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0" t="s">
        <v>163</v>
      </c>
      <c r="AU449" s="260" t="s">
        <v>85</v>
      </c>
      <c r="AV449" s="14" t="s">
        <v>85</v>
      </c>
      <c r="AW449" s="14" t="s">
        <v>4</v>
      </c>
      <c r="AX449" s="14" t="s">
        <v>83</v>
      </c>
      <c r="AY449" s="260" t="s">
        <v>153</v>
      </c>
    </row>
    <row r="450" spans="1:65" s="2" customFormat="1" ht="24.15" customHeight="1">
      <c r="A450" s="38"/>
      <c r="B450" s="39"/>
      <c r="C450" s="226" t="s">
        <v>613</v>
      </c>
      <c r="D450" s="226" t="s">
        <v>156</v>
      </c>
      <c r="E450" s="227" t="s">
        <v>614</v>
      </c>
      <c r="F450" s="228" t="s">
        <v>615</v>
      </c>
      <c r="G450" s="229" t="s">
        <v>424</v>
      </c>
      <c r="H450" s="230">
        <v>596</v>
      </c>
      <c r="I450" s="231"/>
      <c r="J450" s="232">
        <f>ROUND(I450*H450,2)</f>
        <v>0</v>
      </c>
      <c r="K450" s="228" t="s">
        <v>160</v>
      </c>
      <c r="L450" s="44"/>
      <c r="M450" s="233" t="s">
        <v>1</v>
      </c>
      <c r="N450" s="234" t="s">
        <v>41</v>
      </c>
      <c r="O450" s="91"/>
      <c r="P450" s="235">
        <f>O450*H450</f>
        <v>0</v>
      </c>
      <c r="Q450" s="235">
        <v>5E-05</v>
      </c>
      <c r="R450" s="235">
        <f>Q450*H450</f>
        <v>0.0298</v>
      </c>
      <c r="S450" s="235">
        <v>0</v>
      </c>
      <c r="T450" s="236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7" t="s">
        <v>239</v>
      </c>
      <c r="AT450" s="237" t="s">
        <v>156</v>
      </c>
      <c r="AU450" s="237" t="s">
        <v>85</v>
      </c>
      <c r="AY450" s="17" t="s">
        <v>153</v>
      </c>
      <c r="BE450" s="238">
        <f>IF(N450="základní",J450,0)</f>
        <v>0</v>
      </c>
      <c r="BF450" s="238">
        <f>IF(N450="snížená",J450,0)</f>
        <v>0</v>
      </c>
      <c r="BG450" s="238">
        <f>IF(N450="zákl. přenesená",J450,0)</f>
        <v>0</v>
      </c>
      <c r="BH450" s="238">
        <f>IF(N450="sníž. přenesená",J450,0)</f>
        <v>0</v>
      </c>
      <c r="BI450" s="238">
        <f>IF(N450="nulová",J450,0)</f>
        <v>0</v>
      </c>
      <c r="BJ450" s="17" t="s">
        <v>83</v>
      </c>
      <c r="BK450" s="238">
        <f>ROUND(I450*H450,2)</f>
        <v>0</v>
      </c>
      <c r="BL450" s="17" t="s">
        <v>239</v>
      </c>
      <c r="BM450" s="237" t="s">
        <v>616</v>
      </c>
    </row>
    <row r="451" spans="1:51" s="13" customFormat="1" ht="12">
      <c r="A451" s="13"/>
      <c r="B451" s="239"/>
      <c r="C451" s="240"/>
      <c r="D451" s="241" t="s">
        <v>163</v>
      </c>
      <c r="E451" s="242" t="s">
        <v>1</v>
      </c>
      <c r="F451" s="243" t="s">
        <v>407</v>
      </c>
      <c r="G451" s="240"/>
      <c r="H451" s="242" t="s">
        <v>1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163</v>
      </c>
      <c r="AU451" s="249" t="s">
        <v>85</v>
      </c>
      <c r="AV451" s="13" t="s">
        <v>83</v>
      </c>
      <c r="AW451" s="13" t="s">
        <v>32</v>
      </c>
      <c r="AX451" s="13" t="s">
        <v>76</v>
      </c>
      <c r="AY451" s="249" t="s">
        <v>153</v>
      </c>
    </row>
    <row r="452" spans="1:51" s="13" customFormat="1" ht="12">
      <c r="A452" s="13"/>
      <c r="B452" s="239"/>
      <c r="C452" s="240"/>
      <c r="D452" s="241" t="s">
        <v>163</v>
      </c>
      <c r="E452" s="242" t="s">
        <v>1</v>
      </c>
      <c r="F452" s="243" t="s">
        <v>617</v>
      </c>
      <c r="G452" s="240"/>
      <c r="H452" s="242" t="s">
        <v>1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163</v>
      </c>
      <c r="AU452" s="249" t="s">
        <v>85</v>
      </c>
      <c r="AV452" s="13" t="s">
        <v>83</v>
      </c>
      <c r="AW452" s="13" t="s">
        <v>32</v>
      </c>
      <c r="AX452" s="13" t="s">
        <v>76</v>
      </c>
      <c r="AY452" s="249" t="s">
        <v>153</v>
      </c>
    </row>
    <row r="453" spans="1:51" s="14" customFormat="1" ht="12">
      <c r="A453" s="14"/>
      <c r="B453" s="250"/>
      <c r="C453" s="251"/>
      <c r="D453" s="241" t="s">
        <v>163</v>
      </c>
      <c r="E453" s="252" t="s">
        <v>1</v>
      </c>
      <c r="F453" s="253" t="s">
        <v>618</v>
      </c>
      <c r="G453" s="251"/>
      <c r="H453" s="254">
        <v>191</v>
      </c>
      <c r="I453" s="255"/>
      <c r="J453" s="251"/>
      <c r="K453" s="251"/>
      <c r="L453" s="256"/>
      <c r="M453" s="257"/>
      <c r="N453" s="258"/>
      <c r="O453" s="258"/>
      <c r="P453" s="258"/>
      <c r="Q453" s="258"/>
      <c r="R453" s="258"/>
      <c r="S453" s="258"/>
      <c r="T453" s="25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0" t="s">
        <v>163</v>
      </c>
      <c r="AU453" s="260" t="s">
        <v>85</v>
      </c>
      <c r="AV453" s="14" t="s">
        <v>85</v>
      </c>
      <c r="AW453" s="14" t="s">
        <v>32</v>
      </c>
      <c r="AX453" s="14" t="s">
        <v>76</v>
      </c>
      <c r="AY453" s="260" t="s">
        <v>153</v>
      </c>
    </row>
    <row r="454" spans="1:51" s="13" customFormat="1" ht="12">
      <c r="A454" s="13"/>
      <c r="B454" s="239"/>
      <c r="C454" s="240"/>
      <c r="D454" s="241" t="s">
        <v>163</v>
      </c>
      <c r="E454" s="242" t="s">
        <v>1</v>
      </c>
      <c r="F454" s="243" t="s">
        <v>619</v>
      </c>
      <c r="G454" s="240"/>
      <c r="H454" s="242" t="s">
        <v>1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163</v>
      </c>
      <c r="AU454" s="249" t="s">
        <v>85</v>
      </c>
      <c r="AV454" s="13" t="s">
        <v>83</v>
      </c>
      <c r="AW454" s="13" t="s">
        <v>32</v>
      </c>
      <c r="AX454" s="13" t="s">
        <v>76</v>
      </c>
      <c r="AY454" s="249" t="s">
        <v>153</v>
      </c>
    </row>
    <row r="455" spans="1:51" s="14" customFormat="1" ht="12">
      <c r="A455" s="14"/>
      <c r="B455" s="250"/>
      <c r="C455" s="251"/>
      <c r="D455" s="241" t="s">
        <v>163</v>
      </c>
      <c r="E455" s="252" t="s">
        <v>1</v>
      </c>
      <c r="F455" s="253" t="s">
        <v>620</v>
      </c>
      <c r="G455" s="251"/>
      <c r="H455" s="254">
        <v>304</v>
      </c>
      <c r="I455" s="255"/>
      <c r="J455" s="251"/>
      <c r="K455" s="251"/>
      <c r="L455" s="256"/>
      <c r="M455" s="257"/>
      <c r="N455" s="258"/>
      <c r="O455" s="258"/>
      <c r="P455" s="258"/>
      <c r="Q455" s="258"/>
      <c r="R455" s="258"/>
      <c r="S455" s="258"/>
      <c r="T455" s="25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0" t="s">
        <v>163</v>
      </c>
      <c r="AU455" s="260" t="s">
        <v>85</v>
      </c>
      <c r="AV455" s="14" t="s">
        <v>85</v>
      </c>
      <c r="AW455" s="14" t="s">
        <v>32</v>
      </c>
      <c r="AX455" s="14" t="s">
        <v>76</v>
      </c>
      <c r="AY455" s="260" t="s">
        <v>153</v>
      </c>
    </row>
    <row r="456" spans="1:51" s="13" customFormat="1" ht="12">
      <c r="A456" s="13"/>
      <c r="B456" s="239"/>
      <c r="C456" s="240"/>
      <c r="D456" s="241" t="s">
        <v>163</v>
      </c>
      <c r="E456" s="242" t="s">
        <v>1</v>
      </c>
      <c r="F456" s="243" t="s">
        <v>621</v>
      </c>
      <c r="G456" s="240"/>
      <c r="H456" s="242" t="s">
        <v>1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9" t="s">
        <v>163</v>
      </c>
      <c r="AU456" s="249" t="s">
        <v>85</v>
      </c>
      <c r="AV456" s="13" t="s">
        <v>83</v>
      </c>
      <c r="AW456" s="13" t="s">
        <v>32</v>
      </c>
      <c r="AX456" s="13" t="s">
        <v>76</v>
      </c>
      <c r="AY456" s="249" t="s">
        <v>153</v>
      </c>
    </row>
    <row r="457" spans="1:51" s="14" customFormat="1" ht="12">
      <c r="A457" s="14"/>
      <c r="B457" s="250"/>
      <c r="C457" s="251"/>
      <c r="D457" s="241" t="s">
        <v>163</v>
      </c>
      <c r="E457" s="252" t="s">
        <v>1</v>
      </c>
      <c r="F457" s="253" t="s">
        <v>622</v>
      </c>
      <c r="G457" s="251"/>
      <c r="H457" s="254">
        <v>101</v>
      </c>
      <c r="I457" s="255"/>
      <c r="J457" s="251"/>
      <c r="K457" s="251"/>
      <c r="L457" s="256"/>
      <c r="M457" s="257"/>
      <c r="N457" s="258"/>
      <c r="O457" s="258"/>
      <c r="P457" s="258"/>
      <c r="Q457" s="258"/>
      <c r="R457" s="258"/>
      <c r="S457" s="258"/>
      <c r="T457" s="25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0" t="s">
        <v>163</v>
      </c>
      <c r="AU457" s="260" t="s">
        <v>85</v>
      </c>
      <c r="AV457" s="14" t="s">
        <v>85</v>
      </c>
      <c r="AW457" s="14" t="s">
        <v>32</v>
      </c>
      <c r="AX457" s="14" t="s">
        <v>76</v>
      </c>
      <c r="AY457" s="260" t="s">
        <v>153</v>
      </c>
    </row>
    <row r="458" spans="1:51" s="15" customFormat="1" ht="12">
      <c r="A458" s="15"/>
      <c r="B458" s="261"/>
      <c r="C458" s="262"/>
      <c r="D458" s="241" t="s">
        <v>163</v>
      </c>
      <c r="E458" s="263" t="s">
        <v>1</v>
      </c>
      <c r="F458" s="264" t="s">
        <v>198</v>
      </c>
      <c r="G458" s="262"/>
      <c r="H458" s="265">
        <v>596</v>
      </c>
      <c r="I458" s="266"/>
      <c r="J458" s="262"/>
      <c r="K458" s="262"/>
      <c r="L458" s="267"/>
      <c r="M458" s="268"/>
      <c r="N458" s="269"/>
      <c r="O458" s="269"/>
      <c r="P458" s="269"/>
      <c r="Q458" s="269"/>
      <c r="R458" s="269"/>
      <c r="S458" s="269"/>
      <c r="T458" s="270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71" t="s">
        <v>163</v>
      </c>
      <c r="AU458" s="271" t="s">
        <v>85</v>
      </c>
      <c r="AV458" s="15" t="s">
        <v>161</v>
      </c>
      <c r="AW458" s="15" t="s">
        <v>32</v>
      </c>
      <c r="AX458" s="15" t="s">
        <v>83</v>
      </c>
      <c r="AY458" s="271" t="s">
        <v>153</v>
      </c>
    </row>
    <row r="459" spans="1:65" s="2" customFormat="1" ht="24.15" customHeight="1">
      <c r="A459" s="38"/>
      <c r="B459" s="39"/>
      <c r="C459" s="272" t="s">
        <v>623</v>
      </c>
      <c r="D459" s="272" t="s">
        <v>245</v>
      </c>
      <c r="E459" s="273" t="s">
        <v>557</v>
      </c>
      <c r="F459" s="274" t="s">
        <v>558</v>
      </c>
      <c r="G459" s="275" t="s">
        <v>177</v>
      </c>
      <c r="H459" s="276">
        <v>0.21</v>
      </c>
      <c r="I459" s="277"/>
      <c r="J459" s="278">
        <f>ROUND(I459*H459,2)</f>
        <v>0</v>
      </c>
      <c r="K459" s="274" t="s">
        <v>160</v>
      </c>
      <c r="L459" s="279"/>
      <c r="M459" s="280" t="s">
        <v>1</v>
      </c>
      <c r="N459" s="281" t="s">
        <v>41</v>
      </c>
      <c r="O459" s="91"/>
      <c r="P459" s="235">
        <f>O459*H459</f>
        <v>0</v>
      </c>
      <c r="Q459" s="235">
        <v>1</v>
      </c>
      <c r="R459" s="235">
        <f>Q459*H459</f>
        <v>0.21</v>
      </c>
      <c r="S459" s="235">
        <v>0</v>
      </c>
      <c r="T459" s="236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7" t="s">
        <v>314</v>
      </c>
      <c r="AT459" s="237" t="s">
        <v>245</v>
      </c>
      <c r="AU459" s="237" t="s">
        <v>85</v>
      </c>
      <c r="AY459" s="17" t="s">
        <v>153</v>
      </c>
      <c r="BE459" s="238">
        <f>IF(N459="základní",J459,0)</f>
        <v>0</v>
      </c>
      <c r="BF459" s="238">
        <f>IF(N459="snížená",J459,0)</f>
        <v>0</v>
      </c>
      <c r="BG459" s="238">
        <f>IF(N459="zákl. přenesená",J459,0)</f>
        <v>0</v>
      </c>
      <c r="BH459" s="238">
        <f>IF(N459="sníž. přenesená",J459,0)</f>
        <v>0</v>
      </c>
      <c r="BI459" s="238">
        <f>IF(N459="nulová",J459,0)</f>
        <v>0</v>
      </c>
      <c r="BJ459" s="17" t="s">
        <v>83</v>
      </c>
      <c r="BK459" s="238">
        <f>ROUND(I459*H459,2)</f>
        <v>0</v>
      </c>
      <c r="BL459" s="17" t="s">
        <v>239</v>
      </c>
      <c r="BM459" s="237" t="s">
        <v>624</v>
      </c>
    </row>
    <row r="460" spans="1:47" s="2" customFormat="1" ht="12">
      <c r="A460" s="38"/>
      <c r="B460" s="39"/>
      <c r="C460" s="40"/>
      <c r="D460" s="241" t="s">
        <v>249</v>
      </c>
      <c r="E460" s="40"/>
      <c r="F460" s="282" t="s">
        <v>560</v>
      </c>
      <c r="G460" s="40"/>
      <c r="H460" s="40"/>
      <c r="I460" s="283"/>
      <c r="J460" s="40"/>
      <c r="K460" s="40"/>
      <c r="L460" s="44"/>
      <c r="M460" s="284"/>
      <c r="N460" s="285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249</v>
      </c>
      <c r="AU460" s="17" t="s">
        <v>85</v>
      </c>
    </row>
    <row r="461" spans="1:51" s="13" customFormat="1" ht="12">
      <c r="A461" s="13"/>
      <c r="B461" s="239"/>
      <c r="C461" s="240"/>
      <c r="D461" s="241" t="s">
        <v>163</v>
      </c>
      <c r="E461" s="242" t="s">
        <v>1</v>
      </c>
      <c r="F461" s="243" t="s">
        <v>407</v>
      </c>
      <c r="G461" s="240"/>
      <c r="H461" s="242" t="s">
        <v>1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163</v>
      </c>
      <c r="AU461" s="249" t="s">
        <v>85</v>
      </c>
      <c r="AV461" s="13" t="s">
        <v>83</v>
      </c>
      <c r="AW461" s="13" t="s">
        <v>32</v>
      </c>
      <c r="AX461" s="13" t="s">
        <v>76</v>
      </c>
      <c r="AY461" s="249" t="s">
        <v>153</v>
      </c>
    </row>
    <row r="462" spans="1:51" s="13" customFormat="1" ht="12">
      <c r="A462" s="13"/>
      <c r="B462" s="239"/>
      <c r="C462" s="240"/>
      <c r="D462" s="241" t="s">
        <v>163</v>
      </c>
      <c r="E462" s="242" t="s">
        <v>1</v>
      </c>
      <c r="F462" s="243" t="s">
        <v>617</v>
      </c>
      <c r="G462" s="240"/>
      <c r="H462" s="242" t="s">
        <v>1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9" t="s">
        <v>163</v>
      </c>
      <c r="AU462" s="249" t="s">
        <v>85</v>
      </c>
      <c r="AV462" s="13" t="s">
        <v>83</v>
      </c>
      <c r="AW462" s="13" t="s">
        <v>32</v>
      </c>
      <c r="AX462" s="13" t="s">
        <v>76</v>
      </c>
      <c r="AY462" s="249" t="s">
        <v>153</v>
      </c>
    </row>
    <row r="463" spans="1:51" s="14" customFormat="1" ht="12">
      <c r="A463" s="14"/>
      <c r="B463" s="250"/>
      <c r="C463" s="251"/>
      <c r="D463" s="241" t="s">
        <v>163</v>
      </c>
      <c r="E463" s="252" t="s">
        <v>1</v>
      </c>
      <c r="F463" s="253" t="s">
        <v>625</v>
      </c>
      <c r="G463" s="251"/>
      <c r="H463" s="254">
        <v>0.191</v>
      </c>
      <c r="I463" s="255"/>
      <c r="J463" s="251"/>
      <c r="K463" s="251"/>
      <c r="L463" s="256"/>
      <c r="M463" s="257"/>
      <c r="N463" s="258"/>
      <c r="O463" s="258"/>
      <c r="P463" s="258"/>
      <c r="Q463" s="258"/>
      <c r="R463" s="258"/>
      <c r="S463" s="258"/>
      <c r="T463" s="25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0" t="s">
        <v>163</v>
      </c>
      <c r="AU463" s="260" t="s">
        <v>85</v>
      </c>
      <c r="AV463" s="14" t="s">
        <v>85</v>
      </c>
      <c r="AW463" s="14" t="s">
        <v>32</v>
      </c>
      <c r="AX463" s="14" t="s">
        <v>83</v>
      </c>
      <c r="AY463" s="260" t="s">
        <v>153</v>
      </c>
    </row>
    <row r="464" spans="1:51" s="14" customFormat="1" ht="12">
      <c r="A464" s="14"/>
      <c r="B464" s="250"/>
      <c r="C464" s="251"/>
      <c r="D464" s="241" t="s">
        <v>163</v>
      </c>
      <c r="E464" s="251"/>
      <c r="F464" s="253" t="s">
        <v>626</v>
      </c>
      <c r="G464" s="251"/>
      <c r="H464" s="254">
        <v>0.21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0" t="s">
        <v>163</v>
      </c>
      <c r="AU464" s="260" t="s">
        <v>85</v>
      </c>
      <c r="AV464" s="14" t="s">
        <v>85</v>
      </c>
      <c r="AW464" s="14" t="s">
        <v>4</v>
      </c>
      <c r="AX464" s="14" t="s">
        <v>83</v>
      </c>
      <c r="AY464" s="260" t="s">
        <v>153</v>
      </c>
    </row>
    <row r="465" spans="1:65" s="2" customFormat="1" ht="21.75" customHeight="1">
      <c r="A465" s="38"/>
      <c r="B465" s="39"/>
      <c r="C465" s="272" t="s">
        <v>627</v>
      </c>
      <c r="D465" s="272" t="s">
        <v>245</v>
      </c>
      <c r="E465" s="273" t="s">
        <v>571</v>
      </c>
      <c r="F465" s="274" t="s">
        <v>572</v>
      </c>
      <c r="G465" s="275" t="s">
        <v>177</v>
      </c>
      <c r="H465" s="276">
        <v>0.446</v>
      </c>
      <c r="I465" s="277"/>
      <c r="J465" s="278">
        <f>ROUND(I465*H465,2)</f>
        <v>0</v>
      </c>
      <c r="K465" s="274" t="s">
        <v>160</v>
      </c>
      <c r="L465" s="279"/>
      <c r="M465" s="280" t="s">
        <v>1</v>
      </c>
      <c r="N465" s="281" t="s">
        <v>41</v>
      </c>
      <c r="O465" s="91"/>
      <c r="P465" s="235">
        <f>O465*H465</f>
        <v>0</v>
      </c>
      <c r="Q465" s="235">
        <v>1</v>
      </c>
      <c r="R465" s="235">
        <f>Q465*H465</f>
        <v>0.446</v>
      </c>
      <c r="S465" s="235">
        <v>0</v>
      </c>
      <c r="T465" s="236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7" t="s">
        <v>314</v>
      </c>
      <c r="AT465" s="237" t="s">
        <v>245</v>
      </c>
      <c r="AU465" s="237" t="s">
        <v>85</v>
      </c>
      <c r="AY465" s="17" t="s">
        <v>153</v>
      </c>
      <c r="BE465" s="238">
        <f>IF(N465="základní",J465,0)</f>
        <v>0</v>
      </c>
      <c r="BF465" s="238">
        <f>IF(N465="snížená",J465,0)</f>
        <v>0</v>
      </c>
      <c r="BG465" s="238">
        <f>IF(N465="zákl. přenesená",J465,0)</f>
        <v>0</v>
      </c>
      <c r="BH465" s="238">
        <f>IF(N465="sníž. přenesená",J465,0)</f>
        <v>0</v>
      </c>
      <c r="BI465" s="238">
        <f>IF(N465="nulová",J465,0)</f>
        <v>0</v>
      </c>
      <c r="BJ465" s="17" t="s">
        <v>83</v>
      </c>
      <c r="BK465" s="238">
        <f>ROUND(I465*H465,2)</f>
        <v>0</v>
      </c>
      <c r="BL465" s="17" t="s">
        <v>239</v>
      </c>
      <c r="BM465" s="237" t="s">
        <v>628</v>
      </c>
    </row>
    <row r="466" spans="1:47" s="2" customFormat="1" ht="12">
      <c r="A466" s="38"/>
      <c r="B466" s="39"/>
      <c r="C466" s="40"/>
      <c r="D466" s="241" t="s">
        <v>249</v>
      </c>
      <c r="E466" s="40"/>
      <c r="F466" s="282" t="s">
        <v>574</v>
      </c>
      <c r="G466" s="40"/>
      <c r="H466" s="40"/>
      <c r="I466" s="283"/>
      <c r="J466" s="40"/>
      <c r="K466" s="40"/>
      <c r="L466" s="44"/>
      <c r="M466" s="284"/>
      <c r="N466" s="285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249</v>
      </c>
      <c r="AU466" s="17" t="s">
        <v>85</v>
      </c>
    </row>
    <row r="467" spans="1:51" s="13" customFormat="1" ht="12">
      <c r="A467" s="13"/>
      <c r="B467" s="239"/>
      <c r="C467" s="240"/>
      <c r="D467" s="241" t="s">
        <v>163</v>
      </c>
      <c r="E467" s="242" t="s">
        <v>1</v>
      </c>
      <c r="F467" s="243" t="s">
        <v>407</v>
      </c>
      <c r="G467" s="240"/>
      <c r="H467" s="242" t="s">
        <v>1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163</v>
      </c>
      <c r="AU467" s="249" t="s">
        <v>85</v>
      </c>
      <c r="AV467" s="13" t="s">
        <v>83</v>
      </c>
      <c r="AW467" s="13" t="s">
        <v>32</v>
      </c>
      <c r="AX467" s="13" t="s">
        <v>76</v>
      </c>
      <c r="AY467" s="249" t="s">
        <v>153</v>
      </c>
    </row>
    <row r="468" spans="1:51" s="13" customFormat="1" ht="12">
      <c r="A468" s="13"/>
      <c r="B468" s="239"/>
      <c r="C468" s="240"/>
      <c r="D468" s="241" t="s">
        <v>163</v>
      </c>
      <c r="E468" s="242" t="s">
        <v>1</v>
      </c>
      <c r="F468" s="243" t="s">
        <v>619</v>
      </c>
      <c r="G468" s="240"/>
      <c r="H468" s="242" t="s">
        <v>1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9" t="s">
        <v>163</v>
      </c>
      <c r="AU468" s="249" t="s">
        <v>85</v>
      </c>
      <c r="AV468" s="13" t="s">
        <v>83</v>
      </c>
      <c r="AW468" s="13" t="s">
        <v>32</v>
      </c>
      <c r="AX468" s="13" t="s">
        <v>76</v>
      </c>
      <c r="AY468" s="249" t="s">
        <v>153</v>
      </c>
    </row>
    <row r="469" spans="1:51" s="14" customFormat="1" ht="12">
      <c r="A469" s="14"/>
      <c r="B469" s="250"/>
      <c r="C469" s="251"/>
      <c r="D469" s="241" t="s">
        <v>163</v>
      </c>
      <c r="E469" s="252" t="s">
        <v>1</v>
      </c>
      <c r="F469" s="253" t="s">
        <v>629</v>
      </c>
      <c r="G469" s="251"/>
      <c r="H469" s="254">
        <v>0.304</v>
      </c>
      <c r="I469" s="255"/>
      <c r="J469" s="251"/>
      <c r="K469" s="251"/>
      <c r="L469" s="256"/>
      <c r="M469" s="257"/>
      <c r="N469" s="258"/>
      <c r="O469" s="258"/>
      <c r="P469" s="258"/>
      <c r="Q469" s="258"/>
      <c r="R469" s="258"/>
      <c r="S469" s="258"/>
      <c r="T469" s="25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0" t="s">
        <v>163</v>
      </c>
      <c r="AU469" s="260" t="s">
        <v>85</v>
      </c>
      <c r="AV469" s="14" t="s">
        <v>85</v>
      </c>
      <c r="AW469" s="14" t="s">
        <v>32</v>
      </c>
      <c r="AX469" s="14" t="s">
        <v>76</v>
      </c>
      <c r="AY469" s="260" t="s">
        <v>153</v>
      </c>
    </row>
    <row r="470" spans="1:51" s="13" customFormat="1" ht="12">
      <c r="A470" s="13"/>
      <c r="B470" s="239"/>
      <c r="C470" s="240"/>
      <c r="D470" s="241" t="s">
        <v>163</v>
      </c>
      <c r="E470" s="242" t="s">
        <v>1</v>
      </c>
      <c r="F470" s="243" t="s">
        <v>621</v>
      </c>
      <c r="G470" s="240"/>
      <c r="H470" s="242" t="s">
        <v>1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9" t="s">
        <v>163</v>
      </c>
      <c r="AU470" s="249" t="s">
        <v>85</v>
      </c>
      <c r="AV470" s="13" t="s">
        <v>83</v>
      </c>
      <c r="AW470" s="13" t="s">
        <v>32</v>
      </c>
      <c r="AX470" s="13" t="s">
        <v>76</v>
      </c>
      <c r="AY470" s="249" t="s">
        <v>153</v>
      </c>
    </row>
    <row r="471" spans="1:51" s="14" customFormat="1" ht="12">
      <c r="A471" s="14"/>
      <c r="B471" s="250"/>
      <c r="C471" s="251"/>
      <c r="D471" s="241" t="s">
        <v>163</v>
      </c>
      <c r="E471" s="252" t="s">
        <v>1</v>
      </c>
      <c r="F471" s="253" t="s">
        <v>630</v>
      </c>
      <c r="G471" s="251"/>
      <c r="H471" s="254">
        <v>0.101</v>
      </c>
      <c r="I471" s="255"/>
      <c r="J471" s="251"/>
      <c r="K471" s="251"/>
      <c r="L471" s="256"/>
      <c r="M471" s="257"/>
      <c r="N471" s="258"/>
      <c r="O471" s="258"/>
      <c r="P471" s="258"/>
      <c r="Q471" s="258"/>
      <c r="R471" s="258"/>
      <c r="S471" s="258"/>
      <c r="T471" s="25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0" t="s">
        <v>163</v>
      </c>
      <c r="AU471" s="260" t="s">
        <v>85</v>
      </c>
      <c r="AV471" s="14" t="s">
        <v>85</v>
      </c>
      <c r="AW471" s="14" t="s">
        <v>32</v>
      </c>
      <c r="AX471" s="14" t="s">
        <v>76</v>
      </c>
      <c r="AY471" s="260" t="s">
        <v>153</v>
      </c>
    </row>
    <row r="472" spans="1:51" s="15" customFormat="1" ht="12">
      <c r="A472" s="15"/>
      <c r="B472" s="261"/>
      <c r="C472" s="262"/>
      <c r="D472" s="241" t="s">
        <v>163</v>
      </c>
      <c r="E472" s="263" t="s">
        <v>1</v>
      </c>
      <c r="F472" s="264" t="s">
        <v>198</v>
      </c>
      <c r="G472" s="262"/>
      <c r="H472" s="265">
        <v>0.405</v>
      </c>
      <c r="I472" s="266"/>
      <c r="J472" s="262"/>
      <c r="K472" s="262"/>
      <c r="L472" s="267"/>
      <c r="M472" s="268"/>
      <c r="N472" s="269"/>
      <c r="O472" s="269"/>
      <c r="P472" s="269"/>
      <c r="Q472" s="269"/>
      <c r="R472" s="269"/>
      <c r="S472" s="269"/>
      <c r="T472" s="270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71" t="s">
        <v>163</v>
      </c>
      <c r="AU472" s="271" t="s">
        <v>85</v>
      </c>
      <c r="AV472" s="15" t="s">
        <v>161</v>
      </c>
      <c r="AW472" s="15" t="s">
        <v>32</v>
      </c>
      <c r="AX472" s="15" t="s">
        <v>83</v>
      </c>
      <c r="AY472" s="271" t="s">
        <v>153</v>
      </c>
    </row>
    <row r="473" spans="1:51" s="14" customFormat="1" ht="12">
      <c r="A473" s="14"/>
      <c r="B473" s="250"/>
      <c r="C473" s="251"/>
      <c r="D473" s="241" t="s">
        <v>163</v>
      </c>
      <c r="E473" s="251"/>
      <c r="F473" s="253" t="s">
        <v>631</v>
      </c>
      <c r="G473" s="251"/>
      <c r="H473" s="254">
        <v>0.446</v>
      </c>
      <c r="I473" s="255"/>
      <c r="J473" s="251"/>
      <c r="K473" s="251"/>
      <c r="L473" s="256"/>
      <c r="M473" s="257"/>
      <c r="N473" s="258"/>
      <c r="O473" s="258"/>
      <c r="P473" s="258"/>
      <c r="Q473" s="258"/>
      <c r="R473" s="258"/>
      <c r="S473" s="258"/>
      <c r="T473" s="25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0" t="s">
        <v>163</v>
      </c>
      <c r="AU473" s="260" t="s">
        <v>85</v>
      </c>
      <c r="AV473" s="14" t="s">
        <v>85</v>
      </c>
      <c r="AW473" s="14" t="s">
        <v>4</v>
      </c>
      <c r="AX473" s="14" t="s">
        <v>83</v>
      </c>
      <c r="AY473" s="260" t="s">
        <v>153</v>
      </c>
    </row>
    <row r="474" spans="1:65" s="2" customFormat="1" ht="16.5" customHeight="1">
      <c r="A474" s="38"/>
      <c r="B474" s="39"/>
      <c r="C474" s="272" t="s">
        <v>632</v>
      </c>
      <c r="D474" s="272" t="s">
        <v>245</v>
      </c>
      <c r="E474" s="273" t="s">
        <v>516</v>
      </c>
      <c r="F474" s="274" t="s">
        <v>517</v>
      </c>
      <c r="G474" s="275" t="s">
        <v>424</v>
      </c>
      <c r="H474" s="276">
        <v>655.6</v>
      </c>
      <c r="I474" s="277"/>
      <c r="J474" s="278">
        <f>ROUND(I474*H474,2)</f>
        <v>0</v>
      </c>
      <c r="K474" s="274" t="s">
        <v>1</v>
      </c>
      <c r="L474" s="279"/>
      <c r="M474" s="280" t="s">
        <v>1</v>
      </c>
      <c r="N474" s="281" t="s">
        <v>41</v>
      </c>
      <c r="O474" s="91"/>
      <c r="P474" s="235">
        <f>O474*H474</f>
        <v>0</v>
      </c>
      <c r="Q474" s="235">
        <v>0</v>
      </c>
      <c r="R474" s="235">
        <f>Q474*H474</f>
        <v>0</v>
      </c>
      <c r="S474" s="235">
        <v>0</v>
      </c>
      <c r="T474" s="236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7" t="s">
        <v>314</v>
      </c>
      <c r="AT474" s="237" t="s">
        <v>245</v>
      </c>
      <c r="AU474" s="237" t="s">
        <v>85</v>
      </c>
      <c r="AY474" s="17" t="s">
        <v>153</v>
      </c>
      <c r="BE474" s="238">
        <f>IF(N474="základní",J474,0)</f>
        <v>0</v>
      </c>
      <c r="BF474" s="238">
        <f>IF(N474="snížená",J474,0)</f>
        <v>0</v>
      </c>
      <c r="BG474" s="238">
        <f>IF(N474="zákl. přenesená",J474,0)</f>
        <v>0</v>
      </c>
      <c r="BH474" s="238">
        <f>IF(N474="sníž. přenesená",J474,0)</f>
        <v>0</v>
      </c>
      <c r="BI474" s="238">
        <f>IF(N474="nulová",J474,0)</f>
        <v>0</v>
      </c>
      <c r="BJ474" s="17" t="s">
        <v>83</v>
      </c>
      <c r="BK474" s="238">
        <f>ROUND(I474*H474,2)</f>
        <v>0</v>
      </c>
      <c r="BL474" s="17" t="s">
        <v>239</v>
      </c>
      <c r="BM474" s="237" t="s">
        <v>633</v>
      </c>
    </row>
    <row r="475" spans="1:51" s="14" customFormat="1" ht="12">
      <c r="A475" s="14"/>
      <c r="B475" s="250"/>
      <c r="C475" s="251"/>
      <c r="D475" s="241" t="s">
        <v>163</v>
      </c>
      <c r="E475" s="251"/>
      <c r="F475" s="253" t="s">
        <v>634</v>
      </c>
      <c r="G475" s="251"/>
      <c r="H475" s="254">
        <v>655.6</v>
      </c>
      <c r="I475" s="255"/>
      <c r="J475" s="251"/>
      <c r="K475" s="251"/>
      <c r="L475" s="256"/>
      <c r="M475" s="257"/>
      <c r="N475" s="258"/>
      <c r="O475" s="258"/>
      <c r="P475" s="258"/>
      <c r="Q475" s="258"/>
      <c r="R475" s="258"/>
      <c r="S475" s="258"/>
      <c r="T475" s="25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0" t="s">
        <v>163</v>
      </c>
      <c r="AU475" s="260" t="s">
        <v>85</v>
      </c>
      <c r="AV475" s="14" t="s">
        <v>85</v>
      </c>
      <c r="AW475" s="14" t="s">
        <v>4</v>
      </c>
      <c r="AX475" s="14" t="s">
        <v>83</v>
      </c>
      <c r="AY475" s="260" t="s">
        <v>153</v>
      </c>
    </row>
    <row r="476" spans="1:65" s="2" customFormat="1" ht="24.15" customHeight="1">
      <c r="A476" s="38"/>
      <c r="B476" s="39"/>
      <c r="C476" s="226" t="s">
        <v>635</v>
      </c>
      <c r="D476" s="226" t="s">
        <v>156</v>
      </c>
      <c r="E476" s="227" t="s">
        <v>636</v>
      </c>
      <c r="F476" s="228" t="s">
        <v>637</v>
      </c>
      <c r="G476" s="229" t="s">
        <v>424</v>
      </c>
      <c r="H476" s="230">
        <v>1073</v>
      </c>
      <c r="I476" s="231"/>
      <c r="J476" s="232">
        <f>ROUND(I476*H476,2)</f>
        <v>0</v>
      </c>
      <c r="K476" s="228" t="s">
        <v>160</v>
      </c>
      <c r="L476" s="44"/>
      <c r="M476" s="233" t="s">
        <v>1</v>
      </c>
      <c r="N476" s="234" t="s">
        <v>41</v>
      </c>
      <c r="O476" s="91"/>
      <c r="P476" s="235">
        <f>O476*H476</f>
        <v>0</v>
      </c>
      <c r="Q476" s="235">
        <v>5E-05</v>
      </c>
      <c r="R476" s="235">
        <f>Q476*H476</f>
        <v>0.05365</v>
      </c>
      <c r="S476" s="235">
        <v>0</v>
      </c>
      <c r="T476" s="236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7" t="s">
        <v>239</v>
      </c>
      <c r="AT476" s="237" t="s">
        <v>156</v>
      </c>
      <c r="AU476" s="237" t="s">
        <v>85</v>
      </c>
      <c r="AY476" s="17" t="s">
        <v>153</v>
      </c>
      <c r="BE476" s="238">
        <f>IF(N476="základní",J476,0)</f>
        <v>0</v>
      </c>
      <c r="BF476" s="238">
        <f>IF(N476="snížená",J476,0)</f>
        <v>0</v>
      </c>
      <c r="BG476" s="238">
        <f>IF(N476="zákl. přenesená",J476,0)</f>
        <v>0</v>
      </c>
      <c r="BH476" s="238">
        <f>IF(N476="sníž. přenesená",J476,0)</f>
        <v>0</v>
      </c>
      <c r="BI476" s="238">
        <f>IF(N476="nulová",J476,0)</f>
        <v>0</v>
      </c>
      <c r="BJ476" s="17" t="s">
        <v>83</v>
      </c>
      <c r="BK476" s="238">
        <f>ROUND(I476*H476,2)</f>
        <v>0</v>
      </c>
      <c r="BL476" s="17" t="s">
        <v>239</v>
      </c>
      <c r="BM476" s="237" t="s">
        <v>638</v>
      </c>
    </row>
    <row r="477" spans="1:51" s="13" customFormat="1" ht="12">
      <c r="A477" s="13"/>
      <c r="B477" s="239"/>
      <c r="C477" s="240"/>
      <c r="D477" s="241" t="s">
        <v>163</v>
      </c>
      <c r="E477" s="242" t="s">
        <v>1</v>
      </c>
      <c r="F477" s="243" t="s">
        <v>407</v>
      </c>
      <c r="G477" s="240"/>
      <c r="H477" s="242" t="s">
        <v>1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163</v>
      </c>
      <c r="AU477" s="249" t="s">
        <v>85</v>
      </c>
      <c r="AV477" s="13" t="s">
        <v>83</v>
      </c>
      <c r="AW477" s="13" t="s">
        <v>32</v>
      </c>
      <c r="AX477" s="13" t="s">
        <v>76</v>
      </c>
      <c r="AY477" s="249" t="s">
        <v>153</v>
      </c>
    </row>
    <row r="478" spans="1:51" s="13" customFormat="1" ht="12">
      <c r="A478" s="13"/>
      <c r="B478" s="239"/>
      <c r="C478" s="240"/>
      <c r="D478" s="241" t="s">
        <v>163</v>
      </c>
      <c r="E478" s="242" t="s">
        <v>1</v>
      </c>
      <c r="F478" s="243" t="s">
        <v>639</v>
      </c>
      <c r="G478" s="240"/>
      <c r="H478" s="242" t="s">
        <v>1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9" t="s">
        <v>163</v>
      </c>
      <c r="AU478" s="249" t="s">
        <v>85</v>
      </c>
      <c r="AV478" s="13" t="s">
        <v>83</v>
      </c>
      <c r="AW478" s="13" t="s">
        <v>32</v>
      </c>
      <c r="AX478" s="13" t="s">
        <v>76</v>
      </c>
      <c r="AY478" s="249" t="s">
        <v>153</v>
      </c>
    </row>
    <row r="479" spans="1:51" s="14" customFormat="1" ht="12">
      <c r="A479" s="14"/>
      <c r="B479" s="250"/>
      <c r="C479" s="251"/>
      <c r="D479" s="241" t="s">
        <v>163</v>
      </c>
      <c r="E479" s="252" t="s">
        <v>1</v>
      </c>
      <c r="F479" s="253" t="s">
        <v>640</v>
      </c>
      <c r="G479" s="251"/>
      <c r="H479" s="254">
        <v>1073</v>
      </c>
      <c r="I479" s="255"/>
      <c r="J479" s="251"/>
      <c r="K479" s="251"/>
      <c r="L479" s="256"/>
      <c r="M479" s="257"/>
      <c r="N479" s="258"/>
      <c r="O479" s="258"/>
      <c r="P479" s="258"/>
      <c r="Q479" s="258"/>
      <c r="R479" s="258"/>
      <c r="S479" s="258"/>
      <c r="T479" s="25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0" t="s">
        <v>163</v>
      </c>
      <c r="AU479" s="260" t="s">
        <v>85</v>
      </c>
      <c r="AV479" s="14" t="s">
        <v>85</v>
      </c>
      <c r="AW479" s="14" t="s">
        <v>32</v>
      </c>
      <c r="AX479" s="14" t="s">
        <v>83</v>
      </c>
      <c r="AY479" s="260" t="s">
        <v>153</v>
      </c>
    </row>
    <row r="480" spans="1:65" s="2" customFormat="1" ht="21.75" customHeight="1">
      <c r="A480" s="38"/>
      <c r="B480" s="39"/>
      <c r="C480" s="272" t="s">
        <v>641</v>
      </c>
      <c r="D480" s="272" t="s">
        <v>245</v>
      </c>
      <c r="E480" s="273" t="s">
        <v>642</v>
      </c>
      <c r="F480" s="274" t="s">
        <v>643</v>
      </c>
      <c r="G480" s="275" t="s">
        <v>177</v>
      </c>
      <c r="H480" s="276">
        <v>1.18</v>
      </c>
      <c r="I480" s="277"/>
      <c r="J480" s="278">
        <f>ROUND(I480*H480,2)</f>
        <v>0</v>
      </c>
      <c r="K480" s="274" t="s">
        <v>160</v>
      </c>
      <c r="L480" s="279"/>
      <c r="M480" s="280" t="s">
        <v>1</v>
      </c>
      <c r="N480" s="281" t="s">
        <v>41</v>
      </c>
      <c r="O480" s="91"/>
      <c r="P480" s="235">
        <f>O480*H480</f>
        <v>0</v>
      </c>
      <c r="Q480" s="235">
        <v>1</v>
      </c>
      <c r="R480" s="235">
        <f>Q480*H480</f>
        <v>1.18</v>
      </c>
      <c r="S480" s="235">
        <v>0</v>
      </c>
      <c r="T480" s="236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7" t="s">
        <v>314</v>
      </c>
      <c r="AT480" s="237" t="s">
        <v>245</v>
      </c>
      <c r="AU480" s="237" t="s">
        <v>85</v>
      </c>
      <c r="AY480" s="17" t="s">
        <v>153</v>
      </c>
      <c r="BE480" s="238">
        <f>IF(N480="základní",J480,0)</f>
        <v>0</v>
      </c>
      <c r="BF480" s="238">
        <f>IF(N480="snížená",J480,0)</f>
        <v>0</v>
      </c>
      <c r="BG480" s="238">
        <f>IF(N480="zákl. přenesená",J480,0)</f>
        <v>0</v>
      </c>
      <c r="BH480" s="238">
        <f>IF(N480="sníž. přenesená",J480,0)</f>
        <v>0</v>
      </c>
      <c r="BI480" s="238">
        <f>IF(N480="nulová",J480,0)</f>
        <v>0</v>
      </c>
      <c r="BJ480" s="17" t="s">
        <v>83</v>
      </c>
      <c r="BK480" s="238">
        <f>ROUND(I480*H480,2)</f>
        <v>0</v>
      </c>
      <c r="BL480" s="17" t="s">
        <v>239</v>
      </c>
      <c r="BM480" s="237" t="s">
        <v>644</v>
      </c>
    </row>
    <row r="481" spans="1:47" s="2" customFormat="1" ht="12">
      <c r="A481" s="38"/>
      <c r="B481" s="39"/>
      <c r="C481" s="40"/>
      <c r="D481" s="241" t="s">
        <v>249</v>
      </c>
      <c r="E481" s="40"/>
      <c r="F481" s="282" t="s">
        <v>645</v>
      </c>
      <c r="G481" s="40"/>
      <c r="H481" s="40"/>
      <c r="I481" s="283"/>
      <c r="J481" s="40"/>
      <c r="K481" s="40"/>
      <c r="L481" s="44"/>
      <c r="M481" s="284"/>
      <c r="N481" s="285"/>
      <c r="O481" s="91"/>
      <c r="P481" s="91"/>
      <c r="Q481" s="91"/>
      <c r="R481" s="91"/>
      <c r="S481" s="91"/>
      <c r="T481" s="92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249</v>
      </c>
      <c r="AU481" s="17" t="s">
        <v>85</v>
      </c>
    </row>
    <row r="482" spans="1:51" s="13" customFormat="1" ht="12">
      <c r="A482" s="13"/>
      <c r="B482" s="239"/>
      <c r="C482" s="240"/>
      <c r="D482" s="241" t="s">
        <v>163</v>
      </c>
      <c r="E482" s="242" t="s">
        <v>1</v>
      </c>
      <c r="F482" s="243" t="s">
        <v>407</v>
      </c>
      <c r="G482" s="240"/>
      <c r="H482" s="242" t="s">
        <v>1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163</v>
      </c>
      <c r="AU482" s="249" t="s">
        <v>85</v>
      </c>
      <c r="AV482" s="13" t="s">
        <v>83</v>
      </c>
      <c r="AW482" s="13" t="s">
        <v>32</v>
      </c>
      <c r="AX482" s="13" t="s">
        <v>76</v>
      </c>
      <c r="AY482" s="249" t="s">
        <v>153</v>
      </c>
    </row>
    <row r="483" spans="1:51" s="13" customFormat="1" ht="12">
      <c r="A483" s="13"/>
      <c r="B483" s="239"/>
      <c r="C483" s="240"/>
      <c r="D483" s="241" t="s">
        <v>163</v>
      </c>
      <c r="E483" s="242" t="s">
        <v>1</v>
      </c>
      <c r="F483" s="243" t="s">
        <v>639</v>
      </c>
      <c r="G483" s="240"/>
      <c r="H483" s="242" t="s">
        <v>1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9" t="s">
        <v>163</v>
      </c>
      <c r="AU483" s="249" t="s">
        <v>85</v>
      </c>
      <c r="AV483" s="13" t="s">
        <v>83</v>
      </c>
      <c r="AW483" s="13" t="s">
        <v>32</v>
      </c>
      <c r="AX483" s="13" t="s">
        <v>76</v>
      </c>
      <c r="AY483" s="249" t="s">
        <v>153</v>
      </c>
    </row>
    <row r="484" spans="1:51" s="14" customFormat="1" ht="12">
      <c r="A484" s="14"/>
      <c r="B484" s="250"/>
      <c r="C484" s="251"/>
      <c r="D484" s="241" t="s">
        <v>163</v>
      </c>
      <c r="E484" s="252" t="s">
        <v>1</v>
      </c>
      <c r="F484" s="253" t="s">
        <v>646</v>
      </c>
      <c r="G484" s="251"/>
      <c r="H484" s="254">
        <v>1.073</v>
      </c>
      <c r="I484" s="255"/>
      <c r="J484" s="251"/>
      <c r="K484" s="251"/>
      <c r="L484" s="256"/>
      <c r="M484" s="257"/>
      <c r="N484" s="258"/>
      <c r="O484" s="258"/>
      <c r="P484" s="258"/>
      <c r="Q484" s="258"/>
      <c r="R484" s="258"/>
      <c r="S484" s="258"/>
      <c r="T484" s="25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0" t="s">
        <v>163</v>
      </c>
      <c r="AU484" s="260" t="s">
        <v>85</v>
      </c>
      <c r="AV484" s="14" t="s">
        <v>85</v>
      </c>
      <c r="AW484" s="14" t="s">
        <v>32</v>
      </c>
      <c r="AX484" s="14" t="s">
        <v>83</v>
      </c>
      <c r="AY484" s="260" t="s">
        <v>153</v>
      </c>
    </row>
    <row r="485" spans="1:51" s="14" customFormat="1" ht="12">
      <c r="A485" s="14"/>
      <c r="B485" s="250"/>
      <c r="C485" s="251"/>
      <c r="D485" s="241" t="s">
        <v>163</v>
      </c>
      <c r="E485" s="251"/>
      <c r="F485" s="253" t="s">
        <v>647</v>
      </c>
      <c r="G485" s="251"/>
      <c r="H485" s="254">
        <v>1.18</v>
      </c>
      <c r="I485" s="255"/>
      <c r="J485" s="251"/>
      <c r="K485" s="251"/>
      <c r="L485" s="256"/>
      <c r="M485" s="257"/>
      <c r="N485" s="258"/>
      <c r="O485" s="258"/>
      <c r="P485" s="258"/>
      <c r="Q485" s="258"/>
      <c r="R485" s="258"/>
      <c r="S485" s="258"/>
      <c r="T485" s="25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0" t="s">
        <v>163</v>
      </c>
      <c r="AU485" s="260" t="s">
        <v>85</v>
      </c>
      <c r="AV485" s="14" t="s">
        <v>85</v>
      </c>
      <c r="AW485" s="14" t="s">
        <v>4</v>
      </c>
      <c r="AX485" s="14" t="s">
        <v>83</v>
      </c>
      <c r="AY485" s="260" t="s">
        <v>153</v>
      </c>
    </row>
    <row r="486" spans="1:65" s="2" customFormat="1" ht="16.5" customHeight="1">
      <c r="A486" s="38"/>
      <c r="B486" s="39"/>
      <c r="C486" s="272" t="s">
        <v>648</v>
      </c>
      <c r="D486" s="272" t="s">
        <v>245</v>
      </c>
      <c r="E486" s="273" t="s">
        <v>516</v>
      </c>
      <c r="F486" s="274" t="s">
        <v>517</v>
      </c>
      <c r="G486" s="275" t="s">
        <v>424</v>
      </c>
      <c r="H486" s="276">
        <v>1180.3</v>
      </c>
      <c r="I486" s="277"/>
      <c r="J486" s="278">
        <f>ROUND(I486*H486,2)</f>
        <v>0</v>
      </c>
      <c r="K486" s="274" t="s">
        <v>1</v>
      </c>
      <c r="L486" s="279"/>
      <c r="M486" s="280" t="s">
        <v>1</v>
      </c>
      <c r="N486" s="281" t="s">
        <v>41</v>
      </c>
      <c r="O486" s="91"/>
      <c r="P486" s="235">
        <f>O486*H486</f>
        <v>0</v>
      </c>
      <c r="Q486" s="235">
        <v>0</v>
      </c>
      <c r="R486" s="235">
        <f>Q486*H486</f>
        <v>0</v>
      </c>
      <c r="S486" s="235">
        <v>0</v>
      </c>
      <c r="T486" s="236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7" t="s">
        <v>314</v>
      </c>
      <c r="AT486" s="237" t="s">
        <v>245</v>
      </c>
      <c r="AU486" s="237" t="s">
        <v>85</v>
      </c>
      <c r="AY486" s="17" t="s">
        <v>153</v>
      </c>
      <c r="BE486" s="238">
        <f>IF(N486="základní",J486,0)</f>
        <v>0</v>
      </c>
      <c r="BF486" s="238">
        <f>IF(N486="snížená",J486,0)</f>
        <v>0</v>
      </c>
      <c r="BG486" s="238">
        <f>IF(N486="zákl. přenesená",J486,0)</f>
        <v>0</v>
      </c>
      <c r="BH486" s="238">
        <f>IF(N486="sníž. přenesená",J486,0)</f>
        <v>0</v>
      </c>
      <c r="BI486" s="238">
        <f>IF(N486="nulová",J486,0)</f>
        <v>0</v>
      </c>
      <c r="BJ486" s="17" t="s">
        <v>83</v>
      </c>
      <c r="BK486" s="238">
        <f>ROUND(I486*H486,2)</f>
        <v>0</v>
      </c>
      <c r="BL486" s="17" t="s">
        <v>239</v>
      </c>
      <c r="BM486" s="237" t="s">
        <v>649</v>
      </c>
    </row>
    <row r="487" spans="1:51" s="14" customFormat="1" ht="12">
      <c r="A487" s="14"/>
      <c r="B487" s="250"/>
      <c r="C487" s="251"/>
      <c r="D487" s="241" t="s">
        <v>163</v>
      </c>
      <c r="E487" s="251"/>
      <c r="F487" s="253" t="s">
        <v>650</v>
      </c>
      <c r="G487" s="251"/>
      <c r="H487" s="254">
        <v>1180.3</v>
      </c>
      <c r="I487" s="255"/>
      <c r="J487" s="251"/>
      <c r="K487" s="251"/>
      <c r="L487" s="256"/>
      <c r="M487" s="257"/>
      <c r="N487" s="258"/>
      <c r="O487" s="258"/>
      <c r="P487" s="258"/>
      <c r="Q487" s="258"/>
      <c r="R487" s="258"/>
      <c r="S487" s="258"/>
      <c r="T487" s="25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0" t="s">
        <v>163</v>
      </c>
      <c r="AU487" s="260" t="s">
        <v>85</v>
      </c>
      <c r="AV487" s="14" t="s">
        <v>85</v>
      </c>
      <c r="AW487" s="14" t="s">
        <v>4</v>
      </c>
      <c r="AX487" s="14" t="s">
        <v>83</v>
      </c>
      <c r="AY487" s="260" t="s">
        <v>153</v>
      </c>
    </row>
    <row r="488" spans="1:65" s="2" customFormat="1" ht="24.15" customHeight="1">
      <c r="A488" s="38"/>
      <c r="B488" s="39"/>
      <c r="C488" s="226" t="s">
        <v>651</v>
      </c>
      <c r="D488" s="226" t="s">
        <v>156</v>
      </c>
      <c r="E488" s="227" t="s">
        <v>652</v>
      </c>
      <c r="F488" s="228" t="s">
        <v>653</v>
      </c>
      <c r="G488" s="229" t="s">
        <v>177</v>
      </c>
      <c r="H488" s="230">
        <v>4.828</v>
      </c>
      <c r="I488" s="231"/>
      <c r="J488" s="232">
        <f>ROUND(I488*H488,2)</f>
        <v>0</v>
      </c>
      <c r="K488" s="228" t="s">
        <v>160</v>
      </c>
      <c r="L488" s="44"/>
      <c r="M488" s="233" t="s">
        <v>1</v>
      </c>
      <c r="N488" s="234" t="s">
        <v>41</v>
      </c>
      <c r="O488" s="91"/>
      <c r="P488" s="235">
        <f>O488*H488</f>
        <v>0</v>
      </c>
      <c r="Q488" s="235">
        <v>0</v>
      </c>
      <c r="R488" s="235">
        <f>Q488*H488</f>
        <v>0</v>
      </c>
      <c r="S488" s="235">
        <v>0</v>
      </c>
      <c r="T488" s="236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7" t="s">
        <v>239</v>
      </c>
      <c r="AT488" s="237" t="s">
        <v>156</v>
      </c>
      <c r="AU488" s="237" t="s">
        <v>85</v>
      </c>
      <c r="AY488" s="17" t="s">
        <v>153</v>
      </c>
      <c r="BE488" s="238">
        <f>IF(N488="základní",J488,0)</f>
        <v>0</v>
      </c>
      <c r="BF488" s="238">
        <f>IF(N488="snížená",J488,0)</f>
        <v>0</v>
      </c>
      <c r="BG488" s="238">
        <f>IF(N488="zákl. přenesená",J488,0)</f>
        <v>0</v>
      </c>
      <c r="BH488" s="238">
        <f>IF(N488="sníž. přenesená",J488,0)</f>
        <v>0</v>
      </c>
      <c r="BI488" s="238">
        <f>IF(N488="nulová",J488,0)</f>
        <v>0</v>
      </c>
      <c r="BJ488" s="17" t="s">
        <v>83</v>
      </c>
      <c r="BK488" s="238">
        <f>ROUND(I488*H488,2)</f>
        <v>0</v>
      </c>
      <c r="BL488" s="17" t="s">
        <v>239</v>
      </c>
      <c r="BM488" s="237" t="s">
        <v>654</v>
      </c>
    </row>
    <row r="489" spans="1:65" s="2" customFormat="1" ht="24.15" customHeight="1">
      <c r="A489" s="38"/>
      <c r="B489" s="39"/>
      <c r="C489" s="226" t="s">
        <v>655</v>
      </c>
      <c r="D489" s="226" t="s">
        <v>156</v>
      </c>
      <c r="E489" s="227" t="s">
        <v>656</v>
      </c>
      <c r="F489" s="228" t="s">
        <v>657</v>
      </c>
      <c r="G489" s="229" t="s">
        <v>177</v>
      </c>
      <c r="H489" s="230">
        <v>4.828</v>
      </c>
      <c r="I489" s="231"/>
      <c r="J489" s="232">
        <f>ROUND(I489*H489,2)</f>
        <v>0</v>
      </c>
      <c r="K489" s="228" t="s">
        <v>160</v>
      </c>
      <c r="L489" s="44"/>
      <c r="M489" s="233" t="s">
        <v>1</v>
      </c>
      <c r="N489" s="234" t="s">
        <v>41</v>
      </c>
      <c r="O489" s="91"/>
      <c r="P489" s="235">
        <f>O489*H489</f>
        <v>0</v>
      </c>
      <c r="Q489" s="235">
        <v>0</v>
      </c>
      <c r="R489" s="235">
        <f>Q489*H489</f>
        <v>0</v>
      </c>
      <c r="S489" s="235">
        <v>0</v>
      </c>
      <c r="T489" s="236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37" t="s">
        <v>239</v>
      </c>
      <c r="AT489" s="237" t="s">
        <v>156</v>
      </c>
      <c r="AU489" s="237" t="s">
        <v>85</v>
      </c>
      <c r="AY489" s="17" t="s">
        <v>153</v>
      </c>
      <c r="BE489" s="238">
        <f>IF(N489="základní",J489,0)</f>
        <v>0</v>
      </c>
      <c r="BF489" s="238">
        <f>IF(N489="snížená",J489,0)</f>
        <v>0</v>
      </c>
      <c r="BG489" s="238">
        <f>IF(N489="zákl. přenesená",J489,0)</f>
        <v>0</v>
      </c>
      <c r="BH489" s="238">
        <f>IF(N489="sníž. přenesená",J489,0)</f>
        <v>0</v>
      </c>
      <c r="BI489" s="238">
        <f>IF(N489="nulová",J489,0)</f>
        <v>0</v>
      </c>
      <c r="BJ489" s="17" t="s">
        <v>83</v>
      </c>
      <c r="BK489" s="238">
        <f>ROUND(I489*H489,2)</f>
        <v>0</v>
      </c>
      <c r="BL489" s="17" t="s">
        <v>239</v>
      </c>
      <c r="BM489" s="237" t="s">
        <v>658</v>
      </c>
    </row>
    <row r="490" spans="1:63" s="12" customFormat="1" ht="22.8" customHeight="1">
      <c r="A490" s="12"/>
      <c r="B490" s="210"/>
      <c r="C490" s="211"/>
      <c r="D490" s="212" t="s">
        <v>75</v>
      </c>
      <c r="E490" s="224" t="s">
        <v>659</v>
      </c>
      <c r="F490" s="224" t="s">
        <v>660</v>
      </c>
      <c r="G490" s="211"/>
      <c r="H490" s="211"/>
      <c r="I490" s="214"/>
      <c r="J490" s="225">
        <f>BK490</f>
        <v>0</v>
      </c>
      <c r="K490" s="211"/>
      <c r="L490" s="216"/>
      <c r="M490" s="217"/>
      <c r="N490" s="218"/>
      <c r="O490" s="218"/>
      <c r="P490" s="219">
        <f>P491</f>
        <v>0</v>
      </c>
      <c r="Q490" s="218"/>
      <c r="R490" s="219">
        <f>R491</f>
        <v>0</v>
      </c>
      <c r="S490" s="218"/>
      <c r="T490" s="220">
        <f>T491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1" t="s">
        <v>85</v>
      </c>
      <c r="AT490" s="222" t="s">
        <v>75</v>
      </c>
      <c r="AU490" s="222" t="s">
        <v>83</v>
      </c>
      <c r="AY490" s="221" t="s">
        <v>153</v>
      </c>
      <c r="BK490" s="223">
        <f>BK491</f>
        <v>0</v>
      </c>
    </row>
    <row r="491" spans="1:65" s="2" customFormat="1" ht="24.15" customHeight="1">
      <c r="A491" s="38"/>
      <c r="B491" s="39"/>
      <c r="C491" s="226" t="s">
        <v>661</v>
      </c>
      <c r="D491" s="226" t="s">
        <v>156</v>
      </c>
      <c r="E491" s="227" t="s">
        <v>662</v>
      </c>
      <c r="F491" s="228" t="s">
        <v>663</v>
      </c>
      <c r="G491" s="229" t="s">
        <v>419</v>
      </c>
      <c r="H491" s="230">
        <v>1</v>
      </c>
      <c r="I491" s="231"/>
      <c r="J491" s="232">
        <f>ROUND(I491*H491,2)</f>
        <v>0</v>
      </c>
      <c r="K491" s="228" t="s">
        <v>1</v>
      </c>
      <c r="L491" s="44"/>
      <c r="M491" s="233" t="s">
        <v>1</v>
      </c>
      <c r="N491" s="234" t="s">
        <v>41</v>
      </c>
      <c r="O491" s="91"/>
      <c r="P491" s="235">
        <f>O491*H491</f>
        <v>0</v>
      </c>
      <c r="Q491" s="235">
        <v>0</v>
      </c>
      <c r="R491" s="235">
        <f>Q491*H491</f>
        <v>0</v>
      </c>
      <c r="S491" s="235">
        <v>0</v>
      </c>
      <c r="T491" s="236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7" t="s">
        <v>239</v>
      </c>
      <c r="AT491" s="237" t="s">
        <v>156</v>
      </c>
      <c r="AU491" s="237" t="s">
        <v>85</v>
      </c>
      <c r="AY491" s="17" t="s">
        <v>153</v>
      </c>
      <c r="BE491" s="238">
        <f>IF(N491="základní",J491,0)</f>
        <v>0</v>
      </c>
      <c r="BF491" s="238">
        <f>IF(N491="snížená",J491,0)</f>
        <v>0</v>
      </c>
      <c r="BG491" s="238">
        <f>IF(N491="zákl. přenesená",J491,0)</f>
        <v>0</v>
      </c>
      <c r="BH491" s="238">
        <f>IF(N491="sníž. přenesená",J491,0)</f>
        <v>0</v>
      </c>
      <c r="BI491" s="238">
        <f>IF(N491="nulová",J491,0)</f>
        <v>0</v>
      </c>
      <c r="BJ491" s="17" t="s">
        <v>83</v>
      </c>
      <c r="BK491" s="238">
        <f>ROUND(I491*H491,2)</f>
        <v>0</v>
      </c>
      <c r="BL491" s="17" t="s">
        <v>239</v>
      </c>
      <c r="BM491" s="237" t="s">
        <v>664</v>
      </c>
    </row>
    <row r="492" spans="1:63" s="12" customFormat="1" ht="22.8" customHeight="1">
      <c r="A492" s="12"/>
      <c r="B492" s="210"/>
      <c r="C492" s="211"/>
      <c r="D492" s="212" t="s">
        <v>75</v>
      </c>
      <c r="E492" s="224" t="s">
        <v>665</v>
      </c>
      <c r="F492" s="224" t="s">
        <v>666</v>
      </c>
      <c r="G492" s="211"/>
      <c r="H492" s="211"/>
      <c r="I492" s="214"/>
      <c r="J492" s="225">
        <f>BK492</f>
        <v>0</v>
      </c>
      <c r="K492" s="211"/>
      <c r="L492" s="216"/>
      <c r="M492" s="217"/>
      <c r="N492" s="218"/>
      <c r="O492" s="218"/>
      <c r="P492" s="219">
        <f>SUM(P493:P497)</f>
        <v>0</v>
      </c>
      <c r="Q492" s="218"/>
      <c r="R492" s="219">
        <f>SUM(R493:R497)</f>
        <v>0.0075946</v>
      </c>
      <c r="S492" s="218"/>
      <c r="T492" s="220">
        <f>SUM(T493:T497)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21" t="s">
        <v>85</v>
      </c>
      <c r="AT492" s="222" t="s">
        <v>75</v>
      </c>
      <c r="AU492" s="222" t="s">
        <v>83</v>
      </c>
      <c r="AY492" s="221" t="s">
        <v>153</v>
      </c>
      <c r="BK492" s="223">
        <f>SUM(BK493:BK497)</f>
        <v>0</v>
      </c>
    </row>
    <row r="493" spans="1:65" s="2" customFormat="1" ht="24.15" customHeight="1">
      <c r="A493" s="38"/>
      <c r="B493" s="39"/>
      <c r="C493" s="226" t="s">
        <v>667</v>
      </c>
      <c r="D493" s="226" t="s">
        <v>156</v>
      </c>
      <c r="E493" s="227" t="s">
        <v>668</v>
      </c>
      <c r="F493" s="228" t="s">
        <v>669</v>
      </c>
      <c r="G493" s="229" t="s">
        <v>159</v>
      </c>
      <c r="H493" s="230">
        <v>16.51</v>
      </c>
      <c r="I493" s="231"/>
      <c r="J493" s="232">
        <f>ROUND(I493*H493,2)</f>
        <v>0</v>
      </c>
      <c r="K493" s="228" t="s">
        <v>160</v>
      </c>
      <c r="L493" s="44"/>
      <c r="M493" s="233" t="s">
        <v>1</v>
      </c>
      <c r="N493" s="234" t="s">
        <v>41</v>
      </c>
      <c r="O493" s="91"/>
      <c r="P493" s="235">
        <f>O493*H493</f>
        <v>0</v>
      </c>
      <c r="Q493" s="235">
        <v>0.0002</v>
      </c>
      <c r="R493" s="235">
        <f>Q493*H493</f>
        <v>0.0033020000000000007</v>
      </c>
      <c r="S493" s="235">
        <v>0</v>
      </c>
      <c r="T493" s="236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7" t="s">
        <v>239</v>
      </c>
      <c r="AT493" s="237" t="s">
        <v>156</v>
      </c>
      <c r="AU493" s="237" t="s">
        <v>85</v>
      </c>
      <c r="AY493" s="17" t="s">
        <v>153</v>
      </c>
      <c r="BE493" s="238">
        <f>IF(N493="základní",J493,0)</f>
        <v>0</v>
      </c>
      <c r="BF493" s="238">
        <f>IF(N493="snížená",J493,0)</f>
        <v>0</v>
      </c>
      <c r="BG493" s="238">
        <f>IF(N493="zákl. přenesená",J493,0)</f>
        <v>0</v>
      </c>
      <c r="BH493" s="238">
        <f>IF(N493="sníž. přenesená",J493,0)</f>
        <v>0</v>
      </c>
      <c r="BI493" s="238">
        <f>IF(N493="nulová",J493,0)</f>
        <v>0</v>
      </c>
      <c r="BJ493" s="17" t="s">
        <v>83</v>
      </c>
      <c r="BK493" s="238">
        <f>ROUND(I493*H493,2)</f>
        <v>0</v>
      </c>
      <c r="BL493" s="17" t="s">
        <v>239</v>
      </c>
      <c r="BM493" s="237" t="s">
        <v>670</v>
      </c>
    </row>
    <row r="494" spans="1:65" s="2" customFormat="1" ht="33" customHeight="1">
      <c r="A494" s="38"/>
      <c r="B494" s="39"/>
      <c r="C494" s="226" t="s">
        <v>671</v>
      </c>
      <c r="D494" s="226" t="s">
        <v>156</v>
      </c>
      <c r="E494" s="227" t="s">
        <v>672</v>
      </c>
      <c r="F494" s="228" t="s">
        <v>673</v>
      </c>
      <c r="G494" s="229" t="s">
        <v>159</v>
      </c>
      <c r="H494" s="230">
        <v>16.51</v>
      </c>
      <c r="I494" s="231"/>
      <c r="J494" s="232">
        <f>ROUND(I494*H494,2)</f>
        <v>0</v>
      </c>
      <c r="K494" s="228" t="s">
        <v>160</v>
      </c>
      <c r="L494" s="44"/>
      <c r="M494" s="233" t="s">
        <v>1</v>
      </c>
      <c r="N494" s="234" t="s">
        <v>41</v>
      </c>
      <c r="O494" s="91"/>
      <c r="P494" s="235">
        <f>O494*H494</f>
        <v>0</v>
      </c>
      <c r="Q494" s="235">
        <v>0.00026</v>
      </c>
      <c r="R494" s="235">
        <f>Q494*H494</f>
        <v>0.0042926</v>
      </c>
      <c r="S494" s="235">
        <v>0</v>
      </c>
      <c r="T494" s="236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7" t="s">
        <v>239</v>
      </c>
      <c r="AT494" s="237" t="s">
        <v>156</v>
      </c>
      <c r="AU494" s="237" t="s">
        <v>85</v>
      </c>
      <c r="AY494" s="17" t="s">
        <v>153</v>
      </c>
      <c r="BE494" s="238">
        <f>IF(N494="základní",J494,0)</f>
        <v>0</v>
      </c>
      <c r="BF494" s="238">
        <f>IF(N494="snížená",J494,0)</f>
        <v>0</v>
      </c>
      <c r="BG494" s="238">
        <f>IF(N494="zákl. přenesená",J494,0)</f>
        <v>0</v>
      </c>
      <c r="BH494" s="238">
        <f>IF(N494="sníž. přenesená",J494,0)</f>
        <v>0</v>
      </c>
      <c r="BI494" s="238">
        <f>IF(N494="nulová",J494,0)</f>
        <v>0</v>
      </c>
      <c r="BJ494" s="17" t="s">
        <v>83</v>
      </c>
      <c r="BK494" s="238">
        <f>ROUND(I494*H494,2)</f>
        <v>0</v>
      </c>
      <c r="BL494" s="17" t="s">
        <v>239</v>
      </c>
      <c r="BM494" s="237" t="s">
        <v>674</v>
      </c>
    </row>
    <row r="495" spans="1:51" s="14" customFormat="1" ht="12">
      <c r="A495" s="14"/>
      <c r="B495" s="250"/>
      <c r="C495" s="251"/>
      <c r="D495" s="241" t="s">
        <v>163</v>
      </c>
      <c r="E495" s="252" t="s">
        <v>1</v>
      </c>
      <c r="F495" s="253" t="s">
        <v>675</v>
      </c>
      <c r="G495" s="251"/>
      <c r="H495" s="254">
        <v>8.509</v>
      </c>
      <c r="I495" s="255"/>
      <c r="J495" s="251"/>
      <c r="K495" s="251"/>
      <c r="L495" s="256"/>
      <c r="M495" s="257"/>
      <c r="N495" s="258"/>
      <c r="O495" s="258"/>
      <c r="P495" s="258"/>
      <c r="Q495" s="258"/>
      <c r="R495" s="258"/>
      <c r="S495" s="258"/>
      <c r="T495" s="25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0" t="s">
        <v>163</v>
      </c>
      <c r="AU495" s="260" t="s">
        <v>85</v>
      </c>
      <c r="AV495" s="14" t="s">
        <v>85</v>
      </c>
      <c r="AW495" s="14" t="s">
        <v>32</v>
      </c>
      <c r="AX495" s="14" t="s">
        <v>76</v>
      </c>
      <c r="AY495" s="260" t="s">
        <v>153</v>
      </c>
    </row>
    <row r="496" spans="1:51" s="14" customFormat="1" ht="12">
      <c r="A496" s="14"/>
      <c r="B496" s="250"/>
      <c r="C496" s="251"/>
      <c r="D496" s="241" t="s">
        <v>163</v>
      </c>
      <c r="E496" s="252" t="s">
        <v>1</v>
      </c>
      <c r="F496" s="253" t="s">
        <v>676</v>
      </c>
      <c r="G496" s="251"/>
      <c r="H496" s="254">
        <v>8.001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0" t="s">
        <v>163</v>
      </c>
      <c r="AU496" s="260" t="s">
        <v>85</v>
      </c>
      <c r="AV496" s="14" t="s">
        <v>85</v>
      </c>
      <c r="AW496" s="14" t="s">
        <v>32</v>
      </c>
      <c r="AX496" s="14" t="s">
        <v>76</v>
      </c>
      <c r="AY496" s="260" t="s">
        <v>153</v>
      </c>
    </row>
    <row r="497" spans="1:51" s="15" customFormat="1" ht="12">
      <c r="A497" s="15"/>
      <c r="B497" s="261"/>
      <c r="C497" s="262"/>
      <c r="D497" s="241" t="s">
        <v>163</v>
      </c>
      <c r="E497" s="263" t="s">
        <v>1</v>
      </c>
      <c r="F497" s="264" t="s">
        <v>198</v>
      </c>
      <c r="G497" s="262"/>
      <c r="H497" s="265">
        <v>16.51</v>
      </c>
      <c r="I497" s="266"/>
      <c r="J497" s="262"/>
      <c r="K497" s="262"/>
      <c r="L497" s="267"/>
      <c r="M497" s="268"/>
      <c r="N497" s="269"/>
      <c r="O497" s="269"/>
      <c r="P497" s="269"/>
      <c r="Q497" s="269"/>
      <c r="R497" s="269"/>
      <c r="S497" s="269"/>
      <c r="T497" s="27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1" t="s">
        <v>163</v>
      </c>
      <c r="AU497" s="271" t="s">
        <v>85</v>
      </c>
      <c r="AV497" s="15" t="s">
        <v>161</v>
      </c>
      <c r="AW497" s="15" t="s">
        <v>32</v>
      </c>
      <c r="AX497" s="15" t="s">
        <v>83</v>
      </c>
      <c r="AY497" s="271" t="s">
        <v>153</v>
      </c>
    </row>
    <row r="498" spans="1:63" s="12" customFormat="1" ht="25.9" customHeight="1">
      <c r="A498" s="12"/>
      <c r="B498" s="210"/>
      <c r="C498" s="211"/>
      <c r="D498" s="212" t="s">
        <v>75</v>
      </c>
      <c r="E498" s="213" t="s">
        <v>677</v>
      </c>
      <c r="F498" s="213" t="s">
        <v>678</v>
      </c>
      <c r="G498" s="211"/>
      <c r="H498" s="211"/>
      <c r="I498" s="214"/>
      <c r="J498" s="215">
        <f>BK498</f>
        <v>0</v>
      </c>
      <c r="K498" s="211"/>
      <c r="L498" s="216"/>
      <c r="M498" s="217"/>
      <c r="N498" s="218"/>
      <c r="O498" s="218"/>
      <c r="P498" s="219">
        <f>SUM(P499:P502)</f>
        <v>0</v>
      </c>
      <c r="Q498" s="218"/>
      <c r="R498" s="219">
        <f>SUM(R499:R502)</f>
        <v>0</v>
      </c>
      <c r="S498" s="218"/>
      <c r="T498" s="220">
        <f>SUM(T499:T502)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21" t="s">
        <v>161</v>
      </c>
      <c r="AT498" s="222" t="s">
        <v>75</v>
      </c>
      <c r="AU498" s="222" t="s">
        <v>76</v>
      </c>
      <c r="AY498" s="221" t="s">
        <v>153</v>
      </c>
      <c r="BK498" s="223">
        <f>SUM(BK499:BK502)</f>
        <v>0</v>
      </c>
    </row>
    <row r="499" spans="1:65" s="2" customFormat="1" ht="16.5" customHeight="1">
      <c r="A499" s="38"/>
      <c r="B499" s="39"/>
      <c r="C499" s="226" t="s">
        <v>679</v>
      </c>
      <c r="D499" s="226" t="s">
        <v>156</v>
      </c>
      <c r="E499" s="227" t="s">
        <v>680</v>
      </c>
      <c r="F499" s="228" t="s">
        <v>681</v>
      </c>
      <c r="G499" s="229" t="s">
        <v>419</v>
      </c>
      <c r="H499" s="230">
        <v>1</v>
      </c>
      <c r="I499" s="231"/>
      <c r="J499" s="232">
        <f>ROUND(I499*H499,2)</f>
        <v>0</v>
      </c>
      <c r="K499" s="228" t="s">
        <v>1</v>
      </c>
      <c r="L499" s="44"/>
      <c r="M499" s="233" t="s">
        <v>1</v>
      </c>
      <c r="N499" s="234" t="s">
        <v>41</v>
      </c>
      <c r="O499" s="91"/>
      <c r="P499" s="235">
        <f>O499*H499</f>
        <v>0</v>
      </c>
      <c r="Q499" s="235">
        <v>0</v>
      </c>
      <c r="R499" s="235">
        <f>Q499*H499</f>
        <v>0</v>
      </c>
      <c r="S499" s="235">
        <v>0</v>
      </c>
      <c r="T499" s="236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37" t="s">
        <v>682</v>
      </c>
      <c r="AT499" s="237" t="s">
        <v>156</v>
      </c>
      <c r="AU499" s="237" t="s">
        <v>83</v>
      </c>
      <c r="AY499" s="17" t="s">
        <v>153</v>
      </c>
      <c r="BE499" s="238">
        <f>IF(N499="základní",J499,0)</f>
        <v>0</v>
      </c>
      <c r="BF499" s="238">
        <f>IF(N499="snížená",J499,0)</f>
        <v>0</v>
      </c>
      <c r="BG499" s="238">
        <f>IF(N499="zákl. přenesená",J499,0)</f>
        <v>0</v>
      </c>
      <c r="BH499" s="238">
        <f>IF(N499="sníž. přenesená",J499,0)</f>
        <v>0</v>
      </c>
      <c r="BI499" s="238">
        <f>IF(N499="nulová",J499,0)</f>
        <v>0</v>
      </c>
      <c r="BJ499" s="17" t="s">
        <v>83</v>
      </c>
      <c r="BK499" s="238">
        <f>ROUND(I499*H499,2)</f>
        <v>0</v>
      </c>
      <c r="BL499" s="17" t="s">
        <v>682</v>
      </c>
      <c r="BM499" s="237" t="s">
        <v>683</v>
      </c>
    </row>
    <row r="500" spans="1:47" s="2" customFormat="1" ht="12">
      <c r="A500" s="38"/>
      <c r="B500" s="39"/>
      <c r="C500" s="40"/>
      <c r="D500" s="241" t="s">
        <v>249</v>
      </c>
      <c r="E500" s="40"/>
      <c r="F500" s="282" t="s">
        <v>684</v>
      </c>
      <c r="G500" s="40"/>
      <c r="H500" s="40"/>
      <c r="I500" s="283"/>
      <c r="J500" s="40"/>
      <c r="K500" s="40"/>
      <c r="L500" s="44"/>
      <c r="M500" s="284"/>
      <c r="N500" s="285"/>
      <c r="O500" s="91"/>
      <c r="P500" s="91"/>
      <c r="Q500" s="91"/>
      <c r="R500" s="91"/>
      <c r="S500" s="91"/>
      <c r="T500" s="92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249</v>
      </c>
      <c r="AU500" s="17" t="s">
        <v>83</v>
      </c>
    </row>
    <row r="501" spans="1:65" s="2" customFormat="1" ht="16.5" customHeight="1">
      <c r="A501" s="38"/>
      <c r="B501" s="39"/>
      <c r="C501" s="226" t="s">
        <v>685</v>
      </c>
      <c r="D501" s="226" t="s">
        <v>156</v>
      </c>
      <c r="E501" s="227" t="s">
        <v>686</v>
      </c>
      <c r="F501" s="228" t="s">
        <v>687</v>
      </c>
      <c r="G501" s="229" t="s">
        <v>419</v>
      </c>
      <c r="H501" s="230">
        <v>1</v>
      </c>
      <c r="I501" s="231"/>
      <c r="J501" s="232">
        <f>ROUND(I501*H501,2)</f>
        <v>0</v>
      </c>
      <c r="K501" s="228" t="s">
        <v>1</v>
      </c>
      <c r="L501" s="44"/>
      <c r="M501" s="233" t="s">
        <v>1</v>
      </c>
      <c r="N501" s="234" t="s">
        <v>41</v>
      </c>
      <c r="O501" s="91"/>
      <c r="P501" s="235">
        <f>O501*H501</f>
        <v>0</v>
      </c>
      <c r="Q501" s="235">
        <v>0</v>
      </c>
      <c r="R501" s="235">
        <f>Q501*H501</f>
        <v>0</v>
      </c>
      <c r="S501" s="235">
        <v>0</v>
      </c>
      <c r="T501" s="236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37" t="s">
        <v>682</v>
      </c>
      <c r="AT501" s="237" t="s">
        <v>156</v>
      </c>
      <c r="AU501" s="237" t="s">
        <v>83</v>
      </c>
      <c r="AY501" s="17" t="s">
        <v>153</v>
      </c>
      <c r="BE501" s="238">
        <f>IF(N501="základní",J501,0)</f>
        <v>0</v>
      </c>
      <c r="BF501" s="238">
        <f>IF(N501="snížená",J501,0)</f>
        <v>0</v>
      </c>
      <c r="BG501" s="238">
        <f>IF(N501="zákl. přenesená",J501,0)</f>
        <v>0</v>
      </c>
      <c r="BH501" s="238">
        <f>IF(N501="sníž. přenesená",J501,0)</f>
        <v>0</v>
      </c>
      <c r="BI501" s="238">
        <f>IF(N501="nulová",J501,0)</f>
        <v>0</v>
      </c>
      <c r="BJ501" s="17" t="s">
        <v>83</v>
      </c>
      <c r="BK501" s="238">
        <f>ROUND(I501*H501,2)</f>
        <v>0</v>
      </c>
      <c r="BL501" s="17" t="s">
        <v>682</v>
      </c>
      <c r="BM501" s="237" t="s">
        <v>688</v>
      </c>
    </row>
    <row r="502" spans="1:47" s="2" customFormat="1" ht="12">
      <c r="A502" s="38"/>
      <c r="B502" s="39"/>
      <c r="C502" s="40"/>
      <c r="D502" s="241" t="s">
        <v>249</v>
      </c>
      <c r="E502" s="40"/>
      <c r="F502" s="282" t="s">
        <v>689</v>
      </c>
      <c r="G502" s="40"/>
      <c r="H502" s="40"/>
      <c r="I502" s="283"/>
      <c r="J502" s="40"/>
      <c r="K502" s="40"/>
      <c r="L502" s="44"/>
      <c r="M502" s="284"/>
      <c r="N502" s="285"/>
      <c r="O502" s="91"/>
      <c r="P502" s="91"/>
      <c r="Q502" s="91"/>
      <c r="R502" s="91"/>
      <c r="S502" s="91"/>
      <c r="T502" s="9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249</v>
      </c>
      <c r="AU502" s="17" t="s">
        <v>83</v>
      </c>
    </row>
    <row r="503" spans="1:63" s="12" customFormat="1" ht="25.9" customHeight="1">
      <c r="A503" s="12"/>
      <c r="B503" s="210"/>
      <c r="C503" s="211"/>
      <c r="D503" s="212" t="s">
        <v>75</v>
      </c>
      <c r="E503" s="213" t="s">
        <v>76</v>
      </c>
      <c r="F503" s="213" t="s">
        <v>690</v>
      </c>
      <c r="G503" s="211"/>
      <c r="H503" s="211"/>
      <c r="I503" s="214"/>
      <c r="J503" s="215">
        <f>BK503</f>
        <v>0</v>
      </c>
      <c r="K503" s="211"/>
      <c r="L503" s="216"/>
      <c r="M503" s="217"/>
      <c r="N503" s="218"/>
      <c r="O503" s="218"/>
      <c r="P503" s="219">
        <f>SUM(P504:P512)</f>
        <v>0</v>
      </c>
      <c r="Q503" s="218"/>
      <c r="R503" s="219">
        <f>SUM(R504:R512)</f>
        <v>0</v>
      </c>
      <c r="S503" s="218"/>
      <c r="T503" s="220">
        <f>SUM(T504:T512)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21" t="s">
        <v>179</v>
      </c>
      <c r="AT503" s="222" t="s">
        <v>75</v>
      </c>
      <c r="AU503" s="222" t="s">
        <v>76</v>
      </c>
      <c r="AY503" s="221" t="s">
        <v>153</v>
      </c>
      <c r="BK503" s="223">
        <f>SUM(BK504:BK512)</f>
        <v>0</v>
      </c>
    </row>
    <row r="504" spans="1:65" s="2" customFormat="1" ht="24.15" customHeight="1">
      <c r="A504" s="38"/>
      <c r="B504" s="39"/>
      <c r="C504" s="226" t="s">
        <v>691</v>
      </c>
      <c r="D504" s="226" t="s">
        <v>156</v>
      </c>
      <c r="E504" s="227" t="s">
        <v>692</v>
      </c>
      <c r="F504" s="228" t="s">
        <v>693</v>
      </c>
      <c r="G504" s="229" t="s">
        <v>419</v>
      </c>
      <c r="H504" s="230">
        <v>1</v>
      </c>
      <c r="I504" s="231"/>
      <c r="J504" s="232">
        <f>ROUND(I504*H504,2)</f>
        <v>0</v>
      </c>
      <c r="K504" s="228" t="s">
        <v>1</v>
      </c>
      <c r="L504" s="44"/>
      <c r="M504" s="233" t="s">
        <v>1</v>
      </c>
      <c r="N504" s="234" t="s">
        <v>41</v>
      </c>
      <c r="O504" s="91"/>
      <c r="P504" s="235">
        <f>O504*H504</f>
        <v>0</v>
      </c>
      <c r="Q504" s="235">
        <v>0</v>
      </c>
      <c r="R504" s="235">
        <f>Q504*H504</f>
        <v>0</v>
      </c>
      <c r="S504" s="235">
        <v>0</v>
      </c>
      <c r="T504" s="236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7" t="s">
        <v>682</v>
      </c>
      <c r="AT504" s="237" t="s">
        <v>156</v>
      </c>
      <c r="AU504" s="237" t="s">
        <v>83</v>
      </c>
      <c r="AY504" s="17" t="s">
        <v>153</v>
      </c>
      <c r="BE504" s="238">
        <f>IF(N504="základní",J504,0)</f>
        <v>0</v>
      </c>
      <c r="BF504" s="238">
        <f>IF(N504="snížená",J504,0)</f>
        <v>0</v>
      </c>
      <c r="BG504" s="238">
        <f>IF(N504="zákl. přenesená",J504,0)</f>
        <v>0</v>
      </c>
      <c r="BH504" s="238">
        <f>IF(N504="sníž. přenesená",J504,0)</f>
        <v>0</v>
      </c>
      <c r="BI504" s="238">
        <f>IF(N504="nulová",J504,0)</f>
        <v>0</v>
      </c>
      <c r="BJ504" s="17" t="s">
        <v>83</v>
      </c>
      <c r="BK504" s="238">
        <f>ROUND(I504*H504,2)</f>
        <v>0</v>
      </c>
      <c r="BL504" s="17" t="s">
        <v>682</v>
      </c>
      <c r="BM504" s="237" t="s">
        <v>694</v>
      </c>
    </row>
    <row r="505" spans="1:47" s="2" customFormat="1" ht="12">
      <c r="A505" s="38"/>
      <c r="B505" s="39"/>
      <c r="C505" s="40"/>
      <c r="D505" s="241" t="s">
        <v>249</v>
      </c>
      <c r="E505" s="40"/>
      <c r="F505" s="282" t="s">
        <v>695</v>
      </c>
      <c r="G505" s="40"/>
      <c r="H505" s="40"/>
      <c r="I505" s="283"/>
      <c r="J505" s="40"/>
      <c r="K505" s="40"/>
      <c r="L505" s="44"/>
      <c r="M505" s="284"/>
      <c r="N505" s="285"/>
      <c r="O505" s="91"/>
      <c r="P505" s="91"/>
      <c r="Q505" s="91"/>
      <c r="R505" s="91"/>
      <c r="S505" s="91"/>
      <c r="T505" s="92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249</v>
      </c>
      <c r="AU505" s="17" t="s">
        <v>83</v>
      </c>
    </row>
    <row r="506" spans="1:65" s="2" customFormat="1" ht="16.5" customHeight="1">
      <c r="A506" s="38"/>
      <c r="B506" s="39"/>
      <c r="C506" s="226" t="s">
        <v>696</v>
      </c>
      <c r="D506" s="226" t="s">
        <v>156</v>
      </c>
      <c r="E506" s="227" t="s">
        <v>697</v>
      </c>
      <c r="F506" s="228" t="s">
        <v>698</v>
      </c>
      <c r="G506" s="229" t="s">
        <v>419</v>
      </c>
      <c r="H506" s="230">
        <v>1</v>
      </c>
      <c r="I506" s="231"/>
      <c r="J506" s="232">
        <f>ROUND(I506*H506,2)</f>
        <v>0</v>
      </c>
      <c r="K506" s="228" t="s">
        <v>1</v>
      </c>
      <c r="L506" s="44"/>
      <c r="M506" s="233" t="s">
        <v>1</v>
      </c>
      <c r="N506" s="234" t="s">
        <v>41</v>
      </c>
      <c r="O506" s="91"/>
      <c r="P506" s="235">
        <f>O506*H506</f>
        <v>0</v>
      </c>
      <c r="Q506" s="235">
        <v>0</v>
      </c>
      <c r="R506" s="235">
        <f>Q506*H506</f>
        <v>0</v>
      </c>
      <c r="S506" s="235">
        <v>0</v>
      </c>
      <c r="T506" s="236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7" t="s">
        <v>682</v>
      </c>
      <c r="AT506" s="237" t="s">
        <v>156</v>
      </c>
      <c r="AU506" s="237" t="s">
        <v>83</v>
      </c>
      <c r="AY506" s="17" t="s">
        <v>153</v>
      </c>
      <c r="BE506" s="238">
        <f>IF(N506="základní",J506,0)</f>
        <v>0</v>
      </c>
      <c r="BF506" s="238">
        <f>IF(N506="snížená",J506,0)</f>
        <v>0</v>
      </c>
      <c r="BG506" s="238">
        <f>IF(N506="zákl. přenesená",J506,0)</f>
        <v>0</v>
      </c>
      <c r="BH506" s="238">
        <f>IF(N506="sníž. přenesená",J506,0)</f>
        <v>0</v>
      </c>
      <c r="BI506" s="238">
        <f>IF(N506="nulová",J506,0)</f>
        <v>0</v>
      </c>
      <c r="BJ506" s="17" t="s">
        <v>83</v>
      </c>
      <c r="BK506" s="238">
        <f>ROUND(I506*H506,2)</f>
        <v>0</v>
      </c>
      <c r="BL506" s="17" t="s">
        <v>682</v>
      </c>
      <c r="BM506" s="237" t="s">
        <v>699</v>
      </c>
    </row>
    <row r="507" spans="1:47" s="2" customFormat="1" ht="12">
      <c r="A507" s="38"/>
      <c r="B507" s="39"/>
      <c r="C507" s="40"/>
      <c r="D507" s="241" t="s">
        <v>249</v>
      </c>
      <c r="E507" s="40"/>
      <c r="F507" s="282" t="s">
        <v>700</v>
      </c>
      <c r="G507" s="40"/>
      <c r="H507" s="40"/>
      <c r="I507" s="283"/>
      <c r="J507" s="40"/>
      <c r="K507" s="40"/>
      <c r="L507" s="44"/>
      <c r="M507" s="284"/>
      <c r="N507" s="285"/>
      <c r="O507" s="91"/>
      <c r="P507" s="91"/>
      <c r="Q507" s="91"/>
      <c r="R507" s="91"/>
      <c r="S507" s="91"/>
      <c r="T507" s="92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249</v>
      </c>
      <c r="AU507" s="17" t="s">
        <v>83</v>
      </c>
    </row>
    <row r="508" spans="1:65" s="2" customFormat="1" ht="24.15" customHeight="1">
      <c r="A508" s="38"/>
      <c r="B508" s="39"/>
      <c r="C508" s="226" t="s">
        <v>701</v>
      </c>
      <c r="D508" s="226" t="s">
        <v>156</v>
      </c>
      <c r="E508" s="227" t="s">
        <v>702</v>
      </c>
      <c r="F508" s="228" t="s">
        <v>703</v>
      </c>
      <c r="G508" s="229" t="s">
        <v>419</v>
      </c>
      <c r="H508" s="230">
        <v>1</v>
      </c>
      <c r="I508" s="231"/>
      <c r="J508" s="232">
        <f>ROUND(I508*H508,2)</f>
        <v>0</v>
      </c>
      <c r="K508" s="228" t="s">
        <v>1</v>
      </c>
      <c r="L508" s="44"/>
      <c r="M508" s="233" t="s">
        <v>1</v>
      </c>
      <c r="N508" s="234" t="s">
        <v>41</v>
      </c>
      <c r="O508" s="91"/>
      <c r="P508" s="235">
        <f>O508*H508</f>
        <v>0</v>
      </c>
      <c r="Q508" s="235">
        <v>0</v>
      </c>
      <c r="R508" s="235">
        <f>Q508*H508</f>
        <v>0</v>
      </c>
      <c r="S508" s="235">
        <v>0</v>
      </c>
      <c r="T508" s="236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7" t="s">
        <v>682</v>
      </c>
      <c r="AT508" s="237" t="s">
        <v>156</v>
      </c>
      <c r="AU508" s="237" t="s">
        <v>83</v>
      </c>
      <c r="AY508" s="17" t="s">
        <v>153</v>
      </c>
      <c r="BE508" s="238">
        <f>IF(N508="základní",J508,0)</f>
        <v>0</v>
      </c>
      <c r="BF508" s="238">
        <f>IF(N508="snížená",J508,0)</f>
        <v>0</v>
      </c>
      <c r="BG508" s="238">
        <f>IF(N508="zákl. přenesená",J508,0)</f>
        <v>0</v>
      </c>
      <c r="BH508" s="238">
        <f>IF(N508="sníž. přenesená",J508,0)</f>
        <v>0</v>
      </c>
      <c r="BI508" s="238">
        <f>IF(N508="nulová",J508,0)</f>
        <v>0</v>
      </c>
      <c r="BJ508" s="17" t="s">
        <v>83</v>
      </c>
      <c r="BK508" s="238">
        <f>ROUND(I508*H508,2)</f>
        <v>0</v>
      </c>
      <c r="BL508" s="17" t="s">
        <v>682</v>
      </c>
      <c r="BM508" s="237" t="s">
        <v>704</v>
      </c>
    </row>
    <row r="509" spans="1:65" s="2" customFormat="1" ht="16.5" customHeight="1">
      <c r="A509" s="38"/>
      <c r="B509" s="39"/>
      <c r="C509" s="226" t="s">
        <v>705</v>
      </c>
      <c r="D509" s="226" t="s">
        <v>156</v>
      </c>
      <c r="E509" s="227" t="s">
        <v>706</v>
      </c>
      <c r="F509" s="228" t="s">
        <v>707</v>
      </c>
      <c r="G509" s="229" t="s">
        <v>419</v>
      </c>
      <c r="H509" s="230">
        <v>1</v>
      </c>
      <c r="I509" s="231"/>
      <c r="J509" s="232">
        <f>ROUND(I509*H509,2)</f>
        <v>0</v>
      </c>
      <c r="K509" s="228" t="s">
        <v>1</v>
      </c>
      <c r="L509" s="44"/>
      <c r="M509" s="233" t="s">
        <v>1</v>
      </c>
      <c r="N509" s="234" t="s">
        <v>41</v>
      </c>
      <c r="O509" s="91"/>
      <c r="P509" s="235">
        <f>O509*H509</f>
        <v>0</v>
      </c>
      <c r="Q509" s="235">
        <v>0</v>
      </c>
      <c r="R509" s="235">
        <f>Q509*H509</f>
        <v>0</v>
      </c>
      <c r="S509" s="235">
        <v>0</v>
      </c>
      <c r="T509" s="236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37" t="s">
        <v>682</v>
      </c>
      <c r="AT509" s="237" t="s">
        <v>156</v>
      </c>
      <c r="AU509" s="237" t="s">
        <v>83</v>
      </c>
      <c r="AY509" s="17" t="s">
        <v>153</v>
      </c>
      <c r="BE509" s="238">
        <f>IF(N509="základní",J509,0)</f>
        <v>0</v>
      </c>
      <c r="BF509" s="238">
        <f>IF(N509="snížená",J509,0)</f>
        <v>0</v>
      </c>
      <c r="BG509" s="238">
        <f>IF(N509="zákl. přenesená",J509,0)</f>
        <v>0</v>
      </c>
      <c r="BH509" s="238">
        <f>IF(N509="sníž. přenesená",J509,0)</f>
        <v>0</v>
      </c>
      <c r="BI509" s="238">
        <f>IF(N509="nulová",J509,0)</f>
        <v>0</v>
      </c>
      <c r="BJ509" s="17" t="s">
        <v>83</v>
      </c>
      <c r="BK509" s="238">
        <f>ROUND(I509*H509,2)</f>
        <v>0</v>
      </c>
      <c r="BL509" s="17" t="s">
        <v>682</v>
      </c>
      <c r="BM509" s="237" t="s">
        <v>708</v>
      </c>
    </row>
    <row r="510" spans="1:47" s="2" customFormat="1" ht="12">
      <c r="A510" s="38"/>
      <c r="B510" s="39"/>
      <c r="C510" s="40"/>
      <c r="D510" s="241" t="s">
        <v>249</v>
      </c>
      <c r="E510" s="40"/>
      <c r="F510" s="282" t="s">
        <v>709</v>
      </c>
      <c r="G510" s="40"/>
      <c r="H510" s="40"/>
      <c r="I510" s="283"/>
      <c r="J510" s="40"/>
      <c r="K510" s="40"/>
      <c r="L510" s="44"/>
      <c r="M510" s="284"/>
      <c r="N510" s="285"/>
      <c r="O510" s="91"/>
      <c r="P510" s="91"/>
      <c r="Q510" s="91"/>
      <c r="R510" s="91"/>
      <c r="S510" s="91"/>
      <c r="T510" s="92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249</v>
      </c>
      <c r="AU510" s="17" t="s">
        <v>83</v>
      </c>
    </row>
    <row r="511" spans="1:65" s="2" customFormat="1" ht="16.5" customHeight="1">
      <c r="A511" s="38"/>
      <c r="B511" s="39"/>
      <c r="C511" s="226" t="s">
        <v>622</v>
      </c>
      <c r="D511" s="226" t="s">
        <v>156</v>
      </c>
      <c r="E511" s="227" t="s">
        <v>710</v>
      </c>
      <c r="F511" s="228" t="s">
        <v>711</v>
      </c>
      <c r="G511" s="229" t="s">
        <v>419</v>
      </c>
      <c r="H511" s="230">
        <v>1</v>
      </c>
      <c r="I511" s="231"/>
      <c r="J511" s="232">
        <f>ROUND(I511*H511,2)</f>
        <v>0</v>
      </c>
      <c r="K511" s="228" t="s">
        <v>1</v>
      </c>
      <c r="L511" s="44"/>
      <c r="M511" s="233" t="s">
        <v>1</v>
      </c>
      <c r="N511" s="234" t="s">
        <v>41</v>
      </c>
      <c r="O511" s="91"/>
      <c r="P511" s="235">
        <f>O511*H511</f>
        <v>0</v>
      </c>
      <c r="Q511" s="235">
        <v>0</v>
      </c>
      <c r="R511" s="235">
        <f>Q511*H511</f>
        <v>0</v>
      </c>
      <c r="S511" s="235">
        <v>0</v>
      </c>
      <c r="T511" s="236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37" t="s">
        <v>682</v>
      </c>
      <c r="AT511" s="237" t="s">
        <v>156</v>
      </c>
      <c r="AU511" s="237" t="s">
        <v>83</v>
      </c>
      <c r="AY511" s="17" t="s">
        <v>153</v>
      </c>
      <c r="BE511" s="238">
        <f>IF(N511="základní",J511,0)</f>
        <v>0</v>
      </c>
      <c r="BF511" s="238">
        <f>IF(N511="snížená",J511,0)</f>
        <v>0</v>
      </c>
      <c r="BG511" s="238">
        <f>IF(N511="zákl. přenesená",J511,0)</f>
        <v>0</v>
      </c>
      <c r="BH511" s="238">
        <f>IF(N511="sníž. přenesená",J511,0)</f>
        <v>0</v>
      </c>
      <c r="BI511" s="238">
        <f>IF(N511="nulová",J511,0)</f>
        <v>0</v>
      </c>
      <c r="BJ511" s="17" t="s">
        <v>83</v>
      </c>
      <c r="BK511" s="238">
        <f>ROUND(I511*H511,2)</f>
        <v>0</v>
      </c>
      <c r="BL511" s="17" t="s">
        <v>682</v>
      </c>
      <c r="BM511" s="237" t="s">
        <v>712</v>
      </c>
    </row>
    <row r="512" spans="1:47" s="2" customFormat="1" ht="12">
      <c r="A512" s="38"/>
      <c r="B512" s="39"/>
      <c r="C512" s="40"/>
      <c r="D512" s="241" t="s">
        <v>249</v>
      </c>
      <c r="E512" s="40"/>
      <c r="F512" s="282" t="s">
        <v>713</v>
      </c>
      <c r="G512" s="40"/>
      <c r="H512" s="40"/>
      <c r="I512" s="283"/>
      <c r="J512" s="40"/>
      <c r="K512" s="40"/>
      <c r="L512" s="44"/>
      <c r="M512" s="286"/>
      <c r="N512" s="287"/>
      <c r="O512" s="288"/>
      <c r="P512" s="288"/>
      <c r="Q512" s="288"/>
      <c r="R512" s="288"/>
      <c r="S512" s="288"/>
      <c r="T512" s="289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249</v>
      </c>
      <c r="AU512" s="17" t="s">
        <v>83</v>
      </c>
    </row>
    <row r="513" spans="1:31" s="2" customFormat="1" ht="6.95" customHeight="1">
      <c r="A513" s="38"/>
      <c r="B513" s="66"/>
      <c r="C513" s="67"/>
      <c r="D513" s="67"/>
      <c r="E513" s="67"/>
      <c r="F513" s="67"/>
      <c r="G513" s="67"/>
      <c r="H513" s="67"/>
      <c r="I513" s="67"/>
      <c r="J513" s="67"/>
      <c r="K513" s="67"/>
      <c r="L513" s="44"/>
      <c r="M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</row>
  </sheetData>
  <sheetProtection password="FBEC" sheet="1" objects="1" scenarios="1" formatColumns="0" formatRows="0" autoFilter="0"/>
  <autoFilter ref="C135:K5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2:12" s="1" customFormat="1" ht="12" customHeight="1">
      <c r="B8" s="20"/>
      <c r="D8" s="150" t="s">
        <v>113</v>
      </c>
      <c r="L8" s="20"/>
    </row>
    <row r="9" spans="1:31" s="2" customFormat="1" ht="16.5" customHeight="1">
      <c r="A9" s="38"/>
      <c r="B9" s="44"/>
      <c r="C9" s="38"/>
      <c r="D9" s="38"/>
      <c r="E9" s="151" t="s">
        <v>114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714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4. 12. 2023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ROUND((SUM(BE123:BE149)),2)</f>
        <v>0</v>
      </c>
      <c r="G35" s="38"/>
      <c r="H35" s="38"/>
      <c r="I35" s="164">
        <v>0.21</v>
      </c>
      <c r="J35" s="163">
        <f>ROUND(((SUM(BE123:BE149))*I35),2)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ROUND((SUM(BF123:BF149)),2)</f>
        <v>0</v>
      </c>
      <c r="G36" s="38"/>
      <c r="H36" s="38"/>
      <c r="I36" s="164">
        <v>0.15</v>
      </c>
      <c r="J36" s="163">
        <f>ROUND(((SUM(BF123:BF149))*I36),2)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ROUND((SUM(BG123:BG149)),2)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ROUND((SUM(BH123:BH149)),2)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ROUND((SUM(BI123:BI149)),2)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D.1.4.1 - Zdravotechnické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Brno</v>
      </c>
      <c r="G91" s="40"/>
      <c r="H91" s="40"/>
      <c r="I91" s="32" t="s">
        <v>22</v>
      </c>
      <c r="J91" s="79" t="str">
        <f>IF(J14="","",J14)</f>
        <v>4. 12. 2023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Fakultní nemocnice Brno</v>
      </c>
      <c r="G93" s="40"/>
      <c r="H93" s="40"/>
      <c r="I93" s="32" t="s">
        <v>30</v>
      </c>
      <c r="J93" s="36" t="str">
        <f>E23</f>
        <v>TIPRO projekt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118</v>
      </c>
      <c r="D96" s="185"/>
      <c r="E96" s="185"/>
      <c r="F96" s="185"/>
      <c r="G96" s="185"/>
      <c r="H96" s="185"/>
      <c r="I96" s="185"/>
      <c r="J96" s="186" t="s">
        <v>119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121</v>
      </c>
    </row>
    <row r="99" spans="1:31" s="9" customFormat="1" ht="24.95" customHeight="1">
      <c r="A99" s="9"/>
      <c r="B99" s="188"/>
      <c r="C99" s="189"/>
      <c r="D99" s="190" t="s">
        <v>715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8"/>
      <c r="C100" s="189"/>
      <c r="D100" s="190" t="s">
        <v>716</v>
      </c>
      <c r="E100" s="191"/>
      <c r="F100" s="191"/>
      <c r="G100" s="191"/>
      <c r="H100" s="191"/>
      <c r="I100" s="191"/>
      <c r="J100" s="192">
        <f>J130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8"/>
      <c r="C101" s="189"/>
      <c r="D101" s="190" t="s">
        <v>717</v>
      </c>
      <c r="E101" s="191"/>
      <c r="F101" s="191"/>
      <c r="G101" s="191"/>
      <c r="H101" s="191"/>
      <c r="I101" s="191"/>
      <c r="J101" s="192">
        <f>J146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138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FN Brno Bohunice - Úsek zdravotnického materiálu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113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114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D.1.4.1 - Zdravotechnické instalace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Brno</v>
      </c>
      <c r="G117" s="40"/>
      <c r="H117" s="40"/>
      <c r="I117" s="32" t="s">
        <v>22</v>
      </c>
      <c r="J117" s="79" t="str">
        <f>IF(J14="","",J14)</f>
        <v>4. 12. 2023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Fakultní nemocnice Brno</v>
      </c>
      <c r="G119" s="40"/>
      <c r="H119" s="40"/>
      <c r="I119" s="32" t="s">
        <v>30</v>
      </c>
      <c r="J119" s="36" t="str">
        <f>E23</f>
        <v>TIPRO projekt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139</v>
      </c>
      <c r="D122" s="202" t="s">
        <v>61</v>
      </c>
      <c r="E122" s="202" t="s">
        <v>57</v>
      </c>
      <c r="F122" s="202" t="s">
        <v>58</v>
      </c>
      <c r="G122" s="202" t="s">
        <v>140</v>
      </c>
      <c r="H122" s="202" t="s">
        <v>141</v>
      </c>
      <c r="I122" s="202" t="s">
        <v>142</v>
      </c>
      <c r="J122" s="202" t="s">
        <v>119</v>
      </c>
      <c r="K122" s="203" t="s">
        <v>143</v>
      </c>
      <c r="L122" s="204"/>
      <c r="M122" s="100" t="s">
        <v>1</v>
      </c>
      <c r="N122" s="101" t="s">
        <v>40</v>
      </c>
      <c r="O122" s="101" t="s">
        <v>144</v>
      </c>
      <c r="P122" s="101" t="s">
        <v>145</v>
      </c>
      <c r="Q122" s="101" t="s">
        <v>146</v>
      </c>
      <c r="R122" s="101" t="s">
        <v>147</v>
      </c>
      <c r="S122" s="101" t="s">
        <v>148</v>
      </c>
      <c r="T122" s="102" t="s">
        <v>149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150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P124+P130+P146</f>
        <v>0</v>
      </c>
      <c r="Q123" s="104"/>
      <c r="R123" s="207">
        <f>R124+R130+R146</f>
        <v>0</v>
      </c>
      <c r="S123" s="104"/>
      <c r="T123" s="208">
        <f>T124+T130+T146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121</v>
      </c>
      <c r="BK123" s="209">
        <f>BK124+BK130+BK146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718</v>
      </c>
      <c r="F124" s="213" t="s">
        <v>719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SUM(P125:P129)</f>
        <v>0</v>
      </c>
      <c r="Q124" s="218"/>
      <c r="R124" s="219">
        <f>SUM(R125:R129)</f>
        <v>0</v>
      </c>
      <c r="S124" s="218"/>
      <c r="T124" s="220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85</v>
      </c>
      <c r="AT124" s="222" t="s">
        <v>75</v>
      </c>
      <c r="AU124" s="222" t="s">
        <v>76</v>
      </c>
      <c r="AY124" s="221" t="s">
        <v>153</v>
      </c>
      <c r="BK124" s="223">
        <f>SUM(BK125:BK129)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156</v>
      </c>
      <c r="E125" s="227" t="s">
        <v>720</v>
      </c>
      <c r="F125" s="228" t="s">
        <v>721</v>
      </c>
      <c r="G125" s="229" t="s">
        <v>172</v>
      </c>
      <c r="H125" s="230">
        <v>2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239</v>
      </c>
      <c r="AT125" s="237" t="s">
        <v>156</v>
      </c>
      <c r="AU125" s="237" t="s">
        <v>83</v>
      </c>
      <c r="AY125" s="17" t="s">
        <v>153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239</v>
      </c>
      <c r="BM125" s="237" t="s">
        <v>85</v>
      </c>
    </row>
    <row r="126" spans="1:65" s="2" customFormat="1" ht="16.5" customHeight="1">
      <c r="A126" s="38"/>
      <c r="B126" s="39"/>
      <c r="C126" s="226" t="s">
        <v>85</v>
      </c>
      <c r="D126" s="226" t="s">
        <v>156</v>
      </c>
      <c r="E126" s="227" t="s">
        <v>722</v>
      </c>
      <c r="F126" s="228" t="s">
        <v>723</v>
      </c>
      <c r="G126" s="229" t="s">
        <v>172</v>
      </c>
      <c r="H126" s="230">
        <v>1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239</v>
      </c>
      <c r="AT126" s="237" t="s">
        <v>156</v>
      </c>
      <c r="AU126" s="237" t="s">
        <v>83</v>
      </c>
      <c r="AY126" s="17" t="s">
        <v>153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239</v>
      </c>
      <c r="BM126" s="237" t="s">
        <v>161</v>
      </c>
    </row>
    <row r="127" spans="1:65" s="2" customFormat="1" ht="16.5" customHeight="1">
      <c r="A127" s="38"/>
      <c r="B127" s="39"/>
      <c r="C127" s="226" t="s">
        <v>154</v>
      </c>
      <c r="D127" s="226" t="s">
        <v>156</v>
      </c>
      <c r="E127" s="227" t="s">
        <v>724</v>
      </c>
      <c r="F127" s="228" t="s">
        <v>725</v>
      </c>
      <c r="G127" s="229" t="s">
        <v>726</v>
      </c>
      <c r="H127" s="230">
        <v>2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239</v>
      </c>
      <c r="AT127" s="237" t="s">
        <v>156</v>
      </c>
      <c r="AU127" s="237" t="s">
        <v>83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239</v>
      </c>
      <c r="BM127" s="237" t="s">
        <v>187</v>
      </c>
    </row>
    <row r="128" spans="1:65" s="2" customFormat="1" ht="16.5" customHeight="1">
      <c r="A128" s="38"/>
      <c r="B128" s="39"/>
      <c r="C128" s="226" t="s">
        <v>161</v>
      </c>
      <c r="D128" s="226" t="s">
        <v>156</v>
      </c>
      <c r="E128" s="227" t="s">
        <v>727</v>
      </c>
      <c r="F128" s="228" t="s">
        <v>728</v>
      </c>
      <c r="G128" s="229" t="s">
        <v>172</v>
      </c>
      <c r="H128" s="230">
        <v>3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239</v>
      </c>
      <c r="AT128" s="237" t="s">
        <v>156</v>
      </c>
      <c r="AU128" s="237" t="s">
        <v>83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239</v>
      </c>
      <c r="BM128" s="237" t="s">
        <v>192</v>
      </c>
    </row>
    <row r="129" spans="1:65" s="2" customFormat="1" ht="21.75" customHeight="1">
      <c r="A129" s="38"/>
      <c r="B129" s="39"/>
      <c r="C129" s="226" t="s">
        <v>179</v>
      </c>
      <c r="D129" s="226" t="s">
        <v>156</v>
      </c>
      <c r="E129" s="227" t="s">
        <v>729</v>
      </c>
      <c r="F129" s="228" t="s">
        <v>730</v>
      </c>
      <c r="G129" s="229" t="s">
        <v>177</v>
      </c>
      <c r="H129" s="230">
        <v>0.005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239</v>
      </c>
      <c r="AT129" s="237" t="s">
        <v>156</v>
      </c>
      <c r="AU129" s="237" t="s">
        <v>83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239</v>
      </c>
      <c r="BM129" s="237" t="s">
        <v>210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731</v>
      </c>
      <c r="F130" s="213" t="s">
        <v>732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SUM(P131:P145)</f>
        <v>0</v>
      </c>
      <c r="Q130" s="218"/>
      <c r="R130" s="219">
        <f>SUM(R131:R145)</f>
        <v>0</v>
      </c>
      <c r="S130" s="218"/>
      <c r="T130" s="220">
        <f>SUM(T131:T145)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85</v>
      </c>
      <c r="AT130" s="222" t="s">
        <v>75</v>
      </c>
      <c r="AU130" s="222" t="s">
        <v>76</v>
      </c>
      <c r="AY130" s="221" t="s">
        <v>153</v>
      </c>
      <c r="BK130" s="223">
        <f>SUM(BK131:BK145)</f>
        <v>0</v>
      </c>
    </row>
    <row r="131" spans="1:65" s="2" customFormat="1" ht="16.5" customHeight="1">
      <c r="A131" s="38"/>
      <c r="B131" s="39"/>
      <c r="C131" s="226" t="s">
        <v>187</v>
      </c>
      <c r="D131" s="226" t="s">
        <v>156</v>
      </c>
      <c r="E131" s="227" t="s">
        <v>733</v>
      </c>
      <c r="F131" s="228" t="s">
        <v>734</v>
      </c>
      <c r="G131" s="229" t="s">
        <v>172</v>
      </c>
      <c r="H131" s="230">
        <v>1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239</v>
      </c>
      <c r="AT131" s="237" t="s">
        <v>156</v>
      </c>
      <c r="AU131" s="237" t="s">
        <v>83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239</v>
      </c>
      <c r="BM131" s="237" t="s">
        <v>221</v>
      </c>
    </row>
    <row r="132" spans="1:65" s="2" customFormat="1" ht="16.5" customHeight="1">
      <c r="A132" s="38"/>
      <c r="B132" s="39"/>
      <c r="C132" s="226" t="s">
        <v>199</v>
      </c>
      <c r="D132" s="226" t="s">
        <v>156</v>
      </c>
      <c r="E132" s="227" t="s">
        <v>735</v>
      </c>
      <c r="F132" s="228" t="s">
        <v>736</v>
      </c>
      <c r="G132" s="229" t="s">
        <v>172</v>
      </c>
      <c r="H132" s="230">
        <v>2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239</v>
      </c>
      <c r="AT132" s="237" t="s">
        <v>156</v>
      </c>
      <c r="AU132" s="237" t="s">
        <v>83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239</v>
      </c>
      <c r="BM132" s="237" t="s">
        <v>231</v>
      </c>
    </row>
    <row r="133" spans="1:65" s="2" customFormat="1" ht="16.5" customHeight="1">
      <c r="A133" s="38"/>
      <c r="B133" s="39"/>
      <c r="C133" s="226" t="s">
        <v>192</v>
      </c>
      <c r="D133" s="226" t="s">
        <v>156</v>
      </c>
      <c r="E133" s="227" t="s">
        <v>737</v>
      </c>
      <c r="F133" s="228" t="s">
        <v>738</v>
      </c>
      <c r="G133" s="229" t="s">
        <v>172</v>
      </c>
      <c r="H133" s="230">
        <v>1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239</v>
      </c>
      <c r="AT133" s="237" t="s">
        <v>156</v>
      </c>
      <c r="AU133" s="237" t="s">
        <v>83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239</v>
      </c>
      <c r="BM133" s="237" t="s">
        <v>239</v>
      </c>
    </row>
    <row r="134" spans="1:65" s="2" customFormat="1" ht="24.15" customHeight="1">
      <c r="A134" s="38"/>
      <c r="B134" s="39"/>
      <c r="C134" s="226" t="s">
        <v>205</v>
      </c>
      <c r="D134" s="226" t="s">
        <v>156</v>
      </c>
      <c r="E134" s="227" t="s">
        <v>739</v>
      </c>
      <c r="F134" s="228" t="s">
        <v>740</v>
      </c>
      <c r="G134" s="229" t="s">
        <v>172</v>
      </c>
      <c r="H134" s="230">
        <v>62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239</v>
      </c>
      <c r="AT134" s="237" t="s">
        <v>156</v>
      </c>
      <c r="AU134" s="237" t="s">
        <v>83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239</v>
      </c>
      <c r="BM134" s="237" t="s">
        <v>252</v>
      </c>
    </row>
    <row r="135" spans="1:65" s="2" customFormat="1" ht="24.15" customHeight="1">
      <c r="A135" s="38"/>
      <c r="B135" s="39"/>
      <c r="C135" s="226" t="s">
        <v>210</v>
      </c>
      <c r="D135" s="226" t="s">
        <v>156</v>
      </c>
      <c r="E135" s="227" t="s">
        <v>741</v>
      </c>
      <c r="F135" s="228" t="s">
        <v>742</v>
      </c>
      <c r="G135" s="229" t="s">
        <v>172</v>
      </c>
      <c r="H135" s="230">
        <v>6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239</v>
      </c>
      <c r="AT135" s="237" t="s">
        <v>156</v>
      </c>
      <c r="AU135" s="237" t="s">
        <v>83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239</v>
      </c>
      <c r="BM135" s="237" t="s">
        <v>260</v>
      </c>
    </row>
    <row r="136" spans="1:65" s="2" customFormat="1" ht="24.15" customHeight="1">
      <c r="A136" s="38"/>
      <c r="B136" s="39"/>
      <c r="C136" s="226" t="s">
        <v>216</v>
      </c>
      <c r="D136" s="226" t="s">
        <v>156</v>
      </c>
      <c r="E136" s="227" t="s">
        <v>743</v>
      </c>
      <c r="F136" s="228" t="s">
        <v>744</v>
      </c>
      <c r="G136" s="229" t="s">
        <v>242</v>
      </c>
      <c r="H136" s="230">
        <v>2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239</v>
      </c>
      <c r="AT136" s="237" t="s">
        <v>156</v>
      </c>
      <c r="AU136" s="237" t="s">
        <v>83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239</v>
      </c>
      <c r="BM136" s="237" t="s">
        <v>267</v>
      </c>
    </row>
    <row r="137" spans="1:65" s="2" customFormat="1" ht="16.5" customHeight="1">
      <c r="A137" s="38"/>
      <c r="B137" s="39"/>
      <c r="C137" s="226" t="s">
        <v>221</v>
      </c>
      <c r="D137" s="226" t="s">
        <v>156</v>
      </c>
      <c r="E137" s="227" t="s">
        <v>724</v>
      </c>
      <c r="F137" s="228" t="s">
        <v>725</v>
      </c>
      <c r="G137" s="229" t="s">
        <v>726</v>
      </c>
      <c r="H137" s="230">
        <v>2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239</v>
      </c>
      <c r="AT137" s="237" t="s">
        <v>156</v>
      </c>
      <c r="AU137" s="237" t="s">
        <v>83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239</v>
      </c>
      <c r="BM137" s="237" t="s">
        <v>275</v>
      </c>
    </row>
    <row r="138" spans="1:65" s="2" customFormat="1" ht="16.5" customHeight="1">
      <c r="A138" s="38"/>
      <c r="B138" s="39"/>
      <c r="C138" s="226" t="s">
        <v>227</v>
      </c>
      <c r="D138" s="226" t="s">
        <v>156</v>
      </c>
      <c r="E138" s="227" t="s">
        <v>745</v>
      </c>
      <c r="F138" s="228" t="s">
        <v>746</v>
      </c>
      <c r="G138" s="229" t="s">
        <v>726</v>
      </c>
      <c r="H138" s="230">
        <v>5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239</v>
      </c>
      <c r="AT138" s="237" t="s">
        <v>156</v>
      </c>
      <c r="AU138" s="237" t="s">
        <v>83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239</v>
      </c>
      <c r="BM138" s="237" t="s">
        <v>283</v>
      </c>
    </row>
    <row r="139" spans="1:65" s="2" customFormat="1" ht="16.5" customHeight="1">
      <c r="A139" s="38"/>
      <c r="B139" s="39"/>
      <c r="C139" s="226" t="s">
        <v>231</v>
      </c>
      <c r="D139" s="226" t="s">
        <v>156</v>
      </c>
      <c r="E139" s="227" t="s">
        <v>747</v>
      </c>
      <c r="F139" s="228" t="s">
        <v>748</v>
      </c>
      <c r="G139" s="229" t="s">
        <v>726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239</v>
      </c>
      <c r="AT139" s="237" t="s">
        <v>156</v>
      </c>
      <c r="AU139" s="237" t="s">
        <v>83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239</v>
      </c>
      <c r="BM139" s="237" t="s">
        <v>291</v>
      </c>
    </row>
    <row r="140" spans="1:65" s="2" customFormat="1" ht="16.5" customHeight="1">
      <c r="A140" s="38"/>
      <c r="B140" s="39"/>
      <c r="C140" s="226" t="s">
        <v>8</v>
      </c>
      <c r="D140" s="226" t="s">
        <v>156</v>
      </c>
      <c r="E140" s="227" t="s">
        <v>749</v>
      </c>
      <c r="F140" s="228" t="s">
        <v>750</v>
      </c>
      <c r="G140" s="229" t="s">
        <v>726</v>
      </c>
      <c r="H140" s="230">
        <v>1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239</v>
      </c>
      <c r="AT140" s="237" t="s">
        <v>156</v>
      </c>
      <c r="AU140" s="237" t="s">
        <v>83</v>
      </c>
      <c r="AY140" s="17" t="s">
        <v>153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239</v>
      </c>
      <c r="BM140" s="237" t="s">
        <v>301</v>
      </c>
    </row>
    <row r="141" spans="1:65" s="2" customFormat="1" ht="16.5" customHeight="1">
      <c r="A141" s="38"/>
      <c r="B141" s="39"/>
      <c r="C141" s="226" t="s">
        <v>239</v>
      </c>
      <c r="D141" s="226" t="s">
        <v>156</v>
      </c>
      <c r="E141" s="227" t="s">
        <v>751</v>
      </c>
      <c r="F141" s="228" t="s">
        <v>752</v>
      </c>
      <c r="G141" s="229" t="s">
        <v>726</v>
      </c>
      <c r="H141" s="230">
        <v>2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239</v>
      </c>
      <c r="AT141" s="237" t="s">
        <v>156</v>
      </c>
      <c r="AU141" s="237" t="s">
        <v>83</v>
      </c>
      <c r="AY141" s="17" t="s">
        <v>153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239</v>
      </c>
      <c r="BM141" s="237" t="s">
        <v>314</v>
      </c>
    </row>
    <row r="142" spans="1:65" s="2" customFormat="1" ht="16.5" customHeight="1">
      <c r="A142" s="38"/>
      <c r="B142" s="39"/>
      <c r="C142" s="226" t="s">
        <v>244</v>
      </c>
      <c r="D142" s="226" t="s">
        <v>156</v>
      </c>
      <c r="E142" s="227" t="s">
        <v>753</v>
      </c>
      <c r="F142" s="228" t="s">
        <v>754</v>
      </c>
      <c r="G142" s="229" t="s">
        <v>726</v>
      </c>
      <c r="H142" s="230">
        <v>1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239</v>
      </c>
      <c r="AT142" s="237" t="s">
        <v>156</v>
      </c>
      <c r="AU142" s="237" t="s">
        <v>83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239</v>
      </c>
      <c r="BM142" s="237" t="s">
        <v>323</v>
      </c>
    </row>
    <row r="143" spans="1:65" s="2" customFormat="1" ht="16.5" customHeight="1">
      <c r="A143" s="38"/>
      <c r="B143" s="39"/>
      <c r="C143" s="226" t="s">
        <v>252</v>
      </c>
      <c r="D143" s="226" t="s">
        <v>156</v>
      </c>
      <c r="E143" s="227" t="s">
        <v>755</v>
      </c>
      <c r="F143" s="228" t="s">
        <v>756</v>
      </c>
      <c r="G143" s="229" t="s">
        <v>172</v>
      </c>
      <c r="H143" s="230">
        <v>70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239</v>
      </c>
      <c r="AT143" s="237" t="s">
        <v>156</v>
      </c>
      <c r="AU143" s="237" t="s">
        <v>83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239</v>
      </c>
      <c r="BM143" s="237" t="s">
        <v>333</v>
      </c>
    </row>
    <row r="144" spans="1:65" s="2" customFormat="1" ht="21.75" customHeight="1">
      <c r="A144" s="38"/>
      <c r="B144" s="39"/>
      <c r="C144" s="226" t="s">
        <v>256</v>
      </c>
      <c r="D144" s="226" t="s">
        <v>156</v>
      </c>
      <c r="E144" s="227" t="s">
        <v>757</v>
      </c>
      <c r="F144" s="228" t="s">
        <v>758</v>
      </c>
      <c r="G144" s="229" t="s">
        <v>172</v>
      </c>
      <c r="H144" s="230">
        <v>70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239</v>
      </c>
      <c r="AT144" s="237" t="s">
        <v>156</v>
      </c>
      <c r="AU144" s="237" t="s">
        <v>83</v>
      </c>
      <c r="AY144" s="17" t="s">
        <v>153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239</v>
      </c>
      <c r="BM144" s="237" t="s">
        <v>341</v>
      </c>
    </row>
    <row r="145" spans="1:65" s="2" customFormat="1" ht="16.5" customHeight="1">
      <c r="A145" s="38"/>
      <c r="B145" s="39"/>
      <c r="C145" s="226" t="s">
        <v>260</v>
      </c>
      <c r="D145" s="226" t="s">
        <v>156</v>
      </c>
      <c r="E145" s="227" t="s">
        <v>759</v>
      </c>
      <c r="F145" s="228" t="s">
        <v>760</v>
      </c>
      <c r="G145" s="229" t="s">
        <v>177</v>
      </c>
      <c r="H145" s="230">
        <v>1.05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239</v>
      </c>
      <c r="AT145" s="237" t="s">
        <v>156</v>
      </c>
      <c r="AU145" s="237" t="s">
        <v>83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239</v>
      </c>
      <c r="BM145" s="237" t="s">
        <v>351</v>
      </c>
    </row>
    <row r="146" spans="1:63" s="12" customFormat="1" ht="25.9" customHeight="1">
      <c r="A146" s="12"/>
      <c r="B146" s="210"/>
      <c r="C146" s="211"/>
      <c r="D146" s="212" t="s">
        <v>75</v>
      </c>
      <c r="E146" s="213" t="s">
        <v>401</v>
      </c>
      <c r="F146" s="213" t="s">
        <v>402</v>
      </c>
      <c r="G146" s="211"/>
      <c r="H146" s="211"/>
      <c r="I146" s="214"/>
      <c r="J146" s="215">
        <f>BK146</f>
        <v>0</v>
      </c>
      <c r="K146" s="211"/>
      <c r="L146" s="216"/>
      <c r="M146" s="217"/>
      <c r="N146" s="218"/>
      <c r="O146" s="218"/>
      <c r="P146" s="219">
        <f>SUM(P147:P149)</f>
        <v>0</v>
      </c>
      <c r="Q146" s="218"/>
      <c r="R146" s="219">
        <f>SUM(R147:R149)</f>
        <v>0</v>
      </c>
      <c r="S146" s="218"/>
      <c r="T146" s="220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85</v>
      </c>
      <c r="AT146" s="222" t="s">
        <v>75</v>
      </c>
      <c r="AU146" s="222" t="s">
        <v>76</v>
      </c>
      <c r="AY146" s="221" t="s">
        <v>153</v>
      </c>
      <c r="BK146" s="223">
        <f>SUM(BK147:BK149)</f>
        <v>0</v>
      </c>
    </row>
    <row r="147" spans="1:65" s="2" customFormat="1" ht="21.75" customHeight="1">
      <c r="A147" s="38"/>
      <c r="B147" s="39"/>
      <c r="C147" s="226" t="s">
        <v>7</v>
      </c>
      <c r="D147" s="226" t="s">
        <v>156</v>
      </c>
      <c r="E147" s="227" t="s">
        <v>761</v>
      </c>
      <c r="F147" s="228" t="s">
        <v>762</v>
      </c>
      <c r="G147" s="229" t="s">
        <v>424</v>
      </c>
      <c r="H147" s="230">
        <v>50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239</v>
      </c>
      <c r="AT147" s="237" t="s">
        <v>156</v>
      </c>
      <c r="AU147" s="237" t="s">
        <v>83</v>
      </c>
      <c r="AY147" s="17" t="s">
        <v>153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239</v>
      </c>
      <c r="BM147" s="237" t="s">
        <v>361</v>
      </c>
    </row>
    <row r="148" spans="1:65" s="2" customFormat="1" ht="24.15" customHeight="1">
      <c r="A148" s="38"/>
      <c r="B148" s="39"/>
      <c r="C148" s="226" t="s">
        <v>267</v>
      </c>
      <c r="D148" s="226" t="s">
        <v>156</v>
      </c>
      <c r="E148" s="227" t="s">
        <v>763</v>
      </c>
      <c r="F148" s="228" t="s">
        <v>764</v>
      </c>
      <c r="G148" s="229" t="s">
        <v>726</v>
      </c>
      <c r="H148" s="230">
        <v>2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239</v>
      </c>
      <c r="AT148" s="237" t="s">
        <v>156</v>
      </c>
      <c r="AU148" s="237" t="s">
        <v>83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239</v>
      </c>
      <c r="BM148" s="237" t="s">
        <v>370</v>
      </c>
    </row>
    <row r="149" spans="1:65" s="2" customFormat="1" ht="21.75" customHeight="1">
      <c r="A149" s="38"/>
      <c r="B149" s="39"/>
      <c r="C149" s="226" t="s">
        <v>271</v>
      </c>
      <c r="D149" s="226" t="s">
        <v>156</v>
      </c>
      <c r="E149" s="227" t="s">
        <v>765</v>
      </c>
      <c r="F149" s="228" t="s">
        <v>766</v>
      </c>
      <c r="G149" s="229" t="s">
        <v>177</v>
      </c>
      <c r="H149" s="230">
        <v>0.05</v>
      </c>
      <c r="I149" s="231"/>
      <c r="J149" s="232">
        <f>ROUND(I149*H149,2)</f>
        <v>0</v>
      </c>
      <c r="K149" s="228" t="s">
        <v>1</v>
      </c>
      <c r="L149" s="44"/>
      <c r="M149" s="290" t="s">
        <v>1</v>
      </c>
      <c r="N149" s="291" t="s">
        <v>41</v>
      </c>
      <c r="O149" s="288"/>
      <c r="P149" s="292">
        <f>O149*H149</f>
        <v>0</v>
      </c>
      <c r="Q149" s="292">
        <v>0</v>
      </c>
      <c r="R149" s="292">
        <f>Q149*H149</f>
        <v>0</v>
      </c>
      <c r="S149" s="292">
        <v>0</v>
      </c>
      <c r="T149" s="29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239</v>
      </c>
      <c r="AT149" s="237" t="s">
        <v>156</v>
      </c>
      <c r="AU149" s="237" t="s">
        <v>83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239</v>
      </c>
      <c r="BM149" s="237" t="s">
        <v>379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FBEC" sheet="1" objects="1" scenarios="1" formatColumns="0" formatRows="0" autoFilter="0"/>
  <autoFilter ref="C122:K1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2:12" s="1" customFormat="1" ht="12" customHeight="1">
      <c r="B8" s="20"/>
      <c r="D8" s="150" t="s">
        <v>113</v>
      </c>
      <c r="L8" s="20"/>
    </row>
    <row r="9" spans="1:31" s="2" customFormat="1" ht="16.5" customHeight="1">
      <c r="A9" s="38"/>
      <c r="B9" s="44"/>
      <c r="C9" s="38"/>
      <c r="D9" s="38"/>
      <c r="E9" s="151" t="s">
        <v>114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767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4. 12. 2023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ROUND((SUM(BE129:BE288)),2)</f>
        <v>0</v>
      </c>
      <c r="G35" s="38"/>
      <c r="H35" s="38"/>
      <c r="I35" s="164">
        <v>0.21</v>
      </c>
      <c r="J35" s="163">
        <f>ROUND(((SUM(BE129:BE288))*I35),2)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ROUND((SUM(BF129:BF288)),2)</f>
        <v>0</v>
      </c>
      <c r="G36" s="38"/>
      <c r="H36" s="38"/>
      <c r="I36" s="164">
        <v>0.15</v>
      </c>
      <c r="J36" s="163">
        <f>ROUND(((SUM(BF129:BF288))*I36),2)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ROUND((SUM(BG129:BG288)),2)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ROUND((SUM(BH129:BH288)),2)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ROUND((SUM(BI129:BI288)),2)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D.1.4.6 - Elektronické komunikace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Brno</v>
      </c>
      <c r="G91" s="40"/>
      <c r="H91" s="40"/>
      <c r="I91" s="32" t="s">
        <v>22</v>
      </c>
      <c r="J91" s="79" t="str">
        <f>IF(J14="","",J14)</f>
        <v>4. 12. 2023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Fakultní nemocnice Brno</v>
      </c>
      <c r="G93" s="40"/>
      <c r="H93" s="40"/>
      <c r="I93" s="32" t="s">
        <v>30</v>
      </c>
      <c r="J93" s="36" t="str">
        <f>E23</f>
        <v>TIPRO projekt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118</v>
      </c>
      <c r="D96" s="185"/>
      <c r="E96" s="185"/>
      <c r="F96" s="185"/>
      <c r="G96" s="185"/>
      <c r="H96" s="185"/>
      <c r="I96" s="185"/>
      <c r="J96" s="186" t="s">
        <v>119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120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121</v>
      </c>
    </row>
    <row r="99" spans="1:31" s="9" customFormat="1" ht="24.95" customHeight="1">
      <c r="A99" s="9"/>
      <c r="B99" s="188"/>
      <c r="C99" s="189"/>
      <c r="D99" s="190" t="s">
        <v>768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8"/>
      <c r="C100" s="189"/>
      <c r="D100" s="190" t="s">
        <v>769</v>
      </c>
      <c r="E100" s="191"/>
      <c r="F100" s="191"/>
      <c r="G100" s="191"/>
      <c r="H100" s="191"/>
      <c r="I100" s="191"/>
      <c r="J100" s="192">
        <f>J141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8"/>
      <c r="C101" s="189"/>
      <c r="D101" s="190" t="s">
        <v>770</v>
      </c>
      <c r="E101" s="191"/>
      <c r="F101" s="191"/>
      <c r="G101" s="191"/>
      <c r="H101" s="191"/>
      <c r="I101" s="191"/>
      <c r="J101" s="192">
        <f>J163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8"/>
      <c r="C102" s="189"/>
      <c r="D102" s="190" t="s">
        <v>771</v>
      </c>
      <c r="E102" s="191"/>
      <c r="F102" s="191"/>
      <c r="G102" s="191"/>
      <c r="H102" s="191"/>
      <c r="I102" s="191"/>
      <c r="J102" s="192">
        <f>J181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8"/>
      <c r="C103" s="189"/>
      <c r="D103" s="190" t="s">
        <v>772</v>
      </c>
      <c r="E103" s="191"/>
      <c r="F103" s="191"/>
      <c r="G103" s="191"/>
      <c r="H103" s="191"/>
      <c r="I103" s="191"/>
      <c r="J103" s="192">
        <f>J194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8"/>
      <c r="C104" s="189"/>
      <c r="D104" s="190" t="s">
        <v>773</v>
      </c>
      <c r="E104" s="191"/>
      <c r="F104" s="191"/>
      <c r="G104" s="191"/>
      <c r="H104" s="191"/>
      <c r="I104" s="191"/>
      <c r="J104" s="192">
        <f>J208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8"/>
      <c r="C105" s="189"/>
      <c r="D105" s="190" t="s">
        <v>774</v>
      </c>
      <c r="E105" s="191"/>
      <c r="F105" s="191"/>
      <c r="G105" s="191"/>
      <c r="H105" s="191"/>
      <c r="I105" s="191"/>
      <c r="J105" s="192">
        <f>J254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8"/>
      <c r="C106" s="189"/>
      <c r="D106" s="190" t="s">
        <v>775</v>
      </c>
      <c r="E106" s="191"/>
      <c r="F106" s="191"/>
      <c r="G106" s="191"/>
      <c r="H106" s="191"/>
      <c r="I106" s="191"/>
      <c r="J106" s="192">
        <f>J275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8"/>
      <c r="C107" s="189"/>
      <c r="D107" s="190" t="s">
        <v>776</v>
      </c>
      <c r="E107" s="191"/>
      <c r="F107" s="191"/>
      <c r="G107" s="191"/>
      <c r="H107" s="191"/>
      <c r="I107" s="191"/>
      <c r="J107" s="192">
        <f>J285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138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FN Brno Bohunice - Úsek zdravotnického materiálu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113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114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115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D.1.4.6 - Elektronické komunikace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Brno</v>
      </c>
      <c r="G123" s="40"/>
      <c r="H123" s="40"/>
      <c r="I123" s="32" t="s">
        <v>22</v>
      </c>
      <c r="J123" s="79" t="str">
        <f>IF(J14="","",J14)</f>
        <v>4. 12. 2023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E17</f>
        <v>Fakultní nemocnice Brno</v>
      </c>
      <c r="G125" s="40"/>
      <c r="H125" s="40"/>
      <c r="I125" s="32" t="s">
        <v>30</v>
      </c>
      <c r="J125" s="36" t="str">
        <f>E23</f>
        <v>TIPRO projekt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32" t="s">
        <v>33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139</v>
      </c>
      <c r="D128" s="202" t="s">
        <v>61</v>
      </c>
      <c r="E128" s="202" t="s">
        <v>57</v>
      </c>
      <c r="F128" s="202" t="s">
        <v>58</v>
      </c>
      <c r="G128" s="202" t="s">
        <v>140</v>
      </c>
      <c r="H128" s="202" t="s">
        <v>141</v>
      </c>
      <c r="I128" s="202" t="s">
        <v>142</v>
      </c>
      <c r="J128" s="202" t="s">
        <v>119</v>
      </c>
      <c r="K128" s="203" t="s">
        <v>143</v>
      </c>
      <c r="L128" s="204"/>
      <c r="M128" s="100" t="s">
        <v>1</v>
      </c>
      <c r="N128" s="101" t="s">
        <v>40</v>
      </c>
      <c r="O128" s="101" t="s">
        <v>144</v>
      </c>
      <c r="P128" s="101" t="s">
        <v>145</v>
      </c>
      <c r="Q128" s="101" t="s">
        <v>146</v>
      </c>
      <c r="R128" s="101" t="s">
        <v>147</v>
      </c>
      <c r="S128" s="101" t="s">
        <v>148</v>
      </c>
      <c r="T128" s="102" t="s">
        <v>149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150</v>
      </c>
      <c r="D129" s="40"/>
      <c r="E129" s="40"/>
      <c r="F129" s="40"/>
      <c r="G129" s="40"/>
      <c r="H129" s="40"/>
      <c r="I129" s="40"/>
      <c r="J129" s="205">
        <f>BK129</f>
        <v>0</v>
      </c>
      <c r="K129" s="40"/>
      <c r="L129" s="44"/>
      <c r="M129" s="103"/>
      <c r="N129" s="206"/>
      <c r="O129" s="104"/>
      <c r="P129" s="207">
        <f>P130+P141+P163+P181+P194+P208+P254+P275+P285</f>
        <v>0</v>
      </c>
      <c r="Q129" s="104"/>
      <c r="R129" s="207">
        <f>R130+R141+R163+R181+R194+R208+R254+R275+R285</f>
        <v>0</v>
      </c>
      <c r="S129" s="104"/>
      <c r="T129" s="208">
        <f>T130+T141+T163+T181+T194+T208+T254+T275+T285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121</v>
      </c>
      <c r="BK129" s="209">
        <f>BK130+BK141+BK163+BK181+BK194+BK208+BK254+BK275+BK285</f>
        <v>0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777</v>
      </c>
      <c r="F130" s="213" t="s">
        <v>778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SUM(P131:P140)</f>
        <v>0</v>
      </c>
      <c r="Q130" s="218"/>
      <c r="R130" s="219">
        <f>SUM(R131:R140)</f>
        <v>0</v>
      </c>
      <c r="S130" s="218"/>
      <c r="T130" s="220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83</v>
      </c>
      <c r="AT130" s="222" t="s">
        <v>75</v>
      </c>
      <c r="AU130" s="222" t="s">
        <v>76</v>
      </c>
      <c r="AY130" s="221" t="s">
        <v>153</v>
      </c>
      <c r="BK130" s="223">
        <f>SUM(BK131:BK140)</f>
        <v>0</v>
      </c>
    </row>
    <row r="131" spans="1:65" s="2" customFormat="1" ht="21.75" customHeight="1">
      <c r="A131" s="38"/>
      <c r="B131" s="39"/>
      <c r="C131" s="226" t="s">
        <v>83</v>
      </c>
      <c r="D131" s="226" t="s">
        <v>156</v>
      </c>
      <c r="E131" s="227" t="s">
        <v>779</v>
      </c>
      <c r="F131" s="228" t="s">
        <v>780</v>
      </c>
      <c r="G131" s="229" t="s">
        <v>726</v>
      </c>
      <c r="H131" s="230">
        <v>188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161</v>
      </c>
      <c r="AT131" s="237" t="s">
        <v>156</v>
      </c>
      <c r="AU131" s="237" t="s">
        <v>83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161</v>
      </c>
      <c r="BM131" s="237" t="s">
        <v>85</v>
      </c>
    </row>
    <row r="132" spans="1:65" s="2" customFormat="1" ht="21.75" customHeight="1">
      <c r="A132" s="38"/>
      <c r="B132" s="39"/>
      <c r="C132" s="226" t="s">
        <v>85</v>
      </c>
      <c r="D132" s="226" t="s">
        <v>156</v>
      </c>
      <c r="E132" s="227" t="s">
        <v>781</v>
      </c>
      <c r="F132" s="228" t="s">
        <v>782</v>
      </c>
      <c r="G132" s="229" t="s">
        <v>726</v>
      </c>
      <c r="H132" s="230">
        <v>78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161</v>
      </c>
      <c r="AT132" s="237" t="s">
        <v>156</v>
      </c>
      <c r="AU132" s="237" t="s">
        <v>83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161</v>
      </c>
      <c r="BM132" s="237" t="s">
        <v>161</v>
      </c>
    </row>
    <row r="133" spans="1:65" s="2" customFormat="1" ht="24.15" customHeight="1">
      <c r="A133" s="38"/>
      <c r="B133" s="39"/>
      <c r="C133" s="226" t="s">
        <v>154</v>
      </c>
      <c r="D133" s="226" t="s">
        <v>156</v>
      </c>
      <c r="E133" s="227" t="s">
        <v>783</v>
      </c>
      <c r="F133" s="228" t="s">
        <v>784</v>
      </c>
      <c r="G133" s="229" t="s">
        <v>172</v>
      </c>
      <c r="H133" s="230">
        <v>390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161</v>
      </c>
      <c r="AT133" s="237" t="s">
        <v>156</v>
      </c>
      <c r="AU133" s="237" t="s">
        <v>83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161</v>
      </c>
      <c r="BM133" s="237" t="s">
        <v>187</v>
      </c>
    </row>
    <row r="134" spans="1:65" s="2" customFormat="1" ht="24.15" customHeight="1">
      <c r="A134" s="38"/>
      <c r="B134" s="39"/>
      <c r="C134" s="226" t="s">
        <v>161</v>
      </c>
      <c r="D134" s="226" t="s">
        <v>156</v>
      </c>
      <c r="E134" s="227" t="s">
        <v>785</v>
      </c>
      <c r="F134" s="228" t="s">
        <v>786</v>
      </c>
      <c r="G134" s="229" t="s">
        <v>172</v>
      </c>
      <c r="H134" s="230">
        <v>155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161</v>
      </c>
      <c r="AT134" s="237" t="s">
        <v>156</v>
      </c>
      <c r="AU134" s="237" t="s">
        <v>83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161</v>
      </c>
      <c r="BM134" s="237" t="s">
        <v>192</v>
      </c>
    </row>
    <row r="135" spans="1:65" s="2" customFormat="1" ht="21.75" customHeight="1">
      <c r="A135" s="38"/>
      <c r="B135" s="39"/>
      <c r="C135" s="226" t="s">
        <v>179</v>
      </c>
      <c r="D135" s="226" t="s">
        <v>156</v>
      </c>
      <c r="E135" s="227" t="s">
        <v>787</v>
      </c>
      <c r="F135" s="228" t="s">
        <v>788</v>
      </c>
      <c r="G135" s="229" t="s">
        <v>726</v>
      </c>
      <c r="H135" s="230">
        <v>1170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161</v>
      </c>
      <c r="AT135" s="237" t="s">
        <v>156</v>
      </c>
      <c r="AU135" s="237" t="s">
        <v>83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161</v>
      </c>
      <c r="BM135" s="237" t="s">
        <v>210</v>
      </c>
    </row>
    <row r="136" spans="1:65" s="2" customFormat="1" ht="21.75" customHeight="1">
      <c r="A136" s="38"/>
      <c r="B136" s="39"/>
      <c r="C136" s="226" t="s">
        <v>187</v>
      </c>
      <c r="D136" s="226" t="s">
        <v>156</v>
      </c>
      <c r="E136" s="227" t="s">
        <v>789</v>
      </c>
      <c r="F136" s="228" t="s">
        <v>790</v>
      </c>
      <c r="G136" s="229" t="s">
        <v>726</v>
      </c>
      <c r="H136" s="230">
        <v>465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161</v>
      </c>
      <c r="AT136" s="237" t="s">
        <v>156</v>
      </c>
      <c r="AU136" s="237" t="s">
        <v>83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161</v>
      </c>
      <c r="BM136" s="237" t="s">
        <v>221</v>
      </c>
    </row>
    <row r="137" spans="1:65" s="2" customFormat="1" ht="16.5" customHeight="1">
      <c r="A137" s="38"/>
      <c r="B137" s="39"/>
      <c r="C137" s="226" t="s">
        <v>199</v>
      </c>
      <c r="D137" s="226" t="s">
        <v>156</v>
      </c>
      <c r="E137" s="227" t="s">
        <v>791</v>
      </c>
      <c r="F137" s="228" t="s">
        <v>792</v>
      </c>
      <c r="G137" s="229" t="s">
        <v>172</v>
      </c>
      <c r="H137" s="230">
        <v>20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161</v>
      </c>
      <c r="AT137" s="237" t="s">
        <v>156</v>
      </c>
      <c r="AU137" s="237" t="s">
        <v>83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161</v>
      </c>
      <c r="BM137" s="237" t="s">
        <v>231</v>
      </c>
    </row>
    <row r="138" spans="1:65" s="2" customFormat="1" ht="16.5" customHeight="1">
      <c r="A138" s="38"/>
      <c r="B138" s="39"/>
      <c r="C138" s="226" t="s">
        <v>192</v>
      </c>
      <c r="D138" s="226" t="s">
        <v>156</v>
      </c>
      <c r="E138" s="227" t="s">
        <v>793</v>
      </c>
      <c r="F138" s="228" t="s">
        <v>794</v>
      </c>
      <c r="G138" s="229" t="s">
        <v>795</v>
      </c>
      <c r="H138" s="230">
        <v>24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161</v>
      </c>
      <c r="AT138" s="237" t="s">
        <v>156</v>
      </c>
      <c r="AU138" s="237" t="s">
        <v>83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161</v>
      </c>
      <c r="BM138" s="237" t="s">
        <v>239</v>
      </c>
    </row>
    <row r="139" spans="1:65" s="2" customFormat="1" ht="16.5" customHeight="1">
      <c r="A139" s="38"/>
      <c r="B139" s="39"/>
      <c r="C139" s="226" t="s">
        <v>205</v>
      </c>
      <c r="D139" s="226" t="s">
        <v>156</v>
      </c>
      <c r="E139" s="227" t="s">
        <v>796</v>
      </c>
      <c r="F139" s="228" t="s">
        <v>797</v>
      </c>
      <c r="G139" s="229" t="s">
        <v>795</v>
      </c>
      <c r="H139" s="230">
        <v>24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161</v>
      </c>
      <c r="AT139" s="237" t="s">
        <v>156</v>
      </c>
      <c r="AU139" s="237" t="s">
        <v>83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161</v>
      </c>
      <c r="BM139" s="237" t="s">
        <v>252</v>
      </c>
    </row>
    <row r="140" spans="1:65" s="2" customFormat="1" ht="21.75" customHeight="1">
      <c r="A140" s="38"/>
      <c r="B140" s="39"/>
      <c r="C140" s="226" t="s">
        <v>210</v>
      </c>
      <c r="D140" s="226" t="s">
        <v>156</v>
      </c>
      <c r="E140" s="227" t="s">
        <v>798</v>
      </c>
      <c r="F140" s="228" t="s">
        <v>799</v>
      </c>
      <c r="G140" s="229" t="s">
        <v>800</v>
      </c>
      <c r="H140" s="230">
        <v>1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161</v>
      </c>
      <c r="AT140" s="237" t="s">
        <v>156</v>
      </c>
      <c r="AU140" s="237" t="s">
        <v>83</v>
      </c>
      <c r="AY140" s="17" t="s">
        <v>153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161</v>
      </c>
      <c r="BM140" s="237" t="s">
        <v>260</v>
      </c>
    </row>
    <row r="141" spans="1:63" s="12" customFormat="1" ht="25.9" customHeight="1">
      <c r="A141" s="12"/>
      <c r="B141" s="210"/>
      <c r="C141" s="211"/>
      <c r="D141" s="212" t="s">
        <v>75</v>
      </c>
      <c r="E141" s="213" t="s">
        <v>801</v>
      </c>
      <c r="F141" s="213" t="s">
        <v>802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SUM(P142:P162)</f>
        <v>0</v>
      </c>
      <c r="Q141" s="218"/>
      <c r="R141" s="219">
        <f>SUM(R142:R162)</f>
        <v>0</v>
      </c>
      <c r="S141" s="218"/>
      <c r="T141" s="220">
        <f>SUM(T142:T162)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83</v>
      </c>
      <c r="AT141" s="222" t="s">
        <v>75</v>
      </c>
      <c r="AU141" s="222" t="s">
        <v>76</v>
      </c>
      <c r="AY141" s="221" t="s">
        <v>153</v>
      </c>
      <c r="BK141" s="223">
        <f>SUM(BK142:BK162)</f>
        <v>0</v>
      </c>
    </row>
    <row r="142" spans="1:65" s="2" customFormat="1" ht="16.5" customHeight="1">
      <c r="A142" s="38"/>
      <c r="B142" s="39"/>
      <c r="C142" s="226" t="s">
        <v>216</v>
      </c>
      <c r="D142" s="226" t="s">
        <v>156</v>
      </c>
      <c r="E142" s="227" t="s">
        <v>803</v>
      </c>
      <c r="F142" s="228" t="s">
        <v>804</v>
      </c>
      <c r="G142" s="229" t="s">
        <v>726</v>
      </c>
      <c r="H142" s="230">
        <v>4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161</v>
      </c>
      <c r="AT142" s="237" t="s">
        <v>156</v>
      </c>
      <c r="AU142" s="237" t="s">
        <v>83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161</v>
      </c>
      <c r="BM142" s="237" t="s">
        <v>267</v>
      </c>
    </row>
    <row r="143" spans="1:65" s="2" customFormat="1" ht="21.75" customHeight="1">
      <c r="A143" s="38"/>
      <c r="B143" s="39"/>
      <c r="C143" s="226" t="s">
        <v>221</v>
      </c>
      <c r="D143" s="226" t="s">
        <v>156</v>
      </c>
      <c r="E143" s="227" t="s">
        <v>805</v>
      </c>
      <c r="F143" s="228" t="s">
        <v>806</v>
      </c>
      <c r="G143" s="229" t="s">
        <v>172</v>
      </c>
      <c r="H143" s="230">
        <v>3555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161</v>
      </c>
      <c r="AT143" s="237" t="s">
        <v>156</v>
      </c>
      <c r="AU143" s="237" t="s">
        <v>83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161</v>
      </c>
      <c r="BM143" s="237" t="s">
        <v>275</v>
      </c>
    </row>
    <row r="144" spans="1:65" s="2" customFormat="1" ht="16.5" customHeight="1">
      <c r="A144" s="38"/>
      <c r="B144" s="39"/>
      <c r="C144" s="226" t="s">
        <v>227</v>
      </c>
      <c r="D144" s="226" t="s">
        <v>156</v>
      </c>
      <c r="E144" s="227" t="s">
        <v>807</v>
      </c>
      <c r="F144" s="228" t="s">
        <v>808</v>
      </c>
      <c r="G144" s="229" t="s">
        <v>726</v>
      </c>
      <c r="H144" s="230">
        <v>158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161</v>
      </c>
      <c r="AT144" s="237" t="s">
        <v>156</v>
      </c>
      <c r="AU144" s="237" t="s">
        <v>83</v>
      </c>
      <c r="AY144" s="17" t="s">
        <v>153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161</v>
      </c>
      <c r="BM144" s="237" t="s">
        <v>283</v>
      </c>
    </row>
    <row r="145" spans="1:65" s="2" customFormat="1" ht="16.5" customHeight="1">
      <c r="A145" s="38"/>
      <c r="B145" s="39"/>
      <c r="C145" s="226" t="s">
        <v>231</v>
      </c>
      <c r="D145" s="226" t="s">
        <v>156</v>
      </c>
      <c r="E145" s="227" t="s">
        <v>809</v>
      </c>
      <c r="F145" s="228" t="s">
        <v>810</v>
      </c>
      <c r="G145" s="229" t="s">
        <v>726</v>
      </c>
      <c r="H145" s="230">
        <v>79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161</v>
      </c>
      <c r="AT145" s="237" t="s">
        <v>156</v>
      </c>
      <c r="AU145" s="237" t="s">
        <v>83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161</v>
      </c>
      <c r="BM145" s="237" t="s">
        <v>291</v>
      </c>
    </row>
    <row r="146" spans="1:65" s="2" customFormat="1" ht="21.75" customHeight="1">
      <c r="A146" s="38"/>
      <c r="B146" s="39"/>
      <c r="C146" s="226" t="s">
        <v>8</v>
      </c>
      <c r="D146" s="226" t="s">
        <v>156</v>
      </c>
      <c r="E146" s="227" t="s">
        <v>811</v>
      </c>
      <c r="F146" s="228" t="s">
        <v>812</v>
      </c>
      <c r="G146" s="229" t="s">
        <v>726</v>
      </c>
      <c r="H146" s="230">
        <v>34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161</v>
      </c>
      <c r="AT146" s="237" t="s">
        <v>156</v>
      </c>
      <c r="AU146" s="237" t="s">
        <v>83</v>
      </c>
      <c r="AY146" s="17" t="s">
        <v>153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161</v>
      </c>
      <c r="BM146" s="237" t="s">
        <v>301</v>
      </c>
    </row>
    <row r="147" spans="1:65" s="2" customFormat="1" ht="16.5" customHeight="1">
      <c r="A147" s="38"/>
      <c r="B147" s="39"/>
      <c r="C147" s="226" t="s">
        <v>239</v>
      </c>
      <c r="D147" s="226" t="s">
        <v>156</v>
      </c>
      <c r="E147" s="227" t="s">
        <v>813</v>
      </c>
      <c r="F147" s="228" t="s">
        <v>814</v>
      </c>
      <c r="G147" s="229" t="s">
        <v>726</v>
      </c>
      <c r="H147" s="230">
        <v>158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161</v>
      </c>
      <c r="AT147" s="237" t="s">
        <v>156</v>
      </c>
      <c r="AU147" s="237" t="s">
        <v>83</v>
      </c>
      <c r="AY147" s="17" t="s">
        <v>153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161</v>
      </c>
      <c r="BM147" s="237" t="s">
        <v>314</v>
      </c>
    </row>
    <row r="148" spans="1:65" s="2" customFormat="1" ht="24.15" customHeight="1">
      <c r="A148" s="38"/>
      <c r="B148" s="39"/>
      <c r="C148" s="226" t="s">
        <v>244</v>
      </c>
      <c r="D148" s="226" t="s">
        <v>156</v>
      </c>
      <c r="E148" s="227" t="s">
        <v>815</v>
      </c>
      <c r="F148" s="228" t="s">
        <v>816</v>
      </c>
      <c r="G148" s="229" t="s">
        <v>726</v>
      </c>
      <c r="H148" s="230">
        <v>79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161</v>
      </c>
      <c r="AT148" s="237" t="s">
        <v>156</v>
      </c>
      <c r="AU148" s="237" t="s">
        <v>83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161</v>
      </c>
      <c r="BM148" s="237" t="s">
        <v>323</v>
      </c>
    </row>
    <row r="149" spans="1:65" s="2" customFormat="1" ht="16.5" customHeight="1">
      <c r="A149" s="38"/>
      <c r="B149" s="39"/>
      <c r="C149" s="226" t="s">
        <v>252</v>
      </c>
      <c r="D149" s="226" t="s">
        <v>156</v>
      </c>
      <c r="E149" s="227" t="s">
        <v>817</v>
      </c>
      <c r="F149" s="228" t="s">
        <v>818</v>
      </c>
      <c r="G149" s="229" t="s">
        <v>795</v>
      </c>
      <c r="H149" s="230">
        <v>8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161</v>
      </c>
      <c r="AT149" s="237" t="s">
        <v>156</v>
      </c>
      <c r="AU149" s="237" t="s">
        <v>83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161</v>
      </c>
      <c r="BM149" s="237" t="s">
        <v>333</v>
      </c>
    </row>
    <row r="150" spans="1:65" s="2" customFormat="1" ht="16.5" customHeight="1">
      <c r="A150" s="38"/>
      <c r="B150" s="39"/>
      <c r="C150" s="226" t="s">
        <v>256</v>
      </c>
      <c r="D150" s="226" t="s">
        <v>156</v>
      </c>
      <c r="E150" s="227" t="s">
        <v>819</v>
      </c>
      <c r="F150" s="228" t="s">
        <v>820</v>
      </c>
      <c r="G150" s="229" t="s">
        <v>726</v>
      </c>
      <c r="H150" s="230">
        <v>1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161</v>
      </c>
      <c r="AT150" s="237" t="s">
        <v>156</v>
      </c>
      <c r="AU150" s="237" t="s">
        <v>83</v>
      </c>
      <c r="AY150" s="17" t="s">
        <v>153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161</v>
      </c>
      <c r="BM150" s="237" t="s">
        <v>341</v>
      </c>
    </row>
    <row r="151" spans="1:65" s="2" customFormat="1" ht="16.5" customHeight="1">
      <c r="A151" s="38"/>
      <c r="B151" s="39"/>
      <c r="C151" s="226" t="s">
        <v>260</v>
      </c>
      <c r="D151" s="226" t="s">
        <v>156</v>
      </c>
      <c r="E151" s="227" t="s">
        <v>821</v>
      </c>
      <c r="F151" s="228" t="s">
        <v>822</v>
      </c>
      <c r="G151" s="229" t="s">
        <v>726</v>
      </c>
      <c r="H151" s="230">
        <v>2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161</v>
      </c>
      <c r="AT151" s="237" t="s">
        <v>156</v>
      </c>
      <c r="AU151" s="237" t="s">
        <v>83</v>
      </c>
      <c r="AY151" s="17" t="s">
        <v>153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161</v>
      </c>
      <c r="BM151" s="237" t="s">
        <v>351</v>
      </c>
    </row>
    <row r="152" spans="1:65" s="2" customFormat="1" ht="16.5" customHeight="1">
      <c r="A152" s="38"/>
      <c r="B152" s="39"/>
      <c r="C152" s="226" t="s">
        <v>7</v>
      </c>
      <c r="D152" s="226" t="s">
        <v>156</v>
      </c>
      <c r="E152" s="227" t="s">
        <v>823</v>
      </c>
      <c r="F152" s="228" t="s">
        <v>824</v>
      </c>
      <c r="G152" s="229" t="s">
        <v>726</v>
      </c>
      <c r="H152" s="230">
        <v>1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161</v>
      </c>
      <c r="AT152" s="237" t="s">
        <v>156</v>
      </c>
      <c r="AU152" s="237" t="s">
        <v>83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161</v>
      </c>
      <c r="BM152" s="237" t="s">
        <v>361</v>
      </c>
    </row>
    <row r="153" spans="1:65" s="2" customFormat="1" ht="16.5" customHeight="1">
      <c r="A153" s="38"/>
      <c r="B153" s="39"/>
      <c r="C153" s="226" t="s">
        <v>267</v>
      </c>
      <c r="D153" s="226" t="s">
        <v>156</v>
      </c>
      <c r="E153" s="227" t="s">
        <v>825</v>
      </c>
      <c r="F153" s="228" t="s">
        <v>826</v>
      </c>
      <c r="G153" s="229" t="s">
        <v>726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161</v>
      </c>
      <c r="AT153" s="237" t="s">
        <v>156</v>
      </c>
      <c r="AU153" s="237" t="s">
        <v>83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161</v>
      </c>
      <c r="BM153" s="237" t="s">
        <v>370</v>
      </c>
    </row>
    <row r="154" spans="1:65" s="2" customFormat="1" ht="16.5" customHeight="1">
      <c r="A154" s="38"/>
      <c r="B154" s="39"/>
      <c r="C154" s="226" t="s">
        <v>271</v>
      </c>
      <c r="D154" s="226" t="s">
        <v>156</v>
      </c>
      <c r="E154" s="227" t="s">
        <v>827</v>
      </c>
      <c r="F154" s="228" t="s">
        <v>828</v>
      </c>
      <c r="G154" s="229" t="s">
        <v>726</v>
      </c>
      <c r="H154" s="230">
        <v>1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161</v>
      </c>
      <c r="AT154" s="237" t="s">
        <v>156</v>
      </c>
      <c r="AU154" s="237" t="s">
        <v>83</v>
      </c>
      <c r="AY154" s="17" t="s">
        <v>153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161</v>
      </c>
      <c r="BM154" s="237" t="s">
        <v>379</v>
      </c>
    </row>
    <row r="155" spans="1:65" s="2" customFormat="1" ht="16.5" customHeight="1">
      <c r="A155" s="38"/>
      <c r="B155" s="39"/>
      <c r="C155" s="226" t="s">
        <v>275</v>
      </c>
      <c r="D155" s="226" t="s">
        <v>156</v>
      </c>
      <c r="E155" s="227" t="s">
        <v>829</v>
      </c>
      <c r="F155" s="228" t="s">
        <v>830</v>
      </c>
      <c r="G155" s="229" t="s">
        <v>726</v>
      </c>
      <c r="H155" s="230">
        <v>1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161</v>
      </c>
      <c r="AT155" s="237" t="s">
        <v>156</v>
      </c>
      <c r="AU155" s="237" t="s">
        <v>83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161</v>
      </c>
      <c r="BM155" s="237" t="s">
        <v>389</v>
      </c>
    </row>
    <row r="156" spans="1:65" s="2" customFormat="1" ht="16.5" customHeight="1">
      <c r="A156" s="38"/>
      <c r="B156" s="39"/>
      <c r="C156" s="226" t="s">
        <v>279</v>
      </c>
      <c r="D156" s="226" t="s">
        <v>156</v>
      </c>
      <c r="E156" s="227" t="s">
        <v>831</v>
      </c>
      <c r="F156" s="228" t="s">
        <v>832</v>
      </c>
      <c r="G156" s="229" t="s">
        <v>726</v>
      </c>
      <c r="H156" s="230">
        <v>1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161</v>
      </c>
      <c r="AT156" s="237" t="s">
        <v>156</v>
      </c>
      <c r="AU156" s="237" t="s">
        <v>83</v>
      </c>
      <c r="AY156" s="17" t="s">
        <v>153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161</v>
      </c>
      <c r="BM156" s="237" t="s">
        <v>397</v>
      </c>
    </row>
    <row r="157" spans="1:65" s="2" customFormat="1" ht="16.5" customHeight="1">
      <c r="A157" s="38"/>
      <c r="B157" s="39"/>
      <c r="C157" s="226" t="s">
        <v>283</v>
      </c>
      <c r="D157" s="226" t="s">
        <v>156</v>
      </c>
      <c r="E157" s="227" t="s">
        <v>833</v>
      </c>
      <c r="F157" s="228" t="s">
        <v>834</v>
      </c>
      <c r="G157" s="229" t="s">
        <v>172</v>
      </c>
      <c r="H157" s="230">
        <v>120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161</v>
      </c>
      <c r="AT157" s="237" t="s">
        <v>156</v>
      </c>
      <c r="AU157" s="237" t="s">
        <v>83</v>
      </c>
      <c r="AY157" s="17" t="s">
        <v>153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161</v>
      </c>
      <c r="BM157" s="237" t="s">
        <v>411</v>
      </c>
    </row>
    <row r="158" spans="1:65" s="2" customFormat="1" ht="16.5" customHeight="1">
      <c r="A158" s="38"/>
      <c r="B158" s="39"/>
      <c r="C158" s="226" t="s">
        <v>287</v>
      </c>
      <c r="D158" s="226" t="s">
        <v>156</v>
      </c>
      <c r="E158" s="227" t="s">
        <v>835</v>
      </c>
      <c r="F158" s="228" t="s">
        <v>836</v>
      </c>
      <c r="G158" s="229" t="s">
        <v>726</v>
      </c>
      <c r="H158" s="230">
        <v>1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161</v>
      </c>
      <c r="AT158" s="237" t="s">
        <v>156</v>
      </c>
      <c r="AU158" s="237" t="s">
        <v>83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161</v>
      </c>
      <c r="BM158" s="237" t="s">
        <v>428</v>
      </c>
    </row>
    <row r="159" spans="1:65" s="2" customFormat="1" ht="16.5" customHeight="1">
      <c r="A159" s="38"/>
      <c r="B159" s="39"/>
      <c r="C159" s="226" t="s">
        <v>291</v>
      </c>
      <c r="D159" s="226" t="s">
        <v>156</v>
      </c>
      <c r="E159" s="227" t="s">
        <v>837</v>
      </c>
      <c r="F159" s="228" t="s">
        <v>838</v>
      </c>
      <c r="G159" s="229" t="s">
        <v>172</v>
      </c>
      <c r="H159" s="230">
        <v>120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41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161</v>
      </c>
      <c r="AT159" s="237" t="s">
        <v>156</v>
      </c>
      <c r="AU159" s="237" t="s">
        <v>83</v>
      </c>
      <c r="AY159" s="17" t="s">
        <v>153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161</v>
      </c>
      <c r="BM159" s="237" t="s">
        <v>438</v>
      </c>
    </row>
    <row r="160" spans="1:65" s="2" customFormat="1" ht="16.5" customHeight="1">
      <c r="A160" s="38"/>
      <c r="B160" s="39"/>
      <c r="C160" s="226" t="s">
        <v>295</v>
      </c>
      <c r="D160" s="226" t="s">
        <v>156</v>
      </c>
      <c r="E160" s="227" t="s">
        <v>839</v>
      </c>
      <c r="F160" s="228" t="s">
        <v>794</v>
      </c>
      <c r="G160" s="229" t="s">
        <v>795</v>
      </c>
      <c r="H160" s="230">
        <v>12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161</v>
      </c>
      <c r="AT160" s="237" t="s">
        <v>156</v>
      </c>
      <c r="AU160" s="237" t="s">
        <v>83</v>
      </c>
      <c r="AY160" s="17" t="s">
        <v>153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161</v>
      </c>
      <c r="BM160" s="237" t="s">
        <v>416</v>
      </c>
    </row>
    <row r="161" spans="1:65" s="2" customFormat="1" ht="16.5" customHeight="1">
      <c r="A161" s="38"/>
      <c r="B161" s="39"/>
      <c r="C161" s="226" t="s">
        <v>301</v>
      </c>
      <c r="D161" s="226" t="s">
        <v>156</v>
      </c>
      <c r="E161" s="227" t="s">
        <v>840</v>
      </c>
      <c r="F161" s="228" t="s">
        <v>797</v>
      </c>
      <c r="G161" s="229" t="s">
        <v>795</v>
      </c>
      <c r="H161" s="230">
        <v>12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161</v>
      </c>
      <c r="AT161" s="237" t="s">
        <v>156</v>
      </c>
      <c r="AU161" s="237" t="s">
        <v>83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161</v>
      </c>
      <c r="BM161" s="237" t="s">
        <v>468</v>
      </c>
    </row>
    <row r="162" spans="1:65" s="2" customFormat="1" ht="16.5" customHeight="1">
      <c r="A162" s="38"/>
      <c r="B162" s="39"/>
      <c r="C162" s="226" t="s">
        <v>309</v>
      </c>
      <c r="D162" s="226" t="s">
        <v>156</v>
      </c>
      <c r="E162" s="227" t="s">
        <v>841</v>
      </c>
      <c r="F162" s="228" t="s">
        <v>842</v>
      </c>
      <c r="G162" s="229" t="s">
        <v>726</v>
      </c>
      <c r="H162" s="230">
        <v>1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161</v>
      </c>
      <c r="AT162" s="237" t="s">
        <v>156</v>
      </c>
      <c r="AU162" s="237" t="s">
        <v>83</v>
      </c>
      <c r="AY162" s="17" t="s">
        <v>153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161</v>
      </c>
      <c r="BM162" s="237" t="s">
        <v>482</v>
      </c>
    </row>
    <row r="163" spans="1:63" s="12" customFormat="1" ht="25.9" customHeight="1">
      <c r="A163" s="12"/>
      <c r="B163" s="210"/>
      <c r="C163" s="211"/>
      <c r="D163" s="212" t="s">
        <v>75</v>
      </c>
      <c r="E163" s="213" t="s">
        <v>843</v>
      </c>
      <c r="F163" s="213" t="s">
        <v>844</v>
      </c>
      <c r="G163" s="211"/>
      <c r="H163" s="211"/>
      <c r="I163" s="214"/>
      <c r="J163" s="215">
        <f>BK163</f>
        <v>0</v>
      </c>
      <c r="K163" s="211"/>
      <c r="L163" s="216"/>
      <c r="M163" s="217"/>
      <c r="N163" s="218"/>
      <c r="O163" s="218"/>
      <c r="P163" s="219">
        <f>SUM(P164:P180)</f>
        <v>0</v>
      </c>
      <c r="Q163" s="218"/>
      <c r="R163" s="219">
        <f>SUM(R164:R180)</f>
        <v>0</v>
      </c>
      <c r="S163" s="218"/>
      <c r="T163" s="220">
        <f>SUM(T164:T180)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83</v>
      </c>
      <c r="AT163" s="222" t="s">
        <v>75</v>
      </c>
      <c r="AU163" s="222" t="s">
        <v>76</v>
      </c>
      <c r="AY163" s="221" t="s">
        <v>153</v>
      </c>
      <c r="BK163" s="223">
        <f>SUM(BK164:BK180)</f>
        <v>0</v>
      </c>
    </row>
    <row r="164" spans="1:65" s="2" customFormat="1" ht="16.5" customHeight="1">
      <c r="A164" s="38"/>
      <c r="B164" s="39"/>
      <c r="C164" s="226" t="s">
        <v>314</v>
      </c>
      <c r="D164" s="226" t="s">
        <v>156</v>
      </c>
      <c r="E164" s="227" t="s">
        <v>845</v>
      </c>
      <c r="F164" s="228" t="s">
        <v>846</v>
      </c>
      <c r="G164" s="229" t="s">
        <v>726</v>
      </c>
      <c r="H164" s="230">
        <v>34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41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161</v>
      </c>
      <c r="AT164" s="237" t="s">
        <v>156</v>
      </c>
      <c r="AU164" s="237" t="s">
        <v>83</v>
      </c>
      <c r="AY164" s="17" t="s">
        <v>153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161</v>
      </c>
      <c r="BM164" s="237" t="s">
        <v>499</v>
      </c>
    </row>
    <row r="165" spans="1:65" s="2" customFormat="1" ht="21.75" customHeight="1">
      <c r="A165" s="38"/>
      <c r="B165" s="39"/>
      <c r="C165" s="226" t="s">
        <v>319</v>
      </c>
      <c r="D165" s="226" t="s">
        <v>156</v>
      </c>
      <c r="E165" s="227" t="s">
        <v>847</v>
      </c>
      <c r="F165" s="228" t="s">
        <v>848</v>
      </c>
      <c r="G165" s="229" t="s">
        <v>726</v>
      </c>
      <c r="H165" s="230">
        <v>34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161</v>
      </c>
      <c r="AT165" s="237" t="s">
        <v>156</v>
      </c>
      <c r="AU165" s="237" t="s">
        <v>83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161</v>
      </c>
      <c r="BM165" s="237" t="s">
        <v>511</v>
      </c>
    </row>
    <row r="166" spans="1:65" s="2" customFormat="1" ht="16.5" customHeight="1">
      <c r="A166" s="38"/>
      <c r="B166" s="39"/>
      <c r="C166" s="226" t="s">
        <v>323</v>
      </c>
      <c r="D166" s="226" t="s">
        <v>156</v>
      </c>
      <c r="E166" s="227" t="s">
        <v>849</v>
      </c>
      <c r="F166" s="228" t="s">
        <v>850</v>
      </c>
      <c r="G166" s="229" t="s">
        <v>726</v>
      </c>
      <c r="H166" s="230">
        <v>34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161</v>
      </c>
      <c r="AT166" s="237" t="s">
        <v>156</v>
      </c>
      <c r="AU166" s="237" t="s">
        <v>83</v>
      </c>
      <c r="AY166" s="17" t="s">
        <v>153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161</v>
      </c>
      <c r="BM166" s="237" t="s">
        <v>520</v>
      </c>
    </row>
    <row r="167" spans="1:65" s="2" customFormat="1" ht="24.15" customHeight="1">
      <c r="A167" s="38"/>
      <c r="B167" s="39"/>
      <c r="C167" s="226" t="s">
        <v>327</v>
      </c>
      <c r="D167" s="226" t="s">
        <v>156</v>
      </c>
      <c r="E167" s="227" t="s">
        <v>851</v>
      </c>
      <c r="F167" s="228" t="s">
        <v>852</v>
      </c>
      <c r="G167" s="229" t="s">
        <v>726</v>
      </c>
      <c r="H167" s="230">
        <v>158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161</v>
      </c>
      <c r="AT167" s="237" t="s">
        <v>156</v>
      </c>
      <c r="AU167" s="237" t="s">
        <v>83</v>
      </c>
      <c r="AY167" s="17" t="s">
        <v>153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161</v>
      </c>
      <c r="BM167" s="237" t="s">
        <v>530</v>
      </c>
    </row>
    <row r="168" spans="1:65" s="2" customFormat="1" ht="24.15" customHeight="1">
      <c r="A168" s="38"/>
      <c r="B168" s="39"/>
      <c r="C168" s="226" t="s">
        <v>333</v>
      </c>
      <c r="D168" s="226" t="s">
        <v>156</v>
      </c>
      <c r="E168" s="227" t="s">
        <v>853</v>
      </c>
      <c r="F168" s="228" t="s">
        <v>854</v>
      </c>
      <c r="G168" s="229" t="s">
        <v>726</v>
      </c>
      <c r="H168" s="230">
        <v>4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161</v>
      </c>
      <c r="AT168" s="237" t="s">
        <v>156</v>
      </c>
      <c r="AU168" s="237" t="s">
        <v>83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161</v>
      </c>
      <c r="BM168" s="237" t="s">
        <v>549</v>
      </c>
    </row>
    <row r="169" spans="1:65" s="2" customFormat="1" ht="24.15" customHeight="1">
      <c r="A169" s="38"/>
      <c r="B169" s="39"/>
      <c r="C169" s="226" t="s">
        <v>337</v>
      </c>
      <c r="D169" s="226" t="s">
        <v>156</v>
      </c>
      <c r="E169" s="227" t="s">
        <v>855</v>
      </c>
      <c r="F169" s="228" t="s">
        <v>856</v>
      </c>
      <c r="G169" s="229" t="s">
        <v>172</v>
      </c>
      <c r="H169" s="230">
        <v>3555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161</v>
      </c>
      <c r="AT169" s="237" t="s">
        <v>156</v>
      </c>
      <c r="AU169" s="237" t="s">
        <v>83</v>
      </c>
      <c r="AY169" s="17" t="s">
        <v>153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161</v>
      </c>
      <c r="BM169" s="237" t="s">
        <v>567</v>
      </c>
    </row>
    <row r="170" spans="1:65" s="2" customFormat="1" ht="24.15" customHeight="1">
      <c r="A170" s="38"/>
      <c r="B170" s="39"/>
      <c r="C170" s="226" t="s">
        <v>341</v>
      </c>
      <c r="D170" s="226" t="s">
        <v>156</v>
      </c>
      <c r="E170" s="227" t="s">
        <v>857</v>
      </c>
      <c r="F170" s="228" t="s">
        <v>858</v>
      </c>
      <c r="G170" s="229" t="s">
        <v>726</v>
      </c>
      <c r="H170" s="230">
        <v>158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161</v>
      </c>
      <c r="AT170" s="237" t="s">
        <v>156</v>
      </c>
      <c r="AU170" s="237" t="s">
        <v>83</v>
      </c>
      <c r="AY170" s="17" t="s">
        <v>153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161</v>
      </c>
      <c r="BM170" s="237" t="s">
        <v>540</v>
      </c>
    </row>
    <row r="171" spans="1:65" s="2" customFormat="1" ht="16.5" customHeight="1">
      <c r="A171" s="38"/>
      <c r="B171" s="39"/>
      <c r="C171" s="226" t="s">
        <v>345</v>
      </c>
      <c r="D171" s="226" t="s">
        <v>156</v>
      </c>
      <c r="E171" s="227" t="s">
        <v>859</v>
      </c>
      <c r="F171" s="228" t="s">
        <v>860</v>
      </c>
      <c r="G171" s="229" t="s">
        <v>726</v>
      </c>
      <c r="H171" s="230">
        <v>1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161</v>
      </c>
      <c r="AT171" s="237" t="s">
        <v>156</v>
      </c>
      <c r="AU171" s="237" t="s">
        <v>83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161</v>
      </c>
      <c r="BM171" s="237" t="s">
        <v>583</v>
      </c>
    </row>
    <row r="172" spans="1:65" s="2" customFormat="1" ht="24.15" customHeight="1">
      <c r="A172" s="38"/>
      <c r="B172" s="39"/>
      <c r="C172" s="226" t="s">
        <v>351</v>
      </c>
      <c r="D172" s="226" t="s">
        <v>156</v>
      </c>
      <c r="E172" s="227" t="s">
        <v>861</v>
      </c>
      <c r="F172" s="228" t="s">
        <v>862</v>
      </c>
      <c r="G172" s="229" t="s">
        <v>726</v>
      </c>
      <c r="H172" s="230">
        <v>1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161</v>
      </c>
      <c r="AT172" s="237" t="s">
        <v>156</v>
      </c>
      <c r="AU172" s="237" t="s">
        <v>83</v>
      </c>
      <c r="AY172" s="17" t="s">
        <v>153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161</v>
      </c>
      <c r="BM172" s="237" t="s">
        <v>602</v>
      </c>
    </row>
    <row r="173" spans="1:65" s="2" customFormat="1" ht="21.75" customHeight="1">
      <c r="A173" s="38"/>
      <c r="B173" s="39"/>
      <c r="C173" s="226" t="s">
        <v>357</v>
      </c>
      <c r="D173" s="226" t="s">
        <v>156</v>
      </c>
      <c r="E173" s="227" t="s">
        <v>863</v>
      </c>
      <c r="F173" s="228" t="s">
        <v>864</v>
      </c>
      <c r="G173" s="229" t="s">
        <v>726</v>
      </c>
      <c r="H173" s="230">
        <v>1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161</v>
      </c>
      <c r="AT173" s="237" t="s">
        <v>156</v>
      </c>
      <c r="AU173" s="237" t="s">
        <v>83</v>
      </c>
      <c r="AY173" s="17" t="s">
        <v>153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161</v>
      </c>
      <c r="BM173" s="237" t="s">
        <v>610</v>
      </c>
    </row>
    <row r="174" spans="1:65" s="2" customFormat="1" ht="37.8" customHeight="1">
      <c r="A174" s="38"/>
      <c r="B174" s="39"/>
      <c r="C174" s="226" t="s">
        <v>361</v>
      </c>
      <c r="D174" s="226" t="s">
        <v>156</v>
      </c>
      <c r="E174" s="227" t="s">
        <v>865</v>
      </c>
      <c r="F174" s="228" t="s">
        <v>866</v>
      </c>
      <c r="G174" s="229" t="s">
        <v>726</v>
      </c>
      <c r="H174" s="230">
        <v>1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161</v>
      </c>
      <c r="AT174" s="237" t="s">
        <v>156</v>
      </c>
      <c r="AU174" s="237" t="s">
        <v>83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161</v>
      </c>
      <c r="BM174" s="237" t="s">
        <v>623</v>
      </c>
    </row>
    <row r="175" spans="1:65" s="2" customFormat="1" ht="16.5" customHeight="1">
      <c r="A175" s="38"/>
      <c r="B175" s="39"/>
      <c r="C175" s="226" t="s">
        <v>365</v>
      </c>
      <c r="D175" s="226" t="s">
        <v>156</v>
      </c>
      <c r="E175" s="227" t="s">
        <v>867</v>
      </c>
      <c r="F175" s="228" t="s">
        <v>868</v>
      </c>
      <c r="G175" s="229" t="s">
        <v>726</v>
      </c>
      <c r="H175" s="230">
        <v>2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161</v>
      </c>
      <c r="AT175" s="237" t="s">
        <v>156</v>
      </c>
      <c r="AU175" s="237" t="s">
        <v>83</v>
      </c>
      <c r="AY175" s="17" t="s">
        <v>153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161</v>
      </c>
      <c r="BM175" s="237" t="s">
        <v>632</v>
      </c>
    </row>
    <row r="176" spans="1:65" s="2" customFormat="1" ht="24.15" customHeight="1">
      <c r="A176" s="38"/>
      <c r="B176" s="39"/>
      <c r="C176" s="226" t="s">
        <v>370</v>
      </c>
      <c r="D176" s="226" t="s">
        <v>156</v>
      </c>
      <c r="E176" s="227" t="s">
        <v>869</v>
      </c>
      <c r="F176" s="228" t="s">
        <v>870</v>
      </c>
      <c r="G176" s="229" t="s">
        <v>726</v>
      </c>
      <c r="H176" s="230">
        <v>1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161</v>
      </c>
      <c r="AT176" s="237" t="s">
        <v>156</v>
      </c>
      <c r="AU176" s="237" t="s">
        <v>83</v>
      </c>
      <c r="AY176" s="17" t="s">
        <v>153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161</v>
      </c>
      <c r="BM176" s="237" t="s">
        <v>641</v>
      </c>
    </row>
    <row r="177" spans="1:65" s="2" customFormat="1" ht="24.15" customHeight="1">
      <c r="A177" s="38"/>
      <c r="B177" s="39"/>
      <c r="C177" s="226" t="s">
        <v>375</v>
      </c>
      <c r="D177" s="226" t="s">
        <v>156</v>
      </c>
      <c r="E177" s="227" t="s">
        <v>871</v>
      </c>
      <c r="F177" s="228" t="s">
        <v>872</v>
      </c>
      <c r="G177" s="229" t="s">
        <v>726</v>
      </c>
      <c r="H177" s="230">
        <v>2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161</v>
      </c>
      <c r="AT177" s="237" t="s">
        <v>156</v>
      </c>
      <c r="AU177" s="237" t="s">
        <v>83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161</v>
      </c>
      <c r="BM177" s="237" t="s">
        <v>651</v>
      </c>
    </row>
    <row r="178" spans="1:65" s="2" customFormat="1" ht="37.8" customHeight="1">
      <c r="A178" s="38"/>
      <c r="B178" s="39"/>
      <c r="C178" s="226" t="s">
        <v>379</v>
      </c>
      <c r="D178" s="226" t="s">
        <v>156</v>
      </c>
      <c r="E178" s="227" t="s">
        <v>873</v>
      </c>
      <c r="F178" s="228" t="s">
        <v>874</v>
      </c>
      <c r="G178" s="229" t="s">
        <v>726</v>
      </c>
      <c r="H178" s="230">
        <v>1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161</v>
      </c>
      <c r="AT178" s="237" t="s">
        <v>156</v>
      </c>
      <c r="AU178" s="237" t="s">
        <v>83</v>
      </c>
      <c r="AY178" s="17" t="s">
        <v>153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161</v>
      </c>
      <c r="BM178" s="237" t="s">
        <v>661</v>
      </c>
    </row>
    <row r="179" spans="1:65" s="2" customFormat="1" ht="16.5" customHeight="1">
      <c r="A179" s="38"/>
      <c r="B179" s="39"/>
      <c r="C179" s="226" t="s">
        <v>385</v>
      </c>
      <c r="D179" s="226" t="s">
        <v>156</v>
      </c>
      <c r="E179" s="227" t="s">
        <v>875</v>
      </c>
      <c r="F179" s="228" t="s">
        <v>876</v>
      </c>
      <c r="G179" s="229" t="s">
        <v>726</v>
      </c>
      <c r="H179" s="230">
        <v>1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161</v>
      </c>
      <c r="AT179" s="237" t="s">
        <v>156</v>
      </c>
      <c r="AU179" s="237" t="s">
        <v>83</v>
      </c>
      <c r="AY179" s="17" t="s">
        <v>153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161</v>
      </c>
      <c r="BM179" s="237" t="s">
        <v>671</v>
      </c>
    </row>
    <row r="180" spans="1:65" s="2" customFormat="1" ht="16.5" customHeight="1">
      <c r="A180" s="38"/>
      <c r="B180" s="39"/>
      <c r="C180" s="226" t="s">
        <v>389</v>
      </c>
      <c r="D180" s="226" t="s">
        <v>156</v>
      </c>
      <c r="E180" s="227" t="s">
        <v>877</v>
      </c>
      <c r="F180" s="228" t="s">
        <v>878</v>
      </c>
      <c r="G180" s="229" t="s">
        <v>726</v>
      </c>
      <c r="H180" s="230">
        <v>2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161</v>
      </c>
      <c r="AT180" s="237" t="s">
        <v>156</v>
      </c>
      <c r="AU180" s="237" t="s">
        <v>83</v>
      </c>
      <c r="AY180" s="17" t="s">
        <v>153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161</v>
      </c>
      <c r="BM180" s="237" t="s">
        <v>879</v>
      </c>
    </row>
    <row r="181" spans="1:63" s="12" customFormat="1" ht="25.9" customHeight="1">
      <c r="A181" s="12"/>
      <c r="B181" s="210"/>
      <c r="C181" s="211"/>
      <c r="D181" s="212" t="s">
        <v>75</v>
      </c>
      <c r="E181" s="213" t="s">
        <v>880</v>
      </c>
      <c r="F181" s="213" t="s">
        <v>881</v>
      </c>
      <c r="G181" s="211"/>
      <c r="H181" s="211"/>
      <c r="I181" s="214"/>
      <c r="J181" s="215">
        <f>BK181</f>
        <v>0</v>
      </c>
      <c r="K181" s="211"/>
      <c r="L181" s="216"/>
      <c r="M181" s="217"/>
      <c r="N181" s="218"/>
      <c r="O181" s="218"/>
      <c r="P181" s="219">
        <f>SUM(P182:P193)</f>
        <v>0</v>
      </c>
      <c r="Q181" s="218"/>
      <c r="R181" s="219">
        <f>SUM(R182:R193)</f>
        <v>0</v>
      </c>
      <c r="S181" s="218"/>
      <c r="T181" s="220">
        <f>SUM(T182:T193)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83</v>
      </c>
      <c r="AT181" s="222" t="s">
        <v>75</v>
      </c>
      <c r="AU181" s="222" t="s">
        <v>76</v>
      </c>
      <c r="AY181" s="221" t="s">
        <v>153</v>
      </c>
      <c r="BK181" s="223">
        <f>SUM(BK182:BK193)</f>
        <v>0</v>
      </c>
    </row>
    <row r="182" spans="1:65" s="2" customFormat="1" ht="16.5" customHeight="1">
      <c r="A182" s="38"/>
      <c r="B182" s="39"/>
      <c r="C182" s="226" t="s">
        <v>393</v>
      </c>
      <c r="D182" s="226" t="s">
        <v>156</v>
      </c>
      <c r="E182" s="227" t="s">
        <v>882</v>
      </c>
      <c r="F182" s="228" t="s">
        <v>828</v>
      </c>
      <c r="G182" s="229" t="s">
        <v>726</v>
      </c>
      <c r="H182" s="230">
        <v>1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161</v>
      </c>
      <c r="AT182" s="237" t="s">
        <v>156</v>
      </c>
      <c r="AU182" s="237" t="s">
        <v>83</v>
      </c>
      <c r="AY182" s="17" t="s">
        <v>153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161</v>
      </c>
      <c r="BM182" s="237" t="s">
        <v>685</v>
      </c>
    </row>
    <row r="183" spans="1:65" s="2" customFormat="1" ht="16.5" customHeight="1">
      <c r="A183" s="38"/>
      <c r="B183" s="39"/>
      <c r="C183" s="226" t="s">
        <v>397</v>
      </c>
      <c r="D183" s="226" t="s">
        <v>156</v>
      </c>
      <c r="E183" s="227" t="s">
        <v>883</v>
      </c>
      <c r="F183" s="228" t="s">
        <v>884</v>
      </c>
      <c r="G183" s="229" t="s">
        <v>726</v>
      </c>
      <c r="H183" s="230">
        <v>1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161</v>
      </c>
      <c r="AT183" s="237" t="s">
        <v>156</v>
      </c>
      <c r="AU183" s="237" t="s">
        <v>83</v>
      </c>
      <c r="AY183" s="17" t="s">
        <v>153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161</v>
      </c>
      <c r="BM183" s="237" t="s">
        <v>696</v>
      </c>
    </row>
    <row r="184" spans="1:65" s="2" customFormat="1" ht="16.5" customHeight="1">
      <c r="A184" s="38"/>
      <c r="B184" s="39"/>
      <c r="C184" s="226" t="s">
        <v>403</v>
      </c>
      <c r="D184" s="226" t="s">
        <v>156</v>
      </c>
      <c r="E184" s="227" t="s">
        <v>885</v>
      </c>
      <c r="F184" s="228" t="s">
        <v>886</v>
      </c>
      <c r="G184" s="229" t="s">
        <v>726</v>
      </c>
      <c r="H184" s="230">
        <v>2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161</v>
      </c>
      <c r="AT184" s="237" t="s">
        <v>156</v>
      </c>
      <c r="AU184" s="237" t="s">
        <v>83</v>
      </c>
      <c r="AY184" s="17" t="s">
        <v>153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161</v>
      </c>
      <c r="BM184" s="237" t="s">
        <v>705</v>
      </c>
    </row>
    <row r="185" spans="1:65" s="2" customFormat="1" ht="24.15" customHeight="1">
      <c r="A185" s="38"/>
      <c r="B185" s="39"/>
      <c r="C185" s="226" t="s">
        <v>411</v>
      </c>
      <c r="D185" s="226" t="s">
        <v>156</v>
      </c>
      <c r="E185" s="227" t="s">
        <v>887</v>
      </c>
      <c r="F185" s="228" t="s">
        <v>888</v>
      </c>
      <c r="G185" s="229" t="s">
        <v>726</v>
      </c>
      <c r="H185" s="230">
        <v>1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161</v>
      </c>
      <c r="AT185" s="237" t="s">
        <v>156</v>
      </c>
      <c r="AU185" s="237" t="s">
        <v>83</v>
      </c>
      <c r="AY185" s="17" t="s">
        <v>153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161</v>
      </c>
      <c r="BM185" s="237" t="s">
        <v>889</v>
      </c>
    </row>
    <row r="186" spans="1:65" s="2" customFormat="1" ht="16.5" customHeight="1">
      <c r="A186" s="38"/>
      <c r="B186" s="39"/>
      <c r="C186" s="226" t="s">
        <v>421</v>
      </c>
      <c r="D186" s="226" t="s">
        <v>156</v>
      </c>
      <c r="E186" s="227" t="s">
        <v>890</v>
      </c>
      <c r="F186" s="228" t="s">
        <v>794</v>
      </c>
      <c r="G186" s="229" t="s">
        <v>795</v>
      </c>
      <c r="H186" s="230">
        <v>6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161</v>
      </c>
      <c r="AT186" s="237" t="s">
        <v>156</v>
      </c>
      <c r="AU186" s="237" t="s">
        <v>83</v>
      </c>
      <c r="AY186" s="17" t="s">
        <v>153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161</v>
      </c>
      <c r="BM186" s="237" t="s">
        <v>891</v>
      </c>
    </row>
    <row r="187" spans="1:65" s="2" customFormat="1" ht="16.5" customHeight="1">
      <c r="A187" s="38"/>
      <c r="B187" s="39"/>
      <c r="C187" s="226" t="s">
        <v>428</v>
      </c>
      <c r="D187" s="226" t="s">
        <v>156</v>
      </c>
      <c r="E187" s="227" t="s">
        <v>892</v>
      </c>
      <c r="F187" s="228" t="s">
        <v>797</v>
      </c>
      <c r="G187" s="229" t="s">
        <v>795</v>
      </c>
      <c r="H187" s="230">
        <v>6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161</v>
      </c>
      <c r="AT187" s="237" t="s">
        <v>156</v>
      </c>
      <c r="AU187" s="237" t="s">
        <v>83</v>
      </c>
      <c r="AY187" s="17" t="s">
        <v>153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161</v>
      </c>
      <c r="BM187" s="237" t="s">
        <v>893</v>
      </c>
    </row>
    <row r="188" spans="1:65" s="2" customFormat="1" ht="21.75" customHeight="1">
      <c r="A188" s="38"/>
      <c r="B188" s="39"/>
      <c r="C188" s="226" t="s">
        <v>433</v>
      </c>
      <c r="D188" s="226" t="s">
        <v>156</v>
      </c>
      <c r="E188" s="227" t="s">
        <v>894</v>
      </c>
      <c r="F188" s="228" t="s">
        <v>895</v>
      </c>
      <c r="G188" s="229" t="s">
        <v>172</v>
      </c>
      <c r="H188" s="230">
        <v>184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161</v>
      </c>
      <c r="AT188" s="237" t="s">
        <v>156</v>
      </c>
      <c r="AU188" s="237" t="s">
        <v>83</v>
      </c>
      <c r="AY188" s="17" t="s">
        <v>153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161</v>
      </c>
      <c r="BM188" s="237" t="s">
        <v>896</v>
      </c>
    </row>
    <row r="189" spans="1:65" s="2" customFormat="1" ht="16.5" customHeight="1">
      <c r="A189" s="38"/>
      <c r="B189" s="39"/>
      <c r="C189" s="226" t="s">
        <v>438</v>
      </c>
      <c r="D189" s="226" t="s">
        <v>156</v>
      </c>
      <c r="E189" s="227" t="s">
        <v>897</v>
      </c>
      <c r="F189" s="228" t="s">
        <v>898</v>
      </c>
      <c r="G189" s="229" t="s">
        <v>726</v>
      </c>
      <c r="H189" s="230">
        <v>12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161</v>
      </c>
      <c r="AT189" s="237" t="s">
        <v>156</v>
      </c>
      <c r="AU189" s="237" t="s">
        <v>83</v>
      </c>
      <c r="AY189" s="17" t="s">
        <v>153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161</v>
      </c>
      <c r="BM189" s="237" t="s">
        <v>899</v>
      </c>
    </row>
    <row r="190" spans="1:65" s="2" customFormat="1" ht="24.15" customHeight="1">
      <c r="A190" s="38"/>
      <c r="B190" s="39"/>
      <c r="C190" s="226" t="s">
        <v>442</v>
      </c>
      <c r="D190" s="226" t="s">
        <v>156</v>
      </c>
      <c r="E190" s="227" t="s">
        <v>900</v>
      </c>
      <c r="F190" s="228" t="s">
        <v>901</v>
      </c>
      <c r="G190" s="229" t="s">
        <v>726</v>
      </c>
      <c r="H190" s="230">
        <v>1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41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161</v>
      </c>
      <c r="AT190" s="237" t="s">
        <v>156</v>
      </c>
      <c r="AU190" s="237" t="s">
        <v>83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161</v>
      </c>
      <c r="BM190" s="237" t="s">
        <v>902</v>
      </c>
    </row>
    <row r="191" spans="1:65" s="2" customFormat="1" ht="24.15" customHeight="1">
      <c r="A191" s="38"/>
      <c r="B191" s="39"/>
      <c r="C191" s="226" t="s">
        <v>416</v>
      </c>
      <c r="D191" s="226" t="s">
        <v>156</v>
      </c>
      <c r="E191" s="227" t="s">
        <v>903</v>
      </c>
      <c r="F191" s="228" t="s">
        <v>904</v>
      </c>
      <c r="G191" s="229" t="s">
        <v>726</v>
      </c>
      <c r="H191" s="230">
        <v>1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161</v>
      </c>
      <c r="AT191" s="237" t="s">
        <v>156</v>
      </c>
      <c r="AU191" s="237" t="s">
        <v>83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161</v>
      </c>
      <c r="BM191" s="237" t="s">
        <v>905</v>
      </c>
    </row>
    <row r="192" spans="1:65" s="2" customFormat="1" ht="21.75" customHeight="1">
      <c r="A192" s="38"/>
      <c r="B192" s="39"/>
      <c r="C192" s="226" t="s">
        <v>446</v>
      </c>
      <c r="D192" s="226" t="s">
        <v>156</v>
      </c>
      <c r="E192" s="227" t="s">
        <v>906</v>
      </c>
      <c r="F192" s="228" t="s">
        <v>907</v>
      </c>
      <c r="G192" s="229" t="s">
        <v>726</v>
      </c>
      <c r="H192" s="230">
        <v>14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41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161</v>
      </c>
      <c r="AT192" s="237" t="s">
        <v>156</v>
      </c>
      <c r="AU192" s="237" t="s">
        <v>83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161</v>
      </c>
      <c r="BM192" s="237" t="s">
        <v>908</v>
      </c>
    </row>
    <row r="193" spans="1:65" s="2" customFormat="1" ht="16.5" customHeight="1">
      <c r="A193" s="38"/>
      <c r="B193" s="39"/>
      <c r="C193" s="226" t="s">
        <v>468</v>
      </c>
      <c r="D193" s="226" t="s">
        <v>156</v>
      </c>
      <c r="E193" s="227" t="s">
        <v>909</v>
      </c>
      <c r="F193" s="228" t="s">
        <v>910</v>
      </c>
      <c r="G193" s="229" t="s">
        <v>726</v>
      </c>
      <c r="H193" s="230">
        <v>1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161</v>
      </c>
      <c r="AT193" s="237" t="s">
        <v>156</v>
      </c>
      <c r="AU193" s="237" t="s">
        <v>83</v>
      </c>
      <c r="AY193" s="17" t="s">
        <v>153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161</v>
      </c>
      <c r="BM193" s="237" t="s">
        <v>911</v>
      </c>
    </row>
    <row r="194" spans="1:63" s="12" customFormat="1" ht="25.9" customHeight="1">
      <c r="A194" s="12"/>
      <c r="B194" s="210"/>
      <c r="C194" s="211"/>
      <c r="D194" s="212" t="s">
        <v>75</v>
      </c>
      <c r="E194" s="213" t="s">
        <v>912</v>
      </c>
      <c r="F194" s="213" t="s">
        <v>913</v>
      </c>
      <c r="G194" s="211"/>
      <c r="H194" s="211"/>
      <c r="I194" s="214"/>
      <c r="J194" s="215">
        <f>BK194</f>
        <v>0</v>
      </c>
      <c r="K194" s="211"/>
      <c r="L194" s="216"/>
      <c r="M194" s="217"/>
      <c r="N194" s="218"/>
      <c r="O194" s="218"/>
      <c r="P194" s="219">
        <f>SUM(P195:P207)</f>
        <v>0</v>
      </c>
      <c r="Q194" s="218"/>
      <c r="R194" s="219">
        <f>SUM(R195:R207)</f>
        <v>0</v>
      </c>
      <c r="S194" s="218"/>
      <c r="T194" s="220">
        <f>SUM(T195:T207)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83</v>
      </c>
      <c r="AT194" s="222" t="s">
        <v>75</v>
      </c>
      <c r="AU194" s="222" t="s">
        <v>76</v>
      </c>
      <c r="AY194" s="221" t="s">
        <v>153</v>
      </c>
      <c r="BK194" s="223">
        <f>SUM(BK195:BK207)</f>
        <v>0</v>
      </c>
    </row>
    <row r="195" spans="1:65" s="2" customFormat="1" ht="24.15" customHeight="1">
      <c r="A195" s="38"/>
      <c r="B195" s="39"/>
      <c r="C195" s="226" t="s">
        <v>475</v>
      </c>
      <c r="D195" s="226" t="s">
        <v>156</v>
      </c>
      <c r="E195" s="227" t="s">
        <v>914</v>
      </c>
      <c r="F195" s="228" t="s">
        <v>915</v>
      </c>
      <c r="G195" s="229" t="s">
        <v>726</v>
      </c>
      <c r="H195" s="230">
        <v>1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161</v>
      </c>
      <c r="AT195" s="237" t="s">
        <v>156</v>
      </c>
      <c r="AU195" s="237" t="s">
        <v>83</v>
      </c>
      <c r="AY195" s="17" t="s">
        <v>153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161</v>
      </c>
      <c r="BM195" s="237" t="s">
        <v>916</v>
      </c>
    </row>
    <row r="196" spans="1:65" s="2" customFormat="1" ht="24.15" customHeight="1">
      <c r="A196" s="38"/>
      <c r="B196" s="39"/>
      <c r="C196" s="226" t="s">
        <v>482</v>
      </c>
      <c r="D196" s="226" t="s">
        <v>156</v>
      </c>
      <c r="E196" s="227" t="s">
        <v>917</v>
      </c>
      <c r="F196" s="228" t="s">
        <v>918</v>
      </c>
      <c r="G196" s="229" t="s">
        <v>726</v>
      </c>
      <c r="H196" s="230">
        <v>1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161</v>
      </c>
      <c r="AT196" s="237" t="s">
        <v>156</v>
      </c>
      <c r="AU196" s="237" t="s">
        <v>83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161</v>
      </c>
      <c r="BM196" s="237" t="s">
        <v>919</v>
      </c>
    </row>
    <row r="197" spans="1:65" s="2" customFormat="1" ht="16.5" customHeight="1">
      <c r="A197" s="38"/>
      <c r="B197" s="39"/>
      <c r="C197" s="226" t="s">
        <v>490</v>
      </c>
      <c r="D197" s="226" t="s">
        <v>156</v>
      </c>
      <c r="E197" s="227" t="s">
        <v>920</v>
      </c>
      <c r="F197" s="228" t="s">
        <v>921</v>
      </c>
      <c r="G197" s="229" t="s">
        <v>726</v>
      </c>
      <c r="H197" s="230">
        <v>1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161</v>
      </c>
      <c r="AT197" s="237" t="s">
        <v>156</v>
      </c>
      <c r="AU197" s="237" t="s">
        <v>83</v>
      </c>
      <c r="AY197" s="17" t="s">
        <v>153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161</v>
      </c>
      <c r="BM197" s="237" t="s">
        <v>922</v>
      </c>
    </row>
    <row r="198" spans="1:65" s="2" customFormat="1" ht="24.15" customHeight="1">
      <c r="A198" s="38"/>
      <c r="B198" s="39"/>
      <c r="C198" s="226" t="s">
        <v>499</v>
      </c>
      <c r="D198" s="226" t="s">
        <v>156</v>
      </c>
      <c r="E198" s="227" t="s">
        <v>923</v>
      </c>
      <c r="F198" s="228" t="s">
        <v>924</v>
      </c>
      <c r="G198" s="229" t="s">
        <v>726</v>
      </c>
      <c r="H198" s="230">
        <v>2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161</v>
      </c>
      <c r="AT198" s="237" t="s">
        <v>156</v>
      </c>
      <c r="AU198" s="237" t="s">
        <v>83</v>
      </c>
      <c r="AY198" s="17" t="s">
        <v>153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161</v>
      </c>
      <c r="BM198" s="237" t="s">
        <v>925</v>
      </c>
    </row>
    <row r="199" spans="1:65" s="2" customFormat="1" ht="16.5" customHeight="1">
      <c r="A199" s="38"/>
      <c r="B199" s="39"/>
      <c r="C199" s="226" t="s">
        <v>505</v>
      </c>
      <c r="D199" s="226" t="s">
        <v>156</v>
      </c>
      <c r="E199" s="227" t="s">
        <v>926</v>
      </c>
      <c r="F199" s="228" t="s">
        <v>927</v>
      </c>
      <c r="G199" s="229" t="s">
        <v>726</v>
      </c>
      <c r="H199" s="230">
        <v>2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161</v>
      </c>
      <c r="AT199" s="237" t="s">
        <v>156</v>
      </c>
      <c r="AU199" s="237" t="s">
        <v>83</v>
      </c>
      <c r="AY199" s="17" t="s">
        <v>153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161</v>
      </c>
      <c r="BM199" s="237" t="s">
        <v>928</v>
      </c>
    </row>
    <row r="200" spans="1:65" s="2" customFormat="1" ht="24.15" customHeight="1">
      <c r="A200" s="38"/>
      <c r="B200" s="39"/>
      <c r="C200" s="226" t="s">
        <v>511</v>
      </c>
      <c r="D200" s="226" t="s">
        <v>156</v>
      </c>
      <c r="E200" s="227" t="s">
        <v>929</v>
      </c>
      <c r="F200" s="228" t="s">
        <v>930</v>
      </c>
      <c r="G200" s="229" t="s">
        <v>726</v>
      </c>
      <c r="H200" s="230">
        <v>3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41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161</v>
      </c>
      <c r="AT200" s="237" t="s">
        <v>156</v>
      </c>
      <c r="AU200" s="237" t="s">
        <v>83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161</v>
      </c>
      <c r="BM200" s="237" t="s">
        <v>931</v>
      </c>
    </row>
    <row r="201" spans="1:65" s="2" customFormat="1" ht="21.75" customHeight="1">
      <c r="A201" s="38"/>
      <c r="B201" s="39"/>
      <c r="C201" s="226" t="s">
        <v>515</v>
      </c>
      <c r="D201" s="226" t="s">
        <v>156</v>
      </c>
      <c r="E201" s="227" t="s">
        <v>932</v>
      </c>
      <c r="F201" s="228" t="s">
        <v>933</v>
      </c>
      <c r="G201" s="229" t="s">
        <v>172</v>
      </c>
      <c r="H201" s="230">
        <v>184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161</v>
      </c>
      <c r="AT201" s="237" t="s">
        <v>156</v>
      </c>
      <c r="AU201" s="237" t="s">
        <v>83</v>
      </c>
      <c r="AY201" s="17" t="s">
        <v>153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161</v>
      </c>
      <c r="BM201" s="237" t="s">
        <v>934</v>
      </c>
    </row>
    <row r="202" spans="1:65" s="2" customFormat="1" ht="24.15" customHeight="1">
      <c r="A202" s="38"/>
      <c r="B202" s="39"/>
      <c r="C202" s="226" t="s">
        <v>520</v>
      </c>
      <c r="D202" s="226" t="s">
        <v>156</v>
      </c>
      <c r="E202" s="227" t="s">
        <v>935</v>
      </c>
      <c r="F202" s="228" t="s">
        <v>936</v>
      </c>
      <c r="G202" s="229" t="s">
        <v>726</v>
      </c>
      <c r="H202" s="230">
        <v>4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161</v>
      </c>
      <c r="AT202" s="237" t="s">
        <v>156</v>
      </c>
      <c r="AU202" s="237" t="s">
        <v>83</v>
      </c>
      <c r="AY202" s="17" t="s">
        <v>153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161</v>
      </c>
      <c r="BM202" s="237" t="s">
        <v>937</v>
      </c>
    </row>
    <row r="203" spans="1:65" s="2" customFormat="1" ht="16.5" customHeight="1">
      <c r="A203" s="38"/>
      <c r="B203" s="39"/>
      <c r="C203" s="226" t="s">
        <v>526</v>
      </c>
      <c r="D203" s="226" t="s">
        <v>156</v>
      </c>
      <c r="E203" s="227" t="s">
        <v>938</v>
      </c>
      <c r="F203" s="228" t="s">
        <v>939</v>
      </c>
      <c r="G203" s="229" t="s">
        <v>726</v>
      </c>
      <c r="H203" s="230">
        <v>4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161</v>
      </c>
      <c r="AT203" s="237" t="s">
        <v>156</v>
      </c>
      <c r="AU203" s="237" t="s">
        <v>83</v>
      </c>
      <c r="AY203" s="17" t="s">
        <v>153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161</v>
      </c>
      <c r="BM203" s="237" t="s">
        <v>940</v>
      </c>
    </row>
    <row r="204" spans="1:65" s="2" customFormat="1" ht="33" customHeight="1">
      <c r="A204" s="38"/>
      <c r="B204" s="39"/>
      <c r="C204" s="226" t="s">
        <v>530</v>
      </c>
      <c r="D204" s="226" t="s">
        <v>156</v>
      </c>
      <c r="E204" s="227" t="s">
        <v>941</v>
      </c>
      <c r="F204" s="228" t="s">
        <v>942</v>
      </c>
      <c r="G204" s="229" t="s">
        <v>726</v>
      </c>
      <c r="H204" s="230">
        <v>1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161</v>
      </c>
      <c r="AT204" s="237" t="s">
        <v>156</v>
      </c>
      <c r="AU204" s="237" t="s">
        <v>83</v>
      </c>
      <c r="AY204" s="17" t="s">
        <v>153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161</v>
      </c>
      <c r="BM204" s="237" t="s">
        <v>943</v>
      </c>
    </row>
    <row r="205" spans="1:65" s="2" customFormat="1" ht="21.75" customHeight="1">
      <c r="A205" s="38"/>
      <c r="B205" s="39"/>
      <c r="C205" s="226" t="s">
        <v>533</v>
      </c>
      <c r="D205" s="226" t="s">
        <v>156</v>
      </c>
      <c r="E205" s="227" t="s">
        <v>944</v>
      </c>
      <c r="F205" s="228" t="s">
        <v>945</v>
      </c>
      <c r="G205" s="229" t="s">
        <v>726</v>
      </c>
      <c r="H205" s="230">
        <v>1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41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161</v>
      </c>
      <c r="AT205" s="237" t="s">
        <v>156</v>
      </c>
      <c r="AU205" s="237" t="s">
        <v>83</v>
      </c>
      <c r="AY205" s="17" t="s">
        <v>153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161</v>
      </c>
      <c r="BM205" s="237" t="s">
        <v>946</v>
      </c>
    </row>
    <row r="206" spans="1:65" s="2" customFormat="1" ht="16.5" customHeight="1">
      <c r="A206" s="38"/>
      <c r="B206" s="39"/>
      <c r="C206" s="226" t="s">
        <v>549</v>
      </c>
      <c r="D206" s="226" t="s">
        <v>156</v>
      </c>
      <c r="E206" s="227" t="s">
        <v>947</v>
      </c>
      <c r="F206" s="228" t="s">
        <v>948</v>
      </c>
      <c r="G206" s="229" t="s">
        <v>726</v>
      </c>
      <c r="H206" s="230">
        <v>14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161</v>
      </c>
      <c r="AT206" s="237" t="s">
        <v>156</v>
      </c>
      <c r="AU206" s="237" t="s">
        <v>83</v>
      </c>
      <c r="AY206" s="17" t="s">
        <v>153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161</v>
      </c>
      <c r="BM206" s="237" t="s">
        <v>594</v>
      </c>
    </row>
    <row r="207" spans="1:65" s="2" customFormat="1" ht="21.75" customHeight="1">
      <c r="A207" s="38"/>
      <c r="B207" s="39"/>
      <c r="C207" s="226" t="s">
        <v>556</v>
      </c>
      <c r="D207" s="226" t="s">
        <v>156</v>
      </c>
      <c r="E207" s="227" t="s">
        <v>949</v>
      </c>
      <c r="F207" s="228" t="s">
        <v>950</v>
      </c>
      <c r="G207" s="229" t="s">
        <v>726</v>
      </c>
      <c r="H207" s="230">
        <v>14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41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161</v>
      </c>
      <c r="AT207" s="237" t="s">
        <v>156</v>
      </c>
      <c r="AU207" s="237" t="s">
        <v>83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161</v>
      </c>
      <c r="BM207" s="237" t="s">
        <v>951</v>
      </c>
    </row>
    <row r="208" spans="1:63" s="12" customFormat="1" ht="25.9" customHeight="1">
      <c r="A208" s="12"/>
      <c r="B208" s="210"/>
      <c r="C208" s="211"/>
      <c r="D208" s="212" t="s">
        <v>75</v>
      </c>
      <c r="E208" s="213" t="s">
        <v>952</v>
      </c>
      <c r="F208" s="213" t="s">
        <v>953</v>
      </c>
      <c r="G208" s="211"/>
      <c r="H208" s="211"/>
      <c r="I208" s="214"/>
      <c r="J208" s="215">
        <f>BK208</f>
        <v>0</v>
      </c>
      <c r="K208" s="211"/>
      <c r="L208" s="216"/>
      <c r="M208" s="217"/>
      <c r="N208" s="218"/>
      <c r="O208" s="218"/>
      <c r="P208" s="219">
        <f>SUM(P209:P253)</f>
        <v>0</v>
      </c>
      <c r="Q208" s="218"/>
      <c r="R208" s="219">
        <f>SUM(R209:R253)</f>
        <v>0</v>
      </c>
      <c r="S208" s="218"/>
      <c r="T208" s="220">
        <f>SUM(T209:T253)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1" t="s">
        <v>83</v>
      </c>
      <c r="AT208" s="222" t="s">
        <v>75</v>
      </c>
      <c r="AU208" s="222" t="s">
        <v>76</v>
      </c>
      <c r="AY208" s="221" t="s">
        <v>153</v>
      </c>
      <c r="BK208" s="223">
        <f>SUM(BK209:BK253)</f>
        <v>0</v>
      </c>
    </row>
    <row r="209" spans="1:65" s="2" customFormat="1" ht="16.5" customHeight="1">
      <c r="A209" s="38"/>
      <c r="B209" s="39"/>
      <c r="C209" s="226" t="s">
        <v>567</v>
      </c>
      <c r="D209" s="226" t="s">
        <v>156</v>
      </c>
      <c r="E209" s="227" t="s">
        <v>954</v>
      </c>
      <c r="F209" s="228" t="s">
        <v>955</v>
      </c>
      <c r="G209" s="229" t="s">
        <v>726</v>
      </c>
      <c r="H209" s="230">
        <v>1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161</v>
      </c>
      <c r="AT209" s="237" t="s">
        <v>156</v>
      </c>
      <c r="AU209" s="237" t="s">
        <v>83</v>
      </c>
      <c r="AY209" s="17" t="s">
        <v>153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161</v>
      </c>
      <c r="BM209" s="237" t="s">
        <v>956</v>
      </c>
    </row>
    <row r="210" spans="1:65" s="2" customFormat="1" ht="16.5" customHeight="1">
      <c r="A210" s="38"/>
      <c r="B210" s="39"/>
      <c r="C210" s="226" t="s">
        <v>464</v>
      </c>
      <c r="D210" s="226" t="s">
        <v>156</v>
      </c>
      <c r="E210" s="227" t="s">
        <v>957</v>
      </c>
      <c r="F210" s="228" t="s">
        <v>958</v>
      </c>
      <c r="G210" s="229" t="s">
        <v>726</v>
      </c>
      <c r="H210" s="230">
        <v>2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41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161</v>
      </c>
      <c r="AT210" s="237" t="s">
        <v>156</v>
      </c>
      <c r="AU210" s="237" t="s">
        <v>83</v>
      </c>
      <c r="AY210" s="17" t="s">
        <v>153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83</v>
      </c>
      <c r="BK210" s="238">
        <f>ROUND(I210*H210,2)</f>
        <v>0</v>
      </c>
      <c r="BL210" s="17" t="s">
        <v>161</v>
      </c>
      <c r="BM210" s="237" t="s">
        <v>959</v>
      </c>
    </row>
    <row r="211" spans="1:65" s="2" customFormat="1" ht="16.5" customHeight="1">
      <c r="A211" s="38"/>
      <c r="B211" s="39"/>
      <c r="C211" s="226" t="s">
        <v>540</v>
      </c>
      <c r="D211" s="226" t="s">
        <v>156</v>
      </c>
      <c r="E211" s="227" t="s">
        <v>960</v>
      </c>
      <c r="F211" s="228" t="s">
        <v>961</v>
      </c>
      <c r="G211" s="229" t="s">
        <v>726</v>
      </c>
      <c r="H211" s="230">
        <v>1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41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161</v>
      </c>
      <c r="AT211" s="237" t="s">
        <v>156</v>
      </c>
      <c r="AU211" s="237" t="s">
        <v>83</v>
      </c>
      <c r="AY211" s="17" t="s">
        <v>153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161</v>
      </c>
      <c r="BM211" s="237" t="s">
        <v>962</v>
      </c>
    </row>
    <row r="212" spans="1:65" s="2" customFormat="1" ht="16.5" customHeight="1">
      <c r="A212" s="38"/>
      <c r="B212" s="39"/>
      <c r="C212" s="226" t="s">
        <v>580</v>
      </c>
      <c r="D212" s="226" t="s">
        <v>156</v>
      </c>
      <c r="E212" s="227" t="s">
        <v>963</v>
      </c>
      <c r="F212" s="228" t="s">
        <v>964</v>
      </c>
      <c r="G212" s="229" t="s">
        <v>726</v>
      </c>
      <c r="H212" s="230">
        <v>1</v>
      </c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161</v>
      </c>
      <c r="AT212" s="237" t="s">
        <v>156</v>
      </c>
      <c r="AU212" s="237" t="s">
        <v>83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161</v>
      </c>
      <c r="BM212" s="237" t="s">
        <v>965</v>
      </c>
    </row>
    <row r="213" spans="1:65" s="2" customFormat="1" ht="16.5" customHeight="1">
      <c r="A213" s="38"/>
      <c r="B213" s="39"/>
      <c r="C213" s="226" t="s">
        <v>583</v>
      </c>
      <c r="D213" s="226" t="s">
        <v>156</v>
      </c>
      <c r="E213" s="227" t="s">
        <v>966</v>
      </c>
      <c r="F213" s="228" t="s">
        <v>967</v>
      </c>
      <c r="G213" s="229" t="s">
        <v>726</v>
      </c>
      <c r="H213" s="230">
        <v>1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41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161</v>
      </c>
      <c r="AT213" s="237" t="s">
        <v>156</v>
      </c>
      <c r="AU213" s="237" t="s">
        <v>83</v>
      </c>
      <c r="AY213" s="17" t="s">
        <v>153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161</v>
      </c>
      <c r="BM213" s="237" t="s">
        <v>968</v>
      </c>
    </row>
    <row r="214" spans="1:65" s="2" customFormat="1" ht="24.15" customHeight="1">
      <c r="A214" s="38"/>
      <c r="B214" s="39"/>
      <c r="C214" s="226" t="s">
        <v>596</v>
      </c>
      <c r="D214" s="226" t="s">
        <v>156</v>
      </c>
      <c r="E214" s="227" t="s">
        <v>969</v>
      </c>
      <c r="F214" s="228" t="s">
        <v>970</v>
      </c>
      <c r="G214" s="229" t="s">
        <v>726</v>
      </c>
      <c r="H214" s="230">
        <v>1</v>
      </c>
      <c r="I214" s="231"/>
      <c r="J214" s="232">
        <f>ROUND(I214*H214,2)</f>
        <v>0</v>
      </c>
      <c r="K214" s="228" t="s">
        <v>1</v>
      </c>
      <c r="L214" s="44"/>
      <c r="M214" s="233" t="s">
        <v>1</v>
      </c>
      <c r="N214" s="234" t="s">
        <v>41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161</v>
      </c>
      <c r="AT214" s="237" t="s">
        <v>156</v>
      </c>
      <c r="AU214" s="237" t="s">
        <v>83</v>
      </c>
      <c r="AY214" s="17" t="s">
        <v>153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161</v>
      </c>
      <c r="BM214" s="237" t="s">
        <v>971</v>
      </c>
    </row>
    <row r="215" spans="1:65" s="2" customFormat="1" ht="16.5" customHeight="1">
      <c r="A215" s="38"/>
      <c r="B215" s="39"/>
      <c r="C215" s="226" t="s">
        <v>602</v>
      </c>
      <c r="D215" s="226" t="s">
        <v>156</v>
      </c>
      <c r="E215" s="227" t="s">
        <v>972</v>
      </c>
      <c r="F215" s="228" t="s">
        <v>973</v>
      </c>
      <c r="G215" s="229" t="s">
        <v>726</v>
      </c>
      <c r="H215" s="230">
        <v>1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41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161</v>
      </c>
      <c r="AT215" s="237" t="s">
        <v>156</v>
      </c>
      <c r="AU215" s="237" t="s">
        <v>83</v>
      </c>
      <c r="AY215" s="17" t="s">
        <v>153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161</v>
      </c>
      <c r="BM215" s="237" t="s">
        <v>974</v>
      </c>
    </row>
    <row r="216" spans="1:65" s="2" customFormat="1" ht="16.5" customHeight="1">
      <c r="A216" s="38"/>
      <c r="B216" s="39"/>
      <c r="C216" s="226" t="s">
        <v>606</v>
      </c>
      <c r="D216" s="226" t="s">
        <v>156</v>
      </c>
      <c r="E216" s="227" t="s">
        <v>975</v>
      </c>
      <c r="F216" s="228" t="s">
        <v>976</v>
      </c>
      <c r="G216" s="229" t="s">
        <v>726</v>
      </c>
      <c r="H216" s="230">
        <v>1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41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161</v>
      </c>
      <c r="AT216" s="237" t="s">
        <v>156</v>
      </c>
      <c r="AU216" s="237" t="s">
        <v>83</v>
      </c>
      <c r="AY216" s="17" t="s">
        <v>153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161</v>
      </c>
      <c r="BM216" s="237" t="s">
        <v>977</v>
      </c>
    </row>
    <row r="217" spans="1:65" s="2" customFormat="1" ht="24.15" customHeight="1">
      <c r="A217" s="38"/>
      <c r="B217" s="39"/>
      <c r="C217" s="226" t="s">
        <v>610</v>
      </c>
      <c r="D217" s="226" t="s">
        <v>156</v>
      </c>
      <c r="E217" s="227" t="s">
        <v>978</v>
      </c>
      <c r="F217" s="228" t="s">
        <v>979</v>
      </c>
      <c r="G217" s="229" t="s">
        <v>726</v>
      </c>
      <c r="H217" s="230">
        <v>2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41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161</v>
      </c>
      <c r="AT217" s="237" t="s">
        <v>156</v>
      </c>
      <c r="AU217" s="237" t="s">
        <v>83</v>
      </c>
      <c r="AY217" s="17" t="s">
        <v>153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161</v>
      </c>
      <c r="BM217" s="237" t="s">
        <v>980</v>
      </c>
    </row>
    <row r="218" spans="1:65" s="2" customFormat="1" ht="16.5" customHeight="1">
      <c r="A218" s="38"/>
      <c r="B218" s="39"/>
      <c r="C218" s="226" t="s">
        <v>613</v>
      </c>
      <c r="D218" s="226" t="s">
        <v>156</v>
      </c>
      <c r="E218" s="227" t="s">
        <v>981</v>
      </c>
      <c r="F218" s="228" t="s">
        <v>982</v>
      </c>
      <c r="G218" s="229" t="s">
        <v>726</v>
      </c>
      <c r="H218" s="230">
        <v>1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161</v>
      </c>
      <c r="AT218" s="237" t="s">
        <v>156</v>
      </c>
      <c r="AU218" s="237" t="s">
        <v>83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161</v>
      </c>
      <c r="BM218" s="237" t="s">
        <v>983</v>
      </c>
    </row>
    <row r="219" spans="1:65" s="2" customFormat="1" ht="16.5" customHeight="1">
      <c r="A219" s="38"/>
      <c r="B219" s="39"/>
      <c r="C219" s="226" t="s">
        <v>623</v>
      </c>
      <c r="D219" s="226" t="s">
        <v>156</v>
      </c>
      <c r="E219" s="227" t="s">
        <v>984</v>
      </c>
      <c r="F219" s="228" t="s">
        <v>985</v>
      </c>
      <c r="G219" s="229" t="s">
        <v>726</v>
      </c>
      <c r="H219" s="230">
        <v>1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41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161</v>
      </c>
      <c r="AT219" s="237" t="s">
        <v>156</v>
      </c>
      <c r="AU219" s="237" t="s">
        <v>83</v>
      </c>
      <c r="AY219" s="17" t="s">
        <v>153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161</v>
      </c>
      <c r="BM219" s="237" t="s">
        <v>986</v>
      </c>
    </row>
    <row r="220" spans="1:65" s="2" customFormat="1" ht="16.5" customHeight="1">
      <c r="A220" s="38"/>
      <c r="B220" s="39"/>
      <c r="C220" s="226" t="s">
        <v>627</v>
      </c>
      <c r="D220" s="226" t="s">
        <v>156</v>
      </c>
      <c r="E220" s="227" t="s">
        <v>987</v>
      </c>
      <c r="F220" s="228" t="s">
        <v>988</v>
      </c>
      <c r="G220" s="229" t="s">
        <v>726</v>
      </c>
      <c r="H220" s="230">
        <v>1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41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161</v>
      </c>
      <c r="AT220" s="237" t="s">
        <v>156</v>
      </c>
      <c r="AU220" s="237" t="s">
        <v>83</v>
      </c>
      <c r="AY220" s="17" t="s">
        <v>153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83</v>
      </c>
      <c r="BK220" s="238">
        <f>ROUND(I220*H220,2)</f>
        <v>0</v>
      </c>
      <c r="BL220" s="17" t="s">
        <v>161</v>
      </c>
      <c r="BM220" s="237" t="s">
        <v>989</v>
      </c>
    </row>
    <row r="221" spans="1:65" s="2" customFormat="1" ht="16.5" customHeight="1">
      <c r="A221" s="38"/>
      <c r="B221" s="39"/>
      <c r="C221" s="226" t="s">
        <v>632</v>
      </c>
      <c r="D221" s="226" t="s">
        <v>156</v>
      </c>
      <c r="E221" s="227" t="s">
        <v>990</v>
      </c>
      <c r="F221" s="228" t="s">
        <v>991</v>
      </c>
      <c r="G221" s="229" t="s">
        <v>726</v>
      </c>
      <c r="H221" s="230">
        <v>19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161</v>
      </c>
      <c r="AT221" s="237" t="s">
        <v>156</v>
      </c>
      <c r="AU221" s="237" t="s">
        <v>83</v>
      </c>
      <c r="AY221" s="17" t="s">
        <v>153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161</v>
      </c>
      <c r="BM221" s="237" t="s">
        <v>992</v>
      </c>
    </row>
    <row r="222" spans="1:65" s="2" customFormat="1" ht="16.5" customHeight="1">
      <c r="A222" s="38"/>
      <c r="B222" s="39"/>
      <c r="C222" s="226" t="s">
        <v>635</v>
      </c>
      <c r="D222" s="226" t="s">
        <v>156</v>
      </c>
      <c r="E222" s="227" t="s">
        <v>993</v>
      </c>
      <c r="F222" s="228" t="s">
        <v>994</v>
      </c>
      <c r="G222" s="229" t="s">
        <v>726</v>
      </c>
      <c r="H222" s="230">
        <v>19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41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161</v>
      </c>
      <c r="AT222" s="237" t="s">
        <v>156</v>
      </c>
      <c r="AU222" s="237" t="s">
        <v>83</v>
      </c>
      <c r="AY222" s="17" t="s">
        <v>153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161</v>
      </c>
      <c r="BM222" s="237" t="s">
        <v>995</v>
      </c>
    </row>
    <row r="223" spans="1:65" s="2" customFormat="1" ht="16.5" customHeight="1">
      <c r="A223" s="38"/>
      <c r="B223" s="39"/>
      <c r="C223" s="226" t="s">
        <v>641</v>
      </c>
      <c r="D223" s="226" t="s">
        <v>156</v>
      </c>
      <c r="E223" s="227" t="s">
        <v>996</v>
      </c>
      <c r="F223" s="228" t="s">
        <v>997</v>
      </c>
      <c r="G223" s="229" t="s">
        <v>726</v>
      </c>
      <c r="H223" s="230">
        <v>5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161</v>
      </c>
      <c r="AT223" s="237" t="s">
        <v>156</v>
      </c>
      <c r="AU223" s="237" t="s">
        <v>83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161</v>
      </c>
      <c r="BM223" s="237" t="s">
        <v>998</v>
      </c>
    </row>
    <row r="224" spans="1:65" s="2" customFormat="1" ht="24.15" customHeight="1">
      <c r="A224" s="38"/>
      <c r="B224" s="39"/>
      <c r="C224" s="226" t="s">
        <v>648</v>
      </c>
      <c r="D224" s="226" t="s">
        <v>156</v>
      </c>
      <c r="E224" s="227" t="s">
        <v>999</v>
      </c>
      <c r="F224" s="228" t="s">
        <v>1000</v>
      </c>
      <c r="G224" s="229" t="s">
        <v>795</v>
      </c>
      <c r="H224" s="230">
        <v>6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41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161</v>
      </c>
      <c r="AT224" s="237" t="s">
        <v>156</v>
      </c>
      <c r="AU224" s="237" t="s">
        <v>83</v>
      </c>
      <c r="AY224" s="17" t="s">
        <v>153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83</v>
      </c>
      <c r="BK224" s="238">
        <f>ROUND(I224*H224,2)</f>
        <v>0</v>
      </c>
      <c r="BL224" s="17" t="s">
        <v>161</v>
      </c>
      <c r="BM224" s="237" t="s">
        <v>1001</v>
      </c>
    </row>
    <row r="225" spans="1:65" s="2" customFormat="1" ht="24.15" customHeight="1">
      <c r="A225" s="38"/>
      <c r="B225" s="39"/>
      <c r="C225" s="226" t="s">
        <v>651</v>
      </c>
      <c r="D225" s="226" t="s">
        <v>156</v>
      </c>
      <c r="E225" s="227" t="s">
        <v>1002</v>
      </c>
      <c r="F225" s="228" t="s">
        <v>1003</v>
      </c>
      <c r="G225" s="229" t="s">
        <v>172</v>
      </c>
      <c r="H225" s="230">
        <v>6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41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161</v>
      </c>
      <c r="AT225" s="237" t="s">
        <v>156</v>
      </c>
      <c r="AU225" s="237" t="s">
        <v>83</v>
      </c>
      <c r="AY225" s="17" t="s">
        <v>153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161</v>
      </c>
      <c r="BM225" s="237" t="s">
        <v>1004</v>
      </c>
    </row>
    <row r="226" spans="1:65" s="2" customFormat="1" ht="21.75" customHeight="1">
      <c r="A226" s="38"/>
      <c r="B226" s="39"/>
      <c r="C226" s="226" t="s">
        <v>655</v>
      </c>
      <c r="D226" s="226" t="s">
        <v>156</v>
      </c>
      <c r="E226" s="227" t="s">
        <v>1005</v>
      </c>
      <c r="F226" s="228" t="s">
        <v>1006</v>
      </c>
      <c r="G226" s="229" t="s">
        <v>726</v>
      </c>
      <c r="H226" s="230">
        <v>29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41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161</v>
      </c>
      <c r="AT226" s="237" t="s">
        <v>156</v>
      </c>
      <c r="AU226" s="237" t="s">
        <v>83</v>
      </c>
      <c r="AY226" s="17" t="s">
        <v>153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83</v>
      </c>
      <c r="BK226" s="238">
        <f>ROUND(I226*H226,2)</f>
        <v>0</v>
      </c>
      <c r="BL226" s="17" t="s">
        <v>161</v>
      </c>
      <c r="BM226" s="237" t="s">
        <v>1007</v>
      </c>
    </row>
    <row r="227" spans="1:65" s="2" customFormat="1" ht="16.5" customHeight="1">
      <c r="A227" s="38"/>
      <c r="B227" s="39"/>
      <c r="C227" s="226" t="s">
        <v>661</v>
      </c>
      <c r="D227" s="226" t="s">
        <v>156</v>
      </c>
      <c r="E227" s="227" t="s">
        <v>1008</v>
      </c>
      <c r="F227" s="228" t="s">
        <v>1009</v>
      </c>
      <c r="G227" s="229" t="s">
        <v>726</v>
      </c>
      <c r="H227" s="230">
        <v>54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161</v>
      </c>
      <c r="AT227" s="237" t="s">
        <v>156</v>
      </c>
      <c r="AU227" s="237" t="s">
        <v>83</v>
      </c>
      <c r="AY227" s="17" t="s">
        <v>153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161</v>
      </c>
      <c r="BM227" s="237" t="s">
        <v>1010</v>
      </c>
    </row>
    <row r="228" spans="1:65" s="2" customFormat="1" ht="16.5" customHeight="1">
      <c r="A228" s="38"/>
      <c r="B228" s="39"/>
      <c r="C228" s="226" t="s">
        <v>667</v>
      </c>
      <c r="D228" s="226" t="s">
        <v>156</v>
      </c>
      <c r="E228" s="227" t="s">
        <v>1011</v>
      </c>
      <c r="F228" s="228" t="s">
        <v>1012</v>
      </c>
      <c r="G228" s="229" t="s">
        <v>726</v>
      </c>
      <c r="H228" s="230">
        <v>54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41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161</v>
      </c>
      <c r="AT228" s="237" t="s">
        <v>156</v>
      </c>
      <c r="AU228" s="237" t="s">
        <v>83</v>
      </c>
      <c r="AY228" s="17" t="s">
        <v>153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83</v>
      </c>
      <c r="BK228" s="238">
        <f>ROUND(I228*H228,2)</f>
        <v>0</v>
      </c>
      <c r="BL228" s="17" t="s">
        <v>161</v>
      </c>
      <c r="BM228" s="237" t="s">
        <v>1013</v>
      </c>
    </row>
    <row r="229" spans="1:65" s="2" customFormat="1" ht="16.5" customHeight="1">
      <c r="A229" s="38"/>
      <c r="B229" s="39"/>
      <c r="C229" s="226" t="s">
        <v>671</v>
      </c>
      <c r="D229" s="226" t="s">
        <v>156</v>
      </c>
      <c r="E229" s="227" t="s">
        <v>1014</v>
      </c>
      <c r="F229" s="228" t="s">
        <v>1015</v>
      </c>
      <c r="G229" s="229" t="s">
        <v>726</v>
      </c>
      <c r="H229" s="230">
        <v>54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41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161</v>
      </c>
      <c r="AT229" s="237" t="s">
        <v>156</v>
      </c>
      <c r="AU229" s="237" t="s">
        <v>83</v>
      </c>
      <c r="AY229" s="17" t="s">
        <v>153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161</v>
      </c>
      <c r="BM229" s="237" t="s">
        <v>1016</v>
      </c>
    </row>
    <row r="230" spans="1:65" s="2" customFormat="1" ht="16.5" customHeight="1">
      <c r="A230" s="38"/>
      <c r="B230" s="39"/>
      <c r="C230" s="226" t="s">
        <v>679</v>
      </c>
      <c r="D230" s="226" t="s">
        <v>156</v>
      </c>
      <c r="E230" s="227" t="s">
        <v>1017</v>
      </c>
      <c r="F230" s="228" t="s">
        <v>1018</v>
      </c>
      <c r="G230" s="229" t="s">
        <v>726</v>
      </c>
      <c r="H230" s="230">
        <v>54</v>
      </c>
      <c r="I230" s="231"/>
      <c r="J230" s="232">
        <f>ROUND(I230*H230,2)</f>
        <v>0</v>
      </c>
      <c r="K230" s="228" t="s">
        <v>1</v>
      </c>
      <c r="L230" s="44"/>
      <c r="M230" s="233" t="s">
        <v>1</v>
      </c>
      <c r="N230" s="234" t="s">
        <v>41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161</v>
      </c>
      <c r="AT230" s="237" t="s">
        <v>156</v>
      </c>
      <c r="AU230" s="237" t="s">
        <v>83</v>
      </c>
      <c r="AY230" s="17" t="s">
        <v>153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83</v>
      </c>
      <c r="BK230" s="238">
        <f>ROUND(I230*H230,2)</f>
        <v>0</v>
      </c>
      <c r="BL230" s="17" t="s">
        <v>161</v>
      </c>
      <c r="BM230" s="237" t="s">
        <v>1019</v>
      </c>
    </row>
    <row r="231" spans="1:65" s="2" customFormat="1" ht="16.5" customHeight="1">
      <c r="A231" s="38"/>
      <c r="B231" s="39"/>
      <c r="C231" s="226" t="s">
        <v>685</v>
      </c>
      <c r="D231" s="226" t="s">
        <v>156</v>
      </c>
      <c r="E231" s="227" t="s">
        <v>1020</v>
      </c>
      <c r="F231" s="228" t="s">
        <v>1021</v>
      </c>
      <c r="G231" s="229" t="s">
        <v>726</v>
      </c>
      <c r="H231" s="230">
        <v>2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41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161</v>
      </c>
      <c r="AT231" s="237" t="s">
        <v>156</v>
      </c>
      <c r="AU231" s="237" t="s">
        <v>83</v>
      </c>
      <c r="AY231" s="17" t="s">
        <v>153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161</v>
      </c>
      <c r="BM231" s="237" t="s">
        <v>1022</v>
      </c>
    </row>
    <row r="232" spans="1:65" s="2" customFormat="1" ht="16.5" customHeight="1">
      <c r="A232" s="38"/>
      <c r="B232" s="39"/>
      <c r="C232" s="226" t="s">
        <v>691</v>
      </c>
      <c r="D232" s="226" t="s">
        <v>156</v>
      </c>
      <c r="E232" s="227" t="s">
        <v>1023</v>
      </c>
      <c r="F232" s="228" t="s">
        <v>1024</v>
      </c>
      <c r="G232" s="229" t="s">
        <v>726</v>
      </c>
      <c r="H232" s="230">
        <v>1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41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161</v>
      </c>
      <c r="AT232" s="237" t="s">
        <v>156</v>
      </c>
      <c r="AU232" s="237" t="s">
        <v>83</v>
      </c>
      <c r="AY232" s="17" t="s">
        <v>153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83</v>
      </c>
      <c r="BK232" s="238">
        <f>ROUND(I232*H232,2)</f>
        <v>0</v>
      </c>
      <c r="BL232" s="17" t="s">
        <v>161</v>
      </c>
      <c r="BM232" s="237" t="s">
        <v>1025</v>
      </c>
    </row>
    <row r="233" spans="1:65" s="2" customFormat="1" ht="16.5" customHeight="1">
      <c r="A233" s="38"/>
      <c r="B233" s="39"/>
      <c r="C233" s="226" t="s">
        <v>696</v>
      </c>
      <c r="D233" s="226" t="s">
        <v>156</v>
      </c>
      <c r="E233" s="227" t="s">
        <v>1026</v>
      </c>
      <c r="F233" s="228" t="s">
        <v>1027</v>
      </c>
      <c r="G233" s="229" t="s">
        <v>1028</v>
      </c>
      <c r="H233" s="230">
        <v>102</v>
      </c>
      <c r="I233" s="231"/>
      <c r="J233" s="232">
        <f>ROUND(I233*H233,2)</f>
        <v>0</v>
      </c>
      <c r="K233" s="228" t="s">
        <v>1</v>
      </c>
      <c r="L233" s="44"/>
      <c r="M233" s="233" t="s">
        <v>1</v>
      </c>
      <c r="N233" s="234" t="s">
        <v>41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161</v>
      </c>
      <c r="AT233" s="237" t="s">
        <v>156</v>
      </c>
      <c r="AU233" s="237" t="s">
        <v>83</v>
      </c>
      <c r="AY233" s="17" t="s">
        <v>153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161</v>
      </c>
      <c r="BM233" s="237" t="s">
        <v>1029</v>
      </c>
    </row>
    <row r="234" spans="1:65" s="2" customFormat="1" ht="16.5" customHeight="1">
      <c r="A234" s="38"/>
      <c r="B234" s="39"/>
      <c r="C234" s="226" t="s">
        <v>701</v>
      </c>
      <c r="D234" s="226" t="s">
        <v>156</v>
      </c>
      <c r="E234" s="227" t="s">
        <v>1030</v>
      </c>
      <c r="F234" s="228" t="s">
        <v>1031</v>
      </c>
      <c r="G234" s="229" t="s">
        <v>726</v>
      </c>
      <c r="H234" s="230">
        <v>28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41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161</v>
      </c>
      <c r="AT234" s="237" t="s">
        <v>156</v>
      </c>
      <c r="AU234" s="237" t="s">
        <v>83</v>
      </c>
      <c r="AY234" s="17" t="s">
        <v>153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161</v>
      </c>
      <c r="BM234" s="237" t="s">
        <v>1032</v>
      </c>
    </row>
    <row r="235" spans="1:65" s="2" customFormat="1" ht="16.5" customHeight="1">
      <c r="A235" s="38"/>
      <c r="B235" s="39"/>
      <c r="C235" s="226" t="s">
        <v>705</v>
      </c>
      <c r="D235" s="226" t="s">
        <v>156</v>
      </c>
      <c r="E235" s="227" t="s">
        <v>1033</v>
      </c>
      <c r="F235" s="228" t="s">
        <v>1034</v>
      </c>
      <c r="G235" s="229" t="s">
        <v>726</v>
      </c>
      <c r="H235" s="230">
        <v>6</v>
      </c>
      <c r="I235" s="231"/>
      <c r="J235" s="232">
        <f>ROUND(I235*H235,2)</f>
        <v>0</v>
      </c>
      <c r="K235" s="228" t="s">
        <v>1</v>
      </c>
      <c r="L235" s="44"/>
      <c r="M235" s="233" t="s">
        <v>1</v>
      </c>
      <c r="N235" s="234" t="s">
        <v>41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161</v>
      </c>
      <c r="AT235" s="237" t="s">
        <v>156</v>
      </c>
      <c r="AU235" s="237" t="s">
        <v>83</v>
      </c>
      <c r="AY235" s="17" t="s">
        <v>153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83</v>
      </c>
      <c r="BK235" s="238">
        <f>ROUND(I235*H235,2)</f>
        <v>0</v>
      </c>
      <c r="BL235" s="17" t="s">
        <v>161</v>
      </c>
      <c r="BM235" s="237" t="s">
        <v>1035</v>
      </c>
    </row>
    <row r="236" spans="1:65" s="2" customFormat="1" ht="16.5" customHeight="1">
      <c r="A236" s="38"/>
      <c r="B236" s="39"/>
      <c r="C236" s="226" t="s">
        <v>622</v>
      </c>
      <c r="D236" s="226" t="s">
        <v>156</v>
      </c>
      <c r="E236" s="227" t="s">
        <v>1036</v>
      </c>
      <c r="F236" s="228" t="s">
        <v>1037</v>
      </c>
      <c r="G236" s="229" t="s">
        <v>726</v>
      </c>
      <c r="H236" s="230">
        <v>6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41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161</v>
      </c>
      <c r="AT236" s="237" t="s">
        <v>156</v>
      </c>
      <c r="AU236" s="237" t="s">
        <v>83</v>
      </c>
      <c r="AY236" s="17" t="s">
        <v>153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161</v>
      </c>
      <c r="BM236" s="237" t="s">
        <v>1038</v>
      </c>
    </row>
    <row r="237" spans="1:65" s="2" customFormat="1" ht="24.15" customHeight="1">
      <c r="A237" s="38"/>
      <c r="B237" s="39"/>
      <c r="C237" s="226" t="s">
        <v>889</v>
      </c>
      <c r="D237" s="226" t="s">
        <v>156</v>
      </c>
      <c r="E237" s="227" t="s">
        <v>1039</v>
      </c>
      <c r="F237" s="228" t="s">
        <v>1040</v>
      </c>
      <c r="G237" s="229" t="s">
        <v>726</v>
      </c>
      <c r="H237" s="230">
        <v>6</v>
      </c>
      <c r="I237" s="231"/>
      <c r="J237" s="232">
        <f>ROUND(I237*H237,2)</f>
        <v>0</v>
      </c>
      <c r="K237" s="228" t="s">
        <v>1</v>
      </c>
      <c r="L237" s="44"/>
      <c r="M237" s="233" t="s">
        <v>1</v>
      </c>
      <c r="N237" s="234" t="s">
        <v>41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161</v>
      </c>
      <c r="AT237" s="237" t="s">
        <v>156</v>
      </c>
      <c r="AU237" s="237" t="s">
        <v>83</v>
      </c>
      <c r="AY237" s="17" t="s">
        <v>153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83</v>
      </c>
      <c r="BK237" s="238">
        <f>ROUND(I237*H237,2)</f>
        <v>0</v>
      </c>
      <c r="BL237" s="17" t="s">
        <v>161</v>
      </c>
      <c r="BM237" s="237" t="s">
        <v>1041</v>
      </c>
    </row>
    <row r="238" spans="1:65" s="2" customFormat="1" ht="16.5" customHeight="1">
      <c r="A238" s="38"/>
      <c r="B238" s="39"/>
      <c r="C238" s="226" t="s">
        <v>1042</v>
      </c>
      <c r="D238" s="226" t="s">
        <v>156</v>
      </c>
      <c r="E238" s="227" t="s">
        <v>1043</v>
      </c>
      <c r="F238" s="228" t="s">
        <v>1044</v>
      </c>
      <c r="G238" s="229" t="s">
        <v>726</v>
      </c>
      <c r="H238" s="230">
        <v>6</v>
      </c>
      <c r="I238" s="231"/>
      <c r="J238" s="232">
        <f>ROUND(I238*H238,2)</f>
        <v>0</v>
      </c>
      <c r="K238" s="228" t="s">
        <v>1</v>
      </c>
      <c r="L238" s="44"/>
      <c r="M238" s="233" t="s">
        <v>1</v>
      </c>
      <c r="N238" s="234" t="s">
        <v>41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161</v>
      </c>
      <c r="AT238" s="237" t="s">
        <v>156</v>
      </c>
      <c r="AU238" s="237" t="s">
        <v>83</v>
      </c>
      <c r="AY238" s="17" t="s">
        <v>153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83</v>
      </c>
      <c r="BK238" s="238">
        <f>ROUND(I238*H238,2)</f>
        <v>0</v>
      </c>
      <c r="BL238" s="17" t="s">
        <v>161</v>
      </c>
      <c r="BM238" s="237" t="s">
        <v>1045</v>
      </c>
    </row>
    <row r="239" spans="1:65" s="2" customFormat="1" ht="24.15" customHeight="1">
      <c r="A239" s="38"/>
      <c r="B239" s="39"/>
      <c r="C239" s="226" t="s">
        <v>891</v>
      </c>
      <c r="D239" s="226" t="s">
        <v>156</v>
      </c>
      <c r="E239" s="227" t="s">
        <v>1046</v>
      </c>
      <c r="F239" s="228" t="s">
        <v>1047</v>
      </c>
      <c r="G239" s="229" t="s">
        <v>172</v>
      </c>
      <c r="H239" s="230">
        <v>2565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41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161</v>
      </c>
      <c r="AT239" s="237" t="s">
        <v>156</v>
      </c>
      <c r="AU239" s="237" t="s">
        <v>83</v>
      </c>
      <c r="AY239" s="17" t="s">
        <v>153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83</v>
      </c>
      <c r="BK239" s="238">
        <f>ROUND(I239*H239,2)</f>
        <v>0</v>
      </c>
      <c r="BL239" s="17" t="s">
        <v>161</v>
      </c>
      <c r="BM239" s="237" t="s">
        <v>1048</v>
      </c>
    </row>
    <row r="240" spans="1:65" s="2" customFormat="1" ht="24.15" customHeight="1">
      <c r="A240" s="38"/>
      <c r="B240" s="39"/>
      <c r="C240" s="226" t="s">
        <v>427</v>
      </c>
      <c r="D240" s="226" t="s">
        <v>156</v>
      </c>
      <c r="E240" s="227" t="s">
        <v>1049</v>
      </c>
      <c r="F240" s="228" t="s">
        <v>1050</v>
      </c>
      <c r="G240" s="229" t="s">
        <v>172</v>
      </c>
      <c r="H240" s="230">
        <v>56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41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161</v>
      </c>
      <c r="AT240" s="237" t="s">
        <v>156</v>
      </c>
      <c r="AU240" s="237" t="s">
        <v>83</v>
      </c>
      <c r="AY240" s="17" t="s">
        <v>153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83</v>
      </c>
      <c r="BK240" s="238">
        <f>ROUND(I240*H240,2)</f>
        <v>0</v>
      </c>
      <c r="BL240" s="17" t="s">
        <v>161</v>
      </c>
      <c r="BM240" s="237" t="s">
        <v>1051</v>
      </c>
    </row>
    <row r="241" spans="1:65" s="2" customFormat="1" ht="21.75" customHeight="1">
      <c r="A241" s="38"/>
      <c r="B241" s="39"/>
      <c r="C241" s="226" t="s">
        <v>893</v>
      </c>
      <c r="D241" s="226" t="s">
        <v>156</v>
      </c>
      <c r="E241" s="227" t="s">
        <v>1052</v>
      </c>
      <c r="F241" s="228" t="s">
        <v>895</v>
      </c>
      <c r="G241" s="229" t="s">
        <v>172</v>
      </c>
      <c r="H241" s="230">
        <v>56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161</v>
      </c>
      <c r="AT241" s="237" t="s">
        <v>156</v>
      </c>
      <c r="AU241" s="237" t="s">
        <v>83</v>
      </c>
      <c r="AY241" s="17" t="s">
        <v>153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161</v>
      </c>
      <c r="BM241" s="237" t="s">
        <v>1053</v>
      </c>
    </row>
    <row r="242" spans="1:65" s="2" customFormat="1" ht="16.5" customHeight="1">
      <c r="A242" s="38"/>
      <c r="B242" s="39"/>
      <c r="C242" s="226" t="s">
        <v>1054</v>
      </c>
      <c r="D242" s="226" t="s">
        <v>156</v>
      </c>
      <c r="E242" s="227" t="s">
        <v>897</v>
      </c>
      <c r="F242" s="228" t="s">
        <v>898</v>
      </c>
      <c r="G242" s="229" t="s">
        <v>726</v>
      </c>
      <c r="H242" s="230">
        <v>10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41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161</v>
      </c>
      <c r="AT242" s="237" t="s">
        <v>156</v>
      </c>
      <c r="AU242" s="237" t="s">
        <v>83</v>
      </c>
      <c r="AY242" s="17" t="s">
        <v>153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83</v>
      </c>
      <c r="BK242" s="238">
        <f>ROUND(I242*H242,2)</f>
        <v>0</v>
      </c>
      <c r="BL242" s="17" t="s">
        <v>161</v>
      </c>
      <c r="BM242" s="237" t="s">
        <v>590</v>
      </c>
    </row>
    <row r="243" spans="1:65" s="2" customFormat="1" ht="21.75" customHeight="1">
      <c r="A243" s="38"/>
      <c r="B243" s="39"/>
      <c r="C243" s="226" t="s">
        <v>896</v>
      </c>
      <c r="D243" s="226" t="s">
        <v>156</v>
      </c>
      <c r="E243" s="227" t="s">
        <v>1055</v>
      </c>
      <c r="F243" s="228" t="s">
        <v>1056</v>
      </c>
      <c r="G243" s="229" t="s">
        <v>726</v>
      </c>
      <c r="H243" s="230">
        <v>114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41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161</v>
      </c>
      <c r="AT243" s="237" t="s">
        <v>156</v>
      </c>
      <c r="AU243" s="237" t="s">
        <v>83</v>
      </c>
      <c r="AY243" s="17" t="s">
        <v>153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83</v>
      </c>
      <c r="BK243" s="238">
        <f>ROUND(I243*H243,2)</f>
        <v>0</v>
      </c>
      <c r="BL243" s="17" t="s">
        <v>161</v>
      </c>
      <c r="BM243" s="237" t="s">
        <v>1057</v>
      </c>
    </row>
    <row r="244" spans="1:65" s="2" customFormat="1" ht="21.75" customHeight="1">
      <c r="A244" s="38"/>
      <c r="B244" s="39"/>
      <c r="C244" s="226" t="s">
        <v>1058</v>
      </c>
      <c r="D244" s="226" t="s">
        <v>156</v>
      </c>
      <c r="E244" s="227" t="s">
        <v>1059</v>
      </c>
      <c r="F244" s="228" t="s">
        <v>1060</v>
      </c>
      <c r="G244" s="229" t="s">
        <v>726</v>
      </c>
      <c r="H244" s="230">
        <v>10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41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161</v>
      </c>
      <c r="AT244" s="237" t="s">
        <v>156</v>
      </c>
      <c r="AU244" s="237" t="s">
        <v>83</v>
      </c>
      <c r="AY244" s="17" t="s">
        <v>153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83</v>
      </c>
      <c r="BK244" s="238">
        <f>ROUND(I244*H244,2)</f>
        <v>0</v>
      </c>
      <c r="BL244" s="17" t="s">
        <v>161</v>
      </c>
      <c r="BM244" s="237" t="s">
        <v>592</v>
      </c>
    </row>
    <row r="245" spans="1:65" s="2" customFormat="1" ht="16.5" customHeight="1">
      <c r="A245" s="38"/>
      <c r="B245" s="39"/>
      <c r="C245" s="226" t="s">
        <v>899</v>
      </c>
      <c r="D245" s="226" t="s">
        <v>156</v>
      </c>
      <c r="E245" s="227" t="s">
        <v>890</v>
      </c>
      <c r="F245" s="228" t="s">
        <v>794</v>
      </c>
      <c r="G245" s="229" t="s">
        <v>795</v>
      </c>
      <c r="H245" s="230">
        <v>8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41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161</v>
      </c>
      <c r="AT245" s="237" t="s">
        <v>156</v>
      </c>
      <c r="AU245" s="237" t="s">
        <v>83</v>
      </c>
      <c r="AY245" s="17" t="s">
        <v>153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83</v>
      </c>
      <c r="BK245" s="238">
        <f>ROUND(I245*H245,2)</f>
        <v>0</v>
      </c>
      <c r="BL245" s="17" t="s">
        <v>161</v>
      </c>
      <c r="BM245" s="237" t="s">
        <v>1061</v>
      </c>
    </row>
    <row r="246" spans="1:65" s="2" customFormat="1" ht="16.5" customHeight="1">
      <c r="A246" s="38"/>
      <c r="B246" s="39"/>
      <c r="C246" s="226" t="s">
        <v>1062</v>
      </c>
      <c r="D246" s="226" t="s">
        <v>156</v>
      </c>
      <c r="E246" s="227" t="s">
        <v>892</v>
      </c>
      <c r="F246" s="228" t="s">
        <v>797</v>
      </c>
      <c r="G246" s="229" t="s">
        <v>795</v>
      </c>
      <c r="H246" s="230">
        <v>8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41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161</v>
      </c>
      <c r="AT246" s="237" t="s">
        <v>156</v>
      </c>
      <c r="AU246" s="237" t="s">
        <v>83</v>
      </c>
      <c r="AY246" s="17" t="s">
        <v>153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83</v>
      </c>
      <c r="BK246" s="238">
        <f>ROUND(I246*H246,2)</f>
        <v>0</v>
      </c>
      <c r="BL246" s="17" t="s">
        <v>161</v>
      </c>
      <c r="BM246" s="237" t="s">
        <v>1063</v>
      </c>
    </row>
    <row r="247" spans="1:65" s="2" customFormat="1" ht="16.5" customHeight="1">
      <c r="A247" s="38"/>
      <c r="B247" s="39"/>
      <c r="C247" s="226" t="s">
        <v>902</v>
      </c>
      <c r="D247" s="226" t="s">
        <v>156</v>
      </c>
      <c r="E247" s="227" t="s">
        <v>1064</v>
      </c>
      <c r="F247" s="228" t="s">
        <v>1065</v>
      </c>
      <c r="G247" s="229" t="s">
        <v>795</v>
      </c>
      <c r="H247" s="230">
        <v>8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41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161</v>
      </c>
      <c r="AT247" s="237" t="s">
        <v>156</v>
      </c>
      <c r="AU247" s="237" t="s">
        <v>83</v>
      </c>
      <c r="AY247" s="17" t="s">
        <v>153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83</v>
      </c>
      <c r="BK247" s="238">
        <f>ROUND(I247*H247,2)</f>
        <v>0</v>
      </c>
      <c r="BL247" s="17" t="s">
        <v>161</v>
      </c>
      <c r="BM247" s="237" t="s">
        <v>1066</v>
      </c>
    </row>
    <row r="248" spans="1:65" s="2" customFormat="1" ht="16.5" customHeight="1">
      <c r="A248" s="38"/>
      <c r="B248" s="39"/>
      <c r="C248" s="226" t="s">
        <v>1067</v>
      </c>
      <c r="D248" s="226" t="s">
        <v>156</v>
      </c>
      <c r="E248" s="227" t="s">
        <v>1068</v>
      </c>
      <c r="F248" s="228" t="s">
        <v>1069</v>
      </c>
      <c r="G248" s="229" t="s">
        <v>1070</v>
      </c>
      <c r="H248" s="230">
        <v>7</v>
      </c>
      <c r="I248" s="231"/>
      <c r="J248" s="232">
        <f>ROUND(I248*H248,2)</f>
        <v>0</v>
      </c>
      <c r="K248" s="228" t="s">
        <v>1</v>
      </c>
      <c r="L248" s="44"/>
      <c r="M248" s="233" t="s">
        <v>1</v>
      </c>
      <c r="N248" s="234" t="s">
        <v>41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161</v>
      </c>
      <c r="AT248" s="237" t="s">
        <v>156</v>
      </c>
      <c r="AU248" s="237" t="s">
        <v>83</v>
      </c>
      <c r="AY248" s="17" t="s">
        <v>153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83</v>
      </c>
      <c r="BK248" s="238">
        <f>ROUND(I248*H248,2)</f>
        <v>0</v>
      </c>
      <c r="BL248" s="17" t="s">
        <v>161</v>
      </c>
      <c r="BM248" s="237" t="s">
        <v>1071</v>
      </c>
    </row>
    <row r="249" spans="1:65" s="2" customFormat="1" ht="16.5" customHeight="1">
      <c r="A249" s="38"/>
      <c r="B249" s="39"/>
      <c r="C249" s="226" t="s">
        <v>905</v>
      </c>
      <c r="D249" s="226" t="s">
        <v>156</v>
      </c>
      <c r="E249" s="227" t="s">
        <v>1072</v>
      </c>
      <c r="F249" s="228" t="s">
        <v>1073</v>
      </c>
      <c r="G249" s="229" t="s">
        <v>795</v>
      </c>
      <c r="H249" s="230">
        <v>8</v>
      </c>
      <c r="I249" s="231"/>
      <c r="J249" s="232">
        <f>ROUND(I249*H249,2)</f>
        <v>0</v>
      </c>
      <c r="K249" s="228" t="s">
        <v>1</v>
      </c>
      <c r="L249" s="44"/>
      <c r="M249" s="233" t="s">
        <v>1</v>
      </c>
      <c r="N249" s="234" t="s">
        <v>41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161</v>
      </c>
      <c r="AT249" s="237" t="s">
        <v>156</v>
      </c>
      <c r="AU249" s="237" t="s">
        <v>83</v>
      </c>
      <c r="AY249" s="17" t="s">
        <v>153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83</v>
      </c>
      <c r="BK249" s="238">
        <f>ROUND(I249*H249,2)</f>
        <v>0</v>
      </c>
      <c r="BL249" s="17" t="s">
        <v>161</v>
      </c>
      <c r="BM249" s="237" t="s">
        <v>1074</v>
      </c>
    </row>
    <row r="250" spans="1:65" s="2" customFormat="1" ht="16.5" customHeight="1">
      <c r="A250" s="38"/>
      <c r="B250" s="39"/>
      <c r="C250" s="226" t="s">
        <v>1075</v>
      </c>
      <c r="D250" s="226" t="s">
        <v>156</v>
      </c>
      <c r="E250" s="227" t="s">
        <v>1076</v>
      </c>
      <c r="F250" s="228" t="s">
        <v>1077</v>
      </c>
      <c r="G250" s="229" t="s">
        <v>726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41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161</v>
      </c>
      <c r="AT250" s="237" t="s">
        <v>156</v>
      </c>
      <c r="AU250" s="237" t="s">
        <v>83</v>
      </c>
      <c r="AY250" s="17" t="s">
        <v>153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83</v>
      </c>
      <c r="BK250" s="238">
        <f>ROUND(I250*H250,2)</f>
        <v>0</v>
      </c>
      <c r="BL250" s="17" t="s">
        <v>161</v>
      </c>
      <c r="BM250" s="237" t="s">
        <v>1078</v>
      </c>
    </row>
    <row r="251" spans="1:65" s="2" customFormat="1" ht="24.15" customHeight="1">
      <c r="A251" s="38"/>
      <c r="B251" s="39"/>
      <c r="C251" s="226" t="s">
        <v>908</v>
      </c>
      <c r="D251" s="226" t="s">
        <v>156</v>
      </c>
      <c r="E251" s="227" t="s">
        <v>1079</v>
      </c>
      <c r="F251" s="228" t="s">
        <v>1080</v>
      </c>
      <c r="G251" s="229" t="s">
        <v>726</v>
      </c>
      <c r="H251" s="230">
        <v>62</v>
      </c>
      <c r="I251" s="231"/>
      <c r="J251" s="232">
        <f>ROUND(I251*H251,2)</f>
        <v>0</v>
      </c>
      <c r="K251" s="228" t="s">
        <v>1</v>
      </c>
      <c r="L251" s="44"/>
      <c r="M251" s="233" t="s">
        <v>1</v>
      </c>
      <c r="N251" s="234" t="s">
        <v>41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161</v>
      </c>
      <c r="AT251" s="237" t="s">
        <v>156</v>
      </c>
      <c r="AU251" s="237" t="s">
        <v>83</v>
      </c>
      <c r="AY251" s="17" t="s">
        <v>153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83</v>
      </c>
      <c r="BK251" s="238">
        <f>ROUND(I251*H251,2)</f>
        <v>0</v>
      </c>
      <c r="BL251" s="17" t="s">
        <v>161</v>
      </c>
      <c r="BM251" s="237" t="s">
        <v>1081</v>
      </c>
    </row>
    <row r="252" spans="1:65" s="2" customFormat="1" ht="16.5" customHeight="1">
      <c r="A252" s="38"/>
      <c r="B252" s="39"/>
      <c r="C252" s="226" t="s">
        <v>1082</v>
      </c>
      <c r="D252" s="226" t="s">
        <v>156</v>
      </c>
      <c r="E252" s="227" t="s">
        <v>1083</v>
      </c>
      <c r="F252" s="228" t="s">
        <v>1084</v>
      </c>
      <c r="G252" s="229" t="s">
        <v>726</v>
      </c>
      <c r="H252" s="230">
        <v>62</v>
      </c>
      <c r="I252" s="231"/>
      <c r="J252" s="232">
        <f>ROUND(I252*H252,2)</f>
        <v>0</v>
      </c>
      <c r="K252" s="228" t="s">
        <v>1</v>
      </c>
      <c r="L252" s="44"/>
      <c r="M252" s="233" t="s">
        <v>1</v>
      </c>
      <c r="N252" s="234" t="s">
        <v>41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161</v>
      </c>
      <c r="AT252" s="237" t="s">
        <v>156</v>
      </c>
      <c r="AU252" s="237" t="s">
        <v>83</v>
      </c>
      <c r="AY252" s="17" t="s">
        <v>153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83</v>
      </c>
      <c r="BK252" s="238">
        <f>ROUND(I252*H252,2)</f>
        <v>0</v>
      </c>
      <c r="BL252" s="17" t="s">
        <v>161</v>
      </c>
      <c r="BM252" s="237" t="s">
        <v>1085</v>
      </c>
    </row>
    <row r="253" spans="1:65" s="2" customFormat="1" ht="24.15" customHeight="1">
      <c r="A253" s="38"/>
      <c r="B253" s="39"/>
      <c r="C253" s="226" t="s">
        <v>911</v>
      </c>
      <c r="D253" s="226" t="s">
        <v>156</v>
      </c>
      <c r="E253" s="227" t="s">
        <v>1086</v>
      </c>
      <c r="F253" s="228" t="s">
        <v>1087</v>
      </c>
      <c r="G253" s="229" t="s">
        <v>726</v>
      </c>
      <c r="H253" s="230">
        <v>62</v>
      </c>
      <c r="I253" s="231"/>
      <c r="J253" s="232">
        <f>ROUND(I253*H253,2)</f>
        <v>0</v>
      </c>
      <c r="K253" s="228" t="s">
        <v>1</v>
      </c>
      <c r="L253" s="44"/>
      <c r="M253" s="233" t="s">
        <v>1</v>
      </c>
      <c r="N253" s="234" t="s">
        <v>41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161</v>
      </c>
      <c r="AT253" s="237" t="s">
        <v>156</v>
      </c>
      <c r="AU253" s="237" t="s">
        <v>83</v>
      </c>
      <c r="AY253" s="17" t="s">
        <v>153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83</v>
      </c>
      <c r="BK253" s="238">
        <f>ROUND(I253*H253,2)</f>
        <v>0</v>
      </c>
      <c r="BL253" s="17" t="s">
        <v>161</v>
      </c>
      <c r="BM253" s="237" t="s">
        <v>1088</v>
      </c>
    </row>
    <row r="254" spans="1:63" s="12" customFormat="1" ht="25.9" customHeight="1">
      <c r="A254" s="12"/>
      <c r="B254" s="210"/>
      <c r="C254" s="211"/>
      <c r="D254" s="212" t="s">
        <v>75</v>
      </c>
      <c r="E254" s="213" t="s">
        <v>1089</v>
      </c>
      <c r="F254" s="213" t="s">
        <v>1090</v>
      </c>
      <c r="G254" s="211"/>
      <c r="H254" s="211"/>
      <c r="I254" s="214"/>
      <c r="J254" s="215">
        <f>BK254</f>
        <v>0</v>
      </c>
      <c r="K254" s="211"/>
      <c r="L254" s="216"/>
      <c r="M254" s="217"/>
      <c r="N254" s="218"/>
      <c r="O254" s="218"/>
      <c r="P254" s="219">
        <f>SUM(P255:P274)</f>
        <v>0</v>
      </c>
      <c r="Q254" s="218"/>
      <c r="R254" s="219">
        <f>SUM(R255:R274)</f>
        <v>0</v>
      </c>
      <c r="S254" s="218"/>
      <c r="T254" s="220">
        <f>SUM(T255:T274)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1" t="s">
        <v>83</v>
      </c>
      <c r="AT254" s="222" t="s">
        <v>75</v>
      </c>
      <c r="AU254" s="222" t="s">
        <v>76</v>
      </c>
      <c r="AY254" s="221" t="s">
        <v>153</v>
      </c>
      <c r="BK254" s="223">
        <f>SUM(BK255:BK274)</f>
        <v>0</v>
      </c>
    </row>
    <row r="255" spans="1:65" s="2" customFormat="1" ht="24.15" customHeight="1">
      <c r="A255" s="38"/>
      <c r="B255" s="39"/>
      <c r="C255" s="226" t="s">
        <v>1091</v>
      </c>
      <c r="D255" s="226" t="s">
        <v>156</v>
      </c>
      <c r="E255" s="227" t="s">
        <v>1092</v>
      </c>
      <c r="F255" s="228" t="s">
        <v>1093</v>
      </c>
      <c r="G255" s="229" t="s">
        <v>726</v>
      </c>
      <c r="H255" s="230">
        <v>1</v>
      </c>
      <c r="I255" s="231"/>
      <c r="J255" s="232">
        <f>ROUND(I255*H255,2)</f>
        <v>0</v>
      </c>
      <c r="K255" s="228" t="s">
        <v>1</v>
      </c>
      <c r="L255" s="44"/>
      <c r="M255" s="233" t="s">
        <v>1</v>
      </c>
      <c r="N255" s="234" t="s">
        <v>41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161</v>
      </c>
      <c r="AT255" s="237" t="s">
        <v>156</v>
      </c>
      <c r="AU255" s="237" t="s">
        <v>83</v>
      </c>
      <c r="AY255" s="17" t="s">
        <v>153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83</v>
      </c>
      <c r="BK255" s="238">
        <f>ROUND(I255*H255,2)</f>
        <v>0</v>
      </c>
      <c r="BL255" s="17" t="s">
        <v>161</v>
      </c>
      <c r="BM255" s="237" t="s">
        <v>1094</v>
      </c>
    </row>
    <row r="256" spans="1:65" s="2" customFormat="1" ht="16.5" customHeight="1">
      <c r="A256" s="38"/>
      <c r="B256" s="39"/>
      <c r="C256" s="226" t="s">
        <v>916</v>
      </c>
      <c r="D256" s="226" t="s">
        <v>156</v>
      </c>
      <c r="E256" s="227" t="s">
        <v>1095</v>
      </c>
      <c r="F256" s="228" t="s">
        <v>1096</v>
      </c>
      <c r="G256" s="229" t="s">
        <v>726</v>
      </c>
      <c r="H256" s="230">
        <v>10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41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161</v>
      </c>
      <c r="AT256" s="237" t="s">
        <v>156</v>
      </c>
      <c r="AU256" s="237" t="s">
        <v>83</v>
      </c>
      <c r="AY256" s="17" t="s">
        <v>153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83</v>
      </c>
      <c r="BK256" s="238">
        <f>ROUND(I256*H256,2)</f>
        <v>0</v>
      </c>
      <c r="BL256" s="17" t="s">
        <v>161</v>
      </c>
      <c r="BM256" s="237" t="s">
        <v>1097</v>
      </c>
    </row>
    <row r="257" spans="1:65" s="2" customFormat="1" ht="21.75" customHeight="1">
      <c r="A257" s="38"/>
      <c r="B257" s="39"/>
      <c r="C257" s="226" t="s">
        <v>1098</v>
      </c>
      <c r="D257" s="226" t="s">
        <v>156</v>
      </c>
      <c r="E257" s="227" t="s">
        <v>1099</v>
      </c>
      <c r="F257" s="228" t="s">
        <v>1100</v>
      </c>
      <c r="G257" s="229" t="s">
        <v>726</v>
      </c>
      <c r="H257" s="230">
        <v>1</v>
      </c>
      <c r="I257" s="231"/>
      <c r="J257" s="232">
        <f>ROUND(I257*H257,2)</f>
        <v>0</v>
      </c>
      <c r="K257" s="228" t="s">
        <v>1</v>
      </c>
      <c r="L257" s="44"/>
      <c r="M257" s="233" t="s">
        <v>1</v>
      </c>
      <c r="N257" s="234" t="s">
        <v>41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161</v>
      </c>
      <c r="AT257" s="237" t="s">
        <v>156</v>
      </c>
      <c r="AU257" s="237" t="s">
        <v>83</v>
      </c>
      <c r="AY257" s="17" t="s">
        <v>153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83</v>
      </c>
      <c r="BK257" s="238">
        <f>ROUND(I257*H257,2)</f>
        <v>0</v>
      </c>
      <c r="BL257" s="17" t="s">
        <v>161</v>
      </c>
      <c r="BM257" s="237" t="s">
        <v>1101</v>
      </c>
    </row>
    <row r="258" spans="1:65" s="2" customFormat="1" ht="24.15" customHeight="1">
      <c r="A258" s="38"/>
      <c r="B258" s="39"/>
      <c r="C258" s="226" t="s">
        <v>919</v>
      </c>
      <c r="D258" s="226" t="s">
        <v>156</v>
      </c>
      <c r="E258" s="227" t="s">
        <v>1102</v>
      </c>
      <c r="F258" s="228" t="s">
        <v>1103</v>
      </c>
      <c r="G258" s="229" t="s">
        <v>726</v>
      </c>
      <c r="H258" s="230">
        <v>2</v>
      </c>
      <c r="I258" s="231"/>
      <c r="J258" s="232">
        <f>ROUND(I258*H258,2)</f>
        <v>0</v>
      </c>
      <c r="K258" s="228" t="s">
        <v>1</v>
      </c>
      <c r="L258" s="44"/>
      <c r="M258" s="233" t="s">
        <v>1</v>
      </c>
      <c r="N258" s="234" t="s">
        <v>41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161</v>
      </c>
      <c r="AT258" s="237" t="s">
        <v>156</v>
      </c>
      <c r="AU258" s="237" t="s">
        <v>83</v>
      </c>
      <c r="AY258" s="17" t="s">
        <v>153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83</v>
      </c>
      <c r="BK258" s="238">
        <f>ROUND(I258*H258,2)</f>
        <v>0</v>
      </c>
      <c r="BL258" s="17" t="s">
        <v>161</v>
      </c>
      <c r="BM258" s="237" t="s">
        <v>1104</v>
      </c>
    </row>
    <row r="259" spans="1:65" s="2" customFormat="1" ht="16.5" customHeight="1">
      <c r="A259" s="38"/>
      <c r="B259" s="39"/>
      <c r="C259" s="226" t="s">
        <v>1105</v>
      </c>
      <c r="D259" s="226" t="s">
        <v>156</v>
      </c>
      <c r="E259" s="227" t="s">
        <v>1106</v>
      </c>
      <c r="F259" s="228" t="s">
        <v>1107</v>
      </c>
      <c r="G259" s="229" t="s">
        <v>726</v>
      </c>
      <c r="H259" s="230">
        <v>2</v>
      </c>
      <c r="I259" s="231"/>
      <c r="J259" s="232">
        <f>ROUND(I259*H259,2)</f>
        <v>0</v>
      </c>
      <c r="K259" s="228" t="s">
        <v>1</v>
      </c>
      <c r="L259" s="44"/>
      <c r="M259" s="233" t="s">
        <v>1</v>
      </c>
      <c r="N259" s="234" t="s">
        <v>41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161</v>
      </c>
      <c r="AT259" s="237" t="s">
        <v>156</v>
      </c>
      <c r="AU259" s="237" t="s">
        <v>83</v>
      </c>
      <c r="AY259" s="17" t="s">
        <v>153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83</v>
      </c>
      <c r="BK259" s="238">
        <f>ROUND(I259*H259,2)</f>
        <v>0</v>
      </c>
      <c r="BL259" s="17" t="s">
        <v>161</v>
      </c>
      <c r="BM259" s="237" t="s">
        <v>1108</v>
      </c>
    </row>
    <row r="260" spans="1:65" s="2" customFormat="1" ht="24.15" customHeight="1">
      <c r="A260" s="38"/>
      <c r="B260" s="39"/>
      <c r="C260" s="226" t="s">
        <v>922</v>
      </c>
      <c r="D260" s="226" t="s">
        <v>156</v>
      </c>
      <c r="E260" s="227" t="s">
        <v>1109</v>
      </c>
      <c r="F260" s="228" t="s">
        <v>1110</v>
      </c>
      <c r="G260" s="229" t="s">
        <v>726</v>
      </c>
      <c r="H260" s="230">
        <v>1</v>
      </c>
      <c r="I260" s="231"/>
      <c r="J260" s="232">
        <f>ROUND(I260*H260,2)</f>
        <v>0</v>
      </c>
      <c r="K260" s="228" t="s">
        <v>1</v>
      </c>
      <c r="L260" s="44"/>
      <c r="M260" s="233" t="s">
        <v>1</v>
      </c>
      <c r="N260" s="234" t="s">
        <v>41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161</v>
      </c>
      <c r="AT260" s="237" t="s">
        <v>156</v>
      </c>
      <c r="AU260" s="237" t="s">
        <v>83</v>
      </c>
      <c r="AY260" s="17" t="s">
        <v>153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83</v>
      </c>
      <c r="BK260" s="238">
        <f>ROUND(I260*H260,2)</f>
        <v>0</v>
      </c>
      <c r="BL260" s="17" t="s">
        <v>161</v>
      </c>
      <c r="BM260" s="237" t="s">
        <v>1111</v>
      </c>
    </row>
    <row r="261" spans="1:65" s="2" customFormat="1" ht="16.5" customHeight="1">
      <c r="A261" s="38"/>
      <c r="B261" s="39"/>
      <c r="C261" s="226" t="s">
        <v>1112</v>
      </c>
      <c r="D261" s="226" t="s">
        <v>156</v>
      </c>
      <c r="E261" s="227" t="s">
        <v>1113</v>
      </c>
      <c r="F261" s="228" t="s">
        <v>1114</v>
      </c>
      <c r="G261" s="229" t="s">
        <v>726</v>
      </c>
      <c r="H261" s="230">
        <v>2</v>
      </c>
      <c r="I261" s="231"/>
      <c r="J261" s="232">
        <f>ROUND(I261*H261,2)</f>
        <v>0</v>
      </c>
      <c r="K261" s="228" t="s">
        <v>1</v>
      </c>
      <c r="L261" s="44"/>
      <c r="M261" s="233" t="s">
        <v>1</v>
      </c>
      <c r="N261" s="234" t="s">
        <v>41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161</v>
      </c>
      <c r="AT261" s="237" t="s">
        <v>156</v>
      </c>
      <c r="AU261" s="237" t="s">
        <v>83</v>
      </c>
      <c r="AY261" s="17" t="s">
        <v>153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83</v>
      </c>
      <c r="BK261" s="238">
        <f>ROUND(I261*H261,2)</f>
        <v>0</v>
      </c>
      <c r="BL261" s="17" t="s">
        <v>161</v>
      </c>
      <c r="BM261" s="237" t="s">
        <v>1115</v>
      </c>
    </row>
    <row r="262" spans="1:65" s="2" customFormat="1" ht="16.5" customHeight="1">
      <c r="A262" s="38"/>
      <c r="B262" s="39"/>
      <c r="C262" s="226" t="s">
        <v>925</v>
      </c>
      <c r="D262" s="226" t="s">
        <v>156</v>
      </c>
      <c r="E262" s="227" t="s">
        <v>1116</v>
      </c>
      <c r="F262" s="228" t="s">
        <v>1117</v>
      </c>
      <c r="G262" s="229" t="s">
        <v>726</v>
      </c>
      <c r="H262" s="230">
        <v>19</v>
      </c>
      <c r="I262" s="231"/>
      <c r="J262" s="232">
        <f>ROUND(I262*H262,2)</f>
        <v>0</v>
      </c>
      <c r="K262" s="228" t="s">
        <v>1</v>
      </c>
      <c r="L262" s="44"/>
      <c r="M262" s="233" t="s">
        <v>1</v>
      </c>
      <c r="N262" s="234" t="s">
        <v>41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161</v>
      </c>
      <c r="AT262" s="237" t="s">
        <v>156</v>
      </c>
      <c r="AU262" s="237" t="s">
        <v>83</v>
      </c>
      <c r="AY262" s="17" t="s">
        <v>153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83</v>
      </c>
      <c r="BK262" s="238">
        <f>ROUND(I262*H262,2)</f>
        <v>0</v>
      </c>
      <c r="BL262" s="17" t="s">
        <v>161</v>
      </c>
      <c r="BM262" s="237" t="s">
        <v>1118</v>
      </c>
    </row>
    <row r="263" spans="1:65" s="2" customFormat="1" ht="16.5" customHeight="1">
      <c r="A263" s="38"/>
      <c r="B263" s="39"/>
      <c r="C263" s="226" t="s">
        <v>1119</v>
      </c>
      <c r="D263" s="226" t="s">
        <v>156</v>
      </c>
      <c r="E263" s="227" t="s">
        <v>1120</v>
      </c>
      <c r="F263" s="228" t="s">
        <v>1121</v>
      </c>
      <c r="G263" s="229" t="s">
        <v>726</v>
      </c>
      <c r="H263" s="230">
        <v>19</v>
      </c>
      <c r="I263" s="231"/>
      <c r="J263" s="232">
        <f>ROUND(I263*H263,2)</f>
        <v>0</v>
      </c>
      <c r="K263" s="228" t="s">
        <v>1</v>
      </c>
      <c r="L263" s="44"/>
      <c r="M263" s="233" t="s">
        <v>1</v>
      </c>
      <c r="N263" s="234" t="s">
        <v>41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161</v>
      </c>
      <c r="AT263" s="237" t="s">
        <v>156</v>
      </c>
      <c r="AU263" s="237" t="s">
        <v>83</v>
      </c>
      <c r="AY263" s="17" t="s">
        <v>153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83</v>
      </c>
      <c r="BK263" s="238">
        <f>ROUND(I263*H263,2)</f>
        <v>0</v>
      </c>
      <c r="BL263" s="17" t="s">
        <v>161</v>
      </c>
      <c r="BM263" s="237" t="s">
        <v>1122</v>
      </c>
    </row>
    <row r="264" spans="1:65" s="2" customFormat="1" ht="24.15" customHeight="1">
      <c r="A264" s="38"/>
      <c r="B264" s="39"/>
      <c r="C264" s="226" t="s">
        <v>928</v>
      </c>
      <c r="D264" s="226" t="s">
        <v>156</v>
      </c>
      <c r="E264" s="227" t="s">
        <v>1123</v>
      </c>
      <c r="F264" s="228" t="s">
        <v>1124</v>
      </c>
      <c r="G264" s="229" t="s">
        <v>726</v>
      </c>
      <c r="H264" s="230">
        <v>6</v>
      </c>
      <c r="I264" s="231"/>
      <c r="J264" s="232">
        <f>ROUND(I264*H264,2)</f>
        <v>0</v>
      </c>
      <c r="K264" s="228" t="s">
        <v>1</v>
      </c>
      <c r="L264" s="44"/>
      <c r="M264" s="233" t="s">
        <v>1</v>
      </c>
      <c r="N264" s="234" t="s">
        <v>41</v>
      </c>
      <c r="O264" s="91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161</v>
      </c>
      <c r="AT264" s="237" t="s">
        <v>156</v>
      </c>
      <c r="AU264" s="237" t="s">
        <v>83</v>
      </c>
      <c r="AY264" s="17" t="s">
        <v>153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83</v>
      </c>
      <c r="BK264" s="238">
        <f>ROUND(I264*H264,2)</f>
        <v>0</v>
      </c>
      <c r="BL264" s="17" t="s">
        <v>161</v>
      </c>
      <c r="BM264" s="237" t="s">
        <v>1125</v>
      </c>
    </row>
    <row r="265" spans="1:65" s="2" customFormat="1" ht="24.15" customHeight="1">
      <c r="A265" s="38"/>
      <c r="B265" s="39"/>
      <c r="C265" s="226" t="s">
        <v>1126</v>
      </c>
      <c r="D265" s="226" t="s">
        <v>156</v>
      </c>
      <c r="E265" s="227" t="s">
        <v>1127</v>
      </c>
      <c r="F265" s="228" t="s">
        <v>1128</v>
      </c>
      <c r="G265" s="229" t="s">
        <v>726</v>
      </c>
      <c r="H265" s="230">
        <v>6</v>
      </c>
      <c r="I265" s="231"/>
      <c r="J265" s="232">
        <f>ROUND(I265*H265,2)</f>
        <v>0</v>
      </c>
      <c r="K265" s="228" t="s">
        <v>1</v>
      </c>
      <c r="L265" s="44"/>
      <c r="M265" s="233" t="s">
        <v>1</v>
      </c>
      <c r="N265" s="234" t="s">
        <v>41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161</v>
      </c>
      <c r="AT265" s="237" t="s">
        <v>156</v>
      </c>
      <c r="AU265" s="237" t="s">
        <v>83</v>
      </c>
      <c r="AY265" s="17" t="s">
        <v>153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83</v>
      </c>
      <c r="BK265" s="238">
        <f>ROUND(I265*H265,2)</f>
        <v>0</v>
      </c>
      <c r="BL265" s="17" t="s">
        <v>161</v>
      </c>
      <c r="BM265" s="237" t="s">
        <v>1129</v>
      </c>
    </row>
    <row r="266" spans="1:65" s="2" customFormat="1" ht="24.15" customHeight="1">
      <c r="A266" s="38"/>
      <c r="B266" s="39"/>
      <c r="C266" s="226" t="s">
        <v>931</v>
      </c>
      <c r="D266" s="226" t="s">
        <v>156</v>
      </c>
      <c r="E266" s="227" t="s">
        <v>1130</v>
      </c>
      <c r="F266" s="228" t="s">
        <v>1131</v>
      </c>
      <c r="G266" s="229" t="s">
        <v>726</v>
      </c>
      <c r="H266" s="230">
        <v>1</v>
      </c>
      <c r="I266" s="231"/>
      <c r="J266" s="232">
        <f>ROUND(I266*H266,2)</f>
        <v>0</v>
      </c>
      <c r="K266" s="228" t="s">
        <v>1</v>
      </c>
      <c r="L266" s="44"/>
      <c r="M266" s="233" t="s">
        <v>1</v>
      </c>
      <c r="N266" s="234" t="s">
        <v>41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161</v>
      </c>
      <c r="AT266" s="237" t="s">
        <v>156</v>
      </c>
      <c r="AU266" s="237" t="s">
        <v>83</v>
      </c>
      <c r="AY266" s="17" t="s">
        <v>153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83</v>
      </c>
      <c r="BK266" s="238">
        <f>ROUND(I266*H266,2)</f>
        <v>0</v>
      </c>
      <c r="BL266" s="17" t="s">
        <v>161</v>
      </c>
      <c r="BM266" s="237" t="s">
        <v>1132</v>
      </c>
    </row>
    <row r="267" spans="1:65" s="2" customFormat="1" ht="16.5" customHeight="1">
      <c r="A267" s="38"/>
      <c r="B267" s="39"/>
      <c r="C267" s="226" t="s">
        <v>1133</v>
      </c>
      <c r="D267" s="226" t="s">
        <v>156</v>
      </c>
      <c r="E267" s="227" t="s">
        <v>1134</v>
      </c>
      <c r="F267" s="228" t="s">
        <v>1135</v>
      </c>
      <c r="G267" s="229" t="s">
        <v>726</v>
      </c>
      <c r="H267" s="230">
        <v>6</v>
      </c>
      <c r="I267" s="231"/>
      <c r="J267" s="232">
        <f>ROUND(I267*H267,2)</f>
        <v>0</v>
      </c>
      <c r="K267" s="228" t="s">
        <v>1</v>
      </c>
      <c r="L267" s="44"/>
      <c r="M267" s="233" t="s">
        <v>1</v>
      </c>
      <c r="N267" s="234" t="s">
        <v>41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161</v>
      </c>
      <c r="AT267" s="237" t="s">
        <v>156</v>
      </c>
      <c r="AU267" s="237" t="s">
        <v>83</v>
      </c>
      <c r="AY267" s="17" t="s">
        <v>153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83</v>
      </c>
      <c r="BK267" s="238">
        <f>ROUND(I267*H267,2)</f>
        <v>0</v>
      </c>
      <c r="BL267" s="17" t="s">
        <v>161</v>
      </c>
      <c r="BM267" s="237" t="s">
        <v>1136</v>
      </c>
    </row>
    <row r="268" spans="1:65" s="2" customFormat="1" ht="24.15" customHeight="1">
      <c r="A268" s="38"/>
      <c r="B268" s="39"/>
      <c r="C268" s="226" t="s">
        <v>934</v>
      </c>
      <c r="D268" s="226" t="s">
        <v>156</v>
      </c>
      <c r="E268" s="227" t="s">
        <v>1137</v>
      </c>
      <c r="F268" s="228" t="s">
        <v>1138</v>
      </c>
      <c r="G268" s="229" t="s">
        <v>726</v>
      </c>
      <c r="H268" s="230">
        <v>2565</v>
      </c>
      <c r="I268" s="231"/>
      <c r="J268" s="232">
        <f>ROUND(I268*H268,2)</f>
        <v>0</v>
      </c>
      <c r="K268" s="228" t="s">
        <v>1</v>
      </c>
      <c r="L268" s="44"/>
      <c r="M268" s="233" t="s">
        <v>1</v>
      </c>
      <c r="N268" s="234" t="s">
        <v>41</v>
      </c>
      <c r="O268" s="91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161</v>
      </c>
      <c r="AT268" s="237" t="s">
        <v>156</v>
      </c>
      <c r="AU268" s="237" t="s">
        <v>83</v>
      </c>
      <c r="AY268" s="17" t="s">
        <v>153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83</v>
      </c>
      <c r="BK268" s="238">
        <f>ROUND(I268*H268,2)</f>
        <v>0</v>
      </c>
      <c r="BL268" s="17" t="s">
        <v>161</v>
      </c>
      <c r="BM268" s="237" t="s">
        <v>1139</v>
      </c>
    </row>
    <row r="269" spans="1:65" s="2" customFormat="1" ht="21.75" customHeight="1">
      <c r="A269" s="38"/>
      <c r="B269" s="39"/>
      <c r="C269" s="226" t="s">
        <v>1140</v>
      </c>
      <c r="D269" s="226" t="s">
        <v>156</v>
      </c>
      <c r="E269" s="227" t="s">
        <v>1141</v>
      </c>
      <c r="F269" s="228" t="s">
        <v>1142</v>
      </c>
      <c r="G269" s="229" t="s">
        <v>172</v>
      </c>
      <c r="H269" s="230">
        <v>56</v>
      </c>
      <c r="I269" s="231"/>
      <c r="J269" s="232">
        <f>ROUND(I269*H269,2)</f>
        <v>0</v>
      </c>
      <c r="K269" s="228" t="s">
        <v>1</v>
      </c>
      <c r="L269" s="44"/>
      <c r="M269" s="233" t="s">
        <v>1</v>
      </c>
      <c r="N269" s="234" t="s">
        <v>41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161</v>
      </c>
      <c r="AT269" s="237" t="s">
        <v>156</v>
      </c>
      <c r="AU269" s="237" t="s">
        <v>83</v>
      </c>
      <c r="AY269" s="17" t="s">
        <v>153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83</v>
      </c>
      <c r="BK269" s="238">
        <f>ROUND(I269*H269,2)</f>
        <v>0</v>
      </c>
      <c r="BL269" s="17" t="s">
        <v>161</v>
      </c>
      <c r="BM269" s="237" t="s">
        <v>1143</v>
      </c>
    </row>
    <row r="270" spans="1:65" s="2" customFormat="1" ht="24.15" customHeight="1">
      <c r="A270" s="38"/>
      <c r="B270" s="39"/>
      <c r="C270" s="226" t="s">
        <v>937</v>
      </c>
      <c r="D270" s="226" t="s">
        <v>156</v>
      </c>
      <c r="E270" s="227" t="s">
        <v>1144</v>
      </c>
      <c r="F270" s="228" t="s">
        <v>1145</v>
      </c>
      <c r="G270" s="229" t="s">
        <v>172</v>
      </c>
      <c r="H270" s="230">
        <v>56</v>
      </c>
      <c r="I270" s="231"/>
      <c r="J270" s="232">
        <f>ROUND(I270*H270,2)</f>
        <v>0</v>
      </c>
      <c r="K270" s="228" t="s">
        <v>1</v>
      </c>
      <c r="L270" s="44"/>
      <c r="M270" s="233" t="s">
        <v>1</v>
      </c>
      <c r="N270" s="234" t="s">
        <v>41</v>
      </c>
      <c r="O270" s="91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161</v>
      </c>
      <c r="AT270" s="237" t="s">
        <v>156</v>
      </c>
      <c r="AU270" s="237" t="s">
        <v>83</v>
      </c>
      <c r="AY270" s="17" t="s">
        <v>153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83</v>
      </c>
      <c r="BK270" s="238">
        <f>ROUND(I270*H270,2)</f>
        <v>0</v>
      </c>
      <c r="BL270" s="17" t="s">
        <v>161</v>
      </c>
      <c r="BM270" s="237" t="s">
        <v>1146</v>
      </c>
    </row>
    <row r="271" spans="1:65" s="2" customFormat="1" ht="24.15" customHeight="1">
      <c r="A271" s="38"/>
      <c r="B271" s="39"/>
      <c r="C271" s="226" t="s">
        <v>1147</v>
      </c>
      <c r="D271" s="226" t="s">
        <v>156</v>
      </c>
      <c r="E271" s="227" t="s">
        <v>1148</v>
      </c>
      <c r="F271" s="228" t="s">
        <v>1149</v>
      </c>
      <c r="G271" s="229" t="s">
        <v>726</v>
      </c>
      <c r="H271" s="230">
        <v>1</v>
      </c>
      <c r="I271" s="231"/>
      <c r="J271" s="232">
        <f>ROUND(I271*H271,2)</f>
        <v>0</v>
      </c>
      <c r="K271" s="228" t="s">
        <v>1</v>
      </c>
      <c r="L271" s="44"/>
      <c r="M271" s="233" t="s">
        <v>1</v>
      </c>
      <c r="N271" s="234" t="s">
        <v>41</v>
      </c>
      <c r="O271" s="91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161</v>
      </c>
      <c r="AT271" s="237" t="s">
        <v>156</v>
      </c>
      <c r="AU271" s="237" t="s">
        <v>83</v>
      </c>
      <c r="AY271" s="17" t="s">
        <v>153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83</v>
      </c>
      <c r="BK271" s="238">
        <f>ROUND(I271*H271,2)</f>
        <v>0</v>
      </c>
      <c r="BL271" s="17" t="s">
        <v>161</v>
      </c>
      <c r="BM271" s="237" t="s">
        <v>1150</v>
      </c>
    </row>
    <row r="272" spans="1:65" s="2" customFormat="1" ht="24.15" customHeight="1">
      <c r="A272" s="38"/>
      <c r="B272" s="39"/>
      <c r="C272" s="226" t="s">
        <v>940</v>
      </c>
      <c r="D272" s="226" t="s">
        <v>156</v>
      </c>
      <c r="E272" s="227" t="s">
        <v>1151</v>
      </c>
      <c r="F272" s="228" t="s">
        <v>1152</v>
      </c>
      <c r="G272" s="229" t="s">
        <v>726</v>
      </c>
      <c r="H272" s="230">
        <v>1</v>
      </c>
      <c r="I272" s="231"/>
      <c r="J272" s="232">
        <f>ROUND(I272*H272,2)</f>
        <v>0</v>
      </c>
      <c r="K272" s="228" t="s">
        <v>1</v>
      </c>
      <c r="L272" s="44"/>
      <c r="M272" s="233" t="s">
        <v>1</v>
      </c>
      <c r="N272" s="234" t="s">
        <v>41</v>
      </c>
      <c r="O272" s="91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161</v>
      </c>
      <c r="AT272" s="237" t="s">
        <v>156</v>
      </c>
      <c r="AU272" s="237" t="s">
        <v>83</v>
      </c>
      <c r="AY272" s="17" t="s">
        <v>153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83</v>
      </c>
      <c r="BK272" s="238">
        <f>ROUND(I272*H272,2)</f>
        <v>0</v>
      </c>
      <c r="BL272" s="17" t="s">
        <v>161</v>
      </c>
      <c r="BM272" s="237" t="s">
        <v>1153</v>
      </c>
    </row>
    <row r="273" spans="1:65" s="2" customFormat="1" ht="24.15" customHeight="1">
      <c r="A273" s="38"/>
      <c r="B273" s="39"/>
      <c r="C273" s="226" t="s">
        <v>1154</v>
      </c>
      <c r="D273" s="226" t="s">
        <v>156</v>
      </c>
      <c r="E273" s="227" t="s">
        <v>1155</v>
      </c>
      <c r="F273" s="228" t="s">
        <v>1156</v>
      </c>
      <c r="G273" s="229" t="s">
        <v>726</v>
      </c>
      <c r="H273" s="230">
        <v>29</v>
      </c>
      <c r="I273" s="231"/>
      <c r="J273" s="232">
        <f>ROUND(I273*H273,2)</f>
        <v>0</v>
      </c>
      <c r="K273" s="228" t="s">
        <v>1</v>
      </c>
      <c r="L273" s="44"/>
      <c r="M273" s="233" t="s">
        <v>1</v>
      </c>
      <c r="N273" s="234" t="s">
        <v>41</v>
      </c>
      <c r="O273" s="91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161</v>
      </c>
      <c r="AT273" s="237" t="s">
        <v>156</v>
      </c>
      <c r="AU273" s="237" t="s">
        <v>83</v>
      </c>
      <c r="AY273" s="17" t="s">
        <v>153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83</v>
      </c>
      <c r="BK273" s="238">
        <f>ROUND(I273*H273,2)</f>
        <v>0</v>
      </c>
      <c r="BL273" s="17" t="s">
        <v>161</v>
      </c>
      <c r="BM273" s="237" t="s">
        <v>1157</v>
      </c>
    </row>
    <row r="274" spans="1:65" s="2" customFormat="1" ht="21.75" customHeight="1">
      <c r="A274" s="38"/>
      <c r="B274" s="39"/>
      <c r="C274" s="226" t="s">
        <v>943</v>
      </c>
      <c r="D274" s="226" t="s">
        <v>156</v>
      </c>
      <c r="E274" s="227" t="s">
        <v>1158</v>
      </c>
      <c r="F274" s="228" t="s">
        <v>1159</v>
      </c>
      <c r="G274" s="229" t="s">
        <v>726</v>
      </c>
      <c r="H274" s="230">
        <v>29</v>
      </c>
      <c r="I274" s="231"/>
      <c r="J274" s="232">
        <f>ROUND(I274*H274,2)</f>
        <v>0</v>
      </c>
      <c r="K274" s="228" t="s">
        <v>1</v>
      </c>
      <c r="L274" s="44"/>
      <c r="M274" s="233" t="s">
        <v>1</v>
      </c>
      <c r="N274" s="234" t="s">
        <v>41</v>
      </c>
      <c r="O274" s="91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7" t="s">
        <v>161</v>
      </c>
      <c r="AT274" s="237" t="s">
        <v>156</v>
      </c>
      <c r="AU274" s="237" t="s">
        <v>83</v>
      </c>
      <c r="AY274" s="17" t="s">
        <v>153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7" t="s">
        <v>83</v>
      </c>
      <c r="BK274" s="238">
        <f>ROUND(I274*H274,2)</f>
        <v>0</v>
      </c>
      <c r="BL274" s="17" t="s">
        <v>161</v>
      </c>
      <c r="BM274" s="237" t="s">
        <v>1160</v>
      </c>
    </row>
    <row r="275" spans="1:63" s="12" customFormat="1" ht="25.9" customHeight="1">
      <c r="A275" s="12"/>
      <c r="B275" s="210"/>
      <c r="C275" s="211"/>
      <c r="D275" s="212" t="s">
        <v>75</v>
      </c>
      <c r="E275" s="213" t="s">
        <v>1161</v>
      </c>
      <c r="F275" s="213" t="s">
        <v>1162</v>
      </c>
      <c r="G275" s="211"/>
      <c r="H275" s="211"/>
      <c r="I275" s="214"/>
      <c r="J275" s="215">
        <f>BK275</f>
        <v>0</v>
      </c>
      <c r="K275" s="211"/>
      <c r="L275" s="216"/>
      <c r="M275" s="217"/>
      <c r="N275" s="218"/>
      <c r="O275" s="218"/>
      <c r="P275" s="219">
        <f>SUM(P276:P284)</f>
        <v>0</v>
      </c>
      <c r="Q275" s="218"/>
      <c r="R275" s="219">
        <f>SUM(R276:R284)</f>
        <v>0</v>
      </c>
      <c r="S275" s="218"/>
      <c r="T275" s="220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1" t="s">
        <v>83</v>
      </c>
      <c r="AT275" s="222" t="s">
        <v>75</v>
      </c>
      <c r="AU275" s="222" t="s">
        <v>76</v>
      </c>
      <c r="AY275" s="221" t="s">
        <v>153</v>
      </c>
      <c r="BK275" s="223">
        <f>SUM(BK276:BK284)</f>
        <v>0</v>
      </c>
    </row>
    <row r="276" spans="1:65" s="2" customFormat="1" ht="16.5" customHeight="1">
      <c r="A276" s="38"/>
      <c r="B276" s="39"/>
      <c r="C276" s="226" t="s">
        <v>547</v>
      </c>
      <c r="D276" s="226" t="s">
        <v>156</v>
      </c>
      <c r="E276" s="227" t="s">
        <v>890</v>
      </c>
      <c r="F276" s="228" t="s">
        <v>794</v>
      </c>
      <c r="G276" s="229" t="s">
        <v>795</v>
      </c>
      <c r="H276" s="230">
        <v>8</v>
      </c>
      <c r="I276" s="231"/>
      <c r="J276" s="232">
        <f>ROUND(I276*H276,2)</f>
        <v>0</v>
      </c>
      <c r="K276" s="228" t="s">
        <v>1</v>
      </c>
      <c r="L276" s="44"/>
      <c r="M276" s="233" t="s">
        <v>1</v>
      </c>
      <c r="N276" s="234" t="s">
        <v>41</v>
      </c>
      <c r="O276" s="91"/>
      <c r="P276" s="235">
        <f>O276*H276</f>
        <v>0</v>
      </c>
      <c r="Q276" s="235">
        <v>0</v>
      </c>
      <c r="R276" s="235">
        <f>Q276*H276</f>
        <v>0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161</v>
      </c>
      <c r="AT276" s="237" t="s">
        <v>156</v>
      </c>
      <c r="AU276" s="237" t="s">
        <v>83</v>
      </c>
      <c r="AY276" s="17" t="s">
        <v>153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83</v>
      </c>
      <c r="BK276" s="238">
        <f>ROUND(I276*H276,2)</f>
        <v>0</v>
      </c>
      <c r="BL276" s="17" t="s">
        <v>161</v>
      </c>
      <c r="BM276" s="237" t="s">
        <v>1163</v>
      </c>
    </row>
    <row r="277" spans="1:65" s="2" customFormat="1" ht="16.5" customHeight="1">
      <c r="A277" s="38"/>
      <c r="B277" s="39"/>
      <c r="C277" s="226" t="s">
        <v>946</v>
      </c>
      <c r="D277" s="226" t="s">
        <v>156</v>
      </c>
      <c r="E277" s="227" t="s">
        <v>892</v>
      </c>
      <c r="F277" s="228" t="s">
        <v>797</v>
      </c>
      <c r="G277" s="229" t="s">
        <v>795</v>
      </c>
      <c r="H277" s="230">
        <v>8</v>
      </c>
      <c r="I277" s="231"/>
      <c r="J277" s="232">
        <f>ROUND(I277*H277,2)</f>
        <v>0</v>
      </c>
      <c r="K277" s="228" t="s">
        <v>1</v>
      </c>
      <c r="L277" s="44"/>
      <c r="M277" s="233" t="s">
        <v>1</v>
      </c>
      <c r="N277" s="234" t="s">
        <v>41</v>
      </c>
      <c r="O277" s="91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161</v>
      </c>
      <c r="AT277" s="237" t="s">
        <v>156</v>
      </c>
      <c r="AU277" s="237" t="s">
        <v>83</v>
      </c>
      <c r="AY277" s="17" t="s">
        <v>153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83</v>
      </c>
      <c r="BK277" s="238">
        <f>ROUND(I277*H277,2)</f>
        <v>0</v>
      </c>
      <c r="BL277" s="17" t="s">
        <v>161</v>
      </c>
      <c r="BM277" s="237" t="s">
        <v>1164</v>
      </c>
    </row>
    <row r="278" spans="1:65" s="2" customFormat="1" ht="16.5" customHeight="1">
      <c r="A278" s="38"/>
      <c r="B278" s="39"/>
      <c r="C278" s="226" t="s">
        <v>1165</v>
      </c>
      <c r="D278" s="226" t="s">
        <v>156</v>
      </c>
      <c r="E278" s="227" t="s">
        <v>1166</v>
      </c>
      <c r="F278" s="228" t="s">
        <v>1167</v>
      </c>
      <c r="G278" s="229" t="s">
        <v>726</v>
      </c>
      <c r="H278" s="230">
        <v>5</v>
      </c>
      <c r="I278" s="231"/>
      <c r="J278" s="232">
        <f>ROUND(I278*H278,2)</f>
        <v>0</v>
      </c>
      <c r="K278" s="228" t="s">
        <v>1</v>
      </c>
      <c r="L278" s="44"/>
      <c r="M278" s="233" t="s">
        <v>1</v>
      </c>
      <c r="N278" s="234" t="s">
        <v>41</v>
      </c>
      <c r="O278" s="91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161</v>
      </c>
      <c r="AT278" s="237" t="s">
        <v>156</v>
      </c>
      <c r="AU278" s="237" t="s">
        <v>83</v>
      </c>
      <c r="AY278" s="17" t="s">
        <v>153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83</v>
      </c>
      <c r="BK278" s="238">
        <f>ROUND(I278*H278,2)</f>
        <v>0</v>
      </c>
      <c r="BL278" s="17" t="s">
        <v>161</v>
      </c>
      <c r="BM278" s="237" t="s">
        <v>1168</v>
      </c>
    </row>
    <row r="279" spans="1:65" s="2" customFormat="1" ht="16.5" customHeight="1">
      <c r="A279" s="38"/>
      <c r="B279" s="39"/>
      <c r="C279" s="226" t="s">
        <v>594</v>
      </c>
      <c r="D279" s="226" t="s">
        <v>156</v>
      </c>
      <c r="E279" s="227" t="s">
        <v>1169</v>
      </c>
      <c r="F279" s="228" t="s">
        <v>1170</v>
      </c>
      <c r="G279" s="229" t="s">
        <v>726</v>
      </c>
      <c r="H279" s="230">
        <v>5</v>
      </c>
      <c r="I279" s="231"/>
      <c r="J279" s="232">
        <f>ROUND(I279*H279,2)</f>
        <v>0</v>
      </c>
      <c r="K279" s="228" t="s">
        <v>1</v>
      </c>
      <c r="L279" s="44"/>
      <c r="M279" s="233" t="s">
        <v>1</v>
      </c>
      <c r="N279" s="234" t="s">
        <v>41</v>
      </c>
      <c r="O279" s="91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161</v>
      </c>
      <c r="AT279" s="237" t="s">
        <v>156</v>
      </c>
      <c r="AU279" s="237" t="s">
        <v>83</v>
      </c>
      <c r="AY279" s="17" t="s">
        <v>153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83</v>
      </c>
      <c r="BK279" s="238">
        <f>ROUND(I279*H279,2)</f>
        <v>0</v>
      </c>
      <c r="BL279" s="17" t="s">
        <v>161</v>
      </c>
      <c r="BM279" s="237" t="s">
        <v>1171</v>
      </c>
    </row>
    <row r="280" spans="1:65" s="2" customFormat="1" ht="16.5" customHeight="1">
      <c r="A280" s="38"/>
      <c r="B280" s="39"/>
      <c r="C280" s="226" t="s">
        <v>1172</v>
      </c>
      <c r="D280" s="226" t="s">
        <v>156</v>
      </c>
      <c r="E280" s="227" t="s">
        <v>1173</v>
      </c>
      <c r="F280" s="228" t="s">
        <v>1174</v>
      </c>
      <c r="G280" s="229" t="s">
        <v>726</v>
      </c>
      <c r="H280" s="230">
        <v>5</v>
      </c>
      <c r="I280" s="231"/>
      <c r="J280" s="232">
        <f>ROUND(I280*H280,2)</f>
        <v>0</v>
      </c>
      <c r="K280" s="228" t="s">
        <v>1</v>
      </c>
      <c r="L280" s="44"/>
      <c r="M280" s="233" t="s">
        <v>1</v>
      </c>
      <c r="N280" s="234" t="s">
        <v>41</v>
      </c>
      <c r="O280" s="91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7" t="s">
        <v>161</v>
      </c>
      <c r="AT280" s="237" t="s">
        <v>156</v>
      </c>
      <c r="AU280" s="237" t="s">
        <v>83</v>
      </c>
      <c r="AY280" s="17" t="s">
        <v>153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7" t="s">
        <v>83</v>
      </c>
      <c r="BK280" s="238">
        <f>ROUND(I280*H280,2)</f>
        <v>0</v>
      </c>
      <c r="BL280" s="17" t="s">
        <v>161</v>
      </c>
      <c r="BM280" s="237" t="s">
        <v>1175</v>
      </c>
    </row>
    <row r="281" spans="1:65" s="2" customFormat="1" ht="16.5" customHeight="1">
      <c r="A281" s="38"/>
      <c r="B281" s="39"/>
      <c r="C281" s="226" t="s">
        <v>951</v>
      </c>
      <c r="D281" s="226" t="s">
        <v>156</v>
      </c>
      <c r="E281" s="227" t="s">
        <v>1176</v>
      </c>
      <c r="F281" s="228" t="s">
        <v>1177</v>
      </c>
      <c r="G281" s="229" t="s">
        <v>726</v>
      </c>
      <c r="H281" s="230">
        <v>5</v>
      </c>
      <c r="I281" s="231"/>
      <c r="J281" s="232">
        <f>ROUND(I281*H281,2)</f>
        <v>0</v>
      </c>
      <c r="K281" s="228" t="s">
        <v>1</v>
      </c>
      <c r="L281" s="44"/>
      <c r="M281" s="233" t="s">
        <v>1</v>
      </c>
      <c r="N281" s="234" t="s">
        <v>41</v>
      </c>
      <c r="O281" s="91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161</v>
      </c>
      <c r="AT281" s="237" t="s">
        <v>156</v>
      </c>
      <c r="AU281" s="237" t="s">
        <v>83</v>
      </c>
      <c r="AY281" s="17" t="s">
        <v>153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83</v>
      </c>
      <c r="BK281" s="238">
        <f>ROUND(I281*H281,2)</f>
        <v>0</v>
      </c>
      <c r="BL281" s="17" t="s">
        <v>161</v>
      </c>
      <c r="BM281" s="237" t="s">
        <v>1178</v>
      </c>
    </row>
    <row r="282" spans="1:65" s="2" customFormat="1" ht="16.5" customHeight="1">
      <c r="A282" s="38"/>
      <c r="B282" s="39"/>
      <c r="C282" s="226" t="s">
        <v>1179</v>
      </c>
      <c r="D282" s="226" t="s">
        <v>156</v>
      </c>
      <c r="E282" s="227" t="s">
        <v>1180</v>
      </c>
      <c r="F282" s="228" t="s">
        <v>1181</v>
      </c>
      <c r="G282" s="229" t="s">
        <v>726</v>
      </c>
      <c r="H282" s="230">
        <v>5</v>
      </c>
      <c r="I282" s="231"/>
      <c r="J282" s="232">
        <f>ROUND(I282*H282,2)</f>
        <v>0</v>
      </c>
      <c r="K282" s="228" t="s">
        <v>1</v>
      </c>
      <c r="L282" s="44"/>
      <c r="M282" s="233" t="s">
        <v>1</v>
      </c>
      <c r="N282" s="234" t="s">
        <v>41</v>
      </c>
      <c r="O282" s="91"/>
      <c r="P282" s="235">
        <f>O282*H282</f>
        <v>0</v>
      </c>
      <c r="Q282" s="235">
        <v>0</v>
      </c>
      <c r="R282" s="235">
        <f>Q282*H282</f>
        <v>0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161</v>
      </c>
      <c r="AT282" s="237" t="s">
        <v>156</v>
      </c>
      <c r="AU282" s="237" t="s">
        <v>83</v>
      </c>
      <c r="AY282" s="17" t="s">
        <v>153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83</v>
      </c>
      <c r="BK282" s="238">
        <f>ROUND(I282*H282,2)</f>
        <v>0</v>
      </c>
      <c r="BL282" s="17" t="s">
        <v>161</v>
      </c>
      <c r="BM282" s="237" t="s">
        <v>1182</v>
      </c>
    </row>
    <row r="283" spans="1:65" s="2" customFormat="1" ht="16.5" customHeight="1">
      <c r="A283" s="38"/>
      <c r="B283" s="39"/>
      <c r="C283" s="226" t="s">
        <v>956</v>
      </c>
      <c r="D283" s="226" t="s">
        <v>156</v>
      </c>
      <c r="E283" s="227" t="s">
        <v>1183</v>
      </c>
      <c r="F283" s="228" t="s">
        <v>828</v>
      </c>
      <c r="G283" s="229" t="s">
        <v>726</v>
      </c>
      <c r="H283" s="230">
        <v>1</v>
      </c>
      <c r="I283" s="231"/>
      <c r="J283" s="232">
        <f>ROUND(I283*H283,2)</f>
        <v>0</v>
      </c>
      <c r="K283" s="228" t="s">
        <v>1</v>
      </c>
      <c r="L283" s="44"/>
      <c r="M283" s="233" t="s">
        <v>1</v>
      </c>
      <c r="N283" s="234" t="s">
        <v>41</v>
      </c>
      <c r="O283" s="91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161</v>
      </c>
      <c r="AT283" s="237" t="s">
        <v>156</v>
      </c>
      <c r="AU283" s="237" t="s">
        <v>83</v>
      </c>
      <c r="AY283" s="17" t="s">
        <v>153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83</v>
      </c>
      <c r="BK283" s="238">
        <f>ROUND(I283*H283,2)</f>
        <v>0</v>
      </c>
      <c r="BL283" s="17" t="s">
        <v>161</v>
      </c>
      <c r="BM283" s="237" t="s">
        <v>1184</v>
      </c>
    </row>
    <row r="284" spans="1:65" s="2" customFormat="1" ht="16.5" customHeight="1">
      <c r="A284" s="38"/>
      <c r="B284" s="39"/>
      <c r="C284" s="226" t="s">
        <v>1185</v>
      </c>
      <c r="D284" s="226" t="s">
        <v>156</v>
      </c>
      <c r="E284" s="227" t="s">
        <v>1186</v>
      </c>
      <c r="F284" s="228" t="s">
        <v>1187</v>
      </c>
      <c r="G284" s="229" t="s">
        <v>726</v>
      </c>
      <c r="H284" s="230">
        <v>5</v>
      </c>
      <c r="I284" s="231"/>
      <c r="J284" s="232">
        <f>ROUND(I284*H284,2)</f>
        <v>0</v>
      </c>
      <c r="K284" s="228" t="s">
        <v>1</v>
      </c>
      <c r="L284" s="44"/>
      <c r="M284" s="233" t="s">
        <v>1</v>
      </c>
      <c r="N284" s="234" t="s">
        <v>41</v>
      </c>
      <c r="O284" s="91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7" t="s">
        <v>161</v>
      </c>
      <c r="AT284" s="237" t="s">
        <v>156</v>
      </c>
      <c r="AU284" s="237" t="s">
        <v>83</v>
      </c>
      <c r="AY284" s="17" t="s">
        <v>153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7" t="s">
        <v>83</v>
      </c>
      <c r="BK284" s="238">
        <f>ROUND(I284*H284,2)</f>
        <v>0</v>
      </c>
      <c r="BL284" s="17" t="s">
        <v>161</v>
      </c>
      <c r="BM284" s="237" t="s">
        <v>1188</v>
      </c>
    </row>
    <row r="285" spans="1:63" s="12" customFormat="1" ht="25.9" customHeight="1">
      <c r="A285" s="12"/>
      <c r="B285" s="210"/>
      <c r="C285" s="211"/>
      <c r="D285" s="212" t="s">
        <v>75</v>
      </c>
      <c r="E285" s="213" t="s">
        <v>1189</v>
      </c>
      <c r="F285" s="213" t="s">
        <v>1190</v>
      </c>
      <c r="G285" s="211"/>
      <c r="H285" s="211"/>
      <c r="I285" s="214"/>
      <c r="J285" s="215">
        <f>BK285</f>
        <v>0</v>
      </c>
      <c r="K285" s="211"/>
      <c r="L285" s="216"/>
      <c r="M285" s="217"/>
      <c r="N285" s="218"/>
      <c r="O285" s="218"/>
      <c r="P285" s="219">
        <f>SUM(P286:P288)</f>
        <v>0</v>
      </c>
      <c r="Q285" s="218"/>
      <c r="R285" s="219">
        <f>SUM(R286:R288)</f>
        <v>0</v>
      </c>
      <c r="S285" s="218"/>
      <c r="T285" s="220">
        <f>SUM(T286:T288)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1" t="s">
        <v>83</v>
      </c>
      <c r="AT285" s="222" t="s">
        <v>75</v>
      </c>
      <c r="AU285" s="222" t="s">
        <v>76</v>
      </c>
      <c r="AY285" s="221" t="s">
        <v>153</v>
      </c>
      <c r="BK285" s="223">
        <f>SUM(BK286:BK288)</f>
        <v>0</v>
      </c>
    </row>
    <row r="286" spans="1:65" s="2" customFormat="1" ht="66.75" customHeight="1">
      <c r="A286" s="38"/>
      <c r="B286" s="39"/>
      <c r="C286" s="226" t="s">
        <v>959</v>
      </c>
      <c r="D286" s="226" t="s">
        <v>156</v>
      </c>
      <c r="E286" s="227" t="s">
        <v>1191</v>
      </c>
      <c r="F286" s="228" t="s">
        <v>1192</v>
      </c>
      <c r="G286" s="229" t="s">
        <v>726</v>
      </c>
      <c r="H286" s="230">
        <v>5</v>
      </c>
      <c r="I286" s="231"/>
      <c r="J286" s="232">
        <f>ROUND(I286*H286,2)</f>
        <v>0</v>
      </c>
      <c r="K286" s="228" t="s">
        <v>1</v>
      </c>
      <c r="L286" s="44"/>
      <c r="M286" s="233" t="s">
        <v>1</v>
      </c>
      <c r="N286" s="234" t="s">
        <v>41</v>
      </c>
      <c r="O286" s="91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161</v>
      </c>
      <c r="AT286" s="237" t="s">
        <v>156</v>
      </c>
      <c r="AU286" s="237" t="s">
        <v>83</v>
      </c>
      <c r="AY286" s="17" t="s">
        <v>153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83</v>
      </c>
      <c r="BK286" s="238">
        <f>ROUND(I286*H286,2)</f>
        <v>0</v>
      </c>
      <c r="BL286" s="17" t="s">
        <v>161</v>
      </c>
      <c r="BM286" s="237" t="s">
        <v>1193</v>
      </c>
    </row>
    <row r="287" spans="1:47" s="2" customFormat="1" ht="12">
      <c r="A287" s="38"/>
      <c r="B287" s="39"/>
      <c r="C287" s="40"/>
      <c r="D287" s="241" t="s">
        <v>249</v>
      </c>
      <c r="E287" s="40"/>
      <c r="F287" s="282" t="s">
        <v>1194</v>
      </c>
      <c r="G287" s="40"/>
      <c r="H287" s="40"/>
      <c r="I287" s="283"/>
      <c r="J287" s="40"/>
      <c r="K287" s="40"/>
      <c r="L287" s="44"/>
      <c r="M287" s="284"/>
      <c r="N287" s="28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249</v>
      </c>
      <c r="AU287" s="17" t="s">
        <v>83</v>
      </c>
    </row>
    <row r="288" spans="1:65" s="2" customFormat="1" ht="16.5" customHeight="1">
      <c r="A288" s="38"/>
      <c r="B288" s="39"/>
      <c r="C288" s="226" t="s">
        <v>1195</v>
      </c>
      <c r="D288" s="226" t="s">
        <v>156</v>
      </c>
      <c r="E288" s="227" t="s">
        <v>1196</v>
      </c>
      <c r="F288" s="228" t="s">
        <v>1197</v>
      </c>
      <c r="G288" s="229" t="s">
        <v>726</v>
      </c>
      <c r="H288" s="230">
        <v>5</v>
      </c>
      <c r="I288" s="231"/>
      <c r="J288" s="232">
        <f>ROUND(I288*H288,2)</f>
        <v>0</v>
      </c>
      <c r="K288" s="228" t="s">
        <v>1</v>
      </c>
      <c r="L288" s="44"/>
      <c r="M288" s="290" t="s">
        <v>1</v>
      </c>
      <c r="N288" s="291" t="s">
        <v>41</v>
      </c>
      <c r="O288" s="288"/>
      <c r="P288" s="292">
        <f>O288*H288</f>
        <v>0</v>
      </c>
      <c r="Q288" s="292">
        <v>0</v>
      </c>
      <c r="R288" s="292">
        <f>Q288*H288</f>
        <v>0</v>
      </c>
      <c r="S288" s="292">
        <v>0</v>
      </c>
      <c r="T288" s="29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7" t="s">
        <v>161</v>
      </c>
      <c r="AT288" s="237" t="s">
        <v>156</v>
      </c>
      <c r="AU288" s="237" t="s">
        <v>83</v>
      </c>
      <c r="AY288" s="17" t="s">
        <v>153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7" t="s">
        <v>83</v>
      </c>
      <c r="BK288" s="238">
        <f>ROUND(I288*H288,2)</f>
        <v>0</v>
      </c>
      <c r="BL288" s="17" t="s">
        <v>161</v>
      </c>
      <c r="BM288" s="237" t="s">
        <v>1198</v>
      </c>
    </row>
    <row r="289" spans="1:31" s="2" customFormat="1" ht="6.95" customHeight="1">
      <c r="A289" s="38"/>
      <c r="B289" s="66"/>
      <c r="C289" s="67"/>
      <c r="D289" s="67"/>
      <c r="E289" s="67"/>
      <c r="F289" s="67"/>
      <c r="G289" s="67"/>
      <c r="H289" s="67"/>
      <c r="I289" s="67"/>
      <c r="J289" s="67"/>
      <c r="K289" s="67"/>
      <c r="L289" s="44"/>
      <c r="M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</row>
  </sheetData>
  <sheetProtection password="FBEC" sheet="1" objects="1" scenarios="1" formatColumns="0" formatRows="0" autoFilter="0"/>
  <autoFilter ref="C128:K28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1199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4. 12. 2023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36</v>
      </c>
      <c r="E30" s="38"/>
      <c r="F30" s="38"/>
      <c r="G30" s="38"/>
      <c r="H30" s="38"/>
      <c r="I30" s="38"/>
      <c r="J30" s="160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38</v>
      </c>
      <c r="G32" s="38"/>
      <c r="H32" s="38"/>
      <c r="I32" s="161" t="s">
        <v>37</v>
      </c>
      <c r="J32" s="161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40</v>
      </c>
      <c r="E33" s="150" t="s">
        <v>41</v>
      </c>
      <c r="F33" s="163">
        <f>ROUND((SUM(BE119:BE136)),2)</f>
        <v>0</v>
      </c>
      <c r="G33" s="38"/>
      <c r="H33" s="38"/>
      <c r="I33" s="164">
        <v>0.21</v>
      </c>
      <c r="J33" s="163">
        <f>ROUND(((SUM(BE119:BE136))*I33),2)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42</v>
      </c>
      <c r="F34" s="163">
        <f>ROUND((SUM(BF119:BF136)),2)</f>
        <v>0</v>
      </c>
      <c r="G34" s="38"/>
      <c r="H34" s="38"/>
      <c r="I34" s="164">
        <v>0.15</v>
      </c>
      <c r="J34" s="163">
        <f>ROUND(((SUM(BF119:BF136))*I34),2)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43</v>
      </c>
      <c r="F35" s="163">
        <f>ROUND((SUM(BG119:BG136)),2)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44</v>
      </c>
      <c r="F36" s="163">
        <f>ROUND((SUM(BH119:BH136)),2)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ROUND((SUM(BI119:BI136)),2)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IO 21 - Areálová jednotná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</v>
      </c>
      <c r="G89" s="40"/>
      <c r="H89" s="40"/>
      <c r="I89" s="32" t="s">
        <v>22</v>
      </c>
      <c r="J89" s="79" t="str">
        <f>IF(J12="","",J12)</f>
        <v>4. 12. 2023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Fakultní nemocnice Brno</v>
      </c>
      <c r="G91" s="40"/>
      <c r="H91" s="40"/>
      <c r="I91" s="32" t="s">
        <v>30</v>
      </c>
      <c r="J91" s="36" t="str">
        <f>E21</f>
        <v>TIPRO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118</v>
      </c>
      <c r="D94" s="185"/>
      <c r="E94" s="185"/>
      <c r="F94" s="185"/>
      <c r="G94" s="185"/>
      <c r="H94" s="185"/>
      <c r="I94" s="185"/>
      <c r="J94" s="186" t="s">
        <v>119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120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8"/>
      <c r="C97" s="189"/>
      <c r="D97" s="190" t="s">
        <v>1200</v>
      </c>
      <c r="E97" s="191"/>
      <c r="F97" s="191"/>
      <c r="G97" s="191"/>
      <c r="H97" s="191"/>
      <c r="I97" s="191"/>
      <c r="J97" s="192">
        <f>J120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8"/>
      <c r="C98" s="189"/>
      <c r="D98" s="190" t="s">
        <v>1201</v>
      </c>
      <c r="E98" s="191"/>
      <c r="F98" s="191"/>
      <c r="G98" s="191"/>
      <c r="H98" s="191"/>
      <c r="I98" s="191"/>
      <c r="J98" s="192">
        <f>J127</f>
        <v>0</v>
      </c>
      <c r="K98" s="189"/>
      <c r="L98" s="19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8"/>
      <c r="C99" s="189"/>
      <c r="D99" s="190" t="s">
        <v>1202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138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3" t="str">
        <f>E7</f>
        <v>FN Brno Bohunice - Úsek zdravotnického materiálu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IO 21 - Areálová jednotná kanalizace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Brno</v>
      </c>
      <c r="G113" s="40"/>
      <c r="H113" s="40"/>
      <c r="I113" s="32" t="s">
        <v>22</v>
      </c>
      <c r="J113" s="79" t="str">
        <f>IF(J12="","",J12)</f>
        <v>4. 12. 2023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Fakultní nemocnice Brno</v>
      </c>
      <c r="G115" s="40"/>
      <c r="H115" s="40"/>
      <c r="I115" s="32" t="s">
        <v>30</v>
      </c>
      <c r="J115" s="36" t="str">
        <f>E21</f>
        <v>TIPRO projekt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33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9"/>
      <c r="B118" s="200"/>
      <c r="C118" s="201" t="s">
        <v>139</v>
      </c>
      <c r="D118" s="202" t="s">
        <v>61</v>
      </c>
      <c r="E118" s="202" t="s">
        <v>57</v>
      </c>
      <c r="F118" s="202" t="s">
        <v>58</v>
      </c>
      <c r="G118" s="202" t="s">
        <v>140</v>
      </c>
      <c r="H118" s="202" t="s">
        <v>141</v>
      </c>
      <c r="I118" s="202" t="s">
        <v>142</v>
      </c>
      <c r="J118" s="202" t="s">
        <v>119</v>
      </c>
      <c r="K118" s="203" t="s">
        <v>143</v>
      </c>
      <c r="L118" s="204"/>
      <c r="M118" s="100" t="s">
        <v>1</v>
      </c>
      <c r="N118" s="101" t="s">
        <v>40</v>
      </c>
      <c r="O118" s="101" t="s">
        <v>144</v>
      </c>
      <c r="P118" s="101" t="s">
        <v>145</v>
      </c>
      <c r="Q118" s="101" t="s">
        <v>146</v>
      </c>
      <c r="R118" s="101" t="s">
        <v>147</v>
      </c>
      <c r="S118" s="101" t="s">
        <v>148</v>
      </c>
      <c r="T118" s="102" t="s">
        <v>149</v>
      </c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</row>
    <row r="119" spans="1:63" s="2" customFormat="1" ht="22.8" customHeight="1">
      <c r="A119" s="38"/>
      <c r="B119" s="39"/>
      <c r="C119" s="107" t="s">
        <v>150</v>
      </c>
      <c r="D119" s="40"/>
      <c r="E119" s="40"/>
      <c r="F119" s="40"/>
      <c r="G119" s="40"/>
      <c r="H119" s="40"/>
      <c r="I119" s="40"/>
      <c r="J119" s="205">
        <f>BK119</f>
        <v>0</v>
      </c>
      <c r="K119" s="40"/>
      <c r="L119" s="44"/>
      <c r="M119" s="103"/>
      <c r="N119" s="206"/>
      <c r="O119" s="104"/>
      <c r="P119" s="207">
        <f>P120+P127+P129</f>
        <v>0</v>
      </c>
      <c r="Q119" s="104"/>
      <c r="R119" s="207">
        <f>R120+R127+R129</f>
        <v>0</v>
      </c>
      <c r="S119" s="104"/>
      <c r="T119" s="208">
        <f>T120+T127+T129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121</v>
      </c>
      <c r="BK119" s="209">
        <f>BK120+BK127+BK129</f>
        <v>0</v>
      </c>
    </row>
    <row r="120" spans="1:63" s="12" customFormat="1" ht="25.9" customHeight="1">
      <c r="A120" s="12"/>
      <c r="B120" s="210"/>
      <c r="C120" s="211"/>
      <c r="D120" s="212" t="s">
        <v>75</v>
      </c>
      <c r="E120" s="213" t="s">
        <v>83</v>
      </c>
      <c r="F120" s="213" t="s">
        <v>1203</v>
      </c>
      <c r="G120" s="211"/>
      <c r="H120" s="211"/>
      <c r="I120" s="214"/>
      <c r="J120" s="215">
        <f>BK120</f>
        <v>0</v>
      </c>
      <c r="K120" s="211"/>
      <c r="L120" s="216"/>
      <c r="M120" s="217"/>
      <c r="N120" s="218"/>
      <c r="O120" s="218"/>
      <c r="P120" s="219">
        <f>SUM(P121:P126)</f>
        <v>0</v>
      </c>
      <c r="Q120" s="218"/>
      <c r="R120" s="219">
        <f>SUM(R121:R126)</f>
        <v>0</v>
      </c>
      <c r="S120" s="218"/>
      <c r="T120" s="220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83</v>
      </c>
      <c r="AT120" s="222" t="s">
        <v>75</v>
      </c>
      <c r="AU120" s="222" t="s">
        <v>76</v>
      </c>
      <c r="AY120" s="221" t="s">
        <v>153</v>
      </c>
      <c r="BK120" s="223">
        <f>SUM(BK121:BK126)</f>
        <v>0</v>
      </c>
    </row>
    <row r="121" spans="1:65" s="2" customFormat="1" ht="21.75" customHeight="1">
      <c r="A121" s="38"/>
      <c r="B121" s="39"/>
      <c r="C121" s="226" t="s">
        <v>83</v>
      </c>
      <c r="D121" s="226" t="s">
        <v>156</v>
      </c>
      <c r="E121" s="227" t="s">
        <v>1204</v>
      </c>
      <c r="F121" s="228" t="s">
        <v>1205</v>
      </c>
      <c r="G121" s="229" t="s">
        <v>182</v>
      </c>
      <c r="H121" s="230">
        <v>0.35</v>
      </c>
      <c r="I121" s="231"/>
      <c r="J121" s="232">
        <f>ROUND(I121*H121,2)</f>
        <v>0</v>
      </c>
      <c r="K121" s="228" t="s">
        <v>1</v>
      </c>
      <c r="L121" s="44"/>
      <c r="M121" s="233" t="s">
        <v>1</v>
      </c>
      <c r="N121" s="234" t="s">
        <v>41</v>
      </c>
      <c r="O121" s="91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7" t="s">
        <v>161</v>
      </c>
      <c r="AT121" s="237" t="s">
        <v>156</v>
      </c>
      <c r="AU121" s="237" t="s">
        <v>83</v>
      </c>
      <c r="AY121" s="17" t="s">
        <v>153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7" t="s">
        <v>83</v>
      </c>
      <c r="BK121" s="238">
        <f>ROUND(I121*H121,2)</f>
        <v>0</v>
      </c>
      <c r="BL121" s="17" t="s">
        <v>161</v>
      </c>
      <c r="BM121" s="237" t="s">
        <v>85</v>
      </c>
    </row>
    <row r="122" spans="1:65" s="2" customFormat="1" ht="16.5" customHeight="1">
      <c r="A122" s="38"/>
      <c r="B122" s="39"/>
      <c r="C122" s="226" t="s">
        <v>85</v>
      </c>
      <c r="D122" s="226" t="s">
        <v>156</v>
      </c>
      <c r="E122" s="227" t="s">
        <v>1206</v>
      </c>
      <c r="F122" s="228" t="s">
        <v>1207</v>
      </c>
      <c r="G122" s="229" t="s">
        <v>182</v>
      </c>
      <c r="H122" s="230">
        <v>0.14</v>
      </c>
      <c r="I122" s="231"/>
      <c r="J122" s="232">
        <f>ROUND(I122*H122,2)</f>
        <v>0</v>
      </c>
      <c r="K122" s="228" t="s">
        <v>1</v>
      </c>
      <c r="L122" s="44"/>
      <c r="M122" s="233" t="s">
        <v>1</v>
      </c>
      <c r="N122" s="234" t="s">
        <v>41</v>
      </c>
      <c r="O122" s="91"/>
      <c r="P122" s="235">
        <f>O122*H122</f>
        <v>0</v>
      </c>
      <c r="Q122" s="235">
        <v>0</v>
      </c>
      <c r="R122" s="235">
        <f>Q122*H122</f>
        <v>0</v>
      </c>
      <c r="S122" s="235">
        <v>0</v>
      </c>
      <c r="T122" s="23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7" t="s">
        <v>161</v>
      </c>
      <c r="AT122" s="237" t="s">
        <v>156</v>
      </c>
      <c r="AU122" s="237" t="s">
        <v>83</v>
      </c>
      <c r="AY122" s="17" t="s">
        <v>153</v>
      </c>
      <c r="BE122" s="238">
        <f>IF(N122="základní",J122,0)</f>
        <v>0</v>
      </c>
      <c r="BF122" s="238">
        <f>IF(N122="snížená",J122,0)</f>
        <v>0</v>
      </c>
      <c r="BG122" s="238">
        <f>IF(N122="zákl. přenesená",J122,0)</f>
        <v>0</v>
      </c>
      <c r="BH122" s="238">
        <f>IF(N122="sníž. přenesená",J122,0)</f>
        <v>0</v>
      </c>
      <c r="BI122" s="238">
        <f>IF(N122="nulová",J122,0)</f>
        <v>0</v>
      </c>
      <c r="BJ122" s="17" t="s">
        <v>83</v>
      </c>
      <c r="BK122" s="238">
        <f>ROUND(I122*H122,2)</f>
        <v>0</v>
      </c>
      <c r="BL122" s="17" t="s">
        <v>161</v>
      </c>
      <c r="BM122" s="237" t="s">
        <v>161</v>
      </c>
    </row>
    <row r="123" spans="1:65" s="2" customFormat="1" ht="16.5" customHeight="1">
      <c r="A123" s="38"/>
      <c r="B123" s="39"/>
      <c r="C123" s="226" t="s">
        <v>154</v>
      </c>
      <c r="D123" s="226" t="s">
        <v>156</v>
      </c>
      <c r="E123" s="227" t="s">
        <v>1208</v>
      </c>
      <c r="F123" s="228" t="s">
        <v>1209</v>
      </c>
      <c r="G123" s="229" t="s">
        <v>182</v>
      </c>
      <c r="H123" s="230">
        <v>0.16</v>
      </c>
      <c r="I123" s="231"/>
      <c r="J123" s="232">
        <f>ROUND(I123*H123,2)</f>
        <v>0</v>
      </c>
      <c r="K123" s="228" t="s">
        <v>1</v>
      </c>
      <c r="L123" s="44"/>
      <c r="M123" s="233" t="s">
        <v>1</v>
      </c>
      <c r="N123" s="234" t="s">
        <v>41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161</v>
      </c>
      <c r="AT123" s="237" t="s">
        <v>156</v>
      </c>
      <c r="AU123" s="237" t="s">
        <v>83</v>
      </c>
      <c r="AY123" s="17" t="s">
        <v>153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83</v>
      </c>
      <c r="BK123" s="238">
        <f>ROUND(I123*H123,2)</f>
        <v>0</v>
      </c>
      <c r="BL123" s="17" t="s">
        <v>161</v>
      </c>
      <c r="BM123" s="237" t="s">
        <v>187</v>
      </c>
    </row>
    <row r="124" spans="1:65" s="2" customFormat="1" ht="24.15" customHeight="1">
      <c r="A124" s="38"/>
      <c r="B124" s="39"/>
      <c r="C124" s="226" t="s">
        <v>161</v>
      </c>
      <c r="D124" s="226" t="s">
        <v>156</v>
      </c>
      <c r="E124" s="227" t="s">
        <v>1210</v>
      </c>
      <c r="F124" s="228" t="s">
        <v>1211</v>
      </c>
      <c r="G124" s="229" t="s">
        <v>182</v>
      </c>
      <c r="H124" s="230">
        <v>0.12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41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161</v>
      </c>
      <c r="AT124" s="237" t="s">
        <v>156</v>
      </c>
      <c r="AU124" s="237" t="s">
        <v>83</v>
      </c>
      <c r="AY124" s="17" t="s">
        <v>153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161</v>
      </c>
      <c r="BM124" s="237" t="s">
        <v>192</v>
      </c>
    </row>
    <row r="125" spans="1:65" s="2" customFormat="1" ht="21.75" customHeight="1">
      <c r="A125" s="38"/>
      <c r="B125" s="39"/>
      <c r="C125" s="226" t="s">
        <v>179</v>
      </c>
      <c r="D125" s="226" t="s">
        <v>156</v>
      </c>
      <c r="E125" s="227" t="s">
        <v>1212</v>
      </c>
      <c r="F125" s="228" t="s">
        <v>1213</v>
      </c>
      <c r="G125" s="229" t="s">
        <v>182</v>
      </c>
      <c r="H125" s="230">
        <v>0.14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161</v>
      </c>
      <c r="AT125" s="237" t="s">
        <v>156</v>
      </c>
      <c r="AU125" s="237" t="s">
        <v>83</v>
      </c>
      <c r="AY125" s="17" t="s">
        <v>153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161</v>
      </c>
      <c r="BM125" s="237" t="s">
        <v>210</v>
      </c>
    </row>
    <row r="126" spans="1:65" s="2" customFormat="1" ht="16.5" customHeight="1">
      <c r="A126" s="38"/>
      <c r="B126" s="39"/>
      <c r="C126" s="226" t="s">
        <v>187</v>
      </c>
      <c r="D126" s="226" t="s">
        <v>156</v>
      </c>
      <c r="E126" s="227" t="s">
        <v>1214</v>
      </c>
      <c r="F126" s="228" t="s">
        <v>1215</v>
      </c>
      <c r="G126" s="229" t="s">
        <v>182</v>
      </c>
      <c r="H126" s="230">
        <v>0.14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161</v>
      </c>
      <c r="AT126" s="237" t="s">
        <v>156</v>
      </c>
      <c r="AU126" s="237" t="s">
        <v>83</v>
      </c>
      <c r="AY126" s="17" t="s">
        <v>153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161</v>
      </c>
      <c r="BM126" s="237" t="s">
        <v>221</v>
      </c>
    </row>
    <row r="127" spans="1:63" s="12" customFormat="1" ht="25.9" customHeight="1">
      <c r="A127" s="12"/>
      <c r="B127" s="210"/>
      <c r="C127" s="211"/>
      <c r="D127" s="212" t="s">
        <v>75</v>
      </c>
      <c r="E127" s="213" t="s">
        <v>161</v>
      </c>
      <c r="F127" s="213" t="s">
        <v>186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0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75</v>
      </c>
      <c r="AU127" s="222" t="s">
        <v>76</v>
      </c>
      <c r="AY127" s="221" t="s">
        <v>153</v>
      </c>
      <c r="BK127" s="223">
        <f>BK128</f>
        <v>0</v>
      </c>
    </row>
    <row r="128" spans="1:65" s="2" customFormat="1" ht="21.75" customHeight="1">
      <c r="A128" s="38"/>
      <c r="B128" s="39"/>
      <c r="C128" s="226" t="s">
        <v>199</v>
      </c>
      <c r="D128" s="226" t="s">
        <v>156</v>
      </c>
      <c r="E128" s="227" t="s">
        <v>1216</v>
      </c>
      <c r="F128" s="228" t="s">
        <v>1217</v>
      </c>
      <c r="G128" s="229" t="s">
        <v>182</v>
      </c>
      <c r="H128" s="230">
        <v>0.04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161</v>
      </c>
      <c r="AT128" s="237" t="s">
        <v>156</v>
      </c>
      <c r="AU128" s="237" t="s">
        <v>83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161</v>
      </c>
      <c r="BM128" s="237" t="s">
        <v>231</v>
      </c>
    </row>
    <row r="129" spans="1:63" s="12" customFormat="1" ht="25.9" customHeight="1">
      <c r="A129" s="12"/>
      <c r="B129" s="210"/>
      <c r="C129" s="211"/>
      <c r="D129" s="212" t="s">
        <v>75</v>
      </c>
      <c r="E129" s="213" t="s">
        <v>192</v>
      </c>
      <c r="F129" s="213" t="s">
        <v>1218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SUM(P130:P136)</f>
        <v>0</v>
      </c>
      <c r="Q129" s="218"/>
      <c r="R129" s="219">
        <f>SUM(R130:R136)</f>
        <v>0</v>
      </c>
      <c r="S129" s="218"/>
      <c r="T129" s="220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83</v>
      </c>
      <c r="AT129" s="222" t="s">
        <v>75</v>
      </c>
      <c r="AU129" s="222" t="s">
        <v>76</v>
      </c>
      <c r="AY129" s="221" t="s">
        <v>153</v>
      </c>
      <c r="BK129" s="223">
        <f>SUM(BK130:BK136)</f>
        <v>0</v>
      </c>
    </row>
    <row r="130" spans="1:65" s="2" customFormat="1" ht="16.5" customHeight="1">
      <c r="A130" s="38"/>
      <c r="B130" s="39"/>
      <c r="C130" s="226" t="s">
        <v>192</v>
      </c>
      <c r="D130" s="226" t="s">
        <v>156</v>
      </c>
      <c r="E130" s="227" t="s">
        <v>720</v>
      </c>
      <c r="F130" s="228" t="s">
        <v>1219</v>
      </c>
      <c r="G130" s="229" t="s">
        <v>172</v>
      </c>
      <c r="H130" s="230">
        <v>9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161</v>
      </c>
      <c r="AT130" s="237" t="s">
        <v>156</v>
      </c>
      <c r="AU130" s="237" t="s">
        <v>83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161</v>
      </c>
      <c r="BM130" s="237" t="s">
        <v>239</v>
      </c>
    </row>
    <row r="131" spans="1:65" s="2" customFormat="1" ht="16.5" customHeight="1">
      <c r="A131" s="38"/>
      <c r="B131" s="39"/>
      <c r="C131" s="226" t="s">
        <v>205</v>
      </c>
      <c r="D131" s="226" t="s">
        <v>156</v>
      </c>
      <c r="E131" s="227" t="s">
        <v>722</v>
      </c>
      <c r="F131" s="228" t="s">
        <v>1220</v>
      </c>
      <c r="G131" s="229" t="s">
        <v>172</v>
      </c>
      <c r="H131" s="230">
        <v>14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161</v>
      </c>
      <c r="AT131" s="237" t="s">
        <v>156</v>
      </c>
      <c r="AU131" s="237" t="s">
        <v>83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161</v>
      </c>
      <c r="BM131" s="237" t="s">
        <v>252</v>
      </c>
    </row>
    <row r="132" spans="1:65" s="2" customFormat="1" ht="16.5" customHeight="1">
      <c r="A132" s="38"/>
      <c r="B132" s="39"/>
      <c r="C132" s="226" t="s">
        <v>210</v>
      </c>
      <c r="D132" s="226" t="s">
        <v>156</v>
      </c>
      <c r="E132" s="227" t="s">
        <v>724</v>
      </c>
      <c r="F132" s="228" t="s">
        <v>1221</v>
      </c>
      <c r="G132" s="229" t="s">
        <v>726</v>
      </c>
      <c r="H132" s="230">
        <v>1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161</v>
      </c>
      <c r="AT132" s="237" t="s">
        <v>156</v>
      </c>
      <c r="AU132" s="237" t="s">
        <v>83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161</v>
      </c>
      <c r="BM132" s="237" t="s">
        <v>260</v>
      </c>
    </row>
    <row r="133" spans="1:65" s="2" customFormat="1" ht="16.5" customHeight="1">
      <c r="A133" s="38"/>
      <c r="B133" s="39"/>
      <c r="C133" s="226" t="s">
        <v>216</v>
      </c>
      <c r="D133" s="226" t="s">
        <v>156</v>
      </c>
      <c r="E133" s="227" t="s">
        <v>733</v>
      </c>
      <c r="F133" s="228" t="s">
        <v>1222</v>
      </c>
      <c r="G133" s="229" t="s">
        <v>159</v>
      </c>
      <c r="H133" s="230">
        <v>0.8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161</v>
      </c>
      <c r="AT133" s="237" t="s">
        <v>156</v>
      </c>
      <c r="AU133" s="237" t="s">
        <v>83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161</v>
      </c>
      <c r="BM133" s="237" t="s">
        <v>267</v>
      </c>
    </row>
    <row r="134" spans="1:65" s="2" customFormat="1" ht="16.5" customHeight="1">
      <c r="A134" s="38"/>
      <c r="B134" s="39"/>
      <c r="C134" s="226" t="s">
        <v>221</v>
      </c>
      <c r="D134" s="226" t="s">
        <v>156</v>
      </c>
      <c r="E134" s="227" t="s">
        <v>735</v>
      </c>
      <c r="F134" s="228" t="s">
        <v>1223</v>
      </c>
      <c r="G134" s="229" t="s">
        <v>424</v>
      </c>
      <c r="H134" s="230">
        <v>23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161</v>
      </c>
      <c r="AT134" s="237" t="s">
        <v>156</v>
      </c>
      <c r="AU134" s="237" t="s">
        <v>83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161</v>
      </c>
      <c r="BM134" s="237" t="s">
        <v>275</v>
      </c>
    </row>
    <row r="135" spans="1:65" s="2" customFormat="1" ht="16.5" customHeight="1">
      <c r="A135" s="38"/>
      <c r="B135" s="39"/>
      <c r="C135" s="226" t="s">
        <v>227</v>
      </c>
      <c r="D135" s="226" t="s">
        <v>156</v>
      </c>
      <c r="E135" s="227" t="s">
        <v>1224</v>
      </c>
      <c r="F135" s="228" t="s">
        <v>1225</v>
      </c>
      <c r="G135" s="229" t="s">
        <v>172</v>
      </c>
      <c r="H135" s="230">
        <v>23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161</v>
      </c>
      <c r="AT135" s="237" t="s">
        <v>156</v>
      </c>
      <c r="AU135" s="237" t="s">
        <v>83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161</v>
      </c>
      <c r="BM135" s="237" t="s">
        <v>283</v>
      </c>
    </row>
    <row r="136" spans="1:65" s="2" customFormat="1" ht="16.5" customHeight="1">
      <c r="A136" s="38"/>
      <c r="B136" s="39"/>
      <c r="C136" s="226" t="s">
        <v>231</v>
      </c>
      <c r="D136" s="226" t="s">
        <v>156</v>
      </c>
      <c r="E136" s="227" t="s">
        <v>737</v>
      </c>
      <c r="F136" s="228" t="s">
        <v>1226</v>
      </c>
      <c r="G136" s="229" t="s">
        <v>177</v>
      </c>
      <c r="H136" s="230">
        <v>0.12</v>
      </c>
      <c r="I136" s="231"/>
      <c r="J136" s="232">
        <f>ROUND(I136*H136,2)</f>
        <v>0</v>
      </c>
      <c r="K136" s="228" t="s">
        <v>1</v>
      </c>
      <c r="L136" s="44"/>
      <c r="M136" s="290" t="s">
        <v>1</v>
      </c>
      <c r="N136" s="291" t="s">
        <v>41</v>
      </c>
      <c r="O136" s="288"/>
      <c r="P136" s="292">
        <f>O136*H136</f>
        <v>0</v>
      </c>
      <c r="Q136" s="292">
        <v>0</v>
      </c>
      <c r="R136" s="292">
        <f>Q136*H136</f>
        <v>0</v>
      </c>
      <c r="S136" s="292">
        <v>0</v>
      </c>
      <c r="T136" s="29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161</v>
      </c>
      <c r="AT136" s="237" t="s">
        <v>156</v>
      </c>
      <c r="AU136" s="237" t="s">
        <v>83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161</v>
      </c>
      <c r="BM136" s="237" t="s">
        <v>291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FBEC" sheet="1" objects="1" scenarios="1" formatColumns="0" formatRows="0" autoFilter="0"/>
  <autoFilter ref="C118:K13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4. 12. 2023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36</v>
      </c>
      <c r="E30" s="38"/>
      <c r="F30" s="38"/>
      <c r="G30" s="38"/>
      <c r="H30" s="38"/>
      <c r="I30" s="38"/>
      <c r="J30" s="160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38</v>
      </c>
      <c r="G32" s="38"/>
      <c r="H32" s="38"/>
      <c r="I32" s="161" t="s">
        <v>37</v>
      </c>
      <c r="J32" s="161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40</v>
      </c>
      <c r="E33" s="150" t="s">
        <v>41</v>
      </c>
      <c r="F33" s="163">
        <f>ROUND((SUM(BE118:BE133)),2)</f>
        <v>0</v>
      </c>
      <c r="G33" s="38"/>
      <c r="H33" s="38"/>
      <c r="I33" s="164">
        <v>0.21</v>
      </c>
      <c r="J33" s="163">
        <f>ROUND(((SUM(BE118:BE133))*I33),2)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42</v>
      </c>
      <c r="F34" s="163">
        <f>ROUND((SUM(BF118:BF133)),2)</f>
        <v>0</v>
      </c>
      <c r="G34" s="38"/>
      <c r="H34" s="38"/>
      <c r="I34" s="164">
        <v>0.15</v>
      </c>
      <c r="J34" s="163">
        <f>ROUND(((SUM(BF118:BF133))*I34),2)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43</v>
      </c>
      <c r="F35" s="163">
        <f>ROUND((SUM(BG118:BG133)),2)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44</v>
      </c>
      <c r="F36" s="163">
        <f>ROUND((SUM(BH118:BH133)),2)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ROUND((SUM(BI118:BI133)),2)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IO 22 - Areálová vodovod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</v>
      </c>
      <c r="G89" s="40"/>
      <c r="H89" s="40"/>
      <c r="I89" s="32" t="s">
        <v>22</v>
      </c>
      <c r="J89" s="79" t="str">
        <f>IF(J12="","",J12)</f>
        <v>4. 12. 2023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Fakultní nemocnice Brno</v>
      </c>
      <c r="G91" s="40"/>
      <c r="H91" s="40"/>
      <c r="I91" s="32" t="s">
        <v>30</v>
      </c>
      <c r="J91" s="36" t="str">
        <f>E21</f>
        <v>TIPRO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118</v>
      </c>
      <c r="D94" s="185"/>
      <c r="E94" s="185"/>
      <c r="F94" s="185"/>
      <c r="G94" s="185"/>
      <c r="H94" s="185"/>
      <c r="I94" s="185"/>
      <c r="J94" s="186" t="s">
        <v>119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8"/>
      <c r="C97" s="189"/>
      <c r="D97" s="190" t="s">
        <v>716</v>
      </c>
      <c r="E97" s="191"/>
      <c r="F97" s="191"/>
      <c r="G97" s="191"/>
      <c r="H97" s="191"/>
      <c r="I97" s="191"/>
      <c r="J97" s="192">
        <f>J119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8"/>
      <c r="C98" s="189"/>
      <c r="D98" s="190" t="s">
        <v>717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138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3" t="str">
        <f>E7</f>
        <v>FN Brno Bohunice - Úsek zdravotnického materiálu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IO 22 - Areálová vodovod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Brno</v>
      </c>
      <c r="G112" s="40"/>
      <c r="H112" s="40"/>
      <c r="I112" s="32" t="s">
        <v>22</v>
      </c>
      <c r="J112" s="79" t="str">
        <f>IF(J12="","",J12)</f>
        <v>4. 12. 2023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Fakultní nemocnice Brno</v>
      </c>
      <c r="G114" s="40"/>
      <c r="H114" s="40"/>
      <c r="I114" s="32" t="s">
        <v>30</v>
      </c>
      <c r="J114" s="36" t="str">
        <f>E21</f>
        <v>TIPRO projekt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9"/>
      <c r="B117" s="200"/>
      <c r="C117" s="201" t="s">
        <v>139</v>
      </c>
      <c r="D117" s="202" t="s">
        <v>61</v>
      </c>
      <c r="E117" s="202" t="s">
        <v>57</v>
      </c>
      <c r="F117" s="202" t="s">
        <v>58</v>
      </c>
      <c r="G117" s="202" t="s">
        <v>140</v>
      </c>
      <c r="H117" s="202" t="s">
        <v>141</v>
      </c>
      <c r="I117" s="202" t="s">
        <v>142</v>
      </c>
      <c r="J117" s="202" t="s">
        <v>119</v>
      </c>
      <c r="K117" s="203" t="s">
        <v>143</v>
      </c>
      <c r="L117" s="204"/>
      <c r="M117" s="100" t="s">
        <v>1</v>
      </c>
      <c r="N117" s="101" t="s">
        <v>40</v>
      </c>
      <c r="O117" s="101" t="s">
        <v>144</v>
      </c>
      <c r="P117" s="101" t="s">
        <v>145</v>
      </c>
      <c r="Q117" s="101" t="s">
        <v>146</v>
      </c>
      <c r="R117" s="101" t="s">
        <v>147</v>
      </c>
      <c r="S117" s="101" t="s">
        <v>148</v>
      </c>
      <c r="T117" s="102" t="s">
        <v>149</v>
      </c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</row>
    <row r="118" spans="1:63" s="2" customFormat="1" ht="22.8" customHeight="1">
      <c r="A118" s="38"/>
      <c r="B118" s="39"/>
      <c r="C118" s="107" t="s">
        <v>150</v>
      </c>
      <c r="D118" s="40"/>
      <c r="E118" s="40"/>
      <c r="F118" s="40"/>
      <c r="G118" s="40"/>
      <c r="H118" s="40"/>
      <c r="I118" s="40"/>
      <c r="J118" s="205">
        <f>BK118</f>
        <v>0</v>
      </c>
      <c r="K118" s="40"/>
      <c r="L118" s="44"/>
      <c r="M118" s="103"/>
      <c r="N118" s="206"/>
      <c r="O118" s="104"/>
      <c r="P118" s="207">
        <f>P119+P131</f>
        <v>0</v>
      </c>
      <c r="Q118" s="104"/>
      <c r="R118" s="207">
        <f>R119+R131</f>
        <v>0</v>
      </c>
      <c r="S118" s="104"/>
      <c r="T118" s="208">
        <f>T119+T131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121</v>
      </c>
      <c r="BK118" s="209">
        <f>BK119+BK131</f>
        <v>0</v>
      </c>
    </row>
    <row r="119" spans="1:63" s="12" customFormat="1" ht="25.9" customHeight="1">
      <c r="A119" s="12"/>
      <c r="B119" s="210"/>
      <c r="C119" s="211"/>
      <c r="D119" s="212" t="s">
        <v>75</v>
      </c>
      <c r="E119" s="213" t="s">
        <v>731</v>
      </c>
      <c r="F119" s="213" t="s">
        <v>732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SUM(P120:P130)</f>
        <v>0</v>
      </c>
      <c r="Q119" s="218"/>
      <c r="R119" s="219">
        <f>SUM(R120:R130)</f>
        <v>0</v>
      </c>
      <c r="S119" s="218"/>
      <c r="T119" s="220">
        <f>SUM(T120:T130)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85</v>
      </c>
      <c r="AT119" s="222" t="s">
        <v>75</v>
      </c>
      <c r="AU119" s="222" t="s">
        <v>76</v>
      </c>
      <c r="AY119" s="221" t="s">
        <v>153</v>
      </c>
      <c r="BK119" s="223">
        <f>SUM(BK120:BK130)</f>
        <v>0</v>
      </c>
    </row>
    <row r="120" spans="1:65" s="2" customFormat="1" ht="16.5" customHeight="1">
      <c r="A120" s="38"/>
      <c r="B120" s="39"/>
      <c r="C120" s="226" t="s">
        <v>83</v>
      </c>
      <c r="D120" s="226" t="s">
        <v>156</v>
      </c>
      <c r="E120" s="227" t="s">
        <v>720</v>
      </c>
      <c r="F120" s="228" t="s">
        <v>1228</v>
      </c>
      <c r="G120" s="229" t="s">
        <v>172</v>
      </c>
      <c r="H120" s="230">
        <v>2</v>
      </c>
      <c r="I120" s="231"/>
      <c r="J120" s="232">
        <f>ROUND(I120*H120,2)</f>
        <v>0</v>
      </c>
      <c r="K120" s="228" t="s">
        <v>1</v>
      </c>
      <c r="L120" s="44"/>
      <c r="M120" s="233" t="s">
        <v>1</v>
      </c>
      <c r="N120" s="234" t="s">
        <v>41</v>
      </c>
      <c r="O120" s="91"/>
      <c r="P120" s="235">
        <f>O120*H120</f>
        <v>0</v>
      </c>
      <c r="Q120" s="235">
        <v>0</v>
      </c>
      <c r="R120" s="235">
        <f>Q120*H120</f>
        <v>0</v>
      </c>
      <c r="S120" s="235">
        <v>0</v>
      </c>
      <c r="T120" s="23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7" t="s">
        <v>239</v>
      </c>
      <c r="AT120" s="237" t="s">
        <v>156</v>
      </c>
      <c r="AU120" s="237" t="s">
        <v>83</v>
      </c>
      <c r="AY120" s="17" t="s">
        <v>153</v>
      </c>
      <c r="BE120" s="238">
        <f>IF(N120="základní",J120,0)</f>
        <v>0</v>
      </c>
      <c r="BF120" s="238">
        <f>IF(N120="snížená",J120,0)</f>
        <v>0</v>
      </c>
      <c r="BG120" s="238">
        <f>IF(N120="zákl. přenesená",J120,0)</f>
        <v>0</v>
      </c>
      <c r="BH120" s="238">
        <f>IF(N120="sníž. přenesená",J120,0)</f>
        <v>0</v>
      </c>
      <c r="BI120" s="238">
        <f>IF(N120="nulová",J120,0)</f>
        <v>0</v>
      </c>
      <c r="BJ120" s="17" t="s">
        <v>83</v>
      </c>
      <c r="BK120" s="238">
        <f>ROUND(I120*H120,2)</f>
        <v>0</v>
      </c>
      <c r="BL120" s="17" t="s">
        <v>239</v>
      </c>
      <c r="BM120" s="237" t="s">
        <v>85</v>
      </c>
    </row>
    <row r="121" spans="1:65" s="2" customFormat="1" ht="16.5" customHeight="1">
      <c r="A121" s="38"/>
      <c r="B121" s="39"/>
      <c r="C121" s="226" t="s">
        <v>85</v>
      </c>
      <c r="D121" s="226" t="s">
        <v>156</v>
      </c>
      <c r="E121" s="227" t="s">
        <v>722</v>
      </c>
      <c r="F121" s="228" t="s">
        <v>1229</v>
      </c>
      <c r="G121" s="229" t="s">
        <v>172</v>
      </c>
      <c r="H121" s="230">
        <v>34</v>
      </c>
      <c r="I121" s="231"/>
      <c r="J121" s="232">
        <f>ROUND(I121*H121,2)</f>
        <v>0</v>
      </c>
      <c r="K121" s="228" t="s">
        <v>1</v>
      </c>
      <c r="L121" s="44"/>
      <c r="M121" s="233" t="s">
        <v>1</v>
      </c>
      <c r="N121" s="234" t="s">
        <v>41</v>
      </c>
      <c r="O121" s="91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7" t="s">
        <v>239</v>
      </c>
      <c r="AT121" s="237" t="s">
        <v>156</v>
      </c>
      <c r="AU121" s="237" t="s">
        <v>83</v>
      </c>
      <c r="AY121" s="17" t="s">
        <v>153</v>
      </c>
      <c r="BE121" s="238">
        <f>IF(N121="základní",J121,0)</f>
        <v>0</v>
      </c>
      <c r="BF121" s="238">
        <f>IF(N121="snížená",J121,0)</f>
        <v>0</v>
      </c>
      <c r="BG121" s="238">
        <f>IF(N121="zákl. přenesená",J121,0)</f>
        <v>0</v>
      </c>
      <c r="BH121" s="238">
        <f>IF(N121="sníž. přenesená",J121,0)</f>
        <v>0</v>
      </c>
      <c r="BI121" s="238">
        <f>IF(N121="nulová",J121,0)</f>
        <v>0</v>
      </c>
      <c r="BJ121" s="17" t="s">
        <v>83</v>
      </c>
      <c r="BK121" s="238">
        <f>ROUND(I121*H121,2)</f>
        <v>0</v>
      </c>
      <c r="BL121" s="17" t="s">
        <v>239</v>
      </c>
      <c r="BM121" s="237" t="s">
        <v>161</v>
      </c>
    </row>
    <row r="122" spans="1:65" s="2" customFormat="1" ht="24.15" customHeight="1">
      <c r="A122" s="38"/>
      <c r="B122" s="39"/>
      <c r="C122" s="226" t="s">
        <v>154</v>
      </c>
      <c r="D122" s="226" t="s">
        <v>156</v>
      </c>
      <c r="E122" s="227" t="s">
        <v>741</v>
      </c>
      <c r="F122" s="228" t="s">
        <v>1230</v>
      </c>
      <c r="G122" s="229" t="s">
        <v>172</v>
      </c>
      <c r="H122" s="230">
        <v>48</v>
      </c>
      <c r="I122" s="231"/>
      <c r="J122" s="232">
        <f>ROUND(I122*H122,2)</f>
        <v>0</v>
      </c>
      <c r="K122" s="228" t="s">
        <v>1</v>
      </c>
      <c r="L122" s="44"/>
      <c r="M122" s="233" t="s">
        <v>1</v>
      </c>
      <c r="N122" s="234" t="s">
        <v>41</v>
      </c>
      <c r="O122" s="91"/>
      <c r="P122" s="235">
        <f>O122*H122</f>
        <v>0</v>
      </c>
      <c r="Q122" s="235">
        <v>0</v>
      </c>
      <c r="R122" s="235">
        <f>Q122*H122</f>
        <v>0</v>
      </c>
      <c r="S122" s="235">
        <v>0</v>
      </c>
      <c r="T122" s="23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7" t="s">
        <v>239</v>
      </c>
      <c r="AT122" s="237" t="s">
        <v>156</v>
      </c>
      <c r="AU122" s="237" t="s">
        <v>83</v>
      </c>
      <c r="AY122" s="17" t="s">
        <v>153</v>
      </c>
      <c r="BE122" s="238">
        <f>IF(N122="základní",J122,0)</f>
        <v>0</v>
      </c>
      <c r="BF122" s="238">
        <f>IF(N122="snížená",J122,0)</f>
        <v>0</v>
      </c>
      <c r="BG122" s="238">
        <f>IF(N122="zákl. přenesená",J122,0)</f>
        <v>0</v>
      </c>
      <c r="BH122" s="238">
        <f>IF(N122="sníž. přenesená",J122,0)</f>
        <v>0</v>
      </c>
      <c r="BI122" s="238">
        <f>IF(N122="nulová",J122,0)</f>
        <v>0</v>
      </c>
      <c r="BJ122" s="17" t="s">
        <v>83</v>
      </c>
      <c r="BK122" s="238">
        <f>ROUND(I122*H122,2)</f>
        <v>0</v>
      </c>
      <c r="BL122" s="17" t="s">
        <v>239</v>
      </c>
      <c r="BM122" s="237" t="s">
        <v>187</v>
      </c>
    </row>
    <row r="123" spans="1:65" s="2" customFormat="1" ht="16.5" customHeight="1">
      <c r="A123" s="38"/>
      <c r="B123" s="39"/>
      <c r="C123" s="226" t="s">
        <v>161</v>
      </c>
      <c r="D123" s="226" t="s">
        <v>156</v>
      </c>
      <c r="E123" s="227" t="s">
        <v>724</v>
      </c>
      <c r="F123" s="228" t="s">
        <v>750</v>
      </c>
      <c r="G123" s="229" t="s">
        <v>726</v>
      </c>
      <c r="H123" s="230">
        <v>1</v>
      </c>
      <c r="I123" s="231"/>
      <c r="J123" s="232">
        <f>ROUND(I123*H123,2)</f>
        <v>0</v>
      </c>
      <c r="K123" s="228" t="s">
        <v>1</v>
      </c>
      <c r="L123" s="44"/>
      <c r="M123" s="233" t="s">
        <v>1</v>
      </c>
      <c r="N123" s="234" t="s">
        <v>41</v>
      </c>
      <c r="O123" s="91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7" t="s">
        <v>239</v>
      </c>
      <c r="AT123" s="237" t="s">
        <v>156</v>
      </c>
      <c r="AU123" s="237" t="s">
        <v>83</v>
      </c>
      <c r="AY123" s="17" t="s">
        <v>153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7" t="s">
        <v>83</v>
      </c>
      <c r="BK123" s="238">
        <f>ROUND(I123*H123,2)</f>
        <v>0</v>
      </c>
      <c r="BL123" s="17" t="s">
        <v>239</v>
      </c>
      <c r="BM123" s="237" t="s">
        <v>192</v>
      </c>
    </row>
    <row r="124" spans="1:65" s="2" customFormat="1" ht="16.5" customHeight="1">
      <c r="A124" s="38"/>
      <c r="B124" s="39"/>
      <c r="C124" s="226" t="s">
        <v>179</v>
      </c>
      <c r="D124" s="226" t="s">
        <v>156</v>
      </c>
      <c r="E124" s="227" t="s">
        <v>733</v>
      </c>
      <c r="F124" s="228" t="s">
        <v>1231</v>
      </c>
      <c r="G124" s="229" t="s">
        <v>726</v>
      </c>
      <c r="H124" s="230">
        <v>1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41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239</v>
      </c>
      <c r="AT124" s="237" t="s">
        <v>156</v>
      </c>
      <c r="AU124" s="237" t="s">
        <v>83</v>
      </c>
      <c r="AY124" s="17" t="s">
        <v>153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239</v>
      </c>
      <c r="BM124" s="237" t="s">
        <v>210</v>
      </c>
    </row>
    <row r="125" spans="1:65" s="2" customFormat="1" ht="16.5" customHeight="1">
      <c r="A125" s="38"/>
      <c r="B125" s="39"/>
      <c r="C125" s="226" t="s">
        <v>187</v>
      </c>
      <c r="D125" s="226" t="s">
        <v>156</v>
      </c>
      <c r="E125" s="227" t="s">
        <v>735</v>
      </c>
      <c r="F125" s="228" t="s">
        <v>1232</v>
      </c>
      <c r="G125" s="229" t="s">
        <v>419</v>
      </c>
      <c r="H125" s="230">
        <v>1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239</v>
      </c>
      <c r="AT125" s="237" t="s">
        <v>156</v>
      </c>
      <c r="AU125" s="237" t="s">
        <v>83</v>
      </c>
      <c r="AY125" s="17" t="s">
        <v>153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239</v>
      </c>
      <c r="BM125" s="237" t="s">
        <v>221</v>
      </c>
    </row>
    <row r="126" spans="1:47" s="2" customFormat="1" ht="12">
      <c r="A126" s="38"/>
      <c r="B126" s="39"/>
      <c r="C126" s="40"/>
      <c r="D126" s="241" t="s">
        <v>249</v>
      </c>
      <c r="E126" s="40"/>
      <c r="F126" s="282" t="s">
        <v>1233</v>
      </c>
      <c r="G126" s="40"/>
      <c r="H126" s="40"/>
      <c r="I126" s="283"/>
      <c r="J126" s="40"/>
      <c r="K126" s="40"/>
      <c r="L126" s="44"/>
      <c r="M126" s="284"/>
      <c r="N126" s="28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249</v>
      </c>
      <c r="AU126" s="17" t="s">
        <v>83</v>
      </c>
    </row>
    <row r="127" spans="1:65" s="2" customFormat="1" ht="16.5" customHeight="1">
      <c r="A127" s="38"/>
      <c r="B127" s="39"/>
      <c r="C127" s="226" t="s">
        <v>199</v>
      </c>
      <c r="D127" s="226" t="s">
        <v>156</v>
      </c>
      <c r="E127" s="227" t="s">
        <v>737</v>
      </c>
      <c r="F127" s="228" t="s">
        <v>1234</v>
      </c>
      <c r="G127" s="229" t="s">
        <v>726</v>
      </c>
      <c r="H127" s="230">
        <v>1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239</v>
      </c>
      <c r="AT127" s="237" t="s">
        <v>156</v>
      </c>
      <c r="AU127" s="237" t="s">
        <v>83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239</v>
      </c>
      <c r="BM127" s="237" t="s">
        <v>231</v>
      </c>
    </row>
    <row r="128" spans="1:65" s="2" customFormat="1" ht="16.5" customHeight="1">
      <c r="A128" s="38"/>
      <c r="B128" s="39"/>
      <c r="C128" s="226" t="s">
        <v>192</v>
      </c>
      <c r="D128" s="226" t="s">
        <v>156</v>
      </c>
      <c r="E128" s="227" t="s">
        <v>755</v>
      </c>
      <c r="F128" s="228" t="s">
        <v>756</v>
      </c>
      <c r="G128" s="229" t="s">
        <v>172</v>
      </c>
      <c r="H128" s="230">
        <v>84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239</v>
      </c>
      <c r="AT128" s="237" t="s">
        <v>156</v>
      </c>
      <c r="AU128" s="237" t="s">
        <v>83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239</v>
      </c>
      <c r="BM128" s="237" t="s">
        <v>239</v>
      </c>
    </row>
    <row r="129" spans="1:65" s="2" customFormat="1" ht="21.75" customHeight="1">
      <c r="A129" s="38"/>
      <c r="B129" s="39"/>
      <c r="C129" s="226" t="s">
        <v>205</v>
      </c>
      <c r="D129" s="226" t="s">
        <v>156</v>
      </c>
      <c r="E129" s="227" t="s">
        <v>757</v>
      </c>
      <c r="F129" s="228" t="s">
        <v>758</v>
      </c>
      <c r="G129" s="229" t="s">
        <v>172</v>
      </c>
      <c r="H129" s="230">
        <v>84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239</v>
      </c>
      <c r="AT129" s="237" t="s">
        <v>156</v>
      </c>
      <c r="AU129" s="237" t="s">
        <v>83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239</v>
      </c>
      <c r="BM129" s="237" t="s">
        <v>252</v>
      </c>
    </row>
    <row r="130" spans="1:65" s="2" customFormat="1" ht="16.5" customHeight="1">
      <c r="A130" s="38"/>
      <c r="B130" s="39"/>
      <c r="C130" s="226" t="s">
        <v>210</v>
      </c>
      <c r="D130" s="226" t="s">
        <v>156</v>
      </c>
      <c r="E130" s="227" t="s">
        <v>759</v>
      </c>
      <c r="F130" s="228" t="s">
        <v>760</v>
      </c>
      <c r="G130" s="229" t="s">
        <v>177</v>
      </c>
      <c r="H130" s="230">
        <v>0.89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239</v>
      </c>
      <c r="AT130" s="237" t="s">
        <v>156</v>
      </c>
      <c r="AU130" s="237" t="s">
        <v>83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239</v>
      </c>
      <c r="BM130" s="237" t="s">
        <v>260</v>
      </c>
    </row>
    <row r="131" spans="1:63" s="12" customFormat="1" ht="25.9" customHeight="1">
      <c r="A131" s="12"/>
      <c r="B131" s="210"/>
      <c r="C131" s="211"/>
      <c r="D131" s="212" t="s">
        <v>75</v>
      </c>
      <c r="E131" s="213" t="s">
        <v>401</v>
      </c>
      <c r="F131" s="213" t="s">
        <v>402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SUM(P132:P133)</f>
        <v>0</v>
      </c>
      <c r="Q131" s="218"/>
      <c r="R131" s="219">
        <f>SUM(R132:R133)</f>
        <v>0</v>
      </c>
      <c r="S131" s="218"/>
      <c r="T131" s="22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85</v>
      </c>
      <c r="AT131" s="222" t="s">
        <v>75</v>
      </c>
      <c r="AU131" s="222" t="s">
        <v>76</v>
      </c>
      <c r="AY131" s="221" t="s">
        <v>153</v>
      </c>
      <c r="BK131" s="223">
        <f>SUM(BK132:BK133)</f>
        <v>0</v>
      </c>
    </row>
    <row r="132" spans="1:65" s="2" customFormat="1" ht="21.75" customHeight="1">
      <c r="A132" s="38"/>
      <c r="B132" s="39"/>
      <c r="C132" s="226" t="s">
        <v>216</v>
      </c>
      <c r="D132" s="226" t="s">
        <v>156</v>
      </c>
      <c r="E132" s="227" t="s">
        <v>745</v>
      </c>
      <c r="F132" s="228" t="s">
        <v>762</v>
      </c>
      <c r="G132" s="229" t="s">
        <v>424</v>
      </c>
      <c r="H132" s="230">
        <v>169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239</v>
      </c>
      <c r="AT132" s="237" t="s">
        <v>156</v>
      </c>
      <c r="AU132" s="237" t="s">
        <v>83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239</v>
      </c>
      <c r="BM132" s="237" t="s">
        <v>267</v>
      </c>
    </row>
    <row r="133" spans="1:65" s="2" customFormat="1" ht="21.75" customHeight="1">
      <c r="A133" s="38"/>
      <c r="B133" s="39"/>
      <c r="C133" s="226" t="s">
        <v>221</v>
      </c>
      <c r="D133" s="226" t="s">
        <v>156</v>
      </c>
      <c r="E133" s="227" t="s">
        <v>765</v>
      </c>
      <c r="F133" s="228" t="s">
        <v>766</v>
      </c>
      <c r="G133" s="229" t="s">
        <v>177</v>
      </c>
      <c r="H133" s="230">
        <v>0.169</v>
      </c>
      <c r="I133" s="231"/>
      <c r="J133" s="232">
        <f>ROUND(I133*H133,2)</f>
        <v>0</v>
      </c>
      <c r="K133" s="228" t="s">
        <v>1</v>
      </c>
      <c r="L133" s="44"/>
      <c r="M133" s="290" t="s">
        <v>1</v>
      </c>
      <c r="N133" s="291" t="s">
        <v>41</v>
      </c>
      <c r="O133" s="288"/>
      <c r="P133" s="292">
        <f>O133*H133</f>
        <v>0</v>
      </c>
      <c r="Q133" s="292">
        <v>0</v>
      </c>
      <c r="R133" s="292">
        <f>Q133*H133</f>
        <v>0</v>
      </c>
      <c r="S133" s="292">
        <v>0</v>
      </c>
      <c r="T133" s="29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239</v>
      </c>
      <c r="AT133" s="237" t="s">
        <v>156</v>
      </c>
      <c r="AU133" s="237" t="s">
        <v>83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239</v>
      </c>
      <c r="BM133" s="237" t="s">
        <v>275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FBEC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4. 12. 2023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36</v>
      </c>
      <c r="E30" s="38"/>
      <c r="F30" s="38"/>
      <c r="G30" s="38"/>
      <c r="H30" s="38"/>
      <c r="I30" s="38"/>
      <c r="J30" s="160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38</v>
      </c>
      <c r="G32" s="38"/>
      <c r="H32" s="38"/>
      <c r="I32" s="161" t="s">
        <v>37</v>
      </c>
      <c r="J32" s="161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40</v>
      </c>
      <c r="E33" s="150" t="s">
        <v>41</v>
      </c>
      <c r="F33" s="163">
        <f>ROUND((SUM(BE131:BE248)),2)</f>
        <v>0</v>
      </c>
      <c r="G33" s="38"/>
      <c r="H33" s="38"/>
      <c r="I33" s="164">
        <v>0.21</v>
      </c>
      <c r="J33" s="163">
        <f>ROUND(((SUM(BE131:BE248))*I33),2)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42</v>
      </c>
      <c r="F34" s="163">
        <f>ROUND((SUM(BF131:BF248)),2)</f>
        <v>0</v>
      </c>
      <c r="G34" s="38"/>
      <c r="H34" s="38"/>
      <c r="I34" s="164">
        <v>0.15</v>
      </c>
      <c r="J34" s="163">
        <f>ROUND(((SUM(BF131:BF248))*I34),2)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43</v>
      </c>
      <c r="F35" s="163">
        <f>ROUND((SUM(BG131:BG248)),2)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44</v>
      </c>
      <c r="F36" s="163">
        <f>ROUND((SUM(BH131:BH248)),2)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ROUND((SUM(BI131:BI248)),2)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IO 31 - Areálové rozvody NN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</v>
      </c>
      <c r="G89" s="40"/>
      <c r="H89" s="40"/>
      <c r="I89" s="32" t="s">
        <v>22</v>
      </c>
      <c r="J89" s="79" t="str">
        <f>IF(J12="","",J12)</f>
        <v>4. 12. 2023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Fakultní nemocnice Brno</v>
      </c>
      <c r="G91" s="40"/>
      <c r="H91" s="40"/>
      <c r="I91" s="32" t="s">
        <v>30</v>
      </c>
      <c r="J91" s="36" t="str">
        <f>E21</f>
        <v>TIPRO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118</v>
      </c>
      <c r="D94" s="185"/>
      <c r="E94" s="185"/>
      <c r="F94" s="185"/>
      <c r="G94" s="185"/>
      <c r="H94" s="185"/>
      <c r="I94" s="185"/>
      <c r="J94" s="186" t="s">
        <v>119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120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8"/>
      <c r="C97" s="189"/>
      <c r="D97" s="190" t="s">
        <v>1236</v>
      </c>
      <c r="E97" s="191"/>
      <c r="F97" s="191"/>
      <c r="G97" s="191"/>
      <c r="H97" s="191"/>
      <c r="I97" s="191"/>
      <c r="J97" s="192">
        <f>J132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1237</v>
      </c>
      <c r="E98" s="196"/>
      <c r="F98" s="196"/>
      <c r="G98" s="196"/>
      <c r="H98" s="196"/>
      <c r="I98" s="196"/>
      <c r="J98" s="197">
        <f>J133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1238</v>
      </c>
      <c r="E99" s="196"/>
      <c r="F99" s="196"/>
      <c r="G99" s="196"/>
      <c r="H99" s="196"/>
      <c r="I99" s="196"/>
      <c r="J99" s="197">
        <f>J136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1239</v>
      </c>
      <c r="E100" s="196"/>
      <c r="F100" s="196"/>
      <c r="G100" s="196"/>
      <c r="H100" s="196"/>
      <c r="I100" s="196"/>
      <c r="J100" s="197">
        <f>J145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1240</v>
      </c>
      <c r="E101" s="196"/>
      <c r="F101" s="196"/>
      <c r="G101" s="196"/>
      <c r="H101" s="196"/>
      <c r="I101" s="196"/>
      <c r="J101" s="197">
        <f>J148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1241</v>
      </c>
      <c r="E102" s="196"/>
      <c r="F102" s="196"/>
      <c r="G102" s="196"/>
      <c r="H102" s="196"/>
      <c r="I102" s="196"/>
      <c r="J102" s="197">
        <f>J151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1242</v>
      </c>
      <c r="E103" s="196"/>
      <c r="F103" s="196"/>
      <c r="G103" s="196"/>
      <c r="H103" s="196"/>
      <c r="I103" s="196"/>
      <c r="J103" s="197">
        <f>J156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1243</v>
      </c>
      <c r="E104" s="196"/>
      <c r="F104" s="196"/>
      <c r="G104" s="196"/>
      <c r="H104" s="196"/>
      <c r="I104" s="196"/>
      <c r="J104" s="197">
        <f>J166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1244</v>
      </c>
      <c r="E105" s="196"/>
      <c r="F105" s="196"/>
      <c r="G105" s="196"/>
      <c r="H105" s="196"/>
      <c r="I105" s="196"/>
      <c r="J105" s="197">
        <f>J170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1245</v>
      </c>
      <c r="E106" s="196"/>
      <c r="F106" s="196"/>
      <c r="G106" s="196"/>
      <c r="H106" s="196"/>
      <c r="I106" s="196"/>
      <c r="J106" s="197">
        <f>J187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33"/>
      <c r="D107" s="195" t="s">
        <v>1246</v>
      </c>
      <c r="E107" s="196"/>
      <c r="F107" s="196"/>
      <c r="G107" s="196"/>
      <c r="H107" s="196"/>
      <c r="I107" s="196"/>
      <c r="J107" s="197">
        <f>J193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33"/>
      <c r="D108" s="195" t="s">
        <v>1247</v>
      </c>
      <c r="E108" s="196"/>
      <c r="F108" s="196"/>
      <c r="G108" s="196"/>
      <c r="H108" s="196"/>
      <c r="I108" s="196"/>
      <c r="J108" s="197">
        <f>J204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8"/>
      <c r="C109" s="189"/>
      <c r="D109" s="190" t="s">
        <v>1248</v>
      </c>
      <c r="E109" s="191"/>
      <c r="F109" s="191"/>
      <c r="G109" s="191"/>
      <c r="H109" s="191"/>
      <c r="I109" s="191"/>
      <c r="J109" s="192">
        <f>J216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4"/>
      <c r="C110" s="133"/>
      <c r="D110" s="195" t="s">
        <v>1249</v>
      </c>
      <c r="E110" s="196"/>
      <c r="F110" s="196"/>
      <c r="G110" s="196"/>
      <c r="H110" s="196"/>
      <c r="I110" s="196"/>
      <c r="J110" s="197">
        <f>J217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4"/>
      <c r="C111" s="133"/>
      <c r="D111" s="195" t="s">
        <v>1250</v>
      </c>
      <c r="E111" s="196"/>
      <c r="F111" s="196"/>
      <c r="G111" s="196"/>
      <c r="H111" s="196"/>
      <c r="I111" s="196"/>
      <c r="J111" s="197">
        <f>J240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3" t="str">
        <f>E7</f>
        <v>FN Brno Bohunice - Úsek zdravotnického materiálu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113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IO 31 - Areálové rozvody NN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Brno</v>
      </c>
      <c r="G125" s="40"/>
      <c r="H125" s="40"/>
      <c r="I125" s="32" t="s">
        <v>22</v>
      </c>
      <c r="J125" s="79" t="str">
        <f>IF(J12="","",J12)</f>
        <v>4. 12. 2023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Fakultní nemocnice Brno</v>
      </c>
      <c r="G127" s="40"/>
      <c r="H127" s="40"/>
      <c r="I127" s="32" t="s">
        <v>30</v>
      </c>
      <c r="J127" s="36" t="str">
        <f>E21</f>
        <v>TIPRO projekt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9"/>
      <c r="B130" s="200"/>
      <c r="C130" s="201" t="s">
        <v>139</v>
      </c>
      <c r="D130" s="202" t="s">
        <v>61</v>
      </c>
      <c r="E130" s="202" t="s">
        <v>57</v>
      </c>
      <c r="F130" s="202" t="s">
        <v>58</v>
      </c>
      <c r="G130" s="202" t="s">
        <v>140</v>
      </c>
      <c r="H130" s="202" t="s">
        <v>141</v>
      </c>
      <c r="I130" s="202" t="s">
        <v>142</v>
      </c>
      <c r="J130" s="202" t="s">
        <v>119</v>
      </c>
      <c r="K130" s="203" t="s">
        <v>143</v>
      </c>
      <c r="L130" s="204"/>
      <c r="M130" s="100" t="s">
        <v>1</v>
      </c>
      <c r="N130" s="101" t="s">
        <v>40</v>
      </c>
      <c r="O130" s="101" t="s">
        <v>144</v>
      </c>
      <c r="P130" s="101" t="s">
        <v>145</v>
      </c>
      <c r="Q130" s="101" t="s">
        <v>146</v>
      </c>
      <c r="R130" s="101" t="s">
        <v>147</v>
      </c>
      <c r="S130" s="101" t="s">
        <v>148</v>
      </c>
      <c r="T130" s="102" t="s">
        <v>149</v>
      </c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</row>
    <row r="131" spans="1:63" s="2" customFormat="1" ht="22.8" customHeight="1">
      <c r="A131" s="38"/>
      <c r="B131" s="39"/>
      <c r="C131" s="107" t="s">
        <v>150</v>
      </c>
      <c r="D131" s="40"/>
      <c r="E131" s="40"/>
      <c r="F131" s="40"/>
      <c r="G131" s="40"/>
      <c r="H131" s="40"/>
      <c r="I131" s="40"/>
      <c r="J131" s="205">
        <f>BK131</f>
        <v>0</v>
      </c>
      <c r="K131" s="40"/>
      <c r="L131" s="44"/>
      <c r="M131" s="103"/>
      <c r="N131" s="206"/>
      <c r="O131" s="104"/>
      <c r="P131" s="207">
        <f>P132+P216</f>
        <v>0</v>
      </c>
      <c r="Q131" s="104"/>
      <c r="R131" s="207">
        <f>R132+R216</f>
        <v>0</v>
      </c>
      <c r="S131" s="104"/>
      <c r="T131" s="208">
        <f>T132+T216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121</v>
      </c>
      <c r="BK131" s="209">
        <f>BK132+BK216</f>
        <v>0</v>
      </c>
    </row>
    <row r="132" spans="1:63" s="12" customFormat="1" ht="25.9" customHeight="1">
      <c r="A132" s="12"/>
      <c r="B132" s="210"/>
      <c r="C132" s="211"/>
      <c r="D132" s="212" t="s">
        <v>75</v>
      </c>
      <c r="E132" s="213" t="s">
        <v>1251</v>
      </c>
      <c r="F132" s="213" t="s">
        <v>1252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P133+P136+P145+P148+P151+P156+P166+P170+P187+P193+P204</f>
        <v>0</v>
      </c>
      <c r="Q132" s="218"/>
      <c r="R132" s="219">
        <f>R133+R136+R145+R148+R151+R156+R166+R170+R187+R193+R204</f>
        <v>0</v>
      </c>
      <c r="S132" s="218"/>
      <c r="T132" s="220">
        <f>T133+T136+T145+T148+T151+T156+T166+T170+T187+T193+T204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83</v>
      </c>
      <c r="AT132" s="222" t="s">
        <v>75</v>
      </c>
      <c r="AU132" s="222" t="s">
        <v>76</v>
      </c>
      <c r="AY132" s="221" t="s">
        <v>153</v>
      </c>
      <c r="BK132" s="223">
        <f>BK133+BK136+BK145+BK148+BK151+BK156+BK166+BK170+BK187+BK193+BK204</f>
        <v>0</v>
      </c>
    </row>
    <row r="133" spans="1:63" s="12" customFormat="1" ht="22.8" customHeight="1">
      <c r="A133" s="12"/>
      <c r="B133" s="210"/>
      <c r="C133" s="211"/>
      <c r="D133" s="212" t="s">
        <v>75</v>
      </c>
      <c r="E133" s="224" t="s">
        <v>1253</v>
      </c>
      <c r="F133" s="224" t="s">
        <v>1254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83</v>
      </c>
      <c r="AT133" s="222" t="s">
        <v>75</v>
      </c>
      <c r="AU133" s="222" t="s">
        <v>83</v>
      </c>
      <c r="AY133" s="221" t="s">
        <v>153</v>
      </c>
      <c r="BK133" s="223">
        <f>SUM(BK134:BK135)</f>
        <v>0</v>
      </c>
    </row>
    <row r="134" spans="1:65" s="2" customFormat="1" ht="33" customHeight="1">
      <c r="A134" s="38"/>
      <c r="B134" s="39"/>
      <c r="C134" s="226" t="s">
        <v>83</v>
      </c>
      <c r="D134" s="226" t="s">
        <v>156</v>
      </c>
      <c r="E134" s="227" t="s">
        <v>1255</v>
      </c>
      <c r="F134" s="228" t="s">
        <v>1256</v>
      </c>
      <c r="G134" s="229" t="s">
        <v>726</v>
      </c>
      <c r="H134" s="230">
        <v>1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161</v>
      </c>
      <c r="AT134" s="237" t="s">
        <v>156</v>
      </c>
      <c r="AU134" s="237" t="s">
        <v>85</v>
      </c>
      <c r="AY134" s="17" t="s">
        <v>153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161</v>
      </c>
      <c r="BM134" s="237" t="s">
        <v>85</v>
      </c>
    </row>
    <row r="135" spans="1:65" s="2" customFormat="1" ht="24.15" customHeight="1">
      <c r="A135" s="38"/>
      <c r="B135" s="39"/>
      <c r="C135" s="226" t="s">
        <v>85</v>
      </c>
      <c r="D135" s="226" t="s">
        <v>156</v>
      </c>
      <c r="E135" s="227" t="s">
        <v>1257</v>
      </c>
      <c r="F135" s="228" t="s">
        <v>1258</v>
      </c>
      <c r="G135" s="229" t="s">
        <v>726</v>
      </c>
      <c r="H135" s="230">
        <v>1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161</v>
      </c>
      <c r="AT135" s="237" t="s">
        <v>156</v>
      </c>
      <c r="AU135" s="237" t="s">
        <v>85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161</v>
      </c>
      <c r="BM135" s="237" t="s">
        <v>161</v>
      </c>
    </row>
    <row r="136" spans="1:63" s="12" customFormat="1" ht="22.8" customHeight="1">
      <c r="A136" s="12"/>
      <c r="B136" s="210"/>
      <c r="C136" s="211"/>
      <c r="D136" s="212" t="s">
        <v>75</v>
      </c>
      <c r="E136" s="224" t="s">
        <v>1259</v>
      </c>
      <c r="F136" s="224" t="s">
        <v>1260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SUM(P137:P144)</f>
        <v>0</v>
      </c>
      <c r="Q136" s="218"/>
      <c r="R136" s="219">
        <f>SUM(R137:R144)</f>
        <v>0</v>
      </c>
      <c r="S136" s="218"/>
      <c r="T136" s="220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83</v>
      </c>
      <c r="AT136" s="222" t="s">
        <v>75</v>
      </c>
      <c r="AU136" s="222" t="s">
        <v>83</v>
      </c>
      <c r="AY136" s="221" t="s">
        <v>153</v>
      </c>
      <c r="BK136" s="223">
        <f>SUM(BK137:BK144)</f>
        <v>0</v>
      </c>
    </row>
    <row r="137" spans="1:65" s="2" customFormat="1" ht="16.5" customHeight="1">
      <c r="A137" s="38"/>
      <c r="B137" s="39"/>
      <c r="C137" s="226" t="s">
        <v>154</v>
      </c>
      <c r="D137" s="226" t="s">
        <v>156</v>
      </c>
      <c r="E137" s="227" t="s">
        <v>1261</v>
      </c>
      <c r="F137" s="228" t="s">
        <v>1262</v>
      </c>
      <c r="G137" s="229" t="s">
        <v>726</v>
      </c>
      <c r="H137" s="230">
        <v>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161</v>
      </c>
      <c r="AT137" s="237" t="s">
        <v>156</v>
      </c>
      <c r="AU137" s="237" t="s">
        <v>85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161</v>
      </c>
      <c r="BM137" s="237" t="s">
        <v>187</v>
      </c>
    </row>
    <row r="138" spans="1:65" s="2" customFormat="1" ht="16.5" customHeight="1">
      <c r="A138" s="38"/>
      <c r="B138" s="39"/>
      <c r="C138" s="226" t="s">
        <v>161</v>
      </c>
      <c r="D138" s="226" t="s">
        <v>156</v>
      </c>
      <c r="E138" s="227" t="s">
        <v>1263</v>
      </c>
      <c r="F138" s="228" t="s">
        <v>1264</v>
      </c>
      <c r="G138" s="229" t="s">
        <v>726</v>
      </c>
      <c r="H138" s="230">
        <v>1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161</v>
      </c>
      <c r="AT138" s="237" t="s">
        <v>156</v>
      </c>
      <c r="AU138" s="237" t="s">
        <v>85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161</v>
      </c>
      <c r="BM138" s="237" t="s">
        <v>192</v>
      </c>
    </row>
    <row r="139" spans="1:65" s="2" customFormat="1" ht="16.5" customHeight="1">
      <c r="A139" s="38"/>
      <c r="B139" s="39"/>
      <c r="C139" s="226" t="s">
        <v>179</v>
      </c>
      <c r="D139" s="226" t="s">
        <v>156</v>
      </c>
      <c r="E139" s="227" t="s">
        <v>1265</v>
      </c>
      <c r="F139" s="228" t="s">
        <v>1266</v>
      </c>
      <c r="G139" s="229" t="s">
        <v>726</v>
      </c>
      <c r="H139" s="230">
        <v>1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161</v>
      </c>
      <c r="AT139" s="237" t="s">
        <v>156</v>
      </c>
      <c r="AU139" s="237" t="s">
        <v>85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161</v>
      </c>
      <c r="BM139" s="237" t="s">
        <v>210</v>
      </c>
    </row>
    <row r="140" spans="1:65" s="2" customFormat="1" ht="16.5" customHeight="1">
      <c r="A140" s="38"/>
      <c r="B140" s="39"/>
      <c r="C140" s="226" t="s">
        <v>187</v>
      </c>
      <c r="D140" s="226" t="s">
        <v>156</v>
      </c>
      <c r="E140" s="227" t="s">
        <v>1267</v>
      </c>
      <c r="F140" s="228" t="s">
        <v>1268</v>
      </c>
      <c r="G140" s="229" t="s">
        <v>159</v>
      </c>
      <c r="H140" s="230">
        <v>0.2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161</v>
      </c>
      <c r="AT140" s="237" t="s">
        <v>156</v>
      </c>
      <c r="AU140" s="237" t="s">
        <v>85</v>
      </c>
      <c r="AY140" s="17" t="s">
        <v>153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161</v>
      </c>
      <c r="BM140" s="237" t="s">
        <v>221</v>
      </c>
    </row>
    <row r="141" spans="1:65" s="2" customFormat="1" ht="16.5" customHeight="1">
      <c r="A141" s="38"/>
      <c r="B141" s="39"/>
      <c r="C141" s="226" t="s">
        <v>199</v>
      </c>
      <c r="D141" s="226" t="s">
        <v>156</v>
      </c>
      <c r="E141" s="227" t="s">
        <v>1269</v>
      </c>
      <c r="F141" s="228" t="s">
        <v>1270</v>
      </c>
      <c r="G141" s="229" t="s">
        <v>795</v>
      </c>
      <c r="H141" s="230">
        <v>8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161</v>
      </c>
      <c r="AT141" s="237" t="s">
        <v>156</v>
      </c>
      <c r="AU141" s="237" t="s">
        <v>85</v>
      </c>
      <c r="AY141" s="17" t="s">
        <v>153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161</v>
      </c>
      <c r="BM141" s="237" t="s">
        <v>231</v>
      </c>
    </row>
    <row r="142" spans="1:65" s="2" customFormat="1" ht="16.5" customHeight="1">
      <c r="A142" s="38"/>
      <c r="B142" s="39"/>
      <c r="C142" s="226" t="s">
        <v>192</v>
      </c>
      <c r="D142" s="226" t="s">
        <v>156</v>
      </c>
      <c r="E142" s="227" t="s">
        <v>1271</v>
      </c>
      <c r="F142" s="228" t="s">
        <v>1272</v>
      </c>
      <c r="G142" s="229" t="s">
        <v>795</v>
      </c>
      <c r="H142" s="230">
        <v>2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161</v>
      </c>
      <c r="AT142" s="237" t="s">
        <v>156</v>
      </c>
      <c r="AU142" s="237" t="s">
        <v>85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161</v>
      </c>
      <c r="BM142" s="237" t="s">
        <v>239</v>
      </c>
    </row>
    <row r="143" spans="1:65" s="2" customFormat="1" ht="16.5" customHeight="1">
      <c r="A143" s="38"/>
      <c r="B143" s="39"/>
      <c r="C143" s="226" t="s">
        <v>205</v>
      </c>
      <c r="D143" s="226" t="s">
        <v>156</v>
      </c>
      <c r="E143" s="227" t="s">
        <v>1273</v>
      </c>
      <c r="F143" s="228" t="s">
        <v>1274</v>
      </c>
      <c r="G143" s="229" t="s">
        <v>795</v>
      </c>
      <c r="H143" s="230">
        <v>2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161</v>
      </c>
      <c r="AT143" s="237" t="s">
        <v>156</v>
      </c>
      <c r="AU143" s="237" t="s">
        <v>85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161</v>
      </c>
      <c r="BM143" s="237" t="s">
        <v>252</v>
      </c>
    </row>
    <row r="144" spans="1:65" s="2" customFormat="1" ht="16.5" customHeight="1">
      <c r="A144" s="38"/>
      <c r="B144" s="39"/>
      <c r="C144" s="226" t="s">
        <v>210</v>
      </c>
      <c r="D144" s="226" t="s">
        <v>156</v>
      </c>
      <c r="E144" s="227" t="s">
        <v>1275</v>
      </c>
      <c r="F144" s="228" t="s">
        <v>1276</v>
      </c>
      <c r="G144" s="229" t="s">
        <v>795</v>
      </c>
      <c r="H144" s="230">
        <v>2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161</v>
      </c>
      <c r="AT144" s="237" t="s">
        <v>156</v>
      </c>
      <c r="AU144" s="237" t="s">
        <v>85</v>
      </c>
      <c r="AY144" s="17" t="s">
        <v>153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161</v>
      </c>
      <c r="BM144" s="237" t="s">
        <v>260</v>
      </c>
    </row>
    <row r="145" spans="1:63" s="12" customFormat="1" ht="22.8" customHeight="1">
      <c r="A145" s="12"/>
      <c r="B145" s="210"/>
      <c r="C145" s="211"/>
      <c r="D145" s="212" t="s">
        <v>75</v>
      </c>
      <c r="E145" s="224" t="s">
        <v>1277</v>
      </c>
      <c r="F145" s="224" t="s">
        <v>1278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SUM(P146:P147)</f>
        <v>0</v>
      </c>
      <c r="Q145" s="218"/>
      <c r="R145" s="219">
        <f>SUM(R146:R147)</f>
        <v>0</v>
      </c>
      <c r="S145" s="218"/>
      <c r="T145" s="220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83</v>
      </c>
      <c r="AT145" s="222" t="s">
        <v>75</v>
      </c>
      <c r="AU145" s="222" t="s">
        <v>83</v>
      </c>
      <c r="AY145" s="221" t="s">
        <v>153</v>
      </c>
      <c r="BK145" s="223">
        <f>SUM(BK146:BK147)</f>
        <v>0</v>
      </c>
    </row>
    <row r="146" spans="1:65" s="2" customFormat="1" ht="44.25" customHeight="1">
      <c r="A146" s="38"/>
      <c r="B146" s="39"/>
      <c r="C146" s="226" t="s">
        <v>216</v>
      </c>
      <c r="D146" s="226" t="s">
        <v>156</v>
      </c>
      <c r="E146" s="227" t="s">
        <v>1279</v>
      </c>
      <c r="F146" s="228" t="s">
        <v>1280</v>
      </c>
      <c r="G146" s="229" t="s">
        <v>726</v>
      </c>
      <c r="H146" s="230">
        <v>1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161</v>
      </c>
      <c r="AT146" s="237" t="s">
        <v>156</v>
      </c>
      <c r="AU146" s="237" t="s">
        <v>85</v>
      </c>
      <c r="AY146" s="17" t="s">
        <v>153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161</v>
      </c>
      <c r="BM146" s="237" t="s">
        <v>267</v>
      </c>
    </row>
    <row r="147" spans="1:65" s="2" customFormat="1" ht="24.15" customHeight="1">
      <c r="A147" s="38"/>
      <c r="B147" s="39"/>
      <c r="C147" s="226" t="s">
        <v>221</v>
      </c>
      <c r="D147" s="226" t="s">
        <v>156</v>
      </c>
      <c r="E147" s="227" t="s">
        <v>1281</v>
      </c>
      <c r="F147" s="228" t="s">
        <v>1282</v>
      </c>
      <c r="G147" s="229" t="s">
        <v>726</v>
      </c>
      <c r="H147" s="230">
        <v>1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161</v>
      </c>
      <c r="AT147" s="237" t="s">
        <v>156</v>
      </c>
      <c r="AU147" s="237" t="s">
        <v>85</v>
      </c>
      <c r="AY147" s="17" t="s">
        <v>153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161</v>
      </c>
      <c r="BM147" s="237" t="s">
        <v>275</v>
      </c>
    </row>
    <row r="148" spans="1:63" s="12" customFormat="1" ht="22.8" customHeight="1">
      <c r="A148" s="12"/>
      <c r="B148" s="210"/>
      <c r="C148" s="211"/>
      <c r="D148" s="212" t="s">
        <v>75</v>
      </c>
      <c r="E148" s="224" t="s">
        <v>1283</v>
      </c>
      <c r="F148" s="224" t="s">
        <v>1284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SUM(P149:P150)</f>
        <v>0</v>
      </c>
      <c r="Q148" s="218"/>
      <c r="R148" s="219">
        <f>SUM(R149:R150)</f>
        <v>0</v>
      </c>
      <c r="S148" s="218"/>
      <c r="T148" s="220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83</v>
      </c>
      <c r="AT148" s="222" t="s">
        <v>75</v>
      </c>
      <c r="AU148" s="222" t="s">
        <v>83</v>
      </c>
      <c r="AY148" s="221" t="s">
        <v>153</v>
      </c>
      <c r="BK148" s="223">
        <f>SUM(BK149:BK150)</f>
        <v>0</v>
      </c>
    </row>
    <row r="149" spans="1:65" s="2" customFormat="1" ht="16.5" customHeight="1">
      <c r="A149" s="38"/>
      <c r="B149" s="39"/>
      <c r="C149" s="226" t="s">
        <v>227</v>
      </c>
      <c r="D149" s="226" t="s">
        <v>156</v>
      </c>
      <c r="E149" s="227" t="s">
        <v>1285</v>
      </c>
      <c r="F149" s="228" t="s">
        <v>1286</v>
      </c>
      <c r="G149" s="229" t="s">
        <v>726</v>
      </c>
      <c r="H149" s="230">
        <v>5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161</v>
      </c>
      <c r="AT149" s="237" t="s">
        <v>156</v>
      </c>
      <c r="AU149" s="237" t="s">
        <v>85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161</v>
      </c>
      <c r="BM149" s="237" t="s">
        <v>283</v>
      </c>
    </row>
    <row r="150" spans="1:65" s="2" customFormat="1" ht="24.15" customHeight="1">
      <c r="A150" s="38"/>
      <c r="B150" s="39"/>
      <c r="C150" s="226" t="s">
        <v>231</v>
      </c>
      <c r="D150" s="226" t="s">
        <v>156</v>
      </c>
      <c r="E150" s="227" t="s">
        <v>1287</v>
      </c>
      <c r="F150" s="228" t="s">
        <v>1288</v>
      </c>
      <c r="G150" s="229" t="s">
        <v>726</v>
      </c>
      <c r="H150" s="230">
        <v>5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161</v>
      </c>
      <c r="AT150" s="237" t="s">
        <v>156</v>
      </c>
      <c r="AU150" s="237" t="s">
        <v>85</v>
      </c>
      <c r="AY150" s="17" t="s">
        <v>153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161</v>
      </c>
      <c r="BM150" s="237" t="s">
        <v>291</v>
      </c>
    </row>
    <row r="151" spans="1:63" s="12" customFormat="1" ht="22.8" customHeight="1">
      <c r="A151" s="12"/>
      <c r="B151" s="210"/>
      <c r="C151" s="211"/>
      <c r="D151" s="212" t="s">
        <v>75</v>
      </c>
      <c r="E151" s="224" t="s">
        <v>1289</v>
      </c>
      <c r="F151" s="224" t="s">
        <v>1290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SUM(P152:P155)</f>
        <v>0</v>
      </c>
      <c r="Q151" s="218"/>
      <c r="R151" s="219">
        <f>SUM(R152:R155)</f>
        <v>0</v>
      </c>
      <c r="S151" s="218"/>
      <c r="T151" s="220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83</v>
      </c>
      <c r="AT151" s="222" t="s">
        <v>75</v>
      </c>
      <c r="AU151" s="222" t="s">
        <v>83</v>
      </c>
      <c r="AY151" s="221" t="s">
        <v>153</v>
      </c>
      <c r="BK151" s="223">
        <f>SUM(BK152:BK155)</f>
        <v>0</v>
      </c>
    </row>
    <row r="152" spans="1:65" s="2" customFormat="1" ht="33" customHeight="1">
      <c r="A152" s="38"/>
      <c r="B152" s="39"/>
      <c r="C152" s="226" t="s">
        <v>8</v>
      </c>
      <c r="D152" s="226" t="s">
        <v>156</v>
      </c>
      <c r="E152" s="227" t="s">
        <v>1291</v>
      </c>
      <c r="F152" s="228" t="s">
        <v>1292</v>
      </c>
      <c r="G152" s="229" t="s">
        <v>726</v>
      </c>
      <c r="H152" s="230">
        <v>46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161</v>
      </c>
      <c r="AT152" s="237" t="s">
        <v>156</v>
      </c>
      <c r="AU152" s="237" t="s">
        <v>85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161</v>
      </c>
      <c r="BM152" s="237" t="s">
        <v>301</v>
      </c>
    </row>
    <row r="153" spans="1:65" s="2" customFormat="1" ht="24.15" customHeight="1">
      <c r="A153" s="38"/>
      <c r="B153" s="39"/>
      <c r="C153" s="226" t="s">
        <v>239</v>
      </c>
      <c r="D153" s="226" t="s">
        <v>156</v>
      </c>
      <c r="E153" s="227" t="s">
        <v>1293</v>
      </c>
      <c r="F153" s="228" t="s">
        <v>1294</v>
      </c>
      <c r="G153" s="229" t="s">
        <v>726</v>
      </c>
      <c r="H153" s="230">
        <v>26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161</v>
      </c>
      <c r="AT153" s="237" t="s">
        <v>156</v>
      </c>
      <c r="AU153" s="237" t="s">
        <v>85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161</v>
      </c>
      <c r="BM153" s="237" t="s">
        <v>314</v>
      </c>
    </row>
    <row r="154" spans="1:65" s="2" customFormat="1" ht="44.25" customHeight="1">
      <c r="A154" s="38"/>
      <c r="B154" s="39"/>
      <c r="C154" s="226" t="s">
        <v>244</v>
      </c>
      <c r="D154" s="226" t="s">
        <v>156</v>
      </c>
      <c r="E154" s="227" t="s">
        <v>1295</v>
      </c>
      <c r="F154" s="228" t="s">
        <v>1296</v>
      </c>
      <c r="G154" s="229" t="s">
        <v>726</v>
      </c>
      <c r="H154" s="230">
        <v>1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161</v>
      </c>
      <c r="AT154" s="237" t="s">
        <v>156</v>
      </c>
      <c r="AU154" s="237" t="s">
        <v>85</v>
      </c>
      <c r="AY154" s="17" t="s">
        <v>153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161</v>
      </c>
      <c r="BM154" s="237" t="s">
        <v>323</v>
      </c>
    </row>
    <row r="155" spans="1:65" s="2" customFormat="1" ht="24.15" customHeight="1">
      <c r="A155" s="38"/>
      <c r="B155" s="39"/>
      <c r="C155" s="226" t="s">
        <v>252</v>
      </c>
      <c r="D155" s="226" t="s">
        <v>156</v>
      </c>
      <c r="E155" s="227" t="s">
        <v>1297</v>
      </c>
      <c r="F155" s="228" t="s">
        <v>1298</v>
      </c>
      <c r="G155" s="229" t="s">
        <v>726</v>
      </c>
      <c r="H155" s="230">
        <v>10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161</v>
      </c>
      <c r="AT155" s="237" t="s">
        <v>156</v>
      </c>
      <c r="AU155" s="237" t="s">
        <v>85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161</v>
      </c>
      <c r="BM155" s="237" t="s">
        <v>333</v>
      </c>
    </row>
    <row r="156" spans="1:63" s="12" customFormat="1" ht="22.8" customHeight="1">
      <c r="A156" s="12"/>
      <c r="B156" s="210"/>
      <c r="C156" s="211"/>
      <c r="D156" s="212" t="s">
        <v>75</v>
      </c>
      <c r="E156" s="224" t="s">
        <v>156</v>
      </c>
      <c r="F156" s="224" t="s">
        <v>1299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SUM(P157:P165)</f>
        <v>0</v>
      </c>
      <c r="Q156" s="218"/>
      <c r="R156" s="219">
        <f>SUM(R157:R165)</f>
        <v>0</v>
      </c>
      <c r="S156" s="218"/>
      <c r="T156" s="220">
        <f>SUM(T157:T165)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83</v>
      </c>
      <c r="AT156" s="222" t="s">
        <v>75</v>
      </c>
      <c r="AU156" s="222" t="s">
        <v>83</v>
      </c>
      <c r="AY156" s="221" t="s">
        <v>153</v>
      </c>
      <c r="BK156" s="223">
        <f>SUM(BK157:BK165)</f>
        <v>0</v>
      </c>
    </row>
    <row r="157" spans="1:65" s="2" customFormat="1" ht="24.15" customHeight="1">
      <c r="A157" s="38"/>
      <c r="B157" s="39"/>
      <c r="C157" s="226" t="s">
        <v>256</v>
      </c>
      <c r="D157" s="226" t="s">
        <v>156</v>
      </c>
      <c r="E157" s="227" t="s">
        <v>1300</v>
      </c>
      <c r="F157" s="228" t="s">
        <v>1301</v>
      </c>
      <c r="G157" s="229" t="s">
        <v>172</v>
      </c>
      <c r="H157" s="230">
        <v>170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161</v>
      </c>
      <c r="AT157" s="237" t="s">
        <v>156</v>
      </c>
      <c r="AU157" s="237" t="s">
        <v>85</v>
      </c>
      <c r="AY157" s="17" t="s">
        <v>153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161</v>
      </c>
      <c r="BM157" s="237" t="s">
        <v>341</v>
      </c>
    </row>
    <row r="158" spans="1:65" s="2" customFormat="1" ht="16.5" customHeight="1">
      <c r="A158" s="38"/>
      <c r="B158" s="39"/>
      <c r="C158" s="226" t="s">
        <v>260</v>
      </c>
      <c r="D158" s="226" t="s">
        <v>156</v>
      </c>
      <c r="E158" s="227" t="s">
        <v>1302</v>
      </c>
      <c r="F158" s="228" t="s">
        <v>1303</v>
      </c>
      <c r="G158" s="229" t="s">
        <v>172</v>
      </c>
      <c r="H158" s="230">
        <v>190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161</v>
      </c>
      <c r="AT158" s="237" t="s">
        <v>156</v>
      </c>
      <c r="AU158" s="237" t="s">
        <v>85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161</v>
      </c>
      <c r="BM158" s="237" t="s">
        <v>351</v>
      </c>
    </row>
    <row r="159" spans="1:65" s="2" customFormat="1" ht="16.5" customHeight="1">
      <c r="A159" s="38"/>
      <c r="B159" s="39"/>
      <c r="C159" s="226" t="s">
        <v>7</v>
      </c>
      <c r="D159" s="226" t="s">
        <v>156</v>
      </c>
      <c r="E159" s="227" t="s">
        <v>1304</v>
      </c>
      <c r="F159" s="228" t="s">
        <v>1305</v>
      </c>
      <c r="G159" s="229" t="s">
        <v>172</v>
      </c>
      <c r="H159" s="230">
        <v>120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41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161</v>
      </c>
      <c r="AT159" s="237" t="s">
        <v>156</v>
      </c>
      <c r="AU159" s="237" t="s">
        <v>85</v>
      </c>
      <c r="AY159" s="17" t="s">
        <v>153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161</v>
      </c>
      <c r="BM159" s="237" t="s">
        <v>361</v>
      </c>
    </row>
    <row r="160" spans="1:65" s="2" customFormat="1" ht="16.5" customHeight="1">
      <c r="A160" s="38"/>
      <c r="B160" s="39"/>
      <c r="C160" s="226" t="s">
        <v>267</v>
      </c>
      <c r="D160" s="226" t="s">
        <v>156</v>
      </c>
      <c r="E160" s="227" t="s">
        <v>1306</v>
      </c>
      <c r="F160" s="228" t="s">
        <v>1307</v>
      </c>
      <c r="G160" s="229" t="s">
        <v>172</v>
      </c>
      <c r="H160" s="230">
        <v>320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161</v>
      </c>
      <c r="AT160" s="237" t="s">
        <v>156</v>
      </c>
      <c r="AU160" s="237" t="s">
        <v>85</v>
      </c>
      <c r="AY160" s="17" t="s">
        <v>153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161</v>
      </c>
      <c r="BM160" s="237" t="s">
        <v>370</v>
      </c>
    </row>
    <row r="161" spans="1:65" s="2" customFormat="1" ht="16.5" customHeight="1">
      <c r="A161" s="38"/>
      <c r="B161" s="39"/>
      <c r="C161" s="226" t="s">
        <v>271</v>
      </c>
      <c r="D161" s="226" t="s">
        <v>156</v>
      </c>
      <c r="E161" s="227" t="s">
        <v>1308</v>
      </c>
      <c r="F161" s="228" t="s">
        <v>1309</v>
      </c>
      <c r="G161" s="229" t="s">
        <v>172</v>
      </c>
      <c r="H161" s="230">
        <v>1400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161</v>
      </c>
      <c r="AT161" s="237" t="s">
        <v>156</v>
      </c>
      <c r="AU161" s="237" t="s">
        <v>85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161</v>
      </c>
      <c r="BM161" s="237" t="s">
        <v>379</v>
      </c>
    </row>
    <row r="162" spans="1:65" s="2" customFormat="1" ht="16.5" customHeight="1">
      <c r="A162" s="38"/>
      <c r="B162" s="39"/>
      <c r="C162" s="226" t="s">
        <v>275</v>
      </c>
      <c r="D162" s="226" t="s">
        <v>156</v>
      </c>
      <c r="E162" s="227" t="s">
        <v>1310</v>
      </c>
      <c r="F162" s="228" t="s">
        <v>1311</v>
      </c>
      <c r="G162" s="229" t="s">
        <v>172</v>
      </c>
      <c r="H162" s="230">
        <v>15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161</v>
      </c>
      <c r="AT162" s="237" t="s">
        <v>156</v>
      </c>
      <c r="AU162" s="237" t="s">
        <v>85</v>
      </c>
      <c r="AY162" s="17" t="s">
        <v>153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161</v>
      </c>
      <c r="BM162" s="237" t="s">
        <v>389</v>
      </c>
    </row>
    <row r="163" spans="1:65" s="2" customFormat="1" ht="16.5" customHeight="1">
      <c r="A163" s="38"/>
      <c r="B163" s="39"/>
      <c r="C163" s="226" t="s">
        <v>279</v>
      </c>
      <c r="D163" s="226" t="s">
        <v>156</v>
      </c>
      <c r="E163" s="227" t="s">
        <v>1312</v>
      </c>
      <c r="F163" s="228" t="s">
        <v>1313</v>
      </c>
      <c r="G163" s="229" t="s">
        <v>172</v>
      </c>
      <c r="H163" s="230">
        <v>15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161</v>
      </c>
      <c r="AT163" s="237" t="s">
        <v>156</v>
      </c>
      <c r="AU163" s="237" t="s">
        <v>85</v>
      </c>
      <c r="AY163" s="17" t="s">
        <v>153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161</v>
      </c>
      <c r="BM163" s="237" t="s">
        <v>397</v>
      </c>
    </row>
    <row r="164" spans="1:65" s="2" customFormat="1" ht="16.5" customHeight="1">
      <c r="A164" s="38"/>
      <c r="B164" s="39"/>
      <c r="C164" s="226" t="s">
        <v>283</v>
      </c>
      <c r="D164" s="226" t="s">
        <v>156</v>
      </c>
      <c r="E164" s="227" t="s">
        <v>1314</v>
      </c>
      <c r="F164" s="228" t="s">
        <v>1315</v>
      </c>
      <c r="G164" s="229" t="s">
        <v>172</v>
      </c>
      <c r="H164" s="230">
        <v>120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41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161</v>
      </c>
      <c r="AT164" s="237" t="s">
        <v>156</v>
      </c>
      <c r="AU164" s="237" t="s">
        <v>85</v>
      </c>
      <c r="AY164" s="17" t="s">
        <v>153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161</v>
      </c>
      <c r="BM164" s="237" t="s">
        <v>411</v>
      </c>
    </row>
    <row r="165" spans="1:65" s="2" customFormat="1" ht="44.25" customHeight="1">
      <c r="A165" s="38"/>
      <c r="B165" s="39"/>
      <c r="C165" s="226" t="s">
        <v>287</v>
      </c>
      <c r="D165" s="226" t="s">
        <v>156</v>
      </c>
      <c r="E165" s="227" t="s">
        <v>1316</v>
      </c>
      <c r="F165" s="228" t="s">
        <v>1317</v>
      </c>
      <c r="G165" s="229" t="s">
        <v>172</v>
      </c>
      <c r="H165" s="230">
        <v>30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161</v>
      </c>
      <c r="AT165" s="237" t="s">
        <v>156</v>
      </c>
      <c r="AU165" s="237" t="s">
        <v>85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161</v>
      </c>
      <c r="BM165" s="237" t="s">
        <v>428</v>
      </c>
    </row>
    <row r="166" spans="1:63" s="12" customFormat="1" ht="22.8" customHeight="1">
      <c r="A166" s="12"/>
      <c r="B166" s="210"/>
      <c r="C166" s="211"/>
      <c r="D166" s="212" t="s">
        <v>75</v>
      </c>
      <c r="E166" s="224" t="s">
        <v>1318</v>
      </c>
      <c r="F166" s="224" t="s">
        <v>1319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SUM(P167:P169)</f>
        <v>0</v>
      </c>
      <c r="Q166" s="218"/>
      <c r="R166" s="219">
        <f>SUM(R167:R169)</f>
        <v>0</v>
      </c>
      <c r="S166" s="218"/>
      <c r="T166" s="220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83</v>
      </c>
      <c r="AT166" s="222" t="s">
        <v>75</v>
      </c>
      <c r="AU166" s="222" t="s">
        <v>83</v>
      </c>
      <c r="AY166" s="221" t="s">
        <v>153</v>
      </c>
      <c r="BK166" s="223">
        <f>SUM(BK167:BK169)</f>
        <v>0</v>
      </c>
    </row>
    <row r="167" spans="1:65" s="2" customFormat="1" ht="16.5" customHeight="1">
      <c r="A167" s="38"/>
      <c r="B167" s="39"/>
      <c r="C167" s="226" t="s">
        <v>291</v>
      </c>
      <c r="D167" s="226" t="s">
        <v>156</v>
      </c>
      <c r="E167" s="227" t="s">
        <v>1320</v>
      </c>
      <c r="F167" s="228" t="s">
        <v>1321</v>
      </c>
      <c r="G167" s="229" t="s">
        <v>172</v>
      </c>
      <c r="H167" s="230">
        <v>60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161</v>
      </c>
      <c r="AT167" s="237" t="s">
        <v>156</v>
      </c>
      <c r="AU167" s="237" t="s">
        <v>85</v>
      </c>
      <c r="AY167" s="17" t="s">
        <v>153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161</v>
      </c>
      <c r="BM167" s="237" t="s">
        <v>438</v>
      </c>
    </row>
    <row r="168" spans="1:65" s="2" customFormat="1" ht="16.5" customHeight="1">
      <c r="A168" s="38"/>
      <c r="B168" s="39"/>
      <c r="C168" s="226" t="s">
        <v>295</v>
      </c>
      <c r="D168" s="226" t="s">
        <v>156</v>
      </c>
      <c r="E168" s="227" t="s">
        <v>1322</v>
      </c>
      <c r="F168" s="228" t="s">
        <v>1323</v>
      </c>
      <c r="G168" s="229" t="s">
        <v>726</v>
      </c>
      <c r="H168" s="230">
        <v>2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161</v>
      </c>
      <c r="AT168" s="237" t="s">
        <v>156</v>
      </c>
      <c r="AU168" s="237" t="s">
        <v>85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161</v>
      </c>
      <c r="BM168" s="237" t="s">
        <v>416</v>
      </c>
    </row>
    <row r="169" spans="1:65" s="2" customFormat="1" ht="16.5" customHeight="1">
      <c r="A169" s="38"/>
      <c r="B169" s="39"/>
      <c r="C169" s="226" t="s">
        <v>301</v>
      </c>
      <c r="D169" s="226" t="s">
        <v>156</v>
      </c>
      <c r="E169" s="227" t="s">
        <v>1324</v>
      </c>
      <c r="F169" s="228" t="s">
        <v>1325</v>
      </c>
      <c r="G169" s="229" t="s">
        <v>726</v>
      </c>
      <c r="H169" s="230">
        <v>8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161</v>
      </c>
      <c r="AT169" s="237" t="s">
        <v>156</v>
      </c>
      <c r="AU169" s="237" t="s">
        <v>85</v>
      </c>
      <c r="AY169" s="17" t="s">
        <v>153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161</v>
      </c>
      <c r="BM169" s="237" t="s">
        <v>468</v>
      </c>
    </row>
    <row r="170" spans="1:63" s="12" customFormat="1" ht="22.8" customHeight="1">
      <c r="A170" s="12"/>
      <c r="B170" s="210"/>
      <c r="C170" s="211"/>
      <c r="D170" s="212" t="s">
        <v>75</v>
      </c>
      <c r="E170" s="224" t="s">
        <v>1326</v>
      </c>
      <c r="F170" s="224" t="s">
        <v>1327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SUM(P171:P186)</f>
        <v>0</v>
      </c>
      <c r="Q170" s="218"/>
      <c r="R170" s="219">
        <f>SUM(R171:R186)</f>
        <v>0</v>
      </c>
      <c r="S170" s="218"/>
      <c r="T170" s="220">
        <f>SUM(T171:T186)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83</v>
      </c>
      <c r="AT170" s="222" t="s">
        <v>75</v>
      </c>
      <c r="AU170" s="222" t="s">
        <v>83</v>
      </c>
      <c r="AY170" s="221" t="s">
        <v>153</v>
      </c>
      <c r="BK170" s="223">
        <f>SUM(BK171:BK186)</f>
        <v>0</v>
      </c>
    </row>
    <row r="171" spans="1:65" s="2" customFormat="1" ht="16.5" customHeight="1">
      <c r="A171" s="38"/>
      <c r="B171" s="39"/>
      <c r="C171" s="226" t="s">
        <v>309</v>
      </c>
      <c r="D171" s="226" t="s">
        <v>156</v>
      </c>
      <c r="E171" s="227" t="s">
        <v>1328</v>
      </c>
      <c r="F171" s="228" t="s">
        <v>1329</v>
      </c>
      <c r="G171" s="229" t="s">
        <v>172</v>
      </c>
      <c r="H171" s="230">
        <v>55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161</v>
      </c>
      <c r="AT171" s="237" t="s">
        <v>156</v>
      </c>
      <c r="AU171" s="237" t="s">
        <v>85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161</v>
      </c>
      <c r="BM171" s="237" t="s">
        <v>482</v>
      </c>
    </row>
    <row r="172" spans="1:65" s="2" customFormat="1" ht="16.5" customHeight="1">
      <c r="A172" s="38"/>
      <c r="B172" s="39"/>
      <c r="C172" s="226" t="s">
        <v>314</v>
      </c>
      <c r="D172" s="226" t="s">
        <v>156</v>
      </c>
      <c r="E172" s="227" t="s">
        <v>1330</v>
      </c>
      <c r="F172" s="228" t="s">
        <v>1331</v>
      </c>
      <c r="G172" s="229" t="s">
        <v>172</v>
      </c>
      <c r="H172" s="230">
        <v>55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161</v>
      </c>
      <c r="AT172" s="237" t="s">
        <v>156</v>
      </c>
      <c r="AU172" s="237" t="s">
        <v>85</v>
      </c>
      <c r="AY172" s="17" t="s">
        <v>153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161</v>
      </c>
      <c r="BM172" s="237" t="s">
        <v>499</v>
      </c>
    </row>
    <row r="173" spans="1:65" s="2" customFormat="1" ht="24.15" customHeight="1">
      <c r="A173" s="38"/>
      <c r="B173" s="39"/>
      <c r="C173" s="226" t="s">
        <v>319</v>
      </c>
      <c r="D173" s="226" t="s">
        <v>156</v>
      </c>
      <c r="E173" s="227" t="s">
        <v>1332</v>
      </c>
      <c r="F173" s="228" t="s">
        <v>1333</v>
      </c>
      <c r="G173" s="229" t="s">
        <v>172</v>
      </c>
      <c r="H173" s="230">
        <v>40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161</v>
      </c>
      <c r="AT173" s="237" t="s">
        <v>156</v>
      </c>
      <c r="AU173" s="237" t="s">
        <v>85</v>
      </c>
      <c r="AY173" s="17" t="s">
        <v>153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161</v>
      </c>
      <c r="BM173" s="237" t="s">
        <v>511</v>
      </c>
    </row>
    <row r="174" spans="1:65" s="2" customFormat="1" ht="24.15" customHeight="1">
      <c r="A174" s="38"/>
      <c r="B174" s="39"/>
      <c r="C174" s="226" t="s">
        <v>323</v>
      </c>
      <c r="D174" s="226" t="s">
        <v>156</v>
      </c>
      <c r="E174" s="227" t="s">
        <v>1334</v>
      </c>
      <c r="F174" s="228" t="s">
        <v>1335</v>
      </c>
      <c r="G174" s="229" t="s">
        <v>172</v>
      </c>
      <c r="H174" s="230">
        <v>40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161</v>
      </c>
      <c r="AT174" s="237" t="s">
        <v>156</v>
      </c>
      <c r="AU174" s="237" t="s">
        <v>85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161</v>
      </c>
      <c r="BM174" s="237" t="s">
        <v>520</v>
      </c>
    </row>
    <row r="175" spans="1:65" s="2" customFormat="1" ht="24.15" customHeight="1">
      <c r="A175" s="38"/>
      <c r="B175" s="39"/>
      <c r="C175" s="226" t="s">
        <v>327</v>
      </c>
      <c r="D175" s="226" t="s">
        <v>156</v>
      </c>
      <c r="E175" s="227" t="s">
        <v>1336</v>
      </c>
      <c r="F175" s="228" t="s">
        <v>1337</v>
      </c>
      <c r="G175" s="229" t="s">
        <v>172</v>
      </c>
      <c r="H175" s="230">
        <v>70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161</v>
      </c>
      <c r="AT175" s="237" t="s">
        <v>156</v>
      </c>
      <c r="AU175" s="237" t="s">
        <v>85</v>
      </c>
      <c r="AY175" s="17" t="s">
        <v>153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161</v>
      </c>
      <c r="BM175" s="237" t="s">
        <v>530</v>
      </c>
    </row>
    <row r="176" spans="1:65" s="2" customFormat="1" ht="24.15" customHeight="1">
      <c r="A176" s="38"/>
      <c r="B176" s="39"/>
      <c r="C176" s="226" t="s">
        <v>333</v>
      </c>
      <c r="D176" s="226" t="s">
        <v>156</v>
      </c>
      <c r="E176" s="227" t="s">
        <v>1338</v>
      </c>
      <c r="F176" s="228" t="s">
        <v>1339</v>
      </c>
      <c r="G176" s="229" t="s">
        <v>172</v>
      </c>
      <c r="H176" s="230">
        <v>20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161</v>
      </c>
      <c r="AT176" s="237" t="s">
        <v>156</v>
      </c>
      <c r="AU176" s="237" t="s">
        <v>85</v>
      </c>
      <c r="AY176" s="17" t="s">
        <v>153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161</v>
      </c>
      <c r="BM176" s="237" t="s">
        <v>549</v>
      </c>
    </row>
    <row r="177" spans="1:65" s="2" customFormat="1" ht="24.15" customHeight="1">
      <c r="A177" s="38"/>
      <c r="B177" s="39"/>
      <c r="C177" s="226" t="s">
        <v>337</v>
      </c>
      <c r="D177" s="226" t="s">
        <v>156</v>
      </c>
      <c r="E177" s="227" t="s">
        <v>1340</v>
      </c>
      <c r="F177" s="228" t="s">
        <v>1341</v>
      </c>
      <c r="G177" s="229" t="s">
        <v>172</v>
      </c>
      <c r="H177" s="230">
        <v>40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161</v>
      </c>
      <c r="AT177" s="237" t="s">
        <v>156</v>
      </c>
      <c r="AU177" s="237" t="s">
        <v>85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161</v>
      </c>
      <c r="BM177" s="237" t="s">
        <v>567</v>
      </c>
    </row>
    <row r="178" spans="1:65" s="2" customFormat="1" ht="24.15" customHeight="1">
      <c r="A178" s="38"/>
      <c r="B178" s="39"/>
      <c r="C178" s="226" t="s">
        <v>341</v>
      </c>
      <c r="D178" s="226" t="s">
        <v>156</v>
      </c>
      <c r="E178" s="227" t="s">
        <v>1342</v>
      </c>
      <c r="F178" s="228" t="s">
        <v>1343</v>
      </c>
      <c r="G178" s="229" t="s">
        <v>172</v>
      </c>
      <c r="H178" s="230">
        <v>40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161</v>
      </c>
      <c r="AT178" s="237" t="s">
        <v>156</v>
      </c>
      <c r="AU178" s="237" t="s">
        <v>85</v>
      </c>
      <c r="AY178" s="17" t="s">
        <v>153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161</v>
      </c>
      <c r="BM178" s="237" t="s">
        <v>540</v>
      </c>
    </row>
    <row r="179" spans="1:65" s="2" customFormat="1" ht="24.15" customHeight="1">
      <c r="A179" s="38"/>
      <c r="B179" s="39"/>
      <c r="C179" s="226" t="s">
        <v>345</v>
      </c>
      <c r="D179" s="226" t="s">
        <v>156</v>
      </c>
      <c r="E179" s="227" t="s">
        <v>1344</v>
      </c>
      <c r="F179" s="228" t="s">
        <v>1345</v>
      </c>
      <c r="G179" s="229" t="s">
        <v>172</v>
      </c>
      <c r="H179" s="230">
        <v>90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161</v>
      </c>
      <c r="AT179" s="237" t="s">
        <v>156</v>
      </c>
      <c r="AU179" s="237" t="s">
        <v>85</v>
      </c>
      <c r="AY179" s="17" t="s">
        <v>153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161</v>
      </c>
      <c r="BM179" s="237" t="s">
        <v>583</v>
      </c>
    </row>
    <row r="180" spans="1:65" s="2" customFormat="1" ht="24.15" customHeight="1">
      <c r="A180" s="38"/>
      <c r="B180" s="39"/>
      <c r="C180" s="226" t="s">
        <v>351</v>
      </c>
      <c r="D180" s="226" t="s">
        <v>156</v>
      </c>
      <c r="E180" s="227" t="s">
        <v>1346</v>
      </c>
      <c r="F180" s="228" t="s">
        <v>1347</v>
      </c>
      <c r="G180" s="229" t="s">
        <v>726</v>
      </c>
      <c r="H180" s="230">
        <v>40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161</v>
      </c>
      <c r="AT180" s="237" t="s">
        <v>156</v>
      </c>
      <c r="AU180" s="237" t="s">
        <v>85</v>
      </c>
      <c r="AY180" s="17" t="s">
        <v>153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161</v>
      </c>
      <c r="BM180" s="237" t="s">
        <v>602</v>
      </c>
    </row>
    <row r="181" spans="1:65" s="2" customFormat="1" ht="24.15" customHeight="1">
      <c r="A181" s="38"/>
      <c r="B181" s="39"/>
      <c r="C181" s="226" t="s">
        <v>357</v>
      </c>
      <c r="D181" s="226" t="s">
        <v>156</v>
      </c>
      <c r="E181" s="227" t="s">
        <v>1348</v>
      </c>
      <c r="F181" s="228" t="s">
        <v>1349</v>
      </c>
      <c r="G181" s="229" t="s">
        <v>726</v>
      </c>
      <c r="H181" s="230">
        <v>60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161</v>
      </c>
      <c r="AT181" s="237" t="s">
        <v>156</v>
      </c>
      <c r="AU181" s="237" t="s">
        <v>85</v>
      </c>
      <c r="AY181" s="17" t="s">
        <v>153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161</v>
      </c>
      <c r="BM181" s="237" t="s">
        <v>610</v>
      </c>
    </row>
    <row r="182" spans="1:65" s="2" customFormat="1" ht="24.15" customHeight="1">
      <c r="A182" s="38"/>
      <c r="B182" s="39"/>
      <c r="C182" s="226" t="s">
        <v>361</v>
      </c>
      <c r="D182" s="226" t="s">
        <v>156</v>
      </c>
      <c r="E182" s="227" t="s">
        <v>1350</v>
      </c>
      <c r="F182" s="228" t="s">
        <v>1351</v>
      </c>
      <c r="G182" s="229" t="s">
        <v>172</v>
      </c>
      <c r="H182" s="230">
        <v>5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161</v>
      </c>
      <c r="AT182" s="237" t="s">
        <v>156</v>
      </c>
      <c r="AU182" s="237" t="s">
        <v>85</v>
      </c>
      <c r="AY182" s="17" t="s">
        <v>153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161</v>
      </c>
      <c r="BM182" s="237" t="s">
        <v>623</v>
      </c>
    </row>
    <row r="183" spans="1:65" s="2" customFormat="1" ht="24.15" customHeight="1">
      <c r="A183" s="38"/>
      <c r="B183" s="39"/>
      <c r="C183" s="226" t="s">
        <v>365</v>
      </c>
      <c r="D183" s="226" t="s">
        <v>156</v>
      </c>
      <c r="E183" s="227" t="s">
        <v>1352</v>
      </c>
      <c r="F183" s="228" t="s">
        <v>1353</v>
      </c>
      <c r="G183" s="229" t="s">
        <v>726</v>
      </c>
      <c r="H183" s="230">
        <v>10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161</v>
      </c>
      <c r="AT183" s="237" t="s">
        <v>156</v>
      </c>
      <c r="AU183" s="237" t="s">
        <v>85</v>
      </c>
      <c r="AY183" s="17" t="s">
        <v>153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161</v>
      </c>
      <c r="BM183" s="237" t="s">
        <v>632</v>
      </c>
    </row>
    <row r="184" spans="1:65" s="2" customFormat="1" ht="37.8" customHeight="1">
      <c r="A184" s="38"/>
      <c r="B184" s="39"/>
      <c r="C184" s="226" t="s">
        <v>370</v>
      </c>
      <c r="D184" s="226" t="s">
        <v>156</v>
      </c>
      <c r="E184" s="227" t="s">
        <v>1354</v>
      </c>
      <c r="F184" s="228" t="s">
        <v>1355</v>
      </c>
      <c r="G184" s="229" t="s">
        <v>726</v>
      </c>
      <c r="H184" s="230">
        <v>10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161</v>
      </c>
      <c r="AT184" s="237" t="s">
        <v>156</v>
      </c>
      <c r="AU184" s="237" t="s">
        <v>85</v>
      </c>
      <c r="AY184" s="17" t="s">
        <v>153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161</v>
      </c>
      <c r="BM184" s="237" t="s">
        <v>641</v>
      </c>
    </row>
    <row r="185" spans="1:65" s="2" customFormat="1" ht="16.5" customHeight="1">
      <c r="A185" s="38"/>
      <c r="B185" s="39"/>
      <c r="C185" s="226" t="s">
        <v>375</v>
      </c>
      <c r="D185" s="226" t="s">
        <v>156</v>
      </c>
      <c r="E185" s="227" t="s">
        <v>1356</v>
      </c>
      <c r="F185" s="228" t="s">
        <v>1357</v>
      </c>
      <c r="G185" s="229" t="s">
        <v>726</v>
      </c>
      <c r="H185" s="230">
        <v>170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161</v>
      </c>
      <c r="AT185" s="237" t="s">
        <v>156</v>
      </c>
      <c r="AU185" s="237" t="s">
        <v>85</v>
      </c>
      <c r="AY185" s="17" t="s">
        <v>153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161</v>
      </c>
      <c r="BM185" s="237" t="s">
        <v>651</v>
      </c>
    </row>
    <row r="186" spans="1:65" s="2" customFormat="1" ht="24.15" customHeight="1">
      <c r="A186" s="38"/>
      <c r="B186" s="39"/>
      <c r="C186" s="226" t="s">
        <v>379</v>
      </c>
      <c r="D186" s="226" t="s">
        <v>156</v>
      </c>
      <c r="E186" s="227" t="s">
        <v>1358</v>
      </c>
      <c r="F186" s="228" t="s">
        <v>1359</v>
      </c>
      <c r="G186" s="229" t="s">
        <v>726</v>
      </c>
      <c r="H186" s="230">
        <v>5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161</v>
      </c>
      <c r="AT186" s="237" t="s">
        <v>156</v>
      </c>
      <c r="AU186" s="237" t="s">
        <v>85</v>
      </c>
      <c r="AY186" s="17" t="s">
        <v>153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161</v>
      </c>
      <c r="BM186" s="237" t="s">
        <v>661</v>
      </c>
    </row>
    <row r="187" spans="1:63" s="12" customFormat="1" ht="22.8" customHeight="1">
      <c r="A187" s="12"/>
      <c r="B187" s="210"/>
      <c r="C187" s="211"/>
      <c r="D187" s="212" t="s">
        <v>75</v>
      </c>
      <c r="E187" s="224" t="s">
        <v>1360</v>
      </c>
      <c r="F187" s="224" t="s">
        <v>1361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SUM(P188:P192)</f>
        <v>0</v>
      </c>
      <c r="Q187" s="218"/>
      <c r="R187" s="219">
        <f>SUM(R188:R192)</f>
        <v>0</v>
      </c>
      <c r="S187" s="218"/>
      <c r="T187" s="220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83</v>
      </c>
      <c r="AT187" s="222" t="s">
        <v>75</v>
      </c>
      <c r="AU187" s="222" t="s">
        <v>83</v>
      </c>
      <c r="AY187" s="221" t="s">
        <v>153</v>
      </c>
      <c r="BK187" s="223">
        <f>SUM(BK188:BK192)</f>
        <v>0</v>
      </c>
    </row>
    <row r="188" spans="1:65" s="2" customFormat="1" ht="24.15" customHeight="1">
      <c r="A188" s="38"/>
      <c r="B188" s="39"/>
      <c r="C188" s="226" t="s">
        <v>385</v>
      </c>
      <c r="D188" s="226" t="s">
        <v>156</v>
      </c>
      <c r="E188" s="227" t="s">
        <v>1362</v>
      </c>
      <c r="F188" s="228" t="s">
        <v>1363</v>
      </c>
      <c r="G188" s="229" t="s">
        <v>726</v>
      </c>
      <c r="H188" s="230">
        <v>2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161</v>
      </c>
      <c r="AT188" s="237" t="s">
        <v>156</v>
      </c>
      <c r="AU188" s="237" t="s">
        <v>85</v>
      </c>
      <c r="AY188" s="17" t="s">
        <v>153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161</v>
      </c>
      <c r="BM188" s="237" t="s">
        <v>671</v>
      </c>
    </row>
    <row r="189" spans="1:65" s="2" customFormat="1" ht="21.75" customHeight="1">
      <c r="A189" s="38"/>
      <c r="B189" s="39"/>
      <c r="C189" s="226" t="s">
        <v>389</v>
      </c>
      <c r="D189" s="226" t="s">
        <v>156</v>
      </c>
      <c r="E189" s="227" t="s">
        <v>1364</v>
      </c>
      <c r="F189" s="228" t="s">
        <v>1365</v>
      </c>
      <c r="G189" s="229" t="s">
        <v>726</v>
      </c>
      <c r="H189" s="230">
        <v>100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161</v>
      </c>
      <c r="AT189" s="237" t="s">
        <v>156</v>
      </c>
      <c r="AU189" s="237" t="s">
        <v>85</v>
      </c>
      <c r="AY189" s="17" t="s">
        <v>153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161</v>
      </c>
      <c r="BM189" s="237" t="s">
        <v>685</v>
      </c>
    </row>
    <row r="190" spans="1:65" s="2" customFormat="1" ht="21.75" customHeight="1">
      <c r="A190" s="38"/>
      <c r="B190" s="39"/>
      <c r="C190" s="226" t="s">
        <v>393</v>
      </c>
      <c r="D190" s="226" t="s">
        <v>156</v>
      </c>
      <c r="E190" s="227" t="s">
        <v>1366</v>
      </c>
      <c r="F190" s="228" t="s">
        <v>1367</v>
      </c>
      <c r="G190" s="229" t="s">
        <v>726</v>
      </c>
      <c r="H190" s="230">
        <v>160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41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161</v>
      </c>
      <c r="AT190" s="237" t="s">
        <v>156</v>
      </c>
      <c r="AU190" s="237" t="s">
        <v>85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161</v>
      </c>
      <c r="BM190" s="237" t="s">
        <v>696</v>
      </c>
    </row>
    <row r="191" spans="1:65" s="2" customFormat="1" ht="21.75" customHeight="1">
      <c r="A191" s="38"/>
      <c r="B191" s="39"/>
      <c r="C191" s="226" t="s">
        <v>397</v>
      </c>
      <c r="D191" s="226" t="s">
        <v>156</v>
      </c>
      <c r="E191" s="227" t="s">
        <v>1368</v>
      </c>
      <c r="F191" s="228" t="s">
        <v>1369</v>
      </c>
      <c r="G191" s="229" t="s">
        <v>726</v>
      </c>
      <c r="H191" s="230">
        <v>580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161</v>
      </c>
      <c r="AT191" s="237" t="s">
        <v>156</v>
      </c>
      <c r="AU191" s="237" t="s">
        <v>85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161</v>
      </c>
      <c r="BM191" s="237" t="s">
        <v>705</v>
      </c>
    </row>
    <row r="192" spans="1:65" s="2" customFormat="1" ht="21.75" customHeight="1">
      <c r="A192" s="38"/>
      <c r="B192" s="39"/>
      <c r="C192" s="226" t="s">
        <v>403</v>
      </c>
      <c r="D192" s="226" t="s">
        <v>156</v>
      </c>
      <c r="E192" s="227" t="s">
        <v>1370</v>
      </c>
      <c r="F192" s="228" t="s">
        <v>1371</v>
      </c>
      <c r="G192" s="229" t="s">
        <v>726</v>
      </c>
      <c r="H192" s="230">
        <v>8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41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161</v>
      </c>
      <c r="AT192" s="237" t="s">
        <v>156</v>
      </c>
      <c r="AU192" s="237" t="s">
        <v>85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161</v>
      </c>
      <c r="BM192" s="237" t="s">
        <v>889</v>
      </c>
    </row>
    <row r="193" spans="1:63" s="12" customFormat="1" ht="22.8" customHeight="1">
      <c r="A193" s="12"/>
      <c r="B193" s="210"/>
      <c r="C193" s="211"/>
      <c r="D193" s="212" t="s">
        <v>75</v>
      </c>
      <c r="E193" s="224" t="s">
        <v>1372</v>
      </c>
      <c r="F193" s="224" t="s">
        <v>1373</v>
      </c>
      <c r="G193" s="211"/>
      <c r="H193" s="211"/>
      <c r="I193" s="214"/>
      <c r="J193" s="225">
        <f>BK193</f>
        <v>0</v>
      </c>
      <c r="K193" s="211"/>
      <c r="L193" s="216"/>
      <c r="M193" s="217"/>
      <c r="N193" s="218"/>
      <c r="O193" s="218"/>
      <c r="P193" s="219">
        <f>SUM(P194:P203)</f>
        <v>0</v>
      </c>
      <c r="Q193" s="218"/>
      <c r="R193" s="219">
        <f>SUM(R194:R203)</f>
        <v>0</v>
      </c>
      <c r="S193" s="218"/>
      <c r="T193" s="220">
        <f>SUM(T194:T203)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83</v>
      </c>
      <c r="AT193" s="222" t="s">
        <v>75</v>
      </c>
      <c r="AU193" s="222" t="s">
        <v>83</v>
      </c>
      <c r="AY193" s="221" t="s">
        <v>153</v>
      </c>
      <c r="BK193" s="223">
        <f>SUM(BK194:BK203)</f>
        <v>0</v>
      </c>
    </row>
    <row r="194" spans="1:65" s="2" customFormat="1" ht="24.15" customHeight="1">
      <c r="A194" s="38"/>
      <c r="B194" s="39"/>
      <c r="C194" s="226" t="s">
        <v>411</v>
      </c>
      <c r="D194" s="226" t="s">
        <v>156</v>
      </c>
      <c r="E194" s="227" t="s">
        <v>1374</v>
      </c>
      <c r="F194" s="228" t="s">
        <v>1375</v>
      </c>
      <c r="G194" s="229" t="s">
        <v>172</v>
      </c>
      <c r="H194" s="230">
        <v>280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161</v>
      </c>
      <c r="AT194" s="237" t="s">
        <v>156</v>
      </c>
      <c r="AU194" s="237" t="s">
        <v>85</v>
      </c>
      <c r="AY194" s="17" t="s">
        <v>153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161</v>
      </c>
      <c r="BM194" s="237" t="s">
        <v>891</v>
      </c>
    </row>
    <row r="195" spans="1:65" s="2" customFormat="1" ht="16.5" customHeight="1">
      <c r="A195" s="38"/>
      <c r="B195" s="39"/>
      <c r="C195" s="226" t="s">
        <v>421</v>
      </c>
      <c r="D195" s="226" t="s">
        <v>156</v>
      </c>
      <c r="E195" s="227" t="s">
        <v>1376</v>
      </c>
      <c r="F195" s="228" t="s">
        <v>1377</v>
      </c>
      <c r="G195" s="229" t="s">
        <v>172</v>
      </c>
      <c r="H195" s="230">
        <v>10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161</v>
      </c>
      <c r="AT195" s="237" t="s">
        <v>156</v>
      </c>
      <c r="AU195" s="237" t="s">
        <v>85</v>
      </c>
      <c r="AY195" s="17" t="s">
        <v>153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161</v>
      </c>
      <c r="BM195" s="237" t="s">
        <v>893</v>
      </c>
    </row>
    <row r="196" spans="1:65" s="2" customFormat="1" ht="33" customHeight="1">
      <c r="A196" s="38"/>
      <c r="B196" s="39"/>
      <c r="C196" s="226" t="s">
        <v>428</v>
      </c>
      <c r="D196" s="226" t="s">
        <v>156</v>
      </c>
      <c r="E196" s="227" t="s">
        <v>1378</v>
      </c>
      <c r="F196" s="228" t="s">
        <v>1379</v>
      </c>
      <c r="G196" s="229" t="s">
        <v>172</v>
      </c>
      <c r="H196" s="230">
        <v>140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161</v>
      </c>
      <c r="AT196" s="237" t="s">
        <v>156</v>
      </c>
      <c r="AU196" s="237" t="s">
        <v>85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161</v>
      </c>
      <c r="BM196" s="237" t="s">
        <v>896</v>
      </c>
    </row>
    <row r="197" spans="1:65" s="2" customFormat="1" ht="16.5" customHeight="1">
      <c r="A197" s="38"/>
      <c r="B197" s="39"/>
      <c r="C197" s="226" t="s">
        <v>433</v>
      </c>
      <c r="D197" s="226" t="s">
        <v>156</v>
      </c>
      <c r="E197" s="227" t="s">
        <v>1380</v>
      </c>
      <c r="F197" s="228" t="s">
        <v>1381</v>
      </c>
      <c r="G197" s="229" t="s">
        <v>172</v>
      </c>
      <c r="H197" s="230">
        <v>120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161</v>
      </c>
      <c r="AT197" s="237" t="s">
        <v>156</v>
      </c>
      <c r="AU197" s="237" t="s">
        <v>85</v>
      </c>
      <c r="AY197" s="17" t="s">
        <v>153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161</v>
      </c>
      <c r="BM197" s="237" t="s">
        <v>899</v>
      </c>
    </row>
    <row r="198" spans="1:65" s="2" customFormat="1" ht="16.5" customHeight="1">
      <c r="A198" s="38"/>
      <c r="B198" s="39"/>
      <c r="C198" s="226" t="s">
        <v>438</v>
      </c>
      <c r="D198" s="226" t="s">
        <v>156</v>
      </c>
      <c r="E198" s="227" t="s">
        <v>1382</v>
      </c>
      <c r="F198" s="228" t="s">
        <v>1383</v>
      </c>
      <c r="G198" s="229" t="s">
        <v>172</v>
      </c>
      <c r="H198" s="230">
        <v>20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161</v>
      </c>
      <c r="AT198" s="237" t="s">
        <v>156</v>
      </c>
      <c r="AU198" s="237" t="s">
        <v>85</v>
      </c>
      <c r="AY198" s="17" t="s">
        <v>153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161</v>
      </c>
      <c r="BM198" s="237" t="s">
        <v>902</v>
      </c>
    </row>
    <row r="199" spans="1:65" s="2" customFormat="1" ht="21.75" customHeight="1">
      <c r="A199" s="38"/>
      <c r="B199" s="39"/>
      <c r="C199" s="226" t="s">
        <v>442</v>
      </c>
      <c r="D199" s="226" t="s">
        <v>156</v>
      </c>
      <c r="E199" s="227" t="s">
        <v>1384</v>
      </c>
      <c r="F199" s="228" t="s">
        <v>1385</v>
      </c>
      <c r="G199" s="229" t="s">
        <v>726</v>
      </c>
      <c r="H199" s="230">
        <v>60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161</v>
      </c>
      <c r="AT199" s="237" t="s">
        <v>156</v>
      </c>
      <c r="AU199" s="237" t="s">
        <v>85</v>
      </c>
      <c r="AY199" s="17" t="s">
        <v>153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161</v>
      </c>
      <c r="BM199" s="237" t="s">
        <v>905</v>
      </c>
    </row>
    <row r="200" spans="1:65" s="2" customFormat="1" ht="24.15" customHeight="1">
      <c r="A200" s="38"/>
      <c r="B200" s="39"/>
      <c r="C200" s="226" t="s">
        <v>416</v>
      </c>
      <c r="D200" s="226" t="s">
        <v>156</v>
      </c>
      <c r="E200" s="227" t="s">
        <v>1386</v>
      </c>
      <c r="F200" s="228" t="s">
        <v>1387</v>
      </c>
      <c r="G200" s="229" t="s">
        <v>726</v>
      </c>
      <c r="H200" s="230">
        <v>50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41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161</v>
      </c>
      <c r="AT200" s="237" t="s">
        <v>156</v>
      </c>
      <c r="AU200" s="237" t="s">
        <v>85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161</v>
      </c>
      <c r="BM200" s="237" t="s">
        <v>908</v>
      </c>
    </row>
    <row r="201" spans="1:65" s="2" customFormat="1" ht="24.15" customHeight="1">
      <c r="A201" s="38"/>
      <c r="B201" s="39"/>
      <c r="C201" s="226" t="s">
        <v>446</v>
      </c>
      <c r="D201" s="226" t="s">
        <v>156</v>
      </c>
      <c r="E201" s="227" t="s">
        <v>1388</v>
      </c>
      <c r="F201" s="228" t="s">
        <v>1389</v>
      </c>
      <c r="G201" s="229" t="s">
        <v>726</v>
      </c>
      <c r="H201" s="230">
        <v>8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161</v>
      </c>
      <c r="AT201" s="237" t="s">
        <v>156</v>
      </c>
      <c r="AU201" s="237" t="s">
        <v>85</v>
      </c>
      <c r="AY201" s="17" t="s">
        <v>153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161</v>
      </c>
      <c r="BM201" s="237" t="s">
        <v>911</v>
      </c>
    </row>
    <row r="202" spans="1:65" s="2" customFormat="1" ht="16.5" customHeight="1">
      <c r="A202" s="38"/>
      <c r="B202" s="39"/>
      <c r="C202" s="226" t="s">
        <v>468</v>
      </c>
      <c r="D202" s="226" t="s">
        <v>156</v>
      </c>
      <c r="E202" s="227" t="s">
        <v>1390</v>
      </c>
      <c r="F202" s="228" t="s">
        <v>1391</v>
      </c>
      <c r="G202" s="229" t="s">
        <v>726</v>
      </c>
      <c r="H202" s="230">
        <v>60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161</v>
      </c>
      <c r="AT202" s="237" t="s">
        <v>156</v>
      </c>
      <c r="AU202" s="237" t="s">
        <v>85</v>
      </c>
      <c r="AY202" s="17" t="s">
        <v>153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161</v>
      </c>
      <c r="BM202" s="237" t="s">
        <v>916</v>
      </c>
    </row>
    <row r="203" spans="1:65" s="2" customFormat="1" ht="24.15" customHeight="1">
      <c r="A203" s="38"/>
      <c r="B203" s="39"/>
      <c r="C203" s="226" t="s">
        <v>475</v>
      </c>
      <c r="D203" s="226" t="s">
        <v>156</v>
      </c>
      <c r="E203" s="227" t="s">
        <v>1392</v>
      </c>
      <c r="F203" s="228" t="s">
        <v>1393</v>
      </c>
      <c r="G203" s="229" t="s">
        <v>726</v>
      </c>
      <c r="H203" s="230">
        <v>1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161</v>
      </c>
      <c r="AT203" s="237" t="s">
        <v>156</v>
      </c>
      <c r="AU203" s="237" t="s">
        <v>85</v>
      </c>
      <c r="AY203" s="17" t="s">
        <v>153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161</v>
      </c>
      <c r="BM203" s="237" t="s">
        <v>919</v>
      </c>
    </row>
    <row r="204" spans="1:63" s="12" customFormat="1" ht="22.8" customHeight="1">
      <c r="A204" s="12"/>
      <c r="B204" s="210"/>
      <c r="C204" s="211"/>
      <c r="D204" s="212" t="s">
        <v>75</v>
      </c>
      <c r="E204" s="224" t="s">
        <v>1394</v>
      </c>
      <c r="F204" s="224" t="s">
        <v>1395</v>
      </c>
      <c r="G204" s="211"/>
      <c r="H204" s="211"/>
      <c r="I204" s="214"/>
      <c r="J204" s="225">
        <f>BK204</f>
        <v>0</v>
      </c>
      <c r="K204" s="211"/>
      <c r="L204" s="216"/>
      <c r="M204" s="217"/>
      <c r="N204" s="218"/>
      <c r="O204" s="218"/>
      <c r="P204" s="219">
        <f>SUM(P205:P215)</f>
        <v>0</v>
      </c>
      <c r="Q204" s="218"/>
      <c r="R204" s="219">
        <f>SUM(R205:R215)</f>
        <v>0</v>
      </c>
      <c r="S204" s="218"/>
      <c r="T204" s="220">
        <f>SUM(T205:T215)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83</v>
      </c>
      <c r="AT204" s="222" t="s">
        <v>75</v>
      </c>
      <c r="AU204" s="222" t="s">
        <v>83</v>
      </c>
      <c r="AY204" s="221" t="s">
        <v>153</v>
      </c>
      <c r="BK204" s="223">
        <f>SUM(BK205:BK215)</f>
        <v>0</v>
      </c>
    </row>
    <row r="205" spans="1:65" s="2" customFormat="1" ht="16.5" customHeight="1">
      <c r="A205" s="38"/>
      <c r="B205" s="39"/>
      <c r="C205" s="226" t="s">
        <v>482</v>
      </c>
      <c r="D205" s="226" t="s">
        <v>156</v>
      </c>
      <c r="E205" s="227" t="s">
        <v>1396</v>
      </c>
      <c r="F205" s="228" t="s">
        <v>1397</v>
      </c>
      <c r="G205" s="229" t="s">
        <v>1398</v>
      </c>
      <c r="H205" s="230">
        <v>15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41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161</v>
      </c>
      <c r="AT205" s="237" t="s">
        <v>156</v>
      </c>
      <c r="AU205" s="237" t="s">
        <v>85</v>
      </c>
      <c r="AY205" s="17" t="s">
        <v>153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161</v>
      </c>
      <c r="BM205" s="237" t="s">
        <v>922</v>
      </c>
    </row>
    <row r="206" spans="1:65" s="2" customFormat="1" ht="16.5" customHeight="1">
      <c r="A206" s="38"/>
      <c r="B206" s="39"/>
      <c r="C206" s="226" t="s">
        <v>490</v>
      </c>
      <c r="D206" s="226" t="s">
        <v>156</v>
      </c>
      <c r="E206" s="227" t="s">
        <v>1399</v>
      </c>
      <c r="F206" s="228" t="s">
        <v>1400</v>
      </c>
      <c r="G206" s="229" t="s">
        <v>726</v>
      </c>
      <c r="H206" s="230">
        <v>1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161</v>
      </c>
      <c r="AT206" s="237" t="s">
        <v>156</v>
      </c>
      <c r="AU206" s="237" t="s">
        <v>85</v>
      </c>
      <c r="AY206" s="17" t="s">
        <v>153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161</v>
      </c>
      <c r="BM206" s="237" t="s">
        <v>925</v>
      </c>
    </row>
    <row r="207" spans="1:65" s="2" customFormat="1" ht="16.5" customHeight="1">
      <c r="A207" s="38"/>
      <c r="B207" s="39"/>
      <c r="C207" s="226" t="s">
        <v>499</v>
      </c>
      <c r="D207" s="226" t="s">
        <v>156</v>
      </c>
      <c r="E207" s="227" t="s">
        <v>1401</v>
      </c>
      <c r="F207" s="228" t="s">
        <v>1402</v>
      </c>
      <c r="G207" s="229" t="s">
        <v>795</v>
      </c>
      <c r="H207" s="230">
        <v>6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41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161</v>
      </c>
      <c r="AT207" s="237" t="s">
        <v>156</v>
      </c>
      <c r="AU207" s="237" t="s">
        <v>85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161</v>
      </c>
      <c r="BM207" s="237" t="s">
        <v>928</v>
      </c>
    </row>
    <row r="208" spans="1:65" s="2" customFormat="1" ht="16.5" customHeight="1">
      <c r="A208" s="38"/>
      <c r="B208" s="39"/>
      <c r="C208" s="226" t="s">
        <v>505</v>
      </c>
      <c r="D208" s="226" t="s">
        <v>156</v>
      </c>
      <c r="E208" s="227" t="s">
        <v>1403</v>
      </c>
      <c r="F208" s="228" t="s">
        <v>1404</v>
      </c>
      <c r="G208" s="229" t="s">
        <v>795</v>
      </c>
      <c r="H208" s="230">
        <v>6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161</v>
      </c>
      <c r="AT208" s="237" t="s">
        <v>156</v>
      </c>
      <c r="AU208" s="237" t="s">
        <v>85</v>
      </c>
      <c r="AY208" s="17" t="s">
        <v>153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161</v>
      </c>
      <c r="BM208" s="237" t="s">
        <v>931</v>
      </c>
    </row>
    <row r="209" spans="1:65" s="2" customFormat="1" ht="16.5" customHeight="1">
      <c r="A209" s="38"/>
      <c r="B209" s="39"/>
      <c r="C209" s="226" t="s">
        <v>511</v>
      </c>
      <c r="D209" s="226" t="s">
        <v>156</v>
      </c>
      <c r="E209" s="227" t="s">
        <v>1405</v>
      </c>
      <c r="F209" s="228" t="s">
        <v>1406</v>
      </c>
      <c r="G209" s="229" t="s">
        <v>795</v>
      </c>
      <c r="H209" s="230">
        <v>12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161</v>
      </c>
      <c r="AT209" s="237" t="s">
        <v>156</v>
      </c>
      <c r="AU209" s="237" t="s">
        <v>85</v>
      </c>
      <c r="AY209" s="17" t="s">
        <v>153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161</v>
      </c>
      <c r="BM209" s="237" t="s">
        <v>934</v>
      </c>
    </row>
    <row r="210" spans="1:65" s="2" customFormat="1" ht="16.5" customHeight="1">
      <c r="A210" s="38"/>
      <c r="B210" s="39"/>
      <c r="C210" s="226" t="s">
        <v>515</v>
      </c>
      <c r="D210" s="226" t="s">
        <v>156</v>
      </c>
      <c r="E210" s="227" t="s">
        <v>1407</v>
      </c>
      <c r="F210" s="228" t="s">
        <v>1408</v>
      </c>
      <c r="G210" s="229" t="s">
        <v>795</v>
      </c>
      <c r="H210" s="230">
        <v>5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41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161</v>
      </c>
      <c r="AT210" s="237" t="s">
        <v>156</v>
      </c>
      <c r="AU210" s="237" t="s">
        <v>85</v>
      </c>
      <c r="AY210" s="17" t="s">
        <v>153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83</v>
      </c>
      <c r="BK210" s="238">
        <f>ROUND(I210*H210,2)</f>
        <v>0</v>
      </c>
      <c r="BL210" s="17" t="s">
        <v>161</v>
      </c>
      <c r="BM210" s="237" t="s">
        <v>937</v>
      </c>
    </row>
    <row r="211" spans="1:65" s="2" customFormat="1" ht="24.15" customHeight="1">
      <c r="A211" s="38"/>
      <c r="B211" s="39"/>
      <c r="C211" s="226" t="s">
        <v>520</v>
      </c>
      <c r="D211" s="226" t="s">
        <v>156</v>
      </c>
      <c r="E211" s="227" t="s">
        <v>1409</v>
      </c>
      <c r="F211" s="228" t="s">
        <v>1410</v>
      </c>
      <c r="G211" s="229" t="s">
        <v>795</v>
      </c>
      <c r="H211" s="230">
        <v>10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41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161</v>
      </c>
      <c r="AT211" s="237" t="s">
        <v>156</v>
      </c>
      <c r="AU211" s="237" t="s">
        <v>85</v>
      </c>
      <c r="AY211" s="17" t="s">
        <v>153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161</v>
      </c>
      <c r="BM211" s="237" t="s">
        <v>940</v>
      </c>
    </row>
    <row r="212" spans="1:65" s="2" customFormat="1" ht="16.5" customHeight="1">
      <c r="A212" s="38"/>
      <c r="B212" s="39"/>
      <c r="C212" s="226" t="s">
        <v>526</v>
      </c>
      <c r="D212" s="226" t="s">
        <v>156</v>
      </c>
      <c r="E212" s="227" t="s">
        <v>1411</v>
      </c>
      <c r="F212" s="228" t="s">
        <v>1412</v>
      </c>
      <c r="G212" s="229" t="s">
        <v>795</v>
      </c>
      <c r="H212" s="230">
        <v>30</v>
      </c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161</v>
      </c>
      <c r="AT212" s="237" t="s">
        <v>156</v>
      </c>
      <c r="AU212" s="237" t="s">
        <v>85</v>
      </c>
      <c r="AY212" s="17" t="s">
        <v>153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161</v>
      </c>
      <c r="BM212" s="237" t="s">
        <v>943</v>
      </c>
    </row>
    <row r="213" spans="1:65" s="2" customFormat="1" ht="16.5" customHeight="1">
      <c r="A213" s="38"/>
      <c r="B213" s="39"/>
      <c r="C213" s="226" t="s">
        <v>530</v>
      </c>
      <c r="D213" s="226" t="s">
        <v>156</v>
      </c>
      <c r="E213" s="227" t="s">
        <v>1413</v>
      </c>
      <c r="F213" s="228" t="s">
        <v>1414</v>
      </c>
      <c r="G213" s="229" t="s">
        <v>795</v>
      </c>
      <c r="H213" s="230">
        <v>1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41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161</v>
      </c>
      <c r="AT213" s="237" t="s">
        <v>156</v>
      </c>
      <c r="AU213" s="237" t="s">
        <v>85</v>
      </c>
      <c r="AY213" s="17" t="s">
        <v>153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161</v>
      </c>
      <c r="BM213" s="237" t="s">
        <v>946</v>
      </c>
    </row>
    <row r="214" spans="1:65" s="2" customFormat="1" ht="16.5" customHeight="1">
      <c r="A214" s="38"/>
      <c r="B214" s="39"/>
      <c r="C214" s="226" t="s">
        <v>533</v>
      </c>
      <c r="D214" s="226" t="s">
        <v>156</v>
      </c>
      <c r="E214" s="227" t="s">
        <v>1415</v>
      </c>
      <c r="F214" s="228" t="s">
        <v>1416</v>
      </c>
      <c r="G214" s="229" t="s">
        <v>419</v>
      </c>
      <c r="H214" s="230">
        <v>1</v>
      </c>
      <c r="I214" s="231"/>
      <c r="J214" s="232">
        <f>ROUND(I214*H214,2)</f>
        <v>0</v>
      </c>
      <c r="K214" s="228" t="s">
        <v>1</v>
      </c>
      <c r="L214" s="44"/>
      <c r="M214" s="233" t="s">
        <v>1</v>
      </c>
      <c r="N214" s="234" t="s">
        <v>41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161</v>
      </c>
      <c r="AT214" s="237" t="s">
        <v>156</v>
      </c>
      <c r="AU214" s="237" t="s">
        <v>85</v>
      </c>
      <c r="AY214" s="17" t="s">
        <v>153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161</v>
      </c>
      <c r="BM214" s="237" t="s">
        <v>594</v>
      </c>
    </row>
    <row r="215" spans="1:65" s="2" customFormat="1" ht="16.5" customHeight="1">
      <c r="A215" s="38"/>
      <c r="B215" s="39"/>
      <c r="C215" s="226" t="s">
        <v>549</v>
      </c>
      <c r="D215" s="226" t="s">
        <v>156</v>
      </c>
      <c r="E215" s="227" t="s">
        <v>1417</v>
      </c>
      <c r="F215" s="228" t="s">
        <v>1418</v>
      </c>
      <c r="G215" s="229" t="s">
        <v>419</v>
      </c>
      <c r="H215" s="230">
        <v>1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41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161</v>
      </c>
      <c r="AT215" s="237" t="s">
        <v>156</v>
      </c>
      <c r="AU215" s="237" t="s">
        <v>85</v>
      </c>
      <c r="AY215" s="17" t="s">
        <v>153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161</v>
      </c>
      <c r="BM215" s="237" t="s">
        <v>1419</v>
      </c>
    </row>
    <row r="216" spans="1:63" s="12" customFormat="1" ht="25.9" customHeight="1">
      <c r="A216" s="12"/>
      <c r="B216" s="210"/>
      <c r="C216" s="211"/>
      <c r="D216" s="212" t="s">
        <v>75</v>
      </c>
      <c r="E216" s="213" t="s">
        <v>1420</v>
      </c>
      <c r="F216" s="213" t="s">
        <v>1203</v>
      </c>
      <c r="G216" s="211"/>
      <c r="H216" s="211"/>
      <c r="I216" s="214"/>
      <c r="J216" s="215">
        <f>BK216</f>
        <v>0</v>
      </c>
      <c r="K216" s="211"/>
      <c r="L216" s="216"/>
      <c r="M216" s="217"/>
      <c r="N216" s="218"/>
      <c r="O216" s="218"/>
      <c r="P216" s="219">
        <f>P217+P240</f>
        <v>0</v>
      </c>
      <c r="Q216" s="218"/>
      <c r="R216" s="219">
        <f>R217+R240</f>
        <v>0</v>
      </c>
      <c r="S216" s="218"/>
      <c r="T216" s="220">
        <f>T217+T240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1" t="s">
        <v>83</v>
      </c>
      <c r="AT216" s="222" t="s">
        <v>75</v>
      </c>
      <c r="AU216" s="222" t="s">
        <v>76</v>
      </c>
      <c r="AY216" s="221" t="s">
        <v>153</v>
      </c>
      <c r="BK216" s="223">
        <f>BK217+BK240</f>
        <v>0</v>
      </c>
    </row>
    <row r="217" spans="1:63" s="12" customFormat="1" ht="22.8" customHeight="1">
      <c r="A217" s="12"/>
      <c r="B217" s="210"/>
      <c r="C217" s="211"/>
      <c r="D217" s="212" t="s">
        <v>75</v>
      </c>
      <c r="E217" s="224" t="s">
        <v>163</v>
      </c>
      <c r="F217" s="224" t="s">
        <v>1421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SUM(P218:P239)</f>
        <v>0</v>
      </c>
      <c r="Q217" s="218"/>
      <c r="R217" s="219">
        <f>SUM(R218:R239)</f>
        <v>0</v>
      </c>
      <c r="S217" s="218"/>
      <c r="T217" s="220">
        <f>SUM(T218:T239)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83</v>
      </c>
      <c r="AT217" s="222" t="s">
        <v>75</v>
      </c>
      <c r="AU217" s="222" t="s">
        <v>83</v>
      </c>
      <c r="AY217" s="221" t="s">
        <v>153</v>
      </c>
      <c r="BK217" s="223">
        <f>SUM(BK218:BK239)</f>
        <v>0</v>
      </c>
    </row>
    <row r="218" spans="1:65" s="2" customFormat="1" ht="21.75" customHeight="1">
      <c r="A218" s="38"/>
      <c r="B218" s="39"/>
      <c r="C218" s="226" t="s">
        <v>556</v>
      </c>
      <c r="D218" s="226" t="s">
        <v>156</v>
      </c>
      <c r="E218" s="227" t="s">
        <v>1422</v>
      </c>
      <c r="F218" s="228" t="s">
        <v>1423</v>
      </c>
      <c r="G218" s="229" t="s">
        <v>1424</v>
      </c>
      <c r="H218" s="230">
        <v>0.14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161</v>
      </c>
      <c r="AT218" s="237" t="s">
        <v>156</v>
      </c>
      <c r="AU218" s="237" t="s">
        <v>85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161</v>
      </c>
      <c r="BM218" s="237" t="s">
        <v>951</v>
      </c>
    </row>
    <row r="219" spans="1:65" s="2" customFormat="1" ht="16.5" customHeight="1">
      <c r="A219" s="38"/>
      <c r="B219" s="39"/>
      <c r="C219" s="226" t="s">
        <v>567</v>
      </c>
      <c r="D219" s="226" t="s">
        <v>156</v>
      </c>
      <c r="E219" s="227" t="s">
        <v>1425</v>
      </c>
      <c r="F219" s="228" t="s">
        <v>1426</v>
      </c>
      <c r="G219" s="229" t="s">
        <v>182</v>
      </c>
      <c r="H219" s="230">
        <v>7.47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41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161</v>
      </c>
      <c r="AT219" s="237" t="s">
        <v>156</v>
      </c>
      <c r="AU219" s="237" t="s">
        <v>85</v>
      </c>
      <c r="AY219" s="17" t="s">
        <v>153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161</v>
      </c>
      <c r="BM219" s="237" t="s">
        <v>956</v>
      </c>
    </row>
    <row r="220" spans="1:65" s="2" customFormat="1" ht="16.5" customHeight="1">
      <c r="A220" s="38"/>
      <c r="B220" s="39"/>
      <c r="C220" s="226" t="s">
        <v>464</v>
      </c>
      <c r="D220" s="226" t="s">
        <v>156</v>
      </c>
      <c r="E220" s="227" t="s">
        <v>1427</v>
      </c>
      <c r="F220" s="228" t="s">
        <v>1428</v>
      </c>
      <c r="G220" s="229" t="s">
        <v>159</v>
      </c>
      <c r="H220" s="230">
        <v>49.85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41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161</v>
      </c>
      <c r="AT220" s="237" t="s">
        <v>156</v>
      </c>
      <c r="AU220" s="237" t="s">
        <v>85</v>
      </c>
      <c r="AY220" s="17" t="s">
        <v>153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83</v>
      </c>
      <c r="BK220" s="238">
        <f>ROUND(I220*H220,2)</f>
        <v>0</v>
      </c>
      <c r="BL220" s="17" t="s">
        <v>161</v>
      </c>
      <c r="BM220" s="237" t="s">
        <v>959</v>
      </c>
    </row>
    <row r="221" spans="1:65" s="2" customFormat="1" ht="21.75" customHeight="1">
      <c r="A221" s="38"/>
      <c r="B221" s="39"/>
      <c r="C221" s="226" t="s">
        <v>540</v>
      </c>
      <c r="D221" s="226" t="s">
        <v>156</v>
      </c>
      <c r="E221" s="227" t="s">
        <v>1429</v>
      </c>
      <c r="F221" s="228" t="s">
        <v>1430</v>
      </c>
      <c r="G221" s="229" t="s">
        <v>159</v>
      </c>
      <c r="H221" s="230">
        <v>16.04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161</v>
      </c>
      <c r="AT221" s="237" t="s">
        <v>156</v>
      </c>
      <c r="AU221" s="237" t="s">
        <v>85</v>
      </c>
      <c r="AY221" s="17" t="s">
        <v>153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161</v>
      </c>
      <c r="BM221" s="237" t="s">
        <v>962</v>
      </c>
    </row>
    <row r="222" spans="1:65" s="2" customFormat="1" ht="16.5" customHeight="1">
      <c r="A222" s="38"/>
      <c r="B222" s="39"/>
      <c r="C222" s="226" t="s">
        <v>580</v>
      </c>
      <c r="D222" s="226" t="s">
        <v>156</v>
      </c>
      <c r="E222" s="227" t="s">
        <v>1431</v>
      </c>
      <c r="F222" s="228" t="s">
        <v>1432</v>
      </c>
      <c r="G222" s="229" t="s">
        <v>172</v>
      </c>
      <c r="H222" s="230">
        <v>64.15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41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161</v>
      </c>
      <c r="AT222" s="237" t="s">
        <v>156</v>
      </c>
      <c r="AU222" s="237" t="s">
        <v>85</v>
      </c>
      <c r="AY222" s="17" t="s">
        <v>153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161</v>
      </c>
      <c r="BM222" s="237" t="s">
        <v>965</v>
      </c>
    </row>
    <row r="223" spans="1:65" s="2" customFormat="1" ht="24.15" customHeight="1">
      <c r="A223" s="38"/>
      <c r="B223" s="39"/>
      <c r="C223" s="226" t="s">
        <v>583</v>
      </c>
      <c r="D223" s="226" t="s">
        <v>156</v>
      </c>
      <c r="E223" s="227" t="s">
        <v>1433</v>
      </c>
      <c r="F223" s="228" t="s">
        <v>1434</v>
      </c>
      <c r="G223" s="229" t="s">
        <v>172</v>
      </c>
      <c r="H223" s="230">
        <v>99.7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161</v>
      </c>
      <c r="AT223" s="237" t="s">
        <v>156</v>
      </c>
      <c r="AU223" s="237" t="s">
        <v>85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161</v>
      </c>
      <c r="BM223" s="237" t="s">
        <v>968</v>
      </c>
    </row>
    <row r="224" spans="1:65" s="2" customFormat="1" ht="24.15" customHeight="1">
      <c r="A224" s="38"/>
      <c r="B224" s="39"/>
      <c r="C224" s="226" t="s">
        <v>596</v>
      </c>
      <c r="D224" s="226" t="s">
        <v>156</v>
      </c>
      <c r="E224" s="227" t="s">
        <v>1435</v>
      </c>
      <c r="F224" s="228" t="s">
        <v>1436</v>
      </c>
      <c r="G224" s="229" t="s">
        <v>172</v>
      </c>
      <c r="H224" s="230">
        <v>32.08</v>
      </c>
      <c r="I224" s="231"/>
      <c r="J224" s="232">
        <f>ROUND(I224*H224,2)</f>
        <v>0</v>
      </c>
      <c r="K224" s="228" t="s">
        <v>1</v>
      </c>
      <c r="L224" s="44"/>
      <c r="M224" s="233" t="s">
        <v>1</v>
      </c>
      <c r="N224" s="234" t="s">
        <v>41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161</v>
      </c>
      <c r="AT224" s="237" t="s">
        <v>156</v>
      </c>
      <c r="AU224" s="237" t="s">
        <v>85</v>
      </c>
      <c r="AY224" s="17" t="s">
        <v>153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83</v>
      </c>
      <c r="BK224" s="238">
        <f>ROUND(I224*H224,2)</f>
        <v>0</v>
      </c>
      <c r="BL224" s="17" t="s">
        <v>161</v>
      </c>
      <c r="BM224" s="237" t="s">
        <v>971</v>
      </c>
    </row>
    <row r="225" spans="1:65" s="2" customFormat="1" ht="24.15" customHeight="1">
      <c r="A225" s="38"/>
      <c r="B225" s="39"/>
      <c r="C225" s="226" t="s">
        <v>602</v>
      </c>
      <c r="D225" s="226" t="s">
        <v>156</v>
      </c>
      <c r="E225" s="227" t="s">
        <v>1437</v>
      </c>
      <c r="F225" s="228" t="s">
        <v>1438</v>
      </c>
      <c r="G225" s="229" t="s">
        <v>172</v>
      </c>
      <c r="H225" s="230">
        <v>99.7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41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161</v>
      </c>
      <c r="AT225" s="237" t="s">
        <v>156</v>
      </c>
      <c r="AU225" s="237" t="s">
        <v>85</v>
      </c>
      <c r="AY225" s="17" t="s">
        <v>153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161</v>
      </c>
      <c r="BM225" s="237" t="s">
        <v>974</v>
      </c>
    </row>
    <row r="226" spans="1:65" s="2" customFormat="1" ht="33" customHeight="1">
      <c r="A226" s="38"/>
      <c r="B226" s="39"/>
      <c r="C226" s="226" t="s">
        <v>606</v>
      </c>
      <c r="D226" s="226" t="s">
        <v>156</v>
      </c>
      <c r="E226" s="227" t="s">
        <v>1439</v>
      </c>
      <c r="F226" s="228" t="s">
        <v>1440</v>
      </c>
      <c r="G226" s="229" t="s">
        <v>172</v>
      </c>
      <c r="H226" s="230">
        <v>32.08</v>
      </c>
      <c r="I226" s="231"/>
      <c r="J226" s="232">
        <f>ROUND(I226*H226,2)</f>
        <v>0</v>
      </c>
      <c r="K226" s="228" t="s">
        <v>1</v>
      </c>
      <c r="L226" s="44"/>
      <c r="M226" s="233" t="s">
        <v>1</v>
      </c>
      <c r="N226" s="234" t="s">
        <v>41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161</v>
      </c>
      <c r="AT226" s="237" t="s">
        <v>156</v>
      </c>
      <c r="AU226" s="237" t="s">
        <v>85</v>
      </c>
      <c r="AY226" s="17" t="s">
        <v>153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83</v>
      </c>
      <c r="BK226" s="238">
        <f>ROUND(I226*H226,2)</f>
        <v>0</v>
      </c>
      <c r="BL226" s="17" t="s">
        <v>161</v>
      </c>
      <c r="BM226" s="237" t="s">
        <v>977</v>
      </c>
    </row>
    <row r="227" spans="1:65" s="2" customFormat="1" ht="16.5" customHeight="1">
      <c r="A227" s="38"/>
      <c r="B227" s="39"/>
      <c r="C227" s="226" t="s">
        <v>610</v>
      </c>
      <c r="D227" s="226" t="s">
        <v>156</v>
      </c>
      <c r="E227" s="227" t="s">
        <v>1441</v>
      </c>
      <c r="F227" s="228" t="s">
        <v>1442</v>
      </c>
      <c r="G227" s="229" t="s">
        <v>172</v>
      </c>
      <c r="H227" s="230">
        <v>150</v>
      </c>
      <c r="I227" s="231"/>
      <c r="J227" s="232">
        <f>ROUND(I227*H227,2)</f>
        <v>0</v>
      </c>
      <c r="K227" s="228" t="s">
        <v>1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161</v>
      </c>
      <c r="AT227" s="237" t="s">
        <v>156</v>
      </c>
      <c r="AU227" s="237" t="s">
        <v>85</v>
      </c>
      <c r="AY227" s="17" t="s">
        <v>153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161</v>
      </c>
      <c r="BM227" s="237" t="s">
        <v>980</v>
      </c>
    </row>
    <row r="228" spans="1:65" s="2" customFormat="1" ht="24.15" customHeight="1">
      <c r="A228" s="38"/>
      <c r="B228" s="39"/>
      <c r="C228" s="226" t="s">
        <v>613</v>
      </c>
      <c r="D228" s="226" t="s">
        <v>156</v>
      </c>
      <c r="E228" s="227" t="s">
        <v>1443</v>
      </c>
      <c r="F228" s="228" t="s">
        <v>1444</v>
      </c>
      <c r="G228" s="229" t="s">
        <v>172</v>
      </c>
      <c r="H228" s="230">
        <v>99.7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41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161</v>
      </c>
      <c r="AT228" s="237" t="s">
        <v>156</v>
      </c>
      <c r="AU228" s="237" t="s">
        <v>85</v>
      </c>
      <c r="AY228" s="17" t="s">
        <v>153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83</v>
      </c>
      <c r="BK228" s="238">
        <f>ROUND(I228*H228,2)</f>
        <v>0</v>
      </c>
      <c r="BL228" s="17" t="s">
        <v>161</v>
      </c>
      <c r="BM228" s="237" t="s">
        <v>983</v>
      </c>
    </row>
    <row r="229" spans="1:65" s="2" customFormat="1" ht="24.15" customHeight="1">
      <c r="A229" s="38"/>
      <c r="B229" s="39"/>
      <c r="C229" s="226" t="s">
        <v>623</v>
      </c>
      <c r="D229" s="226" t="s">
        <v>156</v>
      </c>
      <c r="E229" s="227" t="s">
        <v>1445</v>
      </c>
      <c r="F229" s="228" t="s">
        <v>1446</v>
      </c>
      <c r="G229" s="229" t="s">
        <v>172</v>
      </c>
      <c r="H229" s="230">
        <v>32.08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41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161</v>
      </c>
      <c r="AT229" s="237" t="s">
        <v>156</v>
      </c>
      <c r="AU229" s="237" t="s">
        <v>85</v>
      </c>
      <c r="AY229" s="17" t="s">
        <v>153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161</v>
      </c>
      <c r="BM229" s="237" t="s">
        <v>986</v>
      </c>
    </row>
    <row r="230" spans="1:65" s="2" customFormat="1" ht="16.5" customHeight="1">
      <c r="A230" s="38"/>
      <c r="B230" s="39"/>
      <c r="C230" s="226" t="s">
        <v>627</v>
      </c>
      <c r="D230" s="226" t="s">
        <v>156</v>
      </c>
      <c r="E230" s="227" t="s">
        <v>1447</v>
      </c>
      <c r="F230" s="228" t="s">
        <v>1448</v>
      </c>
      <c r="G230" s="229" t="s">
        <v>182</v>
      </c>
      <c r="H230" s="230">
        <v>35.35</v>
      </c>
      <c r="I230" s="231"/>
      <c r="J230" s="232">
        <f>ROUND(I230*H230,2)</f>
        <v>0</v>
      </c>
      <c r="K230" s="228" t="s">
        <v>1</v>
      </c>
      <c r="L230" s="44"/>
      <c r="M230" s="233" t="s">
        <v>1</v>
      </c>
      <c r="N230" s="234" t="s">
        <v>41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161</v>
      </c>
      <c r="AT230" s="237" t="s">
        <v>156</v>
      </c>
      <c r="AU230" s="237" t="s">
        <v>85</v>
      </c>
      <c r="AY230" s="17" t="s">
        <v>153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83</v>
      </c>
      <c r="BK230" s="238">
        <f>ROUND(I230*H230,2)</f>
        <v>0</v>
      </c>
      <c r="BL230" s="17" t="s">
        <v>161</v>
      </c>
      <c r="BM230" s="237" t="s">
        <v>989</v>
      </c>
    </row>
    <row r="231" spans="1:65" s="2" customFormat="1" ht="24.15" customHeight="1">
      <c r="A231" s="38"/>
      <c r="B231" s="39"/>
      <c r="C231" s="226" t="s">
        <v>632</v>
      </c>
      <c r="D231" s="226" t="s">
        <v>156</v>
      </c>
      <c r="E231" s="227" t="s">
        <v>1449</v>
      </c>
      <c r="F231" s="228" t="s">
        <v>1450</v>
      </c>
      <c r="G231" s="229" t="s">
        <v>159</v>
      </c>
      <c r="H231" s="230">
        <v>65.89</v>
      </c>
      <c r="I231" s="231"/>
      <c r="J231" s="232">
        <f>ROUND(I231*H231,2)</f>
        <v>0</v>
      </c>
      <c r="K231" s="228" t="s">
        <v>1</v>
      </c>
      <c r="L231" s="44"/>
      <c r="M231" s="233" t="s">
        <v>1</v>
      </c>
      <c r="N231" s="234" t="s">
        <v>41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161</v>
      </c>
      <c r="AT231" s="237" t="s">
        <v>156</v>
      </c>
      <c r="AU231" s="237" t="s">
        <v>85</v>
      </c>
      <c r="AY231" s="17" t="s">
        <v>153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161</v>
      </c>
      <c r="BM231" s="237" t="s">
        <v>992</v>
      </c>
    </row>
    <row r="232" spans="1:65" s="2" customFormat="1" ht="24.15" customHeight="1">
      <c r="A232" s="38"/>
      <c r="B232" s="39"/>
      <c r="C232" s="226" t="s">
        <v>635</v>
      </c>
      <c r="D232" s="226" t="s">
        <v>156</v>
      </c>
      <c r="E232" s="227" t="s">
        <v>1451</v>
      </c>
      <c r="F232" s="228" t="s">
        <v>1452</v>
      </c>
      <c r="G232" s="229" t="s">
        <v>726</v>
      </c>
      <c r="H232" s="230">
        <v>10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41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161</v>
      </c>
      <c r="AT232" s="237" t="s">
        <v>156</v>
      </c>
      <c r="AU232" s="237" t="s">
        <v>85</v>
      </c>
      <c r="AY232" s="17" t="s">
        <v>153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83</v>
      </c>
      <c r="BK232" s="238">
        <f>ROUND(I232*H232,2)</f>
        <v>0</v>
      </c>
      <c r="BL232" s="17" t="s">
        <v>161</v>
      </c>
      <c r="BM232" s="237" t="s">
        <v>995</v>
      </c>
    </row>
    <row r="233" spans="1:65" s="2" customFormat="1" ht="24.15" customHeight="1">
      <c r="A233" s="38"/>
      <c r="B233" s="39"/>
      <c r="C233" s="226" t="s">
        <v>641</v>
      </c>
      <c r="D233" s="226" t="s">
        <v>156</v>
      </c>
      <c r="E233" s="227" t="s">
        <v>1453</v>
      </c>
      <c r="F233" s="228" t="s">
        <v>1454</v>
      </c>
      <c r="G233" s="229" t="s">
        <v>172</v>
      </c>
      <c r="H233" s="230">
        <v>5</v>
      </c>
      <c r="I233" s="231"/>
      <c r="J233" s="232">
        <f>ROUND(I233*H233,2)</f>
        <v>0</v>
      </c>
      <c r="K233" s="228" t="s">
        <v>1</v>
      </c>
      <c r="L233" s="44"/>
      <c r="M233" s="233" t="s">
        <v>1</v>
      </c>
      <c r="N233" s="234" t="s">
        <v>41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161</v>
      </c>
      <c r="AT233" s="237" t="s">
        <v>156</v>
      </c>
      <c r="AU233" s="237" t="s">
        <v>85</v>
      </c>
      <c r="AY233" s="17" t="s">
        <v>153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161</v>
      </c>
      <c r="BM233" s="237" t="s">
        <v>998</v>
      </c>
    </row>
    <row r="234" spans="1:65" s="2" customFormat="1" ht="24.15" customHeight="1">
      <c r="A234" s="38"/>
      <c r="B234" s="39"/>
      <c r="C234" s="226" t="s">
        <v>648</v>
      </c>
      <c r="D234" s="226" t="s">
        <v>156</v>
      </c>
      <c r="E234" s="227" t="s">
        <v>1455</v>
      </c>
      <c r="F234" s="228" t="s">
        <v>1456</v>
      </c>
      <c r="G234" s="229" t="s">
        <v>726</v>
      </c>
      <c r="H234" s="230">
        <v>5</v>
      </c>
      <c r="I234" s="231"/>
      <c r="J234" s="232">
        <f>ROUND(I234*H234,2)</f>
        <v>0</v>
      </c>
      <c r="K234" s="228" t="s">
        <v>1</v>
      </c>
      <c r="L234" s="44"/>
      <c r="M234" s="233" t="s">
        <v>1</v>
      </c>
      <c r="N234" s="234" t="s">
        <v>41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161</v>
      </c>
      <c r="AT234" s="237" t="s">
        <v>156</v>
      </c>
      <c r="AU234" s="237" t="s">
        <v>85</v>
      </c>
      <c r="AY234" s="17" t="s">
        <v>153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161</v>
      </c>
      <c r="BM234" s="237" t="s">
        <v>1001</v>
      </c>
    </row>
    <row r="235" spans="1:65" s="2" customFormat="1" ht="16.5" customHeight="1">
      <c r="A235" s="38"/>
      <c r="B235" s="39"/>
      <c r="C235" s="226" t="s">
        <v>651</v>
      </c>
      <c r="D235" s="226" t="s">
        <v>156</v>
      </c>
      <c r="E235" s="227" t="s">
        <v>1457</v>
      </c>
      <c r="F235" s="228" t="s">
        <v>1458</v>
      </c>
      <c r="G235" s="229" t="s">
        <v>726</v>
      </c>
      <c r="H235" s="230">
        <v>1</v>
      </c>
      <c r="I235" s="231"/>
      <c r="J235" s="232">
        <f>ROUND(I235*H235,2)</f>
        <v>0</v>
      </c>
      <c r="K235" s="228" t="s">
        <v>1</v>
      </c>
      <c r="L235" s="44"/>
      <c r="M235" s="233" t="s">
        <v>1</v>
      </c>
      <c r="N235" s="234" t="s">
        <v>41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161</v>
      </c>
      <c r="AT235" s="237" t="s">
        <v>156</v>
      </c>
      <c r="AU235" s="237" t="s">
        <v>85</v>
      </c>
      <c r="AY235" s="17" t="s">
        <v>153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83</v>
      </c>
      <c r="BK235" s="238">
        <f>ROUND(I235*H235,2)</f>
        <v>0</v>
      </c>
      <c r="BL235" s="17" t="s">
        <v>161</v>
      </c>
      <c r="BM235" s="237" t="s">
        <v>1004</v>
      </c>
    </row>
    <row r="236" spans="1:65" s="2" customFormat="1" ht="21.75" customHeight="1">
      <c r="A236" s="38"/>
      <c r="B236" s="39"/>
      <c r="C236" s="226" t="s">
        <v>655</v>
      </c>
      <c r="D236" s="226" t="s">
        <v>156</v>
      </c>
      <c r="E236" s="227" t="s">
        <v>1459</v>
      </c>
      <c r="F236" s="228" t="s">
        <v>1460</v>
      </c>
      <c r="G236" s="229" t="s">
        <v>726</v>
      </c>
      <c r="H236" s="230">
        <v>5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41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161</v>
      </c>
      <c r="AT236" s="237" t="s">
        <v>156</v>
      </c>
      <c r="AU236" s="237" t="s">
        <v>85</v>
      </c>
      <c r="AY236" s="17" t="s">
        <v>153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161</v>
      </c>
      <c r="BM236" s="237" t="s">
        <v>1007</v>
      </c>
    </row>
    <row r="237" spans="1:65" s="2" customFormat="1" ht="24.15" customHeight="1">
      <c r="A237" s="38"/>
      <c r="B237" s="39"/>
      <c r="C237" s="226" t="s">
        <v>661</v>
      </c>
      <c r="D237" s="226" t="s">
        <v>156</v>
      </c>
      <c r="E237" s="227" t="s">
        <v>1461</v>
      </c>
      <c r="F237" s="228" t="s">
        <v>1462</v>
      </c>
      <c r="G237" s="229" t="s">
        <v>182</v>
      </c>
      <c r="H237" s="230">
        <v>1</v>
      </c>
      <c r="I237" s="231"/>
      <c r="J237" s="232">
        <f>ROUND(I237*H237,2)</f>
        <v>0</v>
      </c>
      <c r="K237" s="228" t="s">
        <v>1</v>
      </c>
      <c r="L237" s="44"/>
      <c r="M237" s="233" t="s">
        <v>1</v>
      </c>
      <c r="N237" s="234" t="s">
        <v>41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161</v>
      </c>
      <c r="AT237" s="237" t="s">
        <v>156</v>
      </c>
      <c r="AU237" s="237" t="s">
        <v>85</v>
      </c>
      <c r="AY237" s="17" t="s">
        <v>153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83</v>
      </c>
      <c r="BK237" s="238">
        <f>ROUND(I237*H237,2)</f>
        <v>0</v>
      </c>
      <c r="BL237" s="17" t="s">
        <v>161</v>
      </c>
      <c r="BM237" s="237" t="s">
        <v>1010</v>
      </c>
    </row>
    <row r="238" spans="1:65" s="2" customFormat="1" ht="24.15" customHeight="1">
      <c r="A238" s="38"/>
      <c r="B238" s="39"/>
      <c r="C238" s="226" t="s">
        <v>667</v>
      </c>
      <c r="D238" s="226" t="s">
        <v>156</v>
      </c>
      <c r="E238" s="227" t="s">
        <v>1463</v>
      </c>
      <c r="F238" s="228" t="s">
        <v>1464</v>
      </c>
      <c r="G238" s="229" t="s">
        <v>159</v>
      </c>
      <c r="H238" s="230">
        <v>16.04</v>
      </c>
      <c r="I238" s="231"/>
      <c r="J238" s="232">
        <f>ROUND(I238*H238,2)</f>
        <v>0</v>
      </c>
      <c r="K238" s="228" t="s">
        <v>1</v>
      </c>
      <c r="L238" s="44"/>
      <c r="M238" s="233" t="s">
        <v>1</v>
      </c>
      <c r="N238" s="234" t="s">
        <v>41</v>
      </c>
      <c r="O238" s="91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161</v>
      </c>
      <c r="AT238" s="237" t="s">
        <v>156</v>
      </c>
      <c r="AU238" s="237" t="s">
        <v>85</v>
      </c>
      <c r="AY238" s="17" t="s">
        <v>153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83</v>
      </c>
      <c r="BK238" s="238">
        <f>ROUND(I238*H238,2)</f>
        <v>0</v>
      </c>
      <c r="BL238" s="17" t="s">
        <v>161</v>
      </c>
      <c r="BM238" s="237" t="s">
        <v>1013</v>
      </c>
    </row>
    <row r="239" spans="1:65" s="2" customFormat="1" ht="24.15" customHeight="1">
      <c r="A239" s="38"/>
      <c r="B239" s="39"/>
      <c r="C239" s="226" t="s">
        <v>671</v>
      </c>
      <c r="D239" s="226" t="s">
        <v>156</v>
      </c>
      <c r="E239" s="227" t="s">
        <v>1465</v>
      </c>
      <c r="F239" s="228" t="s">
        <v>1466</v>
      </c>
      <c r="G239" s="229" t="s">
        <v>159</v>
      </c>
      <c r="H239" s="230">
        <v>16.04</v>
      </c>
      <c r="I239" s="231"/>
      <c r="J239" s="232">
        <f>ROUND(I239*H239,2)</f>
        <v>0</v>
      </c>
      <c r="K239" s="228" t="s">
        <v>1</v>
      </c>
      <c r="L239" s="44"/>
      <c r="M239" s="233" t="s">
        <v>1</v>
      </c>
      <c r="N239" s="234" t="s">
        <v>41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161</v>
      </c>
      <c r="AT239" s="237" t="s">
        <v>156</v>
      </c>
      <c r="AU239" s="237" t="s">
        <v>85</v>
      </c>
      <c r="AY239" s="17" t="s">
        <v>153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83</v>
      </c>
      <c r="BK239" s="238">
        <f>ROUND(I239*H239,2)</f>
        <v>0</v>
      </c>
      <c r="BL239" s="17" t="s">
        <v>161</v>
      </c>
      <c r="BM239" s="237" t="s">
        <v>1016</v>
      </c>
    </row>
    <row r="240" spans="1:63" s="12" customFormat="1" ht="22.8" customHeight="1">
      <c r="A240" s="12"/>
      <c r="B240" s="210"/>
      <c r="C240" s="211"/>
      <c r="D240" s="212" t="s">
        <v>75</v>
      </c>
      <c r="E240" s="224" t="s">
        <v>1467</v>
      </c>
      <c r="F240" s="224" t="s">
        <v>1468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SUM(P241:P248)</f>
        <v>0</v>
      </c>
      <c r="Q240" s="218"/>
      <c r="R240" s="219">
        <f>SUM(R241:R248)</f>
        <v>0</v>
      </c>
      <c r="S240" s="218"/>
      <c r="T240" s="220">
        <f>SUM(T241:T248)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83</v>
      </c>
      <c r="AT240" s="222" t="s">
        <v>75</v>
      </c>
      <c r="AU240" s="222" t="s">
        <v>83</v>
      </c>
      <c r="AY240" s="221" t="s">
        <v>153</v>
      </c>
      <c r="BK240" s="223">
        <f>SUM(BK241:BK248)</f>
        <v>0</v>
      </c>
    </row>
    <row r="241" spans="1:65" s="2" customFormat="1" ht="16.5" customHeight="1">
      <c r="A241" s="38"/>
      <c r="B241" s="39"/>
      <c r="C241" s="226" t="s">
        <v>679</v>
      </c>
      <c r="D241" s="226" t="s">
        <v>156</v>
      </c>
      <c r="E241" s="227" t="s">
        <v>1469</v>
      </c>
      <c r="F241" s="228" t="s">
        <v>1470</v>
      </c>
      <c r="G241" s="229" t="s">
        <v>1424</v>
      </c>
      <c r="H241" s="230">
        <v>0.05</v>
      </c>
      <c r="I241" s="231"/>
      <c r="J241" s="232">
        <f>ROUND(I241*H241,2)</f>
        <v>0</v>
      </c>
      <c r="K241" s="228" t="s">
        <v>1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161</v>
      </c>
      <c r="AT241" s="237" t="s">
        <v>156</v>
      </c>
      <c r="AU241" s="237" t="s">
        <v>85</v>
      </c>
      <c r="AY241" s="17" t="s">
        <v>153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161</v>
      </c>
      <c r="BM241" s="237" t="s">
        <v>1019</v>
      </c>
    </row>
    <row r="242" spans="1:65" s="2" customFormat="1" ht="16.5" customHeight="1">
      <c r="A242" s="38"/>
      <c r="B242" s="39"/>
      <c r="C242" s="226" t="s">
        <v>685</v>
      </c>
      <c r="D242" s="226" t="s">
        <v>156</v>
      </c>
      <c r="E242" s="227" t="s">
        <v>1471</v>
      </c>
      <c r="F242" s="228" t="s">
        <v>1426</v>
      </c>
      <c r="G242" s="229" t="s">
        <v>182</v>
      </c>
      <c r="H242" s="230">
        <v>2.65</v>
      </c>
      <c r="I242" s="231"/>
      <c r="J242" s="232">
        <f>ROUND(I242*H242,2)</f>
        <v>0</v>
      </c>
      <c r="K242" s="228" t="s">
        <v>1</v>
      </c>
      <c r="L242" s="44"/>
      <c r="M242" s="233" t="s">
        <v>1</v>
      </c>
      <c r="N242" s="234" t="s">
        <v>41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161</v>
      </c>
      <c r="AT242" s="237" t="s">
        <v>156</v>
      </c>
      <c r="AU242" s="237" t="s">
        <v>85</v>
      </c>
      <c r="AY242" s="17" t="s">
        <v>153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83</v>
      </c>
      <c r="BK242" s="238">
        <f>ROUND(I242*H242,2)</f>
        <v>0</v>
      </c>
      <c r="BL242" s="17" t="s">
        <v>161</v>
      </c>
      <c r="BM242" s="237" t="s">
        <v>1022</v>
      </c>
    </row>
    <row r="243" spans="1:65" s="2" customFormat="1" ht="16.5" customHeight="1">
      <c r="A243" s="38"/>
      <c r="B243" s="39"/>
      <c r="C243" s="226" t="s">
        <v>691</v>
      </c>
      <c r="D243" s="226" t="s">
        <v>156</v>
      </c>
      <c r="E243" s="227" t="s">
        <v>1472</v>
      </c>
      <c r="F243" s="228" t="s">
        <v>1428</v>
      </c>
      <c r="G243" s="229" t="s">
        <v>159</v>
      </c>
      <c r="H243" s="230">
        <v>17.87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41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161</v>
      </c>
      <c r="AT243" s="237" t="s">
        <v>156</v>
      </c>
      <c r="AU243" s="237" t="s">
        <v>85</v>
      </c>
      <c r="AY243" s="17" t="s">
        <v>153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83</v>
      </c>
      <c r="BK243" s="238">
        <f>ROUND(I243*H243,2)</f>
        <v>0</v>
      </c>
      <c r="BL243" s="17" t="s">
        <v>161</v>
      </c>
      <c r="BM243" s="237" t="s">
        <v>1025</v>
      </c>
    </row>
    <row r="244" spans="1:65" s="2" customFormat="1" ht="24.15" customHeight="1">
      <c r="A244" s="38"/>
      <c r="B244" s="39"/>
      <c r="C244" s="226" t="s">
        <v>696</v>
      </c>
      <c r="D244" s="226" t="s">
        <v>156</v>
      </c>
      <c r="E244" s="227" t="s">
        <v>1473</v>
      </c>
      <c r="F244" s="228" t="s">
        <v>1474</v>
      </c>
      <c r="G244" s="229" t="s">
        <v>172</v>
      </c>
      <c r="H244" s="230">
        <v>51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41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161</v>
      </c>
      <c r="AT244" s="237" t="s">
        <v>156</v>
      </c>
      <c r="AU244" s="237" t="s">
        <v>85</v>
      </c>
      <c r="AY244" s="17" t="s">
        <v>153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83</v>
      </c>
      <c r="BK244" s="238">
        <f>ROUND(I244*H244,2)</f>
        <v>0</v>
      </c>
      <c r="BL244" s="17" t="s">
        <v>161</v>
      </c>
      <c r="BM244" s="237" t="s">
        <v>1029</v>
      </c>
    </row>
    <row r="245" spans="1:65" s="2" customFormat="1" ht="16.5" customHeight="1">
      <c r="A245" s="38"/>
      <c r="B245" s="39"/>
      <c r="C245" s="226" t="s">
        <v>701</v>
      </c>
      <c r="D245" s="226" t="s">
        <v>156</v>
      </c>
      <c r="E245" s="227" t="s">
        <v>1475</v>
      </c>
      <c r="F245" s="228" t="s">
        <v>1442</v>
      </c>
      <c r="G245" s="229" t="s">
        <v>172</v>
      </c>
      <c r="H245" s="230">
        <v>51</v>
      </c>
      <c r="I245" s="231"/>
      <c r="J245" s="232">
        <f>ROUND(I245*H245,2)</f>
        <v>0</v>
      </c>
      <c r="K245" s="228" t="s">
        <v>1</v>
      </c>
      <c r="L245" s="44"/>
      <c r="M245" s="233" t="s">
        <v>1</v>
      </c>
      <c r="N245" s="234" t="s">
        <v>41</v>
      </c>
      <c r="O245" s="91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161</v>
      </c>
      <c r="AT245" s="237" t="s">
        <v>156</v>
      </c>
      <c r="AU245" s="237" t="s">
        <v>85</v>
      </c>
      <c r="AY245" s="17" t="s">
        <v>153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83</v>
      </c>
      <c r="BK245" s="238">
        <f>ROUND(I245*H245,2)</f>
        <v>0</v>
      </c>
      <c r="BL245" s="17" t="s">
        <v>161</v>
      </c>
      <c r="BM245" s="237" t="s">
        <v>1032</v>
      </c>
    </row>
    <row r="246" spans="1:65" s="2" customFormat="1" ht="24.15" customHeight="1">
      <c r="A246" s="38"/>
      <c r="B246" s="39"/>
      <c r="C246" s="226" t="s">
        <v>705</v>
      </c>
      <c r="D246" s="226" t="s">
        <v>156</v>
      </c>
      <c r="E246" s="227" t="s">
        <v>1476</v>
      </c>
      <c r="F246" s="228" t="s">
        <v>1477</v>
      </c>
      <c r="G246" s="229" t="s">
        <v>172</v>
      </c>
      <c r="H246" s="230">
        <v>51</v>
      </c>
      <c r="I246" s="231"/>
      <c r="J246" s="232">
        <f>ROUND(I246*H246,2)</f>
        <v>0</v>
      </c>
      <c r="K246" s="228" t="s">
        <v>1</v>
      </c>
      <c r="L246" s="44"/>
      <c r="M246" s="233" t="s">
        <v>1</v>
      </c>
      <c r="N246" s="234" t="s">
        <v>41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161</v>
      </c>
      <c r="AT246" s="237" t="s">
        <v>156</v>
      </c>
      <c r="AU246" s="237" t="s">
        <v>85</v>
      </c>
      <c r="AY246" s="17" t="s">
        <v>153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83</v>
      </c>
      <c r="BK246" s="238">
        <f>ROUND(I246*H246,2)</f>
        <v>0</v>
      </c>
      <c r="BL246" s="17" t="s">
        <v>161</v>
      </c>
      <c r="BM246" s="237" t="s">
        <v>1035</v>
      </c>
    </row>
    <row r="247" spans="1:65" s="2" customFormat="1" ht="16.5" customHeight="1">
      <c r="A247" s="38"/>
      <c r="B247" s="39"/>
      <c r="C247" s="226" t="s">
        <v>622</v>
      </c>
      <c r="D247" s="226" t="s">
        <v>156</v>
      </c>
      <c r="E247" s="227" t="s">
        <v>1478</v>
      </c>
      <c r="F247" s="228" t="s">
        <v>1448</v>
      </c>
      <c r="G247" s="229" t="s">
        <v>182</v>
      </c>
      <c r="H247" s="230">
        <v>7.11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41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161</v>
      </c>
      <c r="AT247" s="237" t="s">
        <v>156</v>
      </c>
      <c r="AU247" s="237" t="s">
        <v>85</v>
      </c>
      <c r="AY247" s="17" t="s">
        <v>153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83</v>
      </c>
      <c r="BK247" s="238">
        <f>ROUND(I247*H247,2)</f>
        <v>0</v>
      </c>
      <c r="BL247" s="17" t="s">
        <v>161</v>
      </c>
      <c r="BM247" s="237" t="s">
        <v>1038</v>
      </c>
    </row>
    <row r="248" spans="1:65" s="2" customFormat="1" ht="24.15" customHeight="1">
      <c r="A248" s="38"/>
      <c r="B248" s="39"/>
      <c r="C248" s="226" t="s">
        <v>889</v>
      </c>
      <c r="D248" s="226" t="s">
        <v>156</v>
      </c>
      <c r="E248" s="227" t="s">
        <v>1479</v>
      </c>
      <c r="F248" s="228" t="s">
        <v>1450</v>
      </c>
      <c r="G248" s="229" t="s">
        <v>159</v>
      </c>
      <c r="H248" s="230">
        <v>17.87</v>
      </c>
      <c r="I248" s="231"/>
      <c r="J248" s="232">
        <f>ROUND(I248*H248,2)</f>
        <v>0</v>
      </c>
      <c r="K248" s="228" t="s">
        <v>1</v>
      </c>
      <c r="L248" s="44"/>
      <c r="M248" s="290" t="s">
        <v>1</v>
      </c>
      <c r="N248" s="291" t="s">
        <v>41</v>
      </c>
      <c r="O248" s="288"/>
      <c r="P248" s="292">
        <f>O248*H248</f>
        <v>0</v>
      </c>
      <c r="Q248" s="292">
        <v>0</v>
      </c>
      <c r="R248" s="292">
        <f>Q248*H248</f>
        <v>0</v>
      </c>
      <c r="S248" s="292">
        <v>0</v>
      </c>
      <c r="T248" s="29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161</v>
      </c>
      <c r="AT248" s="237" t="s">
        <v>156</v>
      </c>
      <c r="AU248" s="237" t="s">
        <v>85</v>
      </c>
      <c r="AY248" s="17" t="s">
        <v>153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83</v>
      </c>
      <c r="BK248" s="238">
        <f>ROUND(I248*H248,2)</f>
        <v>0</v>
      </c>
      <c r="BL248" s="17" t="s">
        <v>161</v>
      </c>
      <c r="BM248" s="237" t="s">
        <v>1041</v>
      </c>
    </row>
    <row r="249" spans="1:31" s="2" customFormat="1" ht="6.95" customHeight="1">
      <c r="A249" s="38"/>
      <c r="B249" s="66"/>
      <c r="C249" s="67"/>
      <c r="D249" s="67"/>
      <c r="E249" s="67"/>
      <c r="F249" s="67"/>
      <c r="G249" s="67"/>
      <c r="H249" s="67"/>
      <c r="I249" s="67"/>
      <c r="J249" s="67"/>
      <c r="K249" s="67"/>
      <c r="L249" s="44"/>
      <c r="M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</row>
  </sheetData>
  <sheetProtection password="FBEC" sheet="1" objects="1" scenarios="1" formatColumns="0" formatRows="0" autoFilter="0"/>
  <autoFilter ref="C130:K248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1480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4. 12. 2023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36</v>
      </c>
      <c r="E30" s="38"/>
      <c r="F30" s="38"/>
      <c r="G30" s="38"/>
      <c r="H30" s="38"/>
      <c r="I30" s="38"/>
      <c r="J30" s="160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38</v>
      </c>
      <c r="G32" s="38"/>
      <c r="H32" s="38"/>
      <c r="I32" s="161" t="s">
        <v>37</v>
      </c>
      <c r="J32" s="161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40</v>
      </c>
      <c r="E33" s="150" t="s">
        <v>41</v>
      </c>
      <c r="F33" s="163">
        <f>ROUND((SUM(BE122:BE224)),2)</f>
        <v>0</v>
      </c>
      <c r="G33" s="38"/>
      <c r="H33" s="38"/>
      <c r="I33" s="164">
        <v>0.21</v>
      </c>
      <c r="J33" s="163">
        <f>ROUND(((SUM(BE122:BE224))*I33),2)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42</v>
      </c>
      <c r="F34" s="163">
        <f>ROUND((SUM(BF122:BF224)),2)</f>
        <v>0</v>
      </c>
      <c r="G34" s="38"/>
      <c r="H34" s="38"/>
      <c r="I34" s="164">
        <v>0.15</v>
      </c>
      <c r="J34" s="163">
        <f>ROUND(((SUM(BF122:BF224))*I34),2)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43</v>
      </c>
      <c r="F35" s="163">
        <f>ROUND((SUM(BG122:BG224)),2)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44</v>
      </c>
      <c r="F36" s="163">
        <f>ROUND((SUM(BH122:BH224)),2)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ROUND((SUM(BI122:BI224)),2)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IO 41 - Areálové rozvody SLP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</v>
      </c>
      <c r="G89" s="40"/>
      <c r="H89" s="40"/>
      <c r="I89" s="32" t="s">
        <v>22</v>
      </c>
      <c r="J89" s="79" t="str">
        <f>IF(J12="","",J12)</f>
        <v>4. 12. 2023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Fakultní nemocnice Brno</v>
      </c>
      <c r="G91" s="40"/>
      <c r="H91" s="40"/>
      <c r="I91" s="32" t="s">
        <v>30</v>
      </c>
      <c r="J91" s="36" t="str">
        <f>E21</f>
        <v>TIPRO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118</v>
      </c>
      <c r="D94" s="185"/>
      <c r="E94" s="185"/>
      <c r="F94" s="185"/>
      <c r="G94" s="185"/>
      <c r="H94" s="185"/>
      <c r="I94" s="185"/>
      <c r="J94" s="186" t="s">
        <v>119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120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8"/>
      <c r="C97" s="189"/>
      <c r="D97" s="190" t="s">
        <v>768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8"/>
      <c r="C98" s="189"/>
      <c r="D98" s="190" t="s">
        <v>1481</v>
      </c>
      <c r="E98" s="191"/>
      <c r="F98" s="191"/>
      <c r="G98" s="191"/>
      <c r="H98" s="191"/>
      <c r="I98" s="191"/>
      <c r="J98" s="192">
        <f>J134</f>
        <v>0</v>
      </c>
      <c r="K98" s="189"/>
      <c r="L98" s="19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8"/>
      <c r="C99" s="189"/>
      <c r="D99" s="190" t="s">
        <v>769</v>
      </c>
      <c r="E99" s="191"/>
      <c r="F99" s="191"/>
      <c r="G99" s="191"/>
      <c r="H99" s="191"/>
      <c r="I99" s="191"/>
      <c r="J99" s="192">
        <f>J159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8"/>
      <c r="C100" s="189"/>
      <c r="D100" s="190" t="s">
        <v>770</v>
      </c>
      <c r="E100" s="191"/>
      <c r="F100" s="191"/>
      <c r="G100" s="191"/>
      <c r="H100" s="191"/>
      <c r="I100" s="191"/>
      <c r="J100" s="192">
        <f>J175</f>
        <v>0</v>
      </c>
      <c r="K100" s="189"/>
      <c r="L100" s="19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8"/>
      <c r="C101" s="189"/>
      <c r="D101" s="190" t="s">
        <v>1482</v>
      </c>
      <c r="E101" s="191"/>
      <c r="F101" s="191"/>
      <c r="G101" s="191"/>
      <c r="H101" s="191"/>
      <c r="I101" s="191"/>
      <c r="J101" s="192">
        <f>J189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8"/>
      <c r="C102" s="189"/>
      <c r="D102" s="190" t="s">
        <v>1483</v>
      </c>
      <c r="E102" s="191"/>
      <c r="F102" s="191"/>
      <c r="G102" s="191"/>
      <c r="H102" s="191"/>
      <c r="I102" s="191"/>
      <c r="J102" s="192">
        <f>J212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FN Brno Bohunice - Úsek zdravotnického materiálu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IO 41 - Areálové rozvody SLP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Brno</v>
      </c>
      <c r="G116" s="40"/>
      <c r="H116" s="40"/>
      <c r="I116" s="32" t="s">
        <v>22</v>
      </c>
      <c r="J116" s="79" t="str">
        <f>IF(J12="","",J12)</f>
        <v>4. 12. 2023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Fakultní nemocnice Brno</v>
      </c>
      <c r="G118" s="40"/>
      <c r="H118" s="40"/>
      <c r="I118" s="32" t="s">
        <v>30</v>
      </c>
      <c r="J118" s="36" t="str">
        <f>E21</f>
        <v>TIPRO projekt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139</v>
      </c>
      <c r="D121" s="202" t="s">
        <v>61</v>
      </c>
      <c r="E121" s="202" t="s">
        <v>57</v>
      </c>
      <c r="F121" s="202" t="s">
        <v>58</v>
      </c>
      <c r="G121" s="202" t="s">
        <v>140</v>
      </c>
      <c r="H121" s="202" t="s">
        <v>141</v>
      </c>
      <c r="I121" s="202" t="s">
        <v>142</v>
      </c>
      <c r="J121" s="202" t="s">
        <v>119</v>
      </c>
      <c r="K121" s="203" t="s">
        <v>143</v>
      </c>
      <c r="L121" s="204"/>
      <c r="M121" s="100" t="s">
        <v>1</v>
      </c>
      <c r="N121" s="101" t="s">
        <v>40</v>
      </c>
      <c r="O121" s="101" t="s">
        <v>144</v>
      </c>
      <c r="P121" s="101" t="s">
        <v>145</v>
      </c>
      <c r="Q121" s="101" t="s">
        <v>146</v>
      </c>
      <c r="R121" s="101" t="s">
        <v>147</v>
      </c>
      <c r="S121" s="101" t="s">
        <v>148</v>
      </c>
      <c r="T121" s="102" t="s">
        <v>149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150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P123+P134+P159+P175+P189+P212</f>
        <v>0</v>
      </c>
      <c r="Q122" s="104"/>
      <c r="R122" s="207">
        <f>R123+R134+R159+R175+R189+R212</f>
        <v>0</v>
      </c>
      <c r="S122" s="104"/>
      <c r="T122" s="208">
        <f>T123+T134+T159+T175+T189+T212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121</v>
      </c>
      <c r="BK122" s="209">
        <f>BK123+BK134+BK159+BK175+BK189+BK212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777</v>
      </c>
      <c r="F123" s="213" t="s">
        <v>778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SUM(P124:P133)</f>
        <v>0</v>
      </c>
      <c r="Q123" s="218"/>
      <c r="R123" s="219">
        <f>SUM(R124:R133)</f>
        <v>0</v>
      </c>
      <c r="S123" s="218"/>
      <c r="T123" s="220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153</v>
      </c>
      <c r="BK123" s="223">
        <f>SUM(BK124:BK133)</f>
        <v>0</v>
      </c>
    </row>
    <row r="124" spans="1:65" s="2" customFormat="1" ht="33" customHeight="1">
      <c r="A124" s="38"/>
      <c r="B124" s="39"/>
      <c r="C124" s="226" t="s">
        <v>83</v>
      </c>
      <c r="D124" s="226" t="s">
        <v>156</v>
      </c>
      <c r="E124" s="227" t="s">
        <v>783</v>
      </c>
      <c r="F124" s="228" t="s">
        <v>1484</v>
      </c>
      <c r="G124" s="229" t="s">
        <v>172</v>
      </c>
      <c r="H124" s="230">
        <v>677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41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161</v>
      </c>
      <c r="AT124" s="237" t="s">
        <v>156</v>
      </c>
      <c r="AU124" s="237" t="s">
        <v>83</v>
      </c>
      <c r="AY124" s="17" t="s">
        <v>153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161</v>
      </c>
      <c r="BM124" s="237" t="s">
        <v>85</v>
      </c>
    </row>
    <row r="125" spans="1:65" s="2" customFormat="1" ht="33" customHeight="1">
      <c r="A125" s="38"/>
      <c r="B125" s="39"/>
      <c r="C125" s="226" t="s">
        <v>85</v>
      </c>
      <c r="D125" s="226" t="s">
        <v>156</v>
      </c>
      <c r="E125" s="227" t="s">
        <v>1485</v>
      </c>
      <c r="F125" s="228" t="s">
        <v>1486</v>
      </c>
      <c r="G125" s="229" t="s">
        <v>172</v>
      </c>
      <c r="H125" s="230">
        <v>55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161</v>
      </c>
      <c r="AT125" s="237" t="s">
        <v>156</v>
      </c>
      <c r="AU125" s="237" t="s">
        <v>83</v>
      </c>
      <c r="AY125" s="17" t="s">
        <v>153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161</v>
      </c>
      <c r="BM125" s="237" t="s">
        <v>161</v>
      </c>
    </row>
    <row r="126" spans="1:65" s="2" customFormat="1" ht="24.15" customHeight="1">
      <c r="A126" s="38"/>
      <c r="B126" s="39"/>
      <c r="C126" s="226" t="s">
        <v>154</v>
      </c>
      <c r="D126" s="226" t="s">
        <v>156</v>
      </c>
      <c r="E126" s="227" t="s">
        <v>787</v>
      </c>
      <c r="F126" s="228" t="s">
        <v>1487</v>
      </c>
      <c r="G126" s="229" t="s">
        <v>726</v>
      </c>
      <c r="H126" s="230">
        <v>2031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161</v>
      </c>
      <c r="AT126" s="237" t="s">
        <v>156</v>
      </c>
      <c r="AU126" s="237" t="s">
        <v>83</v>
      </c>
      <c r="AY126" s="17" t="s">
        <v>153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161</v>
      </c>
      <c r="BM126" s="237" t="s">
        <v>187</v>
      </c>
    </row>
    <row r="127" spans="1:65" s="2" customFormat="1" ht="24.15" customHeight="1">
      <c r="A127" s="38"/>
      <c r="B127" s="39"/>
      <c r="C127" s="226" t="s">
        <v>161</v>
      </c>
      <c r="D127" s="226" t="s">
        <v>156</v>
      </c>
      <c r="E127" s="227" t="s">
        <v>789</v>
      </c>
      <c r="F127" s="228" t="s">
        <v>1488</v>
      </c>
      <c r="G127" s="229" t="s">
        <v>726</v>
      </c>
      <c r="H127" s="230">
        <v>624</v>
      </c>
      <c r="I127" s="231"/>
      <c r="J127" s="232">
        <f>ROUND(I127*H127,2)</f>
        <v>0</v>
      </c>
      <c r="K127" s="228" t="s">
        <v>1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161</v>
      </c>
      <c r="AT127" s="237" t="s">
        <v>156</v>
      </c>
      <c r="AU127" s="237" t="s">
        <v>83</v>
      </c>
      <c r="AY127" s="17" t="s">
        <v>153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161</v>
      </c>
      <c r="BM127" s="237" t="s">
        <v>192</v>
      </c>
    </row>
    <row r="128" spans="1:65" s="2" customFormat="1" ht="16.5" customHeight="1">
      <c r="A128" s="38"/>
      <c r="B128" s="39"/>
      <c r="C128" s="226" t="s">
        <v>179</v>
      </c>
      <c r="D128" s="226" t="s">
        <v>156</v>
      </c>
      <c r="E128" s="227" t="s">
        <v>890</v>
      </c>
      <c r="F128" s="228" t="s">
        <v>794</v>
      </c>
      <c r="G128" s="229" t="s">
        <v>795</v>
      </c>
      <c r="H128" s="230">
        <v>24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161</v>
      </c>
      <c r="AT128" s="237" t="s">
        <v>156</v>
      </c>
      <c r="AU128" s="237" t="s">
        <v>83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161</v>
      </c>
      <c r="BM128" s="237" t="s">
        <v>210</v>
      </c>
    </row>
    <row r="129" spans="1:65" s="2" customFormat="1" ht="16.5" customHeight="1">
      <c r="A129" s="38"/>
      <c r="B129" s="39"/>
      <c r="C129" s="226" t="s">
        <v>187</v>
      </c>
      <c r="D129" s="226" t="s">
        <v>156</v>
      </c>
      <c r="E129" s="227" t="s">
        <v>892</v>
      </c>
      <c r="F129" s="228" t="s">
        <v>797</v>
      </c>
      <c r="G129" s="229" t="s">
        <v>795</v>
      </c>
      <c r="H129" s="230">
        <v>24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161</v>
      </c>
      <c r="AT129" s="237" t="s">
        <v>156</v>
      </c>
      <c r="AU129" s="237" t="s">
        <v>83</v>
      </c>
      <c r="AY129" s="17" t="s">
        <v>153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161</v>
      </c>
      <c r="BM129" s="237" t="s">
        <v>221</v>
      </c>
    </row>
    <row r="130" spans="1:65" s="2" customFormat="1" ht="21.75" customHeight="1">
      <c r="A130" s="38"/>
      <c r="B130" s="39"/>
      <c r="C130" s="226" t="s">
        <v>199</v>
      </c>
      <c r="D130" s="226" t="s">
        <v>156</v>
      </c>
      <c r="E130" s="227" t="s">
        <v>798</v>
      </c>
      <c r="F130" s="228" t="s">
        <v>799</v>
      </c>
      <c r="G130" s="229" t="s">
        <v>800</v>
      </c>
      <c r="H130" s="230">
        <v>1</v>
      </c>
      <c r="I130" s="231"/>
      <c r="J130" s="232">
        <f>ROUND(I130*H130,2)</f>
        <v>0</v>
      </c>
      <c r="K130" s="228" t="s">
        <v>1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161</v>
      </c>
      <c r="AT130" s="237" t="s">
        <v>156</v>
      </c>
      <c r="AU130" s="237" t="s">
        <v>83</v>
      </c>
      <c r="AY130" s="17" t="s">
        <v>153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161</v>
      </c>
      <c r="BM130" s="237" t="s">
        <v>231</v>
      </c>
    </row>
    <row r="131" spans="1:65" s="2" customFormat="1" ht="24.15" customHeight="1">
      <c r="A131" s="38"/>
      <c r="B131" s="39"/>
      <c r="C131" s="226" t="s">
        <v>192</v>
      </c>
      <c r="D131" s="226" t="s">
        <v>156</v>
      </c>
      <c r="E131" s="227" t="s">
        <v>1489</v>
      </c>
      <c r="F131" s="228" t="s">
        <v>1490</v>
      </c>
      <c r="G131" s="229" t="s">
        <v>172</v>
      </c>
      <c r="H131" s="230">
        <v>732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161</v>
      </c>
      <c r="AT131" s="237" t="s">
        <v>156</v>
      </c>
      <c r="AU131" s="237" t="s">
        <v>83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161</v>
      </c>
      <c r="BM131" s="237" t="s">
        <v>239</v>
      </c>
    </row>
    <row r="132" spans="1:65" s="2" customFormat="1" ht="21.75" customHeight="1">
      <c r="A132" s="38"/>
      <c r="B132" s="39"/>
      <c r="C132" s="226" t="s">
        <v>205</v>
      </c>
      <c r="D132" s="226" t="s">
        <v>156</v>
      </c>
      <c r="E132" s="227" t="s">
        <v>1491</v>
      </c>
      <c r="F132" s="228" t="s">
        <v>1492</v>
      </c>
      <c r="G132" s="229" t="s">
        <v>172</v>
      </c>
      <c r="H132" s="230">
        <v>24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161</v>
      </c>
      <c r="AT132" s="237" t="s">
        <v>156</v>
      </c>
      <c r="AU132" s="237" t="s">
        <v>83</v>
      </c>
      <c r="AY132" s="17" t="s">
        <v>153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161</v>
      </c>
      <c r="BM132" s="237" t="s">
        <v>252</v>
      </c>
    </row>
    <row r="133" spans="1:65" s="2" customFormat="1" ht="16.5" customHeight="1">
      <c r="A133" s="38"/>
      <c r="B133" s="39"/>
      <c r="C133" s="226" t="s">
        <v>210</v>
      </c>
      <c r="D133" s="226" t="s">
        <v>156</v>
      </c>
      <c r="E133" s="227" t="s">
        <v>1493</v>
      </c>
      <c r="F133" s="228" t="s">
        <v>1494</v>
      </c>
      <c r="G133" s="229" t="s">
        <v>172</v>
      </c>
      <c r="H133" s="230">
        <v>156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161</v>
      </c>
      <c r="AT133" s="237" t="s">
        <v>156</v>
      </c>
      <c r="AU133" s="237" t="s">
        <v>83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161</v>
      </c>
      <c r="BM133" s="237" t="s">
        <v>260</v>
      </c>
    </row>
    <row r="134" spans="1:63" s="12" customFormat="1" ht="25.9" customHeight="1">
      <c r="A134" s="12"/>
      <c r="B134" s="210"/>
      <c r="C134" s="211"/>
      <c r="D134" s="212" t="s">
        <v>75</v>
      </c>
      <c r="E134" s="213" t="s">
        <v>1420</v>
      </c>
      <c r="F134" s="213" t="s">
        <v>1495</v>
      </c>
      <c r="G134" s="211"/>
      <c r="H134" s="211"/>
      <c r="I134" s="214"/>
      <c r="J134" s="215">
        <f>BK134</f>
        <v>0</v>
      </c>
      <c r="K134" s="211"/>
      <c r="L134" s="216"/>
      <c r="M134" s="217"/>
      <c r="N134" s="218"/>
      <c r="O134" s="218"/>
      <c r="P134" s="219">
        <f>SUM(P135:P158)</f>
        <v>0</v>
      </c>
      <c r="Q134" s="218"/>
      <c r="R134" s="219">
        <f>SUM(R135:R158)</f>
        <v>0</v>
      </c>
      <c r="S134" s="218"/>
      <c r="T134" s="220">
        <f>SUM(T135:T158)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83</v>
      </c>
      <c r="AT134" s="222" t="s">
        <v>75</v>
      </c>
      <c r="AU134" s="222" t="s">
        <v>76</v>
      </c>
      <c r="AY134" s="221" t="s">
        <v>153</v>
      </c>
      <c r="BK134" s="223">
        <f>SUM(BK135:BK158)</f>
        <v>0</v>
      </c>
    </row>
    <row r="135" spans="1:65" s="2" customFormat="1" ht="16.5" customHeight="1">
      <c r="A135" s="38"/>
      <c r="B135" s="39"/>
      <c r="C135" s="226" t="s">
        <v>216</v>
      </c>
      <c r="D135" s="226" t="s">
        <v>156</v>
      </c>
      <c r="E135" s="227" t="s">
        <v>1496</v>
      </c>
      <c r="F135" s="228" t="s">
        <v>1497</v>
      </c>
      <c r="G135" s="229" t="s">
        <v>1424</v>
      </c>
      <c r="H135" s="230">
        <v>0.2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161</v>
      </c>
      <c r="AT135" s="237" t="s">
        <v>156</v>
      </c>
      <c r="AU135" s="237" t="s">
        <v>83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161</v>
      </c>
      <c r="BM135" s="237" t="s">
        <v>267</v>
      </c>
    </row>
    <row r="136" spans="1:65" s="2" customFormat="1" ht="16.5" customHeight="1">
      <c r="A136" s="38"/>
      <c r="B136" s="39"/>
      <c r="C136" s="226" t="s">
        <v>221</v>
      </c>
      <c r="D136" s="226" t="s">
        <v>156</v>
      </c>
      <c r="E136" s="227" t="s">
        <v>1498</v>
      </c>
      <c r="F136" s="228" t="s">
        <v>1499</v>
      </c>
      <c r="G136" s="229" t="s">
        <v>182</v>
      </c>
      <c r="H136" s="230">
        <v>1.53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161</v>
      </c>
      <c r="AT136" s="237" t="s">
        <v>156</v>
      </c>
      <c r="AU136" s="237" t="s">
        <v>83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161</v>
      </c>
      <c r="BM136" s="237" t="s">
        <v>275</v>
      </c>
    </row>
    <row r="137" spans="1:65" s="2" customFormat="1" ht="16.5" customHeight="1">
      <c r="A137" s="38"/>
      <c r="B137" s="39"/>
      <c r="C137" s="226" t="s">
        <v>227</v>
      </c>
      <c r="D137" s="226" t="s">
        <v>156</v>
      </c>
      <c r="E137" s="227" t="s">
        <v>1500</v>
      </c>
      <c r="F137" s="228" t="s">
        <v>1501</v>
      </c>
      <c r="G137" s="229" t="s">
        <v>182</v>
      </c>
      <c r="H137" s="230">
        <v>2.88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161</v>
      </c>
      <c r="AT137" s="237" t="s">
        <v>156</v>
      </c>
      <c r="AU137" s="237" t="s">
        <v>83</v>
      </c>
      <c r="AY137" s="17" t="s">
        <v>153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161</v>
      </c>
      <c r="BM137" s="237" t="s">
        <v>283</v>
      </c>
    </row>
    <row r="138" spans="1:65" s="2" customFormat="1" ht="16.5" customHeight="1">
      <c r="A138" s="38"/>
      <c r="B138" s="39"/>
      <c r="C138" s="226" t="s">
        <v>231</v>
      </c>
      <c r="D138" s="226" t="s">
        <v>156</v>
      </c>
      <c r="E138" s="227" t="s">
        <v>1502</v>
      </c>
      <c r="F138" s="228" t="s">
        <v>1503</v>
      </c>
      <c r="G138" s="229" t="s">
        <v>182</v>
      </c>
      <c r="H138" s="230">
        <v>2.88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161</v>
      </c>
      <c r="AT138" s="237" t="s">
        <v>156</v>
      </c>
      <c r="AU138" s="237" t="s">
        <v>83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161</v>
      </c>
      <c r="BM138" s="237" t="s">
        <v>291</v>
      </c>
    </row>
    <row r="139" spans="1:65" s="2" customFormat="1" ht="16.5" customHeight="1">
      <c r="A139" s="38"/>
      <c r="B139" s="39"/>
      <c r="C139" s="226" t="s">
        <v>8</v>
      </c>
      <c r="D139" s="226" t="s">
        <v>156</v>
      </c>
      <c r="E139" s="227" t="s">
        <v>1504</v>
      </c>
      <c r="F139" s="228" t="s">
        <v>1505</v>
      </c>
      <c r="G139" s="229" t="s">
        <v>182</v>
      </c>
      <c r="H139" s="230">
        <v>2.88</v>
      </c>
      <c r="I139" s="231"/>
      <c r="J139" s="232">
        <f>ROUND(I139*H139,2)</f>
        <v>0</v>
      </c>
      <c r="K139" s="228" t="s">
        <v>1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161</v>
      </c>
      <c r="AT139" s="237" t="s">
        <v>156</v>
      </c>
      <c r="AU139" s="237" t="s">
        <v>83</v>
      </c>
      <c r="AY139" s="17" t="s">
        <v>153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161</v>
      </c>
      <c r="BM139" s="237" t="s">
        <v>301</v>
      </c>
    </row>
    <row r="140" spans="1:65" s="2" customFormat="1" ht="21.75" customHeight="1">
      <c r="A140" s="38"/>
      <c r="B140" s="39"/>
      <c r="C140" s="226" t="s">
        <v>239</v>
      </c>
      <c r="D140" s="226" t="s">
        <v>156</v>
      </c>
      <c r="E140" s="227" t="s">
        <v>1506</v>
      </c>
      <c r="F140" s="228" t="s">
        <v>1507</v>
      </c>
      <c r="G140" s="229" t="s">
        <v>172</v>
      </c>
      <c r="H140" s="230">
        <v>35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161</v>
      </c>
      <c r="AT140" s="237" t="s">
        <v>156</v>
      </c>
      <c r="AU140" s="237" t="s">
        <v>83</v>
      </c>
      <c r="AY140" s="17" t="s">
        <v>153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161</v>
      </c>
      <c r="BM140" s="237" t="s">
        <v>314</v>
      </c>
    </row>
    <row r="141" spans="1:65" s="2" customFormat="1" ht="16.5" customHeight="1">
      <c r="A141" s="38"/>
      <c r="B141" s="39"/>
      <c r="C141" s="226" t="s">
        <v>244</v>
      </c>
      <c r="D141" s="226" t="s">
        <v>156</v>
      </c>
      <c r="E141" s="227" t="s">
        <v>1508</v>
      </c>
      <c r="F141" s="228" t="s">
        <v>1509</v>
      </c>
      <c r="G141" s="229" t="s">
        <v>172</v>
      </c>
      <c r="H141" s="230">
        <v>35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161</v>
      </c>
      <c r="AT141" s="237" t="s">
        <v>156</v>
      </c>
      <c r="AU141" s="237" t="s">
        <v>83</v>
      </c>
      <c r="AY141" s="17" t="s">
        <v>153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161</v>
      </c>
      <c r="BM141" s="237" t="s">
        <v>323</v>
      </c>
    </row>
    <row r="142" spans="1:65" s="2" customFormat="1" ht="16.5" customHeight="1">
      <c r="A142" s="38"/>
      <c r="B142" s="39"/>
      <c r="C142" s="226" t="s">
        <v>252</v>
      </c>
      <c r="D142" s="226" t="s">
        <v>156</v>
      </c>
      <c r="E142" s="227" t="s">
        <v>1510</v>
      </c>
      <c r="F142" s="228" t="s">
        <v>1511</v>
      </c>
      <c r="G142" s="229" t="s">
        <v>726</v>
      </c>
      <c r="H142" s="230">
        <v>2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161</v>
      </c>
      <c r="AT142" s="237" t="s">
        <v>156</v>
      </c>
      <c r="AU142" s="237" t="s">
        <v>83</v>
      </c>
      <c r="AY142" s="17" t="s">
        <v>153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161</v>
      </c>
      <c r="BM142" s="237" t="s">
        <v>333</v>
      </c>
    </row>
    <row r="143" spans="1:65" s="2" customFormat="1" ht="16.5" customHeight="1">
      <c r="A143" s="38"/>
      <c r="B143" s="39"/>
      <c r="C143" s="226" t="s">
        <v>256</v>
      </c>
      <c r="D143" s="226" t="s">
        <v>156</v>
      </c>
      <c r="E143" s="227" t="s">
        <v>1512</v>
      </c>
      <c r="F143" s="228" t="s">
        <v>1513</v>
      </c>
      <c r="G143" s="229" t="s">
        <v>172</v>
      </c>
      <c r="H143" s="230">
        <v>55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161</v>
      </c>
      <c r="AT143" s="237" t="s">
        <v>156</v>
      </c>
      <c r="AU143" s="237" t="s">
        <v>83</v>
      </c>
      <c r="AY143" s="17" t="s">
        <v>153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161</v>
      </c>
      <c r="BM143" s="237" t="s">
        <v>341</v>
      </c>
    </row>
    <row r="144" spans="1:65" s="2" customFormat="1" ht="16.5" customHeight="1">
      <c r="A144" s="38"/>
      <c r="B144" s="39"/>
      <c r="C144" s="226" t="s">
        <v>260</v>
      </c>
      <c r="D144" s="226" t="s">
        <v>156</v>
      </c>
      <c r="E144" s="227" t="s">
        <v>1514</v>
      </c>
      <c r="F144" s="228" t="s">
        <v>1515</v>
      </c>
      <c r="G144" s="229" t="s">
        <v>726</v>
      </c>
      <c r="H144" s="230">
        <v>4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161</v>
      </c>
      <c r="AT144" s="237" t="s">
        <v>156</v>
      </c>
      <c r="AU144" s="237" t="s">
        <v>83</v>
      </c>
      <c r="AY144" s="17" t="s">
        <v>153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161</v>
      </c>
      <c r="BM144" s="237" t="s">
        <v>351</v>
      </c>
    </row>
    <row r="145" spans="1:65" s="2" customFormat="1" ht="16.5" customHeight="1">
      <c r="A145" s="38"/>
      <c r="B145" s="39"/>
      <c r="C145" s="226" t="s">
        <v>7</v>
      </c>
      <c r="D145" s="226" t="s">
        <v>156</v>
      </c>
      <c r="E145" s="227" t="s">
        <v>1516</v>
      </c>
      <c r="F145" s="228" t="s">
        <v>1517</v>
      </c>
      <c r="G145" s="229" t="s">
        <v>726</v>
      </c>
      <c r="H145" s="230">
        <v>4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161</v>
      </c>
      <c r="AT145" s="237" t="s">
        <v>156</v>
      </c>
      <c r="AU145" s="237" t="s">
        <v>83</v>
      </c>
      <c r="AY145" s="17" t="s">
        <v>153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161</v>
      </c>
      <c r="BM145" s="237" t="s">
        <v>361</v>
      </c>
    </row>
    <row r="146" spans="1:65" s="2" customFormat="1" ht="24.15" customHeight="1">
      <c r="A146" s="38"/>
      <c r="B146" s="39"/>
      <c r="C146" s="226" t="s">
        <v>267</v>
      </c>
      <c r="D146" s="226" t="s">
        <v>156</v>
      </c>
      <c r="E146" s="227" t="s">
        <v>1518</v>
      </c>
      <c r="F146" s="228" t="s">
        <v>1519</v>
      </c>
      <c r="G146" s="229" t="s">
        <v>172</v>
      </c>
      <c r="H146" s="230">
        <v>35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161</v>
      </c>
      <c r="AT146" s="237" t="s">
        <v>156</v>
      </c>
      <c r="AU146" s="237" t="s">
        <v>83</v>
      </c>
      <c r="AY146" s="17" t="s">
        <v>153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161</v>
      </c>
      <c r="BM146" s="237" t="s">
        <v>370</v>
      </c>
    </row>
    <row r="147" spans="1:65" s="2" customFormat="1" ht="21.75" customHeight="1">
      <c r="A147" s="38"/>
      <c r="B147" s="39"/>
      <c r="C147" s="226" t="s">
        <v>271</v>
      </c>
      <c r="D147" s="226" t="s">
        <v>156</v>
      </c>
      <c r="E147" s="227" t="s">
        <v>1520</v>
      </c>
      <c r="F147" s="228" t="s">
        <v>1521</v>
      </c>
      <c r="G147" s="229" t="s">
        <v>159</v>
      </c>
      <c r="H147" s="230">
        <v>55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161</v>
      </c>
      <c r="AT147" s="237" t="s">
        <v>156</v>
      </c>
      <c r="AU147" s="237" t="s">
        <v>83</v>
      </c>
      <c r="AY147" s="17" t="s">
        <v>153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161</v>
      </c>
      <c r="BM147" s="237" t="s">
        <v>379</v>
      </c>
    </row>
    <row r="148" spans="1:65" s="2" customFormat="1" ht="21.75" customHeight="1">
      <c r="A148" s="38"/>
      <c r="B148" s="39"/>
      <c r="C148" s="226" t="s">
        <v>275</v>
      </c>
      <c r="D148" s="226" t="s">
        <v>156</v>
      </c>
      <c r="E148" s="227" t="s">
        <v>1522</v>
      </c>
      <c r="F148" s="228" t="s">
        <v>1523</v>
      </c>
      <c r="G148" s="229" t="s">
        <v>172</v>
      </c>
      <c r="H148" s="230">
        <v>20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161</v>
      </c>
      <c r="AT148" s="237" t="s">
        <v>156</v>
      </c>
      <c r="AU148" s="237" t="s">
        <v>83</v>
      </c>
      <c r="AY148" s="17" t="s">
        <v>153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161</v>
      </c>
      <c r="BM148" s="237" t="s">
        <v>389</v>
      </c>
    </row>
    <row r="149" spans="1:65" s="2" customFormat="1" ht="21.75" customHeight="1">
      <c r="A149" s="38"/>
      <c r="B149" s="39"/>
      <c r="C149" s="226" t="s">
        <v>279</v>
      </c>
      <c r="D149" s="226" t="s">
        <v>156</v>
      </c>
      <c r="E149" s="227" t="s">
        <v>1524</v>
      </c>
      <c r="F149" s="228" t="s">
        <v>1525</v>
      </c>
      <c r="G149" s="229" t="s">
        <v>172</v>
      </c>
      <c r="H149" s="230">
        <v>20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161</v>
      </c>
      <c r="AT149" s="237" t="s">
        <v>156</v>
      </c>
      <c r="AU149" s="237" t="s">
        <v>83</v>
      </c>
      <c r="AY149" s="17" t="s">
        <v>153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161</v>
      </c>
      <c r="BM149" s="237" t="s">
        <v>397</v>
      </c>
    </row>
    <row r="150" spans="1:65" s="2" customFormat="1" ht="21.75" customHeight="1">
      <c r="A150" s="38"/>
      <c r="B150" s="39"/>
      <c r="C150" s="226" t="s">
        <v>283</v>
      </c>
      <c r="D150" s="226" t="s">
        <v>156</v>
      </c>
      <c r="E150" s="227" t="s">
        <v>1526</v>
      </c>
      <c r="F150" s="228" t="s">
        <v>1527</v>
      </c>
      <c r="G150" s="229" t="s">
        <v>172</v>
      </c>
      <c r="H150" s="230">
        <v>80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161</v>
      </c>
      <c r="AT150" s="237" t="s">
        <v>156</v>
      </c>
      <c r="AU150" s="237" t="s">
        <v>83</v>
      </c>
      <c r="AY150" s="17" t="s">
        <v>153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161</v>
      </c>
      <c r="BM150" s="237" t="s">
        <v>411</v>
      </c>
    </row>
    <row r="151" spans="1:65" s="2" customFormat="1" ht="21.75" customHeight="1">
      <c r="A151" s="38"/>
      <c r="B151" s="39"/>
      <c r="C151" s="226" t="s">
        <v>287</v>
      </c>
      <c r="D151" s="226" t="s">
        <v>156</v>
      </c>
      <c r="E151" s="227" t="s">
        <v>1528</v>
      </c>
      <c r="F151" s="228" t="s">
        <v>1529</v>
      </c>
      <c r="G151" s="229" t="s">
        <v>172</v>
      </c>
      <c r="H151" s="230">
        <v>110</v>
      </c>
      <c r="I151" s="231"/>
      <c r="J151" s="232">
        <f>ROUND(I151*H151,2)</f>
        <v>0</v>
      </c>
      <c r="K151" s="228" t="s">
        <v>1</v>
      </c>
      <c r="L151" s="44"/>
      <c r="M151" s="233" t="s">
        <v>1</v>
      </c>
      <c r="N151" s="234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161</v>
      </c>
      <c r="AT151" s="237" t="s">
        <v>156</v>
      </c>
      <c r="AU151" s="237" t="s">
        <v>83</v>
      </c>
      <c r="AY151" s="17" t="s">
        <v>153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161</v>
      </c>
      <c r="BM151" s="237" t="s">
        <v>428</v>
      </c>
    </row>
    <row r="152" spans="1:65" s="2" customFormat="1" ht="24.15" customHeight="1">
      <c r="A152" s="38"/>
      <c r="B152" s="39"/>
      <c r="C152" s="226" t="s">
        <v>291</v>
      </c>
      <c r="D152" s="226" t="s">
        <v>156</v>
      </c>
      <c r="E152" s="227" t="s">
        <v>1530</v>
      </c>
      <c r="F152" s="228" t="s">
        <v>1531</v>
      </c>
      <c r="G152" s="229" t="s">
        <v>172</v>
      </c>
      <c r="H152" s="230">
        <v>110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161</v>
      </c>
      <c r="AT152" s="237" t="s">
        <v>156</v>
      </c>
      <c r="AU152" s="237" t="s">
        <v>83</v>
      </c>
      <c r="AY152" s="17" t="s">
        <v>153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161</v>
      </c>
      <c r="BM152" s="237" t="s">
        <v>438</v>
      </c>
    </row>
    <row r="153" spans="1:65" s="2" customFormat="1" ht="16.5" customHeight="1">
      <c r="A153" s="38"/>
      <c r="B153" s="39"/>
      <c r="C153" s="226" t="s">
        <v>295</v>
      </c>
      <c r="D153" s="226" t="s">
        <v>156</v>
      </c>
      <c r="E153" s="227" t="s">
        <v>1532</v>
      </c>
      <c r="F153" s="228" t="s">
        <v>1533</v>
      </c>
      <c r="G153" s="229" t="s">
        <v>726</v>
      </c>
      <c r="H153" s="230">
        <v>4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161</v>
      </c>
      <c r="AT153" s="237" t="s">
        <v>156</v>
      </c>
      <c r="AU153" s="237" t="s">
        <v>83</v>
      </c>
      <c r="AY153" s="17" t="s">
        <v>153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161</v>
      </c>
      <c r="BM153" s="237" t="s">
        <v>416</v>
      </c>
    </row>
    <row r="154" spans="1:65" s="2" customFormat="1" ht="16.5" customHeight="1">
      <c r="A154" s="38"/>
      <c r="B154" s="39"/>
      <c r="C154" s="226" t="s">
        <v>301</v>
      </c>
      <c r="D154" s="226" t="s">
        <v>156</v>
      </c>
      <c r="E154" s="227" t="s">
        <v>1534</v>
      </c>
      <c r="F154" s="228" t="s">
        <v>1535</v>
      </c>
      <c r="G154" s="229" t="s">
        <v>726</v>
      </c>
      <c r="H154" s="230">
        <v>8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161</v>
      </c>
      <c r="AT154" s="237" t="s">
        <v>156</v>
      </c>
      <c r="AU154" s="237" t="s">
        <v>83</v>
      </c>
      <c r="AY154" s="17" t="s">
        <v>153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161</v>
      </c>
      <c r="BM154" s="237" t="s">
        <v>468</v>
      </c>
    </row>
    <row r="155" spans="1:65" s="2" customFormat="1" ht="16.5" customHeight="1">
      <c r="A155" s="38"/>
      <c r="B155" s="39"/>
      <c r="C155" s="226" t="s">
        <v>309</v>
      </c>
      <c r="D155" s="226" t="s">
        <v>156</v>
      </c>
      <c r="E155" s="227" t="s">
        <v>1536</v>
      </c>
      <c r="F155" s="228" t="s">
        <v>1537</v>
      </c>
      <c r="G155" s="229" t="s">
        <v>172</v>
      </c>
      <c r="H155" s="230">
        <v>110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161</v>
      </c>
      <c r="AT155" s="237" t="s">
        <v>156</v>
      </c>
      <c r="AU155" s="237" t="s">
        <v>83</v>
      </c>
      <c r="AY155" s="17" t="s">
        <v>153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161</v>
      </c>
      <c r="BM155" s="237" t="s">
        <v>482</v>
      </c>
    </row>
    <row r="156" spans="1:65" s="2" customFormat="1" ht="16.5" customHeight="1">
      <c r="A156" s="38"/>
      <c r="B156" s="39"/>
      <c r="C156" s="226" t="s">
        <v>314</v>
      </c>
      <c r="D156" s="226" t="s">
        <v>156</v>
      </c>
      <c r="E156" s="227" t="s">
        <v>1538</v>
      </c>
      <c r="F156" s="228" t="s">
        <v>1539</v>
      </c>
      <c r="G156" s="229" t="s">
        <v>172</v>
      </c>
      <c r="H156" s="230">
        <v>110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161</v>
      </c>
      <c r="AT156" s="237" t="s">
        <v>156</v>
      </c>
      <c r="AU156" s="237" t="s">
        <v>83</v>
      </c>
      <c r="AY156" s="17" t="s">
        <v>153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161</v>
      </c>
      <c r="BM156" s="237" t="s">
        <v>499</v>
      </c>
    </row>
    <row r="157" spans="1:65" s="2" customFormat="1" ht="16.5" customHeight="1">
      <c r="A157" s="38"/>
      <c r="B157" s="39"/>
      <c r="C157" s="226" t="s">
        <v>319</v>
      </c>
      <c r="D157" s="226" t="s">
        <v>156</v>
      </c>
      <c r="E157" s="227" t="s">
        <v>1540</v>
      </c>
      <c r="F157" s="228" t="s">
        <v>1541</v>
      </c>
      <c r="G157" s="229" t="s">
        <v>172</v>
      </c>
      <c r="H157" s="230">
        <v>110</v>
      </c>
      <c r="I157" s="231"/>
      <c r="J157" s="232">
        <f>ROUND(I157*H157,2)</f>
        <v>0</v>
      </c>
      <c r="K157" s="228" t="s">
        <v>1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161</v>
      </c>
      <c r="AT157" s="237" t="s">
        <v>156</v>
      </c>
      <c r="AU157" s="237" t="s">
        <v>83</v>
      </c>
      <c r="AY157" s="17" t="s">
        <v>153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161</v>
      </c>
      <c r="BM157" s="237" t="s">
        <v>511</v>
      </c>
    </row>
    <row r="158" spans="1:65" s="2" customFormat="1" ht="21.75" customHeight="1">
      <c r="A158" s="38"/>
      <c r="B158" s="39"/>
      <c r="C158" s="226" t="s">
        <v>323</v>
      </c>
      <c r="D158" s="226" t="s">
        <v>156</v>
      </c>
      <c r="E158" s="227" t="s">
        <v>1542</v>
      </c>
      <c r="F158" s="228" t="s">
        <v>1543</v>
      </c>
      <c r="G158" s="229" t="s">
        <v>726</v>
      </c>
      <c r="H158" s="230">
        <v>8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161</v>
      </c>
      <c r="AT158" s="237" t="s">
        <v>156</v>
      </c>
      <c r="AU158" s="237" t="s">
        <v>83</v>
      </c>
      <c r="AY158" s="17" t="s">
        <v>153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161</v>
      </c>
      <c r="BM158" s="237" t="s">
        <v>520</v>
      </c>
    </row>
    <row r="159" spans="1:63" s="12" customFormat="1" ht="25.9" customHeight="1">
      <c r="A159" s="12"/>
      <c r="B159" s="210"/>
      <c r="C159" s="211"/>
      <c r="D159" s="212" t="s">
        <v>75</v>
      </c>
      <c r="E159" s="213" t="s">
        <v>801</v>
      </c>
      <c r="F159" s="213" t="s">
        <v>802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SUM(P160:P174)</f>
        <v>0</v>
      </c>
      <c r="Q159" s="218"/>
      <c r="R159" s="219">
        <f>SUM(R160:R174)</f>
        <v>0</v>
      </c>
      <c r="S159" s="218"/>
      <c r="T159" s="220">
        <f>SUM(T160:T174)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83</v>
      </c>
      <c r="AT159" s="222" t="s">
        <v>75</v>
      </c>
      <c r="AU159" s="222" t="s">
        <v>76</v>
      </c>
      <c r="AY159" s="221" t="s">
        <v>153</v>
      </c>
      <c r="BK159" s="223">
        <f>SUM(BK160:BK174)</f>
        <v>0</v>
      </c>
    </row>
    <row r="160" spans="1:65" s="2" customFormat="1" ht="16.5" customHeight="1">
      <c r="A160" s="38"/>
      <c r="B160" s="39"/>
      <c r="C160" s="226" t="s">
        <v>327</v>
      </c>
      <c r="D160" s="226" t="s">
        <v>156</v>
      </c>
      <c r="E160" s="227" t="s">
        <v>827</v>
      </c>
      <c r="F160" s="228" t="s">
        <v>828</v>
      </c>
      <c r="G160" s="229" t="s">
        <v>726</v>
      </c>
      <c r="H160" s="230">
        <v>3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161</v>
      </c>
      <c r="AT160" s="237" t="s">
        <v>156</v>
      </c>
      <c r="AU160" s="237" t="s">
        <v>83</v>
      </c>
      <c r="AY160" s="17" t="s">
        <v>153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161</v>
      </c>
      <c r="BM160" s="237" t="s">
        <v>530</v>
      </c>
    </row>
    <row r="161" spans="1:65" s="2" customFormat="1" ht="16.5" customHeight="1">
      <c r="A161" s="38"/>
      <c r="B161" s="39"/>
      <c r="C161" s="226" t="s">
        <v>333</v>
      </c>
      <c r="D161" s="226" t="s">
        <v>156</v>
      </c>
      <c r="E161" s="227" t="s">
        <v>890</v>
      </c>
      <c r="F161" s="228" t="s">
        <v>794</v>
      </c>
      <c r="G161" s="229" t="s">
        <v>795</v>
      </c>
      <c r="H161" s="230">
        <v>8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161</v>
      </c>
      <c r="AT161" s="237" t="s">
        <v>156</v>
      </c>
      <c r="AU161" s="237" t="s">
        <v>83</v>
      </c>
      <c r="AY161" s="17" t="s">
        <v>153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161</v>
      </c>
      <c r="BM161" s="237" t="s">
        <v>549</v>
      </c>
    </row>
    <row r="162" spans="1:65" s="2" customFormat="1" ht="16.5" customHeight="1">
      <c r="A162" s="38"/>
      <c r="B162" s="39"/>
      <c r="C162" s="226" t="s">
        <v>337</v>
      </c>
      <c r="D162" s="226" t="s">
        <v>156</v>
      </c>
      <c r="E162" s="227" t="s">
        <v>892</v>
      </c>
      <c r="F162" s="228" t="s">
        <v>797</v>
      </c>
      <c r="G162" s="229" t="s">
        <v>795</v>
      </c>
      <c r="H162" s="230">
        <v>8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161</v>
      </c>
      <c r="AT162" s="237" t="s">
        <v>156</v>
      </c>
      <c r="AU162" s="237" t="s">
        <v>83</v>
      </c>
      <c r="AY162" s="17" t="s">
        <v>153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161</v>
      </c>
      <c r="BM162" s="237" t="s">
        <v>567</v>
      </c>
    </row>
    <row r="163" spans="1:65" s="2" customFormat="1" ht="16.5" customHeight="1">
      <c r="A163" s="38"/>
      <c r="B163" s="39"/>
      <c r="C163" s="226" t="s">
        <v>341</v>
      </c>
      <c r="D163" s="226" t="s">
        <v>156</v>
      </c>
      <c r="E163" s="227" t="s">
        <v>1544</v>
      </c>
      <c r="F163" s="228" t="s">
        <v>1545</v>
      </c>
      <c r="G163" s="229" t="s">
        <v>172</v>
      </c>
      <c r="H163" s="230">
        <v>732</v>
      </c>
      <c r="I163" s="231"/>
      <c r="J163" s="232">
        <f>ROUND(I163*H163,2)</f>
        <v>0</v>
      </c>
      <c r="K163" s="228" t="s">
        <v>1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161</v>
      </c>
      <c r="AT163" s="237" t="s">
        <v>156</v>
      </c>
      <c r="AU163" s="237" t="s">
        <v>83</v>
      </c>
      <c r="AY163" s="17" t="s">
        <v>153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161</v>
      </c>
      <c r="BM163" s="237" t="s">
        <v>540</v>
      </c>
    </row>
    <row r="164" spans="1:65" s="2" customFormat="1" ht="21.75" customHeight="1">
      <c r="A164" s="38"/>
      <c r="B164" s="39"/>
      <c r="C164" s="226" t="s">
        <v>345</v>
      </c>
      <c r="D164" s="226" t="s">
        <v>156</v>
      </c>
      <c r="E164" s="227" t="s">
        <v>1546</v>
      </c>
      <c r="F164" s="228" t="s">
        <v>1547</v>
      </c>
      <c r="G164" s="229" t="s">
        <v>726</v>
      </c>
      <c r="H164" s="230">
        <v>4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41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161</v>
      </c>
      <c r="AT164" s="237" t="s">
        <v>156</v>
      </c>
      <c r="AU164" s="237" t="s">
        <v>83</v>
      </c>
      <c r="AY164" s="17" t="s">
        <v>153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161</v>
      </c>
      <c r="BM164" s="237" t="s">
        <v>583</v>
      </c>
    </row>
    <row r="165" spans="1:65" s="2" customFormat="1" ht="16.5" customHeight="1">
      <c r="A165" s="38"/>
      <c r="B165" s="39"/>
      <c r="C165" s="226" t="s">
        <v>351</v>
      </c>
      <c r="D165" s="226" t="s">
        <v>156</v>
      </c>
      <c r="E165" s="227" t="s">
        <v>1548</v>
      </c>
      <c r="F165" s="228" t="s">
        <v>1549</v>
      </c>
      <c r="G165" s="229" t="s">
        <v>726</v>
      </c>
      <c r="H165" s="230">
        <v>4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161</v>
      </c>
      <c r="AT165" s="237" t="s">
        <v>156</v>
      </c>
      <c r="AU165" s="237" t="s">
        <v>83</v>
      </c>
      <c r="AY165" s="17" t="s">
        <v>153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161</v>
      </c>
      <c r="BM165" s="237" t="s">
        <v>602</v>
      </c>
    </row>
    <row r="166" spans="1:65" s="2" customFormat="1" ht="24.15" customHeight="1">
      <c r="A166" s="38"/>
      <c r="B166" s="39"/>
      <c r="C166" s="226" t="s">
        <v>357</v>
      </c>
      <c r="D166" s="226" t="s">
        <v>156</v>
      </c>
      <c r="E166" s="227" t="s">
        <v>1550</v>
      </c>
      <c r="F166" s="228" t="s">
        <v>1551</v>
      </c>
      <c r="G166" s="229" t="s">
        <v>726</v>
      </c>
      <c r="H166" s="230">
        <v>24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161</v>
      </c>
      <c r="AT166" s="237" t="s">
        <v>156</v>
      </c>
      <c r="AU166" s="237" t="s">
        <v>83</v>
      </c>
      <c r="AY166" s="17" t="s">
        <v>153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161</v>
      </c>
      <c r="BM166" s="237" t="s">
        <v>610</v>
      </c>
    </row>
    <row r="167" spans="1:65" s="2" customFormat="1" ht="16.5" customHeight="1">
      <c r="A167" s="38"/>
      <c r="B167" s="39"/>
      <c r="C167" s="226" t="s">
        <v>361</v>
      </c>
      <c r="D167" s="226" t="s">
        <v>156</v>
      </c>
      <c r="E167" s="227" t="s">
        <v>1552</v>
      </c>
      <c r="F167" s="228" t="s">
        <v>1553</v>
      </c>
      <c r="G167" s="229" t="s">
        <v>726</v>
      </c>
      <c r="H167" s="230">
        <v>48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161</v>
      </c>
      <c r="AT167" s="237" t="s">
        <v>156</v>
      </c>
      <c r="AU167" s="237" t="s">
        <v>83</v>
      </c>
      <c r="AY167" s="17" t="s">
        <v>153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161</v>
      </c>
      <c r="BM167" s="237" t="s">
        <v>623</v>
      </c>
    </row>
    <row r="168" spans="1:65" s="2" customFormat="1" ht="16.5" customHeight="1">
      <c r="A168" s="38"/>
      <c r="B168" s="39"/>
      <c r="C168" s="226" t="s">
        <v>365</v>
      </c>
      <c r="D168" s="226" t="s">
        <v>156</v>
      </c>
      <c r="E168" s="227" t="s">
        <v>1554</v>
      </c>
      <c r="F168" s="228" t="s">
        <v>1555</v>
      </c>
      <c r="G168" s="229" t="s">
        <v>726</v>
      </c>
      <c r="H168" s="230">
        <v>4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161</v>
      </c>
      <c r="AT168" s="237" t="s">
        <v>156</v>
      </c>
      <c r="AU168" s="237" t="s">
        <v>83</v>
      </c>
      <c r="AY168" s="17" t="s">
        <v>153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161</v>
      </c>
      <c r="BM168" s="237" t="s">
        <v>632</v>
      </c>
    </row>
    <row r="169" spans="1:65" s="2" customFormat="1" ht="16.5" customHeight="1">
      <c r="A169" s="38"/>
      <c r="B169" s="39"/>
      <c r="C169" s="226" t="s">
        <v>370</v>
      </c>
      <c r="D169" s="226" t="s">
        <v>156</v>
      </c>
      <c r="E169" s="227" t="s">
        <v>1556</v>
      </c>
      <c r="F169" s="228" t="s">
        <v>1557</v>
      </c>
      <c r="G169" s="229" t="s">
        <v>726</v>
      </c>
      <c r="H169" s="230">
        <v>4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161</v>
      </c>
      <c r="AT169" s="237" t="s">
        <v>156</v>
      </c>
      <c r="AU169" s="237" t="s">
        <v>83</v>
      </c>
      <c r="AY169" s="17" t="s">
        <v>153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161</v>
      </c>
      <c r="BM169" s="237" t="s">
        <v>641</v>
      </c>
    </row>
    <row r="170" spans="1:65" s="2" customFormat="1" ht="16.5" customHeight="1">
      <c r="A170" s="38"/>
      <c r="B170" s="39"/>
      <c r="C170" s="226" t="s">
        <v>375</v>
      </c>
      <c r="D170" s="226" t="s">
        <v>156</v>
      </c>
      <c r="E170" s="227" t="s">
        <v>1558</v>
      </c>
      <c r="F170" s="228" t="s">
        <v>1559</v>
      </c>
      <c r="G170" s="229" t="s">
        <v>726</v>
      </c>
      <c r="H170" s="230">
        <v>48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161</v>
      </c>
      <c r="AT170" s="237" t="s">
        <v>156</v>
      </c>
      <c r="AU170" s="237" t="s">
        <v>83</v>
      </c>
      <c r="AY170" s="17" t="s">
        <v>153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161</v>
      </c>
      <c r="BM170" s="237" t="s">
        <v>651</v>
      </c>
    </row>
    <row r="171" spans="1:65" s="2" customFormat="1" ht="24.15" customHeight="1">
      <c r="A171" s="38"/>
      <c r="B171" s="39"/>
      <c r="C171" s="226" t="s">
        <v>379</v>
      </c>
      <c r="D171" s="226" t="s">
        <v>156</v>
      </c>
      <c r="E171" s="227" t="s">
        <v>1560</v>
      </c>
      <c r="F171" s="228" t="s">
        <v>1561</v>
      </c>
      <c r="G171" s="229" t="s">
        <v>726</v>
      </c>
      <c r="H171" s="230">
        <v>3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161</v>
      </c>
      <c r="AT171" s="237" t="s">
        <v>156</v>
      </c>
      <c r="AU171" s="237" t="s">
        <v>83</v>
      </c>
      <c r="AY171" s="17" t="s">
        <v>153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161</v>
      </c>
      <c r="BM171" s="237" t="s">
        <v>661</v>
      </c>
    </row>
    <row r="172" spans="1:65" s="2" customFormat="1" ht="16.5" customHeight="1">
      <c r="A172" s="38"/>
      <c r="B172" s="39"/>
      <c r="C172" s="226" t="s">
        <v>385</v>
      </c>
      <c r="D172" s="226" t="s">
        <v>156</v>
      </c>
      <c r="E172" s="227" t="s">
        <v>1562</v>
      </c>
      <c r="F172" s="228" t="s">
        <v>1563</v>
      </c>
      <c r="G172" s="229" t="s">
        <v>726</v>
      </c>
      <c r="H172" s="230">
        <v>24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161</v>
      </c>
      <c r="AT172" s="237" t="s">
        <v>156</v>
      </c>
      <c r="AU172" s="237" t="s">
        <v>83</v>
      </c>
      <c r="AY172" s="17" t="s">
        <v>153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161</v>
      </c>
      <c r="BM172" s="237" t="s">
        <v>671</v>
      </c>
    </row>
    <row r="173" spans="1:65" s="2" customFormat="1" ht="16.5" customHeight="1">
      <c r="A173" s="38"/>
      <c r="B173" s="39"/>
      <c r="C173" s="226" t="s">
        <v>389</v>
      </c>
      <c r="D173" s="226" t="s">
        <v>156</v>
      </c>
      <c r="E173" s="227" t="s">
        <v>1564</v>
      </c>
      <c r="F173" s="228" t="s">
        <v>1565</v>
      </c>
      <c r="G173" s="229" t="s">
        <v>726</v>
      </c>
      <c r="H173" s="230">
        <v>48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161</v>
      </c>
      <c r="AT173" s="237" t="s">
        <v>156</v>
      </c>
      <c r="AU173" s="237" t="s">
        <v>83</v>
      </c>
      <c r="AY173" s="17" t="s">
        <v>153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161</v>
      </c>
      <c r="BM173" s="237" t="s">
        <v>685</v>
      </c>
    </row>
    <row r="174" spans="1:65" s="2" customFormat="1" ht="24.15" customHeight="1">
      <c r="A174" s="38"/>
      <c r="B174" s="39"/>
      <c r="C174" s="226" t="s">
        <v>393</v>
      </c>
      <c r="D174" s="226" t="s">
        <v>156</v>
      </c>
      <c r="E174" s="227" t="s">
        <v>1566</v>
      </c>
      <c r="F174" s="228" t="s">
        <v>1567</v>
      </c>
      <c r="G174" s="229" t="s">
        <v>726</v>
      </c>
      <c r="H174" s="230">
        <v>4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161</v>
      </c>
      <c r="AT174" s="237" t="s">
        <v>156</v>
      </c>
      <c r="AU174" s="237" t="s">
        <v>83</v>
      </c>
      <c r="AY174" s="17" t="s">
        <v>153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161</v>
      </c>
      <c r="BM174" s="237" t="s">
        <v>696</v>
      </c>
    </row>
    <row r="175" spans="1:63" s="12" customFormat="1" ht="25.9" customHeight="1">
      <c r="A175" s="12"/>
      <c r="B175" s="210"/>
      <c r="C175" s="211"/>
      <c r="D175" s="212" t="s">
        <v>75</v>
      </c>
      <c r="E175" s="213" t="s">
        <v>843</v>
      </c>
      <c r="F175" s="213" t="s">
        <v>844</v>
      </c>
      <c r="G175" s="211"/>
      <c r="H175" s="211"/>
      <c r="I175" s="214"/>
      <c r="J175" s="215">
        <f>BK175</f>
        <v>0</v>
      </c>
      <c r="K175" s="211"/>
      <c r="L175" s="216"/>
      <c r="M175" s="217"/>
      <c r="N175" s="218"/>
      <c r="O175" s="218"/>
      <c r="P175" s="219">
        <f>SUM(P176:P188)</f>
        <v>0</v>
      </c>
      <c r="Q175" s="218"/>
      <c r="R175" s="219">
        <f>SUM(R176:R188)</f>
        <v>0</v>
      </c>
      <c r="S175" s="218"/>
      <c r="T175" s="220">
        <f>SUM(T176:T188)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83</v>
      </c>
      <c r="AT175" s="222" t="s">
        <v>75</v>
      </c>
      <c r="AU175" s="222" t="s">
        <v>76</v>
      </c>
      <c r="AY175" s="221" t="s">
        <v>153</v>
      </c>
      <c r="BK175" s="223">
        <f>SUM(BK176:BK188)</f>
        <v>0</v>
      </c>
    </row>
    <row r="176" spans="1:65" s="2" customFormat="1" ht="16.5" customHeight="1">
      <c r="A176" s="38"/>
      <c r="B176" s="39"/>
      <c r="C176" s="226" t="s">
        <v>397</v>
      </c>
      <c r="D176" s="226" t="s">
        <v>156</v>
      </c>
      <c r="E176" s="227" t="s">
        <v>1568</v>
      </c>
      <c r="F176" s="228" t="s">
        <v>1569</v>
      </c>
      <c r="G176" s="229" t="s">
        <v>726</v>
      </c>
      <c r="H176" s="230">
        <v>24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161</v>
      </c>
      <c r="AT176" s="237" t="s">
        <v>156</v>
      </c>
      <c r="AU176" s="237" t="s">
        <v>83</v>
      </c>
      <c r="AY176" s="17" t="s">
        <v>153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161</v>
      </c>
      <c r="BM176" s="237" t="s">
        <v>705</v>
      </c>
    </row>
    <row r="177" spans="1:65" s="2" customFormat="1" ht="16.5" customHeight="1">
      <c r="A177" s="38"/>
      <c r="B177" s="39"/>
      <c r="C177" s="226" t="s">
        <v>403</v>
      </c>
      <c r="D177" s="226" t="s">
        <v>156</v>
      </c>
      <c r="E177" s="227" t="s">
        <v>1570</v>
      </c>
      <c r="F177" s="228" t="s">
        <v>1571</v>
      </c>
      <c r="G177" s="229" t="s">
        <v>726</v>
      </c>
      <c r="H177" s="230">
        <v>48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161</v>
      </c>
      <c r="AT177" s="237" t="s">
        <v>156</v>
      </c>
      <c r="AU177" s="237" t="s">
        <v>83</v>
      </c>
      <c r="AY177" s="17" t="s">
        <v>153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161</v>
      </c>
      <c r="BM177" s="237" t="s">
        <v>889</v>
      </c>
    </row>
    <row r="178" spans="1:65" s="2" customFormat="1" ht="21.75" customHeight="1">
      <c r="A178" s="38"/>
      <c r="B178" s="39"/>
      <c r="C178" s="226" t="s">
        <v>411</v>
      </c>
      <c r="D178" s="226" t="s">
        <v>156</v>
      </c>
      <c r="E178" s="227" t="s">
        <v>1572</v>
      </c>
      <c r="F178" s="228" t="s">
        <v>1573</v>
      </c>
      <c r="G178" s="229" t="s">
        <v>726</v>
      </c>
      <c r="H178" s="230">
        <v>24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161</v>
      </c>
      <c r="AT178" s="237" t="s">
        <v>156</v>
      </c>
      <c r="AU178" s="237" t="s">
        <v>83</v>
      </c>
      <c r="AY178" s="17" t="s">
        <v>153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161</v>
      </c>
      <c r="BM178" s="237" t="s">
        <v>891</v>
      </c>
    </row>
    <row r="179" spans="1:65" s="2" customFormat="1" ht="24.15" customHeight="1">
      <c r="A179" s="38"/>
      <c r="B179" s="39"/>
      <c r="C179" s="226" t="s">
        <v>421</v>
      </c>
      <c r="D179" s="226" t="s">
        <v>156</v>
      </c>
      <c r="E179" s="227" t="s">
        <v>1574</v>
      </c>
      <c r="F179" s="228" t="s">
        <v>1575</v>
      </c>
      <c r="G179" s="229" t="s">
        <v>726</v>
      </c>
      <c r="H179" s="230">
        <v>3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161</v>
      </c>
      <c r="AT179" s="237" t="s">
        <v>156</v>
      </c>
      <c r="AU179" s="237" t="s">
        <v>83</v>
      </c>
      <c r="AY179" s="17" t="s">
        <v>153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161</v>
      </c>
      <c r="BM179" s="237" t="s">
        <v>893</v>
      </c>
    </row>
    <row r="180" spans="1:65" s="2" customFormat="1" ht="24.15" customHeight="1">
      <c r="A180" s="38"/>
      <c r="B180" s="39"/>
      <c r="C180" s="226" t="s">
        <v>428</v>
      </c>
      <c r="D180" s="226" t="s">
        <v>156</v>
      </c>
      <c r="E180" s="227" t="s">
        <v>1576</v>
      </c>
      <c r="F180" s="228" t="s">
        <v>1577</v>
      </c>
      <c r="G180" s="229" t="s">
        <v>726</v>
      </c>
      <c r="H180" s="230">
        <v>3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161</v>
      </c>
      <c r="AT180" s="237" t="s">
        <v>156</v>
      </c>
      <c r="AU180" s="237" t="s">
        <v>83</v>
      </c>
      <c r="AY180" s="17" t="s">
        <v>153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161</v>
      </c>
      <c r="BM180" s="237" t="s">
        <v>896</v>
      </c>
    </row>
    <row r="181" spans="1:65" s="2" customFormat="1" ht="16.5" customHeight="1">
      <c r="A181" s="38"/>
      <c r="B181" s="39"/>
      <c r="C181" s="226" t="s">
        <v>433</v>
      </c>
      <c r="D181" s="226" t="s">
        <v>156</v>
      </c>
      <c r="E181" s="227" t="s">
        <v>1578</v>
      </c>
      <c r="F181" s="228" t="s">
        <v>1579</v>
      </c>
      <c r="G181" s="229" t="s">
        <v>726</v>
      </c>
      <c r="H181" s="230">
        <v>4</v>
      </c>
      <c r="I181" s="231"/>
      <c r="J181" s="232">
        <f>ROUND(I181*H181,2)</f>
        <v>0</v>
      </c>
      <c r="K181" s="228" t="s">
        <v>1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161</v>
      </c>
      <c r="AT181" s="237" t="s">
        <v>156</v>
      </c>
      <c r="AU181" s="237" t="s">
        <v>83</v>
      </c>
      <c r="AY181" s="17" t="s">
        <v>153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161</v>
      </c>
      <c r="BM181" s="237" t="s">
        <v>899</v>
      </c>
    </row>
    <row r="182" spans="1:65" s="2" customFormat="1" ht="16.5" customHeight="1">
      <c r="A182" s="38"/>
      <c r="B182" s="39"/>
      <c r="C182" s="226" t="s">
        <v>438</v>
      </c>
      <c r="D182" s="226" t="s">
        <v>156</v>
      </c>
      <c r="E182" s="227" t="s">
        <v>1580</v>
      </c>
      <c r="F182" s="228" t="s">
        <v>1581</v>
      </c>
      <c r="G182" s="229" t="s">
        <v>726</v>
      </c>
      <c r="H182" s="230">
        <v>4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161</v>
      </c>
      <c r="AT182" s="237" t="s">
        <v>156</v>
      </c>
      <c r="AU182" s="237" t="s">
        <v>83</v>
      </c>
      <c r="AY182" s="17" t="s">
        <v>153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161</v>
      </c>
      <c r="BM182" s="237" t="s">
        <v>902</v>
      </c>
    </row>
    <row r="183" spans="1:65" s="2" customFormat="1" ht="24.15" customHeight="1">
      <c r="A183" s="38"/>
      <c r="B183" s="39"/>
      <c r="C183" s="226" t="s">
        <v>442</v>
      </c>
      <c r="D183" s="226" t="s">
        <v>156</v>
      </c>
      <c r="E183" s="227" t="s">
        <v>1582</v>
      </c>
      <c r="F183" s="228" t="s">
        <v>1583</v>
      </c>
      <c r="G183" s="229" t="s">
        <v>172</v>
      </c>
      <c r="H183" s="230">
        <v>732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161</v>
      </c>
      <c r="AT183" s="237" t="s">
        <v>156</v>
      </c>
      <c r="AU183" s="237" t="s">
        <v>83</v>
      </c>
      <c r="AY183" s="17" t="s">
        <v>153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161</v>
      </c>
      <c r="BM183" s="237" t="s">
        <v>905</v>
      </c>
    </row>
    <row r="184" spans="1:65" s="2" customFormat="1" ht="16.5" customHeight="1">
      <c r="A184" s="38"/>
      <c r="B184" s="39"/>
      <c r="C184" s="226" t="s">
        <v>416</v>
      </c>
      <c r="D184" s="226" t="s">
        <v>156</v>
      </c>
      <c r="E184" s="227" t="s">
        <v>1584</v>
      </c>
      <c r="F184" s="228" t="s">
        <v>1585</v>
      </c>
      <c r="G184" s="229" t="s">
        <v>726</v>
      </c>
      <c r="H184" s="230">
        <v>4</v>
      </c>
      <c r="I184" s="231"/>
      <c r="J184" s="232">
        <f>ROUND(I184*H184,2)</f>
        <v>0</v>
      </c>
      <c r="K184" s="228" t="s">
        <v>1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161</v>
      </c>
      <c r="AT184" s="237" t="s">
        <v>156</v>
      </c>
      <c r="AU184" s="237" t="s">
        <v>83</v>
      </c>
      <c r="AY184" s="17" t="s">
        <v>153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161</v>
      </c>
      <c r="BM184" s="237" t="s">
        <v>908</v>
      </c>
    </row>
    <row r="185" spans="1:65" s="2" customFormat="1" ht="16.5" customHeight="1">
      <c r="A185" s="38"/>
      <c r="B185" s="39"/>
      <c r="C185" s="226" t="s">
        <v>446</v>
      </c>
      <c r="D185" s="226" t="s">
        <v>156</v>
      </c>
      <c r="E185" s="227" t="s">
        <v>1586</v>
      </c>
      <c r="F185" s="228" t="s">
        <v>1587</v>
      </c>
      <c r="G185" s="229" t="s">
        <v>726</v>
      </c>
      <c r="H185" s="230">
        <v>4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161</v>
      </c>
      <c r="AT185" s="237" t="s">
        <v>156</v>
      </c>
      <c r="AU185" s="237" t="s">
        <v>83</v>
      </c>
      <c r="AY185" s="17" t="s">
        <v>153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161</v>
      </c>
      <c r="BM185" s="237" t="s">
        <v>911</v>
      </c>
    </row>
    <row r="186" spans="1:65" s="2" customFormat="1" ht="16.5" customHeight="1">
      <c r="A186" s="38"/>
      <c r="B186" s="39"/>
      <c r="C186" s="226" t="s">
        <v>468</v>
      </c>
      <c r="D186" s="226" t="s">
        <v>156</v>
      </c>
      <c r="E186" s="227" t="s">
        <v>1588</v>
      </c>
      <c r="F186" s="228" t="s">
        <v>1589</v>
      </c>
      <c r="G186" s="229" t="s">
        <v>726</v>
      </c>
      <c r="H186" s="230">
        <v>4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161</v>
      </c>
      <c r="AT186" s="237" t="s">
        <v>156</v>
      </c>
      <c r="AU186" s="237" t="s">
        <v>83</v>
      </c>
      <c r="AY186" s="17" t="s">
        <v>153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161</v>
      </c>
      <c r="BM186" s="237" t="s">
        <v>916</v>
      </c>
    </row>
    <row r="187" spans="1:65" s="2" customFormat="1" ht="16.5" customHeight="1">
      <c r="A187" s="38"/>
      <c r="B187" s="39"/>
      <c r="C187" s="226" t="s">
        <v>475</v>
      </c>
      <c r="D187" s="226" t="s">
        <v>156</v>
      </c>
      <c r="E187" s="227" t="s">
        <v>1590</v>
      </c>
      <c r="F187" s="228" t="s">
        <v>1591</v>
      </c>
      <c r="G187" s="229" t="s">
        <v>726</v>
      </c>
      <c r="H187" s="230">
        <v>8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161</v>
      </c>
      <c r="AT187" s="237" t="s">
        <v>156</v>
      </c>
      <c r="AU187" s="237" t="s">
        <v>83</v>
      </c>
      <c r="AY187" s="17" t="s">
        <v>153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161</v>
      </c>
      <c r="BM187" s="237" t="s">
        <v>919</v>
      </c>
    </row>
    <row r="188" spans="1:65" s="2" customFormat="1" ht="24.15" customHeight="1">
      <c r="A188" s="38"/>
      <c r="B188" s="39"/>
      <c r="C188" s="226" t="s">
        <v>482</v>
      </c>
      <c r="D188" s="226" t="s">
        <v>156</v>
      </c>
      <c r="E188" s="227" t="s">
        <v>1592</v>
      </c>
      <c r="F188" s="228" t="s">
        <v>1593</v>
      </c>
      <c r="G188" s="229" t="s">
        <v>726</v>
      </c>
      <c r="H188" s="230">
        <v>4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161</v>
      </c>
      <c r="AT188" s="237" t="s">
        <v>156</v>
      </c>
      <c r="AU188" s="237" t="s">
        <v>83</v>
      </c>
      <c r="AY188" s="17" t="s">
        <v>153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161</v>
      </c>
      <c r="BM188" s="237" t="s">
        <v>922</v>
      </c>
    </row>
    <row r="189" spans="1:63" s="12" customFormat="1" ht="25.9" customHeight="1">
      <c r="A189" s="12"/>
      <c r="B189" s="210"/>
      <c r="C189" s="211"/>
      <c r="D189" s="212" t="s">
        <v>75</v>
      </c>
      <c r="E189" s="213" t="s">
        <v>1594</v>
      </c>
      <c r="F189" s="213" t="s">
        <v>1595</v>
      </c>
      <c r="G189" s="211"/>
      <c r="H189" s="211"/>
      <c r="I189" s="214"/>
      <c r="J189" s="215">
        <f>BK189</f>
        <v>0</v>
      </c>
      <c r="K189" s="211"/>
      <c r="L189" s="216"/>
      <c r="M189" s="217"/>
      <c r="N189" s="218"/>
      <c r="O189" s="218"/>
      <c r="P189" s="219">
        <f>SUM(P190:P211)</f>
        <v>0</v>
      </c>
      <c r="Q189" s="218"/>
      <c r="R189" s="219">
        <f>SUM(R190:R211)</f>
        <v>0</v>
      </c>
      <c r="S189" s="218"/>
      <c r="T189" s="220">
        <f>SUM(T190:T211)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83</v>
      </c>
      <c r="AT189" s="222" t="s">
        <v>75</v>
      </c>
      <c r="AU189" s="222" t="s">
        <v>76</v>
      </c>
      <c r="AY189" s="221" t="s">
        <v>153</v>
      </c>
      <c r="BK189" s="223">
        <f>SUM(BK190:BK211)</f>
        <v>0</v>
      </c>
    </row>
    <row r="190" spans="1:65" s="2" customFormat="1" ht="21.75" customHeight="1">
      <c r="A190" s="38"/>
      <c r="B190" s="39"/>
      <c r="C190" s="226" t="s">
        <v>490</v>
      </c>
      <c r="D190" s="226" t="s">
        <v>156</v>
      </c>
      <c r="E190" s="227" t="s">
        <v>1596</v>
      </c>
      <c r="F190" s="228" t="s">
        <v>1597</v>
      </c>
      <c r="G190" s="229" t="s">
        <v>172</v>
      </c>
      <c r="H190" s="230">
        <v>22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41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161</v>
      </c>
      <c r="AT190" s="237" t="s">
        <v>156</v>
      </c>
      <c r="AU190" s="237" t="s">
        <v>83</v>
      </c>
      <c r="AY190" s="17" t="s">
        <v>153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161</v>
      </c>
      <c r="BM190" s="237" t="s">
        <v>1598</v>
      </c>
    </row>
    <row r="191" spans="1:65" s="2" customFormat="1" ht="21.75" customHeight="1">
      <c r="A191" s="38"/>
      <c r="B191" s="39"/>
      <c r="C191" s="226" t="s">
        <v>499</v>
      </c>
      <c r="D191" s="226" t="s">
        <v>156</v>
      </c>
      <c r="E191" s="227" t="s">
        <v>1599</v>
      </c>
      <c r="F191" s="228" t="s">
        <v>1600</v>
      </c>
      <c r="G191" s="229" t="s">
        <v>726</v>
      </c>
      <c r="H191" s="230">
        <v>4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161</v>
      </c>
      <c r="AT191" s="237" t="s">
        <v>156</v>
      </c>
      <c r="AU191" s="237" t="s">
        <v>83</v>
      </c>
      <c r="AY191" s="17" t="s">
        <v>153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161</v>
      </c>
      <c r="BM191" s="237" t="s">
        <v>925</v>
      </c>
    </row>
    <row r="192" spans="1:65" s="2" customFormat="1" ht="16.5" customHeight="1">
      <c r="A192" s="38"/>
      <c r="B192" s="39"/>
      <c r="C192" s="226" t="s">
        <v>505</v>
      </c>
      <c r="D192" s="226" t="s">
        <v>156</v>
      </c>
      <c r="E192" s="227" t="s">
        <v>1601</v>
      </c>
      <c r="F192" s="228" t="s">
        <v>1602</v>
      </c>
      <c r="G192" s="229" t="s">
        <v>726</v>
      </c>
      <c r="H192" s="230">
        <v>1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41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161</v>
      </c>
      <c r="AT192" s="237" t="s">
        <v>156</v>
      </c>
      <c r="AU192" s="237" t="s">
        <v>83</v>
      </c>
      <c r="AY192" s="17" t="s">
        <v>153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161</v>
      </c>
      <c r="BM192" s="237" t="s">
        <v>928</v>
      </c>
    </row>
    <row r="193" spans="1:65" s="2" customFormat="1" ht="16.5" customHeight="1">
      <c r="A193" s="38"/>
      <c r="B193" s="39"/>
      <c r="C193" s="226" t="s">
        <v>511</v>
      </c>
      <c r="D193" s="226" t="s">
        <v>156</v>
      </c>
      <c r="E193" s="227" t="s">
        <v>1603</v>
      </c>
      <c r="F193" s="228" t="s">
        <v>1604</v>
      </c>
      <c r="G193" s="229" t="s">
        <v>726</v>
      </c>
      <c r="H193" s="230">
        <v>1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161</v>
      </c>
      <c r="AT193" s="237" t="s">
        <v>156</v>
      </c>
      <c r="AU193" s="237" t="s">
        <v>83</v>
      </c>
      <c r="AY193" s="17" t="s">
        <v>153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161</v>
      </c>
      <c r="BM193" s="237" t="s">
        <v>931</v>
      </c>
    </row>
    <row r="194" spans="1:65" s="2" customFormat="1" ht="16.5" customHeight="1">
      <c r="A194" s="38"/>
      <c r="B194" s="39"/>
      <c r="C194" s="226" t="s">
        <v>515</v>
      </c>
      <c r="D194" s="226" t="s">
        <v>156</v>
      </c>
      <c r="E194" s="227" t="s">
        <v>827</v>
      </c>
      <c r="F194" s="228" t="s">
        <v>828</v>
      </c>
      <c r="G194" s="229" t="s">
        <v>726</v>
      </c>
      <c r="H194" s="230">
        <v>1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161</v>
      </c>
      <c r="AT194" s="237" t="s">
        <v>156</v>
      </c>
      <c r="AU194" s="237" t="s">
        <v>83</v>
      </c>
      <c r="AY194" s="17" t="s">
        <v>153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161</v>
      </c>
      <c r="BM194" s="237" t="s">
        <v>934</v>
      </c>
    </row>
    <row r="195" spans="1:65" s="2" customFormat="1" ht="16.5" customHeight="1">
      <c r="A195" s="38"/>
      <c r="B195" s="39"/>
      <c r="C195" s="226" t="s">
        <v>520</v>
      </c>
      <c r="D195" s="226" t="s">
        <v>156</v>
      </c>
      <c r="E195" s="227" t="s">
        <v>1605</v>
      </c>
      <c r="F195" s="228" t="s">
        <v>1606</v>
      </c>
      <c r="G195" s="229" t="s">
        <v>726</v>
      </c>
      <c r="H195" s="230">
        <v>10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161</v>
      </c>
      <c r="AT195" s="237" t="s">
        <v>156</v>
      </c>
      <c r="AU195" s="237" t="s">
        <v>83</v>
      </c>
      <c r="AY195" s="17" t="s">
        <v>153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161</v>
      </c>
      <c r="BM195" s="237" t="s">
        <v>937</v>
      </c>
    </row>
    <row r="196" spans="1:65" s="2" customFormat="1" ht="16.5" customHeight="1">
      <c r="A196" s="38"/>
      <c r="B196" s="39"/>
      <c r="C196" s="226" t="s">
        <v>526</v>
      </c>
      <c r="D196" s="226" t="s">
        <v>156</v>
      </c>
      <c r="E196" s="227" t="s">
        <v>1607</v>
      </c>
      <c r="F196" s="228" t="s">
        <v>1608</v>
      </c>
      <c r="G196" s="229" t="s">
        <v>726</v>
      </c>
      <c r="H196" s="230">
        <v>1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161</v>
      </c>
      <c r="AT196" s="237" t="s">
        <v>156</v>
      </c>
      <c r="AU196" s="237" t="s">
        <v>83</v>
      </c>
      <c r="AY196" s="17" t="s">
        <v>153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161</v>
      </c>
      <c r="BM196" s="237" t="s">
        <v>940</v>
      </c>
    </row>
    <row r="197" spans="1:65" s="2" customFormat="1" ht="16.5" customHeight="1">
      <c r="A197" s="38"/>
      <c r="B197" s="39"/>
      <c r="C197" s="226" t="s">
        <v>530</v>
      </c>
      <c r="D197" s="226" t="s">
        <v>156</v>
      </c>
      <c r="E197" s="227" t="s">
        <v>1609</v>
      </c>
      <c r="F197" s="228" t="s">
        <v>1610</v>
      </c>
      <c r="G197" s="229" t="s">
        <v>172</v>
      </c>
      <c r="H197" s="230">
        <v>200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161</v>
      </c>
      <c r="AT197" s="237" t="s">
        <v>156</v>
      </c>
      <c r="AU197" s="237" t="s">
        <v>83</v>
      </c>
      <c r="AY197" s="17" t="s">
        <v>153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161</v>
      </c>
      <c r="BM197" s="237" t="s">
        <v>943</v>
      </c>
    </row>
    <row r="198" spans="1:65" s="2" customFormat="1" ht="16.5" customHeight="1">
      <c r="A198" s="38"/>
      <c r="B198" s="39"/>
      <c r="C198" s="226" t="s">
        <v>533</v>
      </c>
      <c r="D198" s="226" t="s">
        <v>156</v>
      </c>
      <c r="E198" s="227" t="s">
        <v>1033</v>
      </c>
      <c r="F198" s="228" t="s">
        <v>1611</v>
      </c>
      <c r="G198" s="229" t="s">
        <v>726</v>
      </c>
      <c r="H198" s="230">
        <v>4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161</v>
      </c>
      <c r="AT198" s="237" t="s">
        <v>156</v>
      </c>
      <c r="AU198" s="237" t="s">
        <v>83</v>
      </c>
      <c r="AY198" s="17" t="s">
        <v>153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161</v>
      </c>
      <c r="BM198" s="237" t="s">
        <v>946</v>
      </c>
    </row>
    <row r="199" spans="1:65" s="2" customFormat="1" ht="16.5" customHeight="1">
      <c r="A199" s="38"/>
      <c r="B199" s="39"/>
      <c r="C199" s="226" t="s">
        <v>549</v>
      </c>
      <c r="D199" s="226" t="s">
        <v>156</v>
      </c>
      <c r="E199" s="227" t="s">
        <v>1036</v>
      </c>
      <c r="F199" s="228" t="s">
        <v>1612</v>
      </c>
      <c r="G199" s="229" t="s">
        <v>726</v>
      </c>
      <c r="H199" s="230">
        <v>2</v>
      </c>
      <c r="I199" s="231"/>
      <c r="J199" s="232">
        <f>ROUND(I199*H199,2)</f>
        <v>0</v>
      </c>
      <c r="K199" s="228" t="s">
        <v>1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161</v>
      </c>
      <c r="AT199" s="237" t="s">
        <v>156</v>
      </c>
      <c r="AU199" s="237" t="s">
        <v>83</v>
      </c>
      <c r="AY199" s="17" t="s">
        <v>153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161</v>
      </c>
      <c r="BM199" s="237" t="s">
        <v>594</v>
      </c>
    </row>
    <row r="200" spans="1:65" s="2" customFormat="1" ht="16.5" customHeight="1">
      <c r="A200" s="38"/>
      <c r="B200" s="39"/>
      <c r="C200" s="226" t="s">
        <v>556</v>
      </c>
      <c r="D200" s="226" t="s">
        <v>156</v>
      </c>
      <c r="E200" s="227" t="s">
        <v>1613</v>
      </c>
      <c r="F200" s="228" t="s">
        <v>1614</v>
      </c>
      <c r="G200" s="229" t="s">
        <v>726</v>
      </c>
      <c r="H200" s="230">
        <v>50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41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161</v>
      </c>
      <c r="AT200" s="237" t="s">
        <v>156</v>
      </c>
      <c r="AU200" s="237" t="s">
        <v>83</v>
      </c>
      <c r="AY200" s="17" t="s">
        <v>153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161</v>
      </c>
      <c r="BM200" s="237" t="s">
        <v>951</v>
      </c>
    </row>
    <row r="201" spans="1:65" s="2" customFormat="1" ht="16.5" customHeight="1">
      <c r="A201" s="38"/>
      <c r="B201" s="39"/>
      <c r="C201" s="226" t="s">
        <v>567</v>
      </c>
      <c r="D201" s="226" t="s">
        <v>156</v>
      </c>
      <c r="E201" s="227" t="s">
        <v>1615</v>
      </c>
      <c r="F201" s="228" t="s">
        <v>1616</v>
      </c>
      <c r="G201" s="229" t="s">
        <v>726</v>
      </c>
      <c r="H201" s="230">
        <v>50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161</v>
      </c>
      <c r="AT201" s="237" t="s">
        <v>156</v>
      </c>
      <c r="AU201" s="237" t="s">
        <v>83</v>
      </c>
      <c r="AY201" s="17" t="s">
        <v>153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161</v>
      </c>
      <c r="BM201" s="237" t="s">
        <v>956</v>
      </c>
    </row>
    <row r="202" spans="1:65" s="2" customFormat="1" ht="16.5" customHeight="1">
      <c r="A202" s="38"/>
      <c r="B202" s="39"/>
      <c r="C202" s="226" t="s">
        <v>464</v>
      </c>
      <c r="D202" s="226" t="s">
        <v>156</v>
      </c>
      <c r="E202" s="227" t="s">
        <v>1617</v>
      </c>
      <c r="F202" s="228" t="s">
        <v>1618</v>
      </c>
      <c r="G202" s="229" t="s">
        <v>726</v>
      </c>
      <c r="H202" s="230">
        <v>4</v>
      </c>
      <c r="I202" s="231"/>
      <c r="J202" s="232">
        <f>ROUND(I202*H202,2)</f>
        <v>0</v>
      </c>
      <c r="K202" s="228" t="s">
        <v>1</v>
      </c>
      <c r="L202" s="44"/>
      <c r="M202" s="233" t="s">
        <v>1</v>
      </c>
      <c r="N202" s="234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161</v>
      </c>
      <c r="AT202" s="237" t="s">
        <v>156</v>
      </c>
      <c r="AU202" s="237" t="s">
        <v>83</v>
      </c>
      <c r="AY202" s="17" t="s">
        <v>153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161</v>
      </c>
      <c r="BM202" s="237" t="s">
        <v>959</v>
      </c>
    </row>
    <row r="203" spans="1:65" s="2" customFormat="1" ht="16.5" customHeight="1">
      <c r="A203" s="38"/>
      <c r="B203" s="39"/>
      <c r="C203" s="226" t="s">
        <v>540</v>
      </c>
      <c r="D203" s="226" t="s">
        <v>156</v>
      </c>
      <c r="E203" s="227" t="s">
        <v>1619</v>
      </c>
      <c r="F203" s="228" t="s">
        <v>1620</v>
      </c>
      <c r="G203" s="229" t="s">
        <v>726</v>
      </c>
      <c r="H203" s="230">
        <v>4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161</v>
      </c>
      <c r="AT203" s="237" t="s">
        <v>156</v>
      </c>
      <c r="AU203" s="237" t="s">
        <v>83</v>
      </c>
      <c r="AY203" s="17" t="s">
        <v>153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161</v>
      </c>
      <c r="BM203" s="237" t="s">
        <v>962</v>
      </c>
    </row>
    <row r="204" spans="1:65" s="2" customFormat="1" ht="16.5" customHeight="1">
      <c r="A204" s="38"/>
      <c r="B204" s="39"/>
      <c r="C204" s="226" t="s">
        <v>580</v>
      </c>
      <c r="D204" s="226" t="s">
        <v>156</v>
      </c>
      <c r="E204" s="227" t="s">
        <v>1026</v>
      </c>
      <c r="F204" s="228" t="s">
        <v>1027</v>
      </c>
      <c r="G204" s="229" t="s">
        <v>1028</v>
      </c>
      <c r="H204" s="230">
        <v>50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161</v>
      </c>
      <c r="AT204" s="237" t="s">
        <v>156</v>
      </c>
      <c r="AU204" s="237" t="s">
        <v>83</v>
      </c>
      <c r="AY204" s="17" t="s">
        <v>153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161</v>
      </c>
      <c r="BM204" s="237" t="s">
        <v>965</v>
      </c>
    </row>
    <row r="205" spans="1:65" s="2" customFormat="1" ht="16.5" customHeight="1">
      <c r="A205" s="38"/>
      <c r="B205" s="39"/>
      <c r="C205" s="226" t="s">
        <v>583</v>
      </c>
      <c r="D205" s="226" t="s">
        <v>156</v>
      </c>
      <c r="E205" s="227" t="s">
        <v>1621</v>
      </c>
      <c r="F205" s="228" t="s">
        <v>1622</v>
      </c>
      <c r="G205" s="229" t="s">
        <v>726</v>
      </c>
      <c r="H205" s="230">
        <v>1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41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161</v>
      </c>
      <c r="AT205" s="237" t="s">
        <v>156</v>
      </c>
      <c r="AU205" s="237" t="s">
        <v>83</v>
      </c>
      <c r="AY205" s="17" t="s">
        <v>153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161</v>
      </c>
      <c r="BM205" s="237" t="s">
        <v>968</v>
      </c>
    </row>
    <row r="206" spans="1:65" s="2" customFormat="1" ht="16.5" customHeight="1">
      <c r="A206" s="38"/>
      <c r="B206" s="39"/>
      <c r="C206" s="226" t="s">
        <v>596</v>
      </c>
      <c r="D206" s="226" t="s">
        <v>156</v>
      </c>
      <c r="E206" s="227" t="s">
        <v>1623</v>
      </c>
      <c r="F206" s="228" t="s">
        <v>1624</v>
      </c>
      <c r="G206" s="229" t="s">
        <v>726</v>
      </c>
      <c r="H206" s="230">
        <v>1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161</v>
      </c>
      <c r="AT206" s="237" t="s">
        <v>156</v>
      </c>
      <c r="AU206" s="237" t="s">
        <v>83</v>
      </c>
      <c r="AY206" s="17" t="s">
        <v>153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161</v>
      </c>
      <c r="BM206" s="237" t="s">
        <v>971</v>
      </c>
    </row>
    <row r="207" spans="1:65" s="2" customFormat="1" ht="21.75" customHeight="1">
      <c r="A207" s="38"/>
      <c r="B207" s="39"/>
      <c r="C207" s="226" t="s">
        <v>602</v>
      </c>
      <c r="D207" s="226" t="s">
        <v>156</v>
      </c>
      <c r="E207" s="227" t="s">
        <v>1625</v>
      </c>
      <c r="F207" s="228" t="s">
        <v>1626</v>
      </c>
      <c r="G207" s="229" t="s">
        <v>172</v>
      </c>
      <c r="H207" s="230">
        <v>208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41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161</v>
      </c>
      <c r="AT207" s="237" t="s">
        <v>156</v>
      </c>
      <c r="AU207" s="237" t="s">
        <v>83</v>
      </c>
      <c r="AY207" s="17" t="s">
        <v>153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161</v>
      </c>
      <c r="BM207" s="237" t="s">
        <v>974</v>
      </c>
    </row>
    <row r="208" spans="1:65" s="2" customFormat="1" ht="16.5" customHeight="1">
      <c r="A208" s="38"/>
      <c r="B208" s="39"/>
      <c r="C208" s="226" t="s">
        <v>606</v>
      </c>
      <c r="D208" s="226" t="s">
        <v>156</v>
      </c>
      <c r="E208" s="227" t="s">
        <v>1627</v>
      </c>
      <c r="F208" s="228" t="s">
        <v>1618</v>
      </c>
      <c r="G208" s="229" t="s">
        <v>726</v>
      </c>
      <c r="H208" s="230">
        <v>4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161</v>
      </c>
      <c r="AT208" s="237" t="s">
        <v>156</v>
      </c>
      <c r="AU208" s="237" t="s">
        <v>83</v>
      </c>
      <c r="AY208" s="17" t="s">
        <v>153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161</v>
      </c>
      <c r="BM208" s="237" t="s">
        <v>977</v>
      </c>
    </row>
    <row r="209" spans="1:65" s="2" customFormat="1" ht="16.5" customHeight="1">
      <c r="A209" s="38"/>
      <c r="B209" s="39"/>
      <c r="C209" s="226" t="s">
        <v>610</v>
      </c>
      <c r="D209" s="226" t="s">
        <v>156</v>
      </c>
      <c r="E209" s="227" t="s">
        <v>1628</v>
      </c>
      <c r="F209" s="228" t="s">
        <v>1620</v>
      </c>
      <c r="G209" s="229" t="s">
        <v>726</v>
      </c>
      <c r="H209" s="230">
        <v>4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161</v>
      </c>
      <c r="AT209" s="237" t="s">
        <v>156</v>
      </c>
      <c r="AU209" s="237" t="s">
        <v>83</v>
      </c>
      <c r="AY209" s="17" t="s">
        <v>153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161</v>
      </c>
      <c r="BM209" s="237" t="s">
        <v>980</v>
      </c>
    </row>
    <row r="210" spans="1:65" s="2" customFormat="1" ht="16.5" customHeight="1">
      <c r="A210" s="38"/>
      <c r="B210" s="39"/>
      <c r="C210" s="226" t="s">
        <v>613</v>
      </c>
      <c r="D210" s="226" t="s">
        <v>156</v>
      </c>
      <c r="E210" s="227" t="s">
        <v>839</v>
      </c>
      <c r="F210" s="228" t="s">
        <v>794</v>
      </c>
      <c r="G210" s="229" t="s">
        <v>795</v>
      </c>
      <c r="H210" s="230">
        <v>8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41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161</v>
      </c>
      <c r="AT210" s="237" t="s">
        <v>156</v>
      </c>
      <c r="AU210" s="237" t="s">
        <v>83</v>
      </c>
      <c r="AY210" s="17" t="s">
        <v>153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83</v>
      </c>
      <c r="BK210" s="238">
        <f>ROUND(I210*H210,2)</f>
        <v>0</v>
      </c>
      <c r="BL210" s="17" t="s">
        <v>161</v>
      </c>
      <c r="BM210" s="237" t="s">
        <v>983</v>
      </c>
    </row>
    <row r="211" spans="1:65" s="2" customFormat="1" ht="16.5" customHeight="1">
      <c r="A211" s="38"/>
      <c r="B211" s="39"/>
      <c r="C211" s="226" t="s">
        <v>623</v>
      </c>
      <c r="D211" s="226" t="s">
        <v>156</v>
      </c>
      <c r="E211" s="227" t="s">
        <v>840</v>
      </c>
      <c r="F211" s="228" t="s">
        <v>797</v>
      </c>
      <c r="G211" s="229" t="s">
        <v>795</v>
      </c>
      <c r="H211" s="230">
        <v>8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41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161</v>
      </c>
      <c r="AT211" s="237" t="s">
        <v>156</v>
      </c>
      <c r="AU211" s="237" t="s">
        <v>83</v>
      </c>
      <c r="AY211" s="17" t="s">
        <v>153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161</v>
      </c>
      <c r="BM211" s="237" t="s">
        <v>986</v>
      </c>
    </row>
    <row r="212" spans="1:63" s="12" customFormat="1" ht="25.9" customHeight="1">
      <c r="A212" s="12"/>
      <c r="B212" s="210"/>
      <c r="C212" s="211"/>
      <c r="D212" s="212" t="s">
        <v>75</v>
      </c>
      <c r="E212" s="213" t="s">
        <v>1629</v>
      </c>
      <c r="F212" s="213" t="s">
        <v>1630</v>
      </c>
      <c r="G212" s="211"/>
      <c r="H212" s="211"/>
      <c r="I212" s="214"/>
      <c r="J212" s="215">
        <f>BK212</f>
        <v>0</v>
      </c>
      <c r="K212" s="211"/>
      <c r="L212" s="216"/>
      <c r="M212" s="217"/>
      <c r="N212" s="218"/>
      <c r="O212" s="218"/>
      <c r="P212" s="219">
        <f>SUM(P213:P224)</f>
        <v>0</v>
      </c>
      <c r="Q212" s="218"/>
      <c r="R212" s="219">
        <f>SUM(R213:R224)</f>
        <v>0</v>
      </c>
      <c r="S212" s="218"/>
      <c r="T212" s="220">
        <f>SUM(T213:T224)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1" t="s">
        <v>83</v>
      </c>
      <c r="AT212" s="222" t="s">
        <v>75</v>
      </c>
      <c r="AU212" s="222" t="s">
        <v>76</v>
      </c>
      <c r="AY212" s="221" t="s">
        <v>153</v>
      </c>
      <c r="BK212" s="223">
        <f>SUM(BK213:BK224)</f>
        <v>0</v>
      </c>
    </row>
    <row r="213" spans="1:65" s="2" customFormat="1" ht="24.15" customHeight="1">
      <c r="A213" s="38"/>
      <c r="B213" s="39"/>
      <c r="C213" s="226" t="s">
        <v>627</v>
      </c>
      <c r="D213" s="226" t="s">
        <v>156</v>
      </c>
      <c r="E213" s="227" t="s">
        <v>1631</v>
      </c>
      <c r="F213" s="228" t="s">
        <v>1632</v>
      </c>
      <c r="G213" s="229" t="s">
        <v>726</v>
      </c>
      <c r="H213" s="230">
        <v>10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41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161</v>
      </c>
      <c r="AT213" s="237" t="s">
        <v>156</v>
      </c>
      <c r="AU213" s="237" t="s">
        <v>83</v>
      </c>
      <c r="AY213" s="17" t="s">
        <v>153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161</v>
      </c>
      <c r="BM213" s="237" t="s">
        <v>989</v>
      </c>
    </row>
    <row r="214" spans="1:65" s="2" customFormat="1" ht="16.5" customHeight="1">
      <c r="A214" s="38"/>
      <c r="B214" s="39"/>
      <c r="C214" s="226" t="s">
        <v>632</v>
      </c>
      <c r="D214" s="226" t="s">
        <v>156</v>
      </c>
      <c r="E214" s="227" t="s">
        <v>1633</v>
      </c>
      <c r="F214" s="228" t="s">
        <v>1634</v>
      </c>
      <c r="G214" s="229" t="s">
        <v>726</v>
      </c>
      <c r="H214" s="230">
        <v>10</v>
      </c>
      <c r="I214" s="231"/>
      <c r="J214" s="232">
        <f>ROUND(I214*H214,2)</f>
        <v>0</v>
      </c>
      <c r="K214" s="228" t="s">
        <v>1</v>
      </c>
      <c r="L214" s="44"/>
      <c r="M214" s="233" t="s">
        <v>1</v>
      </c>
      <c r="N214" s="234" t="s">
        <v>41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161</v>
      </c>
      <c r="AT214" s="237" t="s">
        <v>156</v>
      </c>
      <c r="AU214" s="237" t="s">
        <v>83</v>
      </c>
      <c r="AY214" s="17" t="s">
        <v>153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161</v>
      </c>
      <c r="BM214" s="237" t="s">
        <v>992</v>
      </c>
    </row>
    <row r="215" spans="1:65" s="2" customFormat="1" ht="16.5" customHeight="1">
      <c r="A215" s="38"/>
      <c r="B215" s="39"/>
      <c r="C215" s="226" t="s">
        <v>635</v>
      </c>
      <c r="D215" s="226" t="s">
        <v>156</v>
      </c>
      <c r="E215" s="227" t="s">
        <v>1635</v>
      </c>
      <c r="F215" s="228" t="s">
        <v>1636</v>
      </c>
      <c r="G215" s="229" t="s">
        <v>726</v>
      </c>
      <c r="H215" s="230">
        <v>200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41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161</v>
      </c>
      <c r="AT215" s="237" t="s">
        <v>156</v>
      </c>
      <c r="AU215" s="237" t="s">
        <v>83</v>
      </c>
      <c r="AY215" s="17" t="s">
        <v>153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161</v>
      </c>
      <c r="BM215" s="237" t="s">
        <v>995</v>
      </c>
    </row>
    <row r="216" spans="1:65" s="2" customFormat="1" ht="16.5" customHeight="1">
      <c r="A216" s="38"/>
      <c r="B216" s="39"/>
      <c r="C216" s="226" t="s">
        <v>641</v>
      </c>
      <c r="D216" s="226" t="s">
        <v>156</v>
      </c>
      <c r="E216" s="227" t="s">
        <v>1637</v>
      </c>
      <c r="F216" s="228" t="s">
        <v>1638</v>
      </c>
      <c r="G216" s="229" t="s">
        <v>726</v>
      </c>
      <c r="H216" s="230">
        <v>1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41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161</v>
      </c>
      <c r="AT216" s="237" t="s">
        <v>156</v>
      </c>
      <c r="AU216" s="237" t="s">
        <v>83</v>
      </c>
      <c r="AY216" s="17" t="s">
        <v>153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161</v>
      </c>
      <c r="BM216" s="237" t="s">
        <v>998</v>
      </c>
    </row>
    <row r="217" spans="1:65" s="2" customFormat="1" ht="16.5" customHeight="1">
      <c r="A217" s="38"/>
      <c r="B217" s="39"/>
      <c r="C217" s="226" t="s">
        <v>648</v>
      </c>
      <c r="D217" s="226" t="s">
        <v>156</v>
      </c>
      <c r="E217" s="227" t="s">
        <v>1639</v>
      </c>
      <c r="F217" s="228" t="s">
        <v>1640</v>
      </c>
      <c r="G217" s="229" t="s">
        <v>726</v>
      </c>
      <c r="H217" s="230">
        <v>1</v>
      </c>
      <c r="I217" s="231"/>
      <c r="J217" s="232">
        <f>ROUND(I217*H217,2)</f>
        <v>0</v>
      </c>
      <c r="K217" s="228" t="s">
        <v>1</v>
      </c>
      <c r="L217" s="44"/>
      <c r="M217" s="233" t="s">
        <v>1</v>
      </c>
      <c r="N217" s="234" t="s">
        <v>41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161</v>
      </c>
      <c r="AT217" s="237" t="s">
        <v>156</v>
      </c>
      <c r="AU217" s="237" t="s">
        <v>83</v>
      </c>
      <c r="AY217" s="17" t="s">
        <v>153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161</v>
      </c>
      <c r="BM217" s="237" t="s">
        <v>1001</v>
      </c>
    </row>
    <row r="218" spans="1:65" s="2" customFormat="1" ht="16.5" customHeight="1">
      <c r="A218" s="38"/>
      <c r="B218" s="39"/>
      <c r="C218" s="226" t="s">
        <v>651</v>
      </c>
      <c r="D218" s="226" t="s">
        <v>156</v>
      </c>
      <c r="E218" s="227" t="s">
        <v>1641</v>
      </c>
      <c r="F218" s="228" t="s">
        <v>1642</v>
      </c>
      <c r="G218" s="229" t="s">
        <v>726</v>
      </c>
      <c r="H218" s="230">
        <v>1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161</v>
      </c>
      <c r="AT218" s="237" t="s">
        <v>156</v>
      </c>
      <c r="AU218" s="237" t="s">
        <v>83</v>
      </c>
      <c r="AY218" s="17" t="s">
        <v>153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161</v>
      </c>
      <c r="BM218" s="237" t="s">
        <v>1004</v>
      </c>
    </row>
    <row r="219" spans="1:65" s="2" customFormat="1" ht="16.5" customHeight="1">
      <c r="A219" s="38"/>
      <c r="B219" s="39"/>
      <c r="C219" s="226" t="s">
        <v>655</v>
      </c>
      <c r="D219" s="226" t="s">
        <v>156</v>
      </c>
      <c r="E219" s="227" t="s">
        <v>1643</v>
      </c>
      <c r="F219" s="228" t="s">
        <v>1644</v>
      </c>
      <c r="G219" s="229" t="s">
        <v>726</v>
      </c>
      <c r="H219" s="230">
        <v>5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41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161</v>
      </c>
      <c r="AT219" s="237" t="s">
        <v>156</v>
      </c>
      <c r="AU219" s="237" t="s">
        <v>83</v>
      </c>
      <c r="AY219" s="17" t="s">
        <v>153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161</v>
      </c>
      <c r="BM219" s="237" t="s">
        <v>1007</v>
      </c>
    </row>
    <row r="220" spans="1:65" s="2" customFormat="1" ht="16.5" customHeight="1">
      <c r="A220" s="38"/>
      <c r="B220" s="39"/>
      <c r="C220" s="226" t="s">
        <v>661</v>
      </c>
      <c r="D220" s="226" t="s">
        <v>156</v>
      </c>
      <c r="E220" s="227" t="s">
        <v>1645</v>
      </c>
      <c r="F220" s="228" t="s">
        <v>1646</v>
      </c>
      <c r="G220" s="229" t="s">
        <v>726</v>
      </c>
      <c r="H220" s="230">
        <v>5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41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161</v>
      </c>
      <c r="AT220" s="237" t="s">
        <v>156</v>
      </c>
      <c r="AU220" s="237" t="s">
        <v>83</v>
      </c>
      <c r="AY220" s="17" t="s">
        <v>153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83</v>
      </c>
      <c r="BK220" s="238">
        <f>ROUND(I220*H220,2)</f>
        <v>0</v>
      </c>
      <c r="BL220" s="17" t="s">
        <v>161</v>
      </c>
      <c r="BM220" s="237" t="s">
        <v>1010</v>
      </c>
    </row>
    <row r="221" spans="1:65" s="2" customFormat="1" ht="16.5" customHeight="1">
      <c r="A221" s="38"/>
      <c r="B221" s="39"/>
      <c r="C221" s="226" t="s">
        <v>667</v>
      </c>
      <c r="D221" s="226" t="s">
        <v>156</v>
      </c>
      <c r="E221" s="227" t="s">
        <v>1647</v>
      </c>
      <c r="F221" s="228" t="s">
        <v>1648</v>
      </c>
      <c r="G221" s="229" t="s">
        <v>726</v>
      </c>
      <c r="H221" s="230">
        <v>10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161</v>
      </c>
      <c r="AT221" s="237" t="s">
        <v>156</v>
      </c>
      <c r="AU221" s="237" t="s">
        <v>83</v>
      </c>
      <c r="AY221" s="17" t="s">
        <v>153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161</v>
      </c>
      <c r="BM221" s="237" t="s">
        <v>1013</v>
      </c>
    </row>
    <row r="222" spans="1:65" s="2" customFormat="1" ht="16.5" customHeight="1">
      <c r="A222" s="38"/>
      <c r="B222" s="39"/>
      <c r="C222" s="226" t="s">
        <v>671</v>
      </c>
      <c r="D222" s="226" t="s">
        <v>156</v>
      </c>
      <c r="E222" s="227" t="s">
        <v>1649</v>
      </c>
      <c r="F222" s="228" t="s">
        <v>1650</v>
      </c>
      <c r="G222" s="229" t="s">
        <v>172</v>
      </c>
      <c r="H222" s="230">
        <v>22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41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161</v>
      </c>
      <c r="AT222" s="237" t="s">
        <v>156</v>
      </c>
      <c r="AU222" s="237" t="s">
        <v>83</v>
      </c>
      <c r="AY222" s="17" t="s">
        <v>153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161</v>
      </c>
      <c r="BM222" s="237" t="s">
        <v>1016</v>
      </c>
    </row>
    <row r="223" spans="1:65" s="2" customFormat="1" ht="16.5" customHeight="1">
      <c r="A223" s="38"/>
      <c r="B223" s="39"/>
      <c r="C223" s="226" t="s">
        <v>679</v>
      </c>
      <c r="D223" s="226" t="s">
        <v>156</v>
      </c>
      <c r="E223" s="227" t="s">
        <v>1651</v>
      </c>
      <c r="F223" s="228" t="s">
        <v>1652</v>
      </c>
      <c r="G223" s="229" t="s">
        <v>172</v>
      </c>
      <c r="H223" s="230">
        <v>208</v>
      </c>
      <c r="I223" s="231"/>
      <c r="J223" s="232">
        <f>ROUND(I223*H223,2)</f>
        <v>0</v>
      </c>
      <c r="K223" s="228" t="s">
        <v>1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161</v>
      </c>
      <c r="AT223" s="237" t="s">
        <v>156</v>
      </c>
      <c r="AU223" s="237" t="s">
        <v>83</v>
      </c>
      <c r="AY223" s="17" t="s">
        <v>153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161</v>
      </c>
      <c r="BM223" s="237" t="s">
        <v>1019</v>
      </c>
    </row>
    <row r="224" spans="1:65" s="2" customFormat="1" ht="16.5" customHeight="1">
      <c r="A224" s="38"/>
      <c r="B224" s="39"/>
      <c r="C224" s="226" t="s">
        <v>685</v>
      </c>
      <c r="D224" s="226" t="s">
        <v>156</v>
      </c>
      <c r="E224" s="227" t="s">
        <v>1653</v>
      </c>
      <c r="F224" s="228" t="s">
        <v>1654</v>
      </c>
      <c r="G224" s="229" t="s">
        <v>242</v>
      </c>
      <c r="H224" s="230">
        <v>1</v>
      </c>
      <c r="I224" s="231"/>
      <c r="J224" s="232">
        <f>ROUND(I224*H224,2)</f>
        <v>0</v>
      </c>
      <c r="K224" s="228" t="s">
        <v>1</v>
      </c>
      <c r="L224" s="44"/>
      <c r="M224" s="290" t="s">
        <v>1</v>
      </c>
      <c r="N224" s="291" t="s">
        <v>41</v>
      </c>
      <c r="O224" s="288"/>
      <c r="P224" s="292">
        <f>O224*H224</f>
        <v>0</v>
      </c>
      <c r="Q224" s="292">
        <v>0</v>
      </c>
      <c r="R224" s="292">
        <f>Q224*H224</f>
        <v>0</v>
      </c>
      <c r="S224" s="292">
        <v>0</v>
      </c>
      <c r="T224" s="29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161</v>
      </c>
      <c r="AT224" s="237" t="s">
        <v>156</v>
      </c>
      <c r="AU224" s="237" t="s">
        <v>83</v>
      </c>
      <c r="AY224" s="17" t="s">
        <v>153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83</v>
      </c>
      <c r="BK224" s="238">
        <f>ROUND(I224*H224,2)</f>
        <v>0</v>
      </c>
      <c r="BL224" s="17" t="s">
        <v>161</v>
      </c>
      <c r="BM224" s="237" t="s">
        <v>1655</v>
      </c>
    </row>
    <row r="225" spans="1:31" s="2" customFormat="1" ht="6.95" customHeight="1">
      <c r="A225" s="38"/>
      <c r="B225" s="66"/>
      <c r="C225" s="67"/>
      <c r="D225" s="67"/>
      <c r="E225" s="67"/>
      <c r="F225" s="67"/>
      <c r="G225" s="67"/>
      <c r="H225" s="67"/>
      <c r="I225" s="67"/>
      <c r="J225" s="67"/>
      <c r="K225" s="67"/>
      <c r="L225" s="44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sheetProtection password="FBEC" sheet="1" objects="1" scenarios="1" formatColumns="0" formatRows="0" autoFilter="0"/>
  <autoFilter ref="C121:K22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FN Brno Bohunice - Úsek zdravotnického materiálu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1656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4. 12. 2023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36</v>
      </c>
      <c r="E30" s="38"/>
      <c r="F30" s="38"/>
      <c r="G30" s="38"/>
      <c r="H30" s="38"/>
      <c r="I30" s="38"/>
      <c r="J30" s="160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38</v>
      </c>
      <c r="G32" s="38"/>
      <c r="H32" s="38"/>
      <c r="I32" s="161" t="s">
        <v>37</v>
      </c>
      <c r="J32" s="161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40</v>
      </c>
      <c r="E33" s="150" t="s">
        <v>41</v>
      </c>
      <c r="F33" s="163">
        <f>ROUND((SUM(BE118:BE139)),2)</f>
        <v>0</v>
      </c>
      <c r="G33" s="38"/>
      <c r="H33" s="38"/>
      <c r="I33" s="164">
        <v>0.21</v>
      </c>
      <c r="J33" s="163">
        <f>ROUND(((SUM(BE118:BE139))*I33),2)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42</v>
      </c>
      <c r="F34" s="163">
        <f>ROUND((SUM(BF118:BF139)),2)</f>
        <v>0</v>
      </c>
      <c r="G34" s="38"/>
      <c r="H34" s="38"/>
      <c r="I34" s="164">
        <v>0.15</v>
      </c>
      <c r="J34" s="163">
        <f>ROUND(((SUM(BF118:BF139))*I34),2)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43</v>
      </c>
      <c r="F35" s="163">
        <f>ROUND((SUM(BG118:BG139)),2)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44</v>
      </c>
      <c r="F36" s="163">
        <f>ROUND((SUM(BH118:BH139)),2)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ROUND((SUM(BI118:BI139)),2)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46</v>
      </c>
      <c r="E39" s="167"/>
      <c r="F39" s="167"/>
      <c r="G39" s="168" t="s">
        <v>47</v>
      </c>
      <c r="H39" s="169" t="s">
        <v>48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FN Brno Bohunice - Úsek zdravotnického materiálu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a ostatní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</v>
      </c>
      <c r="G89" s="40"/>
      <c r="H89" s="40"/>
      <c r="I89" s="32" t="s">
        <v>22</v>
      </c>
      <c r="J89" s="79" t="str">
        <f>IF(J12="","",J12)</f>
        <v>4. 12. 2023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Fakultní nemocnice Brno</v>
      </c>
      <c r="G91" s="40"/>
      <c r="H91" s="40"/>
      <c r="I91" s="32" t="s">
        <v>30</v>
      </c>
      <c r="J91" s="36" t="str">
        <f>E21</f>
        <v>TIPRO 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118</v>
      </c>
      <c r="D94" s="185"/>
      <c r="E94" s="185"/>
      <c r="F94" s="185"/>
      <c r="G94" s="185"/>
      <c r="H94" s="185"/>
      <c r="I94" s="185"/>
      <c r="J94" s="186" t="s">
        <v>119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120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8"/>
      <c r="C97" s="189"/>
      <c r="D97" s="190" t="s">
        <v>136</v>
      </c>
      <c r="E97" s="191"/>
      <c r="F97" s="191"/>
      <c r="G97" s="191"/>
      <c r="H97" s="191"/>
      <c r="I97" s="191"/>
      <c r="J97" s="192">
        <f>J119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J130</f>
        <v>0</v>
      </c>
      <c r="K98" s="189"/>
      <c r="L98" s="19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138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3" t="str">
        <f>E7</f>
        <v>FN Brno Bohunice - Úsek zdravotnického materiálu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VRN - Vedlejší a ostatní rozpočtové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Brno</v>
      </c>
      <c r="G112" s="40"/>
      <c r="H112" s="40"/>
      <c r="I112" s="32" t="s">
        <v>22</v>
      </c>
      <c r="J112" s="79" t="str">
        <f>IF(J12="","",J12)</f>
        <v>4. 12. 2023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Fakultní nemocnice Brno</v>
      </c>
      <c r="G114" s="40"/>
      <c r="H114" s="40"/>
      <c r="I114" s="32" t="s">
        <v>30</v>
      </c>
      <c r="J114" s="36" t="str">
        <f>E21</f>
        <v>TIPRO projekt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9"/>
      <c r="B117" s="200"/>
      <c r="C117" s="201" t="s">
        <v>139</v>
      </c>
      <c r="D117" s="202" t="s">
        <v>61</v>
      </c>
      <c r="E117" s="202" t="s">
        <v>57</v>
      </c>
      <c r="F117" s="202" t="s">
        <v>58</v>
      </c>
      <c r="G117" s="202" t="s">
        <v>140</v>
      </c>
      <c r="H117" s="202" t="s">
        <v>141</v>
      </c>
      <c r="I117" s="202" t="s">
        <v>142</v>
      </c>
      <c r="J117" s="202" t="s">
        <v>119</v>
      </c>
      <c r="K117" s="203" t="s">
        <v>143</v>
      </c>
      <c r="L117" s="204"/>
      <c r="M117" s="100" t="s">
        <v>1</v>
      </c>
      <c r="N117" s="101" t="s">
        <v>40</v>
      </c>
      <c r="O117" s="101" t="s">
        <v>144</v>
      </c>
      <c r="P117" s="101" t="s">
        <v>145</v>
      </c>
      <c r="Q117" s="101" t="s">
        <v>146</v>
      </c>
      <c r="R117" s="101" t="s">
        <v>147</v>
      </c>
      <c r="S117" s="101" t="s">
        <v>148</v>
      </c>
      <c r="T117" s="102" t="s">
        <v>149</v>
      </c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</row>
    <row r="118" spans="1:63" s="2" customFormat="1" ht="22.8" customHeight="1">
      <c r="A118" s="38"/>
      <c r="B118" s="39"/>
      <c r="C118" s="107" t="s">
        <v>150</v>
      </c>
      <c r="D118" s="40"/>
      <c r="E118" s="40"/>
      <c r="F118" s="40"/>
      <c r="G118" s="40"/>
      <c r="H118" s="40"/>
      <c r="I118" s="40"/>
      <c r="J118" s="205">
        <f>BK118</f>
        <v>0</v>
      </c>
      <c r="K118" s="40"/>
      <c r="L118" s="44"/>
      <c r="M118" s="103"/>
      <c r="N118" s="206"/>
      <c r="O118" s="104"/>
      <c r="P118" s="207">
        <f>P119+P130</f>
        <v>0</v>
      </c>
      <c r="Q118" s="104"/>
      <c r="R118" s="207">
        <f>R119+R130</f>
        <v>0</v>
      </c>
      <c r="S118" s="104"/>
      <c r="T118" s="208">
        <f>T119+T130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121</v>
      </c>
      <c r="BK118" s="209">
        <f>BK119+BK130</f>
        <v>0</v>
      </c>
    </row>
    <row r="119" spans="1:63" s="12" customFormat="1" ht="25.9" customHeight="1">
      <c r="A119" s="12"/>
      <c r="B119" s="210"/>
      <c r="C119" s="211"/>
      <c r="D119" s="212" t="s">
        <v>75</v>
      </c>
      <c r="E119" s="213" t="s">
        <v>677</v>
      </c>
      <c r="F119" s="213" t="s">
        <v>678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SUM(P120:P129)</f>
        <v>0</v>
      </c>
      <c r="Q119" s="218"/>
      <c r="R119" s="219">
        <f>SUM(R120:R129)</f>
        <v>0</v>
      </c>
      <c r="S119" s="218"/>
      <c r="T119" s="220">
        <f>SUM(T120:T129)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161</v>
      </c>
      <c r="AT119" s="222" t="s">
        <v>75</v>
      </c>
      <c r="AU119" s="222" t="s">
        <v>76</v>
      </c>
      <c r="AY119" s="221" t="s">
        <v>153</v>
      </c>
      <c r="BK119" s="223">
        <f>SUM(BK120:BK129)</f>
        <v>0</v>
      </c>
    </row>
    <row r="120" spans="1:65" s="2" customFormat="1" ht="24.15" customHeight="1">
      <c r="A120" s="38"/>
      <c r="B120" s="39"/>
      <c r="C120" s="226" t="s">
        <v>83</v>
      </c>
      <c r="D120" s="226" t="s">
        <v>156</v>
      </c>
      <c r="E120" s="227" t="s">
        <v>1657</v>
      </c>
      <c r="F120" s="228" t="s">
        <v>1658</v>
      </c>
      <c r="G120" s="229" t="s">
        <v>419</v>
      </c>
      <c r="H120" s="230">
        <v>1</v>
      </c>
      <c r="I120" s="231"/>
      <c r="J120" s="232">
        <f>ROUND(I120*H120,2)</f>
        <v>0</v>
      </c>
      <c r="K120" s="228" t="s">
        <v>1</v>
      </c>
      <c r="L120" s="44"/>
      <c r="M120" s="233" t="s">
        <v>1</v>
      </c>
      <c r="N120" s="234" t="s">
        <v>41</v>
      </c>
      <c r="O120" s="91"/>
      <c r="P120" s="235">
        <f>O120*H120</f>
        <v>0</v>
      </c>
      <c r="Q120" s="235">
        <v>0</v>
      </c>
      <c r="R120" s="235">
        <f>Q120*H120</f>
        <v>0</v>
      </c>
      <c r="S120" s="235">
        <v>0</v>
      </c>
      <c r="T120" s="23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7" t="s">
        <v>682</v>
      </c>
      <c r="AT120" s="237" t="s">
        <v>156</v>
      </c>
      <c r="AU120" s="237" t="s">
        <v>83</v>
      </c>
      <c r="AY120" s="17" t="s">
        <v>153</v>
      </c>
      <c r="BE120" s="238">
        <f>IF(N120="základní",J120,0)</f>
        <v>0</v>
      </c>
      <c r="BF120" s="238">
        <f>IF(N120="snížená",J120,0)</f>
        <v>0</v>
      </c>
      <c r="BG120" s="238">
        <f>IF(N120="zákl. přenesená",J120,0)</f>
        <v>0</v>
      </c>
      <c r="BH120" s="238">
        <f>IF(N120="sníž. přenesená",J120,0)</f>
        <v>0</v>
      </c>
      <c r="BI120" s="238">
        <f>IF(N120="nulová",J120,0)</f>
        <v>0</v>
      </c>
      <c r="BJ120" s="17" t="s">
        <v>83</v>
      </c>
      <c r="BK120" s="238">
        <f>ROUND(I120*H120,2)</f>
        <v>0</v>
      </c>
      <c r="BL120" s="17" t="s">
        <v>682</v>
      </c>
      <c r="BM120" s="237" t="s">
        <v>1659</v>
      </c>
    </row>
    <row r="121" spans="1:47" s="2" customFormat="1" ht="12">
      <c r="A121" s="38"/>
      <c r="B121" s="39"/>
      <c r="C121" s="40"/>
      <c r="D121" s="241" t="s">
        <v>249</v>
      </c>
      <c r="E121" s="40"/>
      <c r="F121" s="282" t="s">
        <v>1660</v>
      </c>
      <c r="G121" s="40"/>
      <c r="H121" s="40"/>
      <c r="I121" s="283"/>
      <c r="J121" s="40"/>
      <c r="K121" s="40"/>
      <c r="L121" s="44"/>
      <c r="M121" s="284"/>
      <c r="N121" s="285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249</v>
      </c>
      <c r="AU121" s="17" t="s">
        <v>83</v>
      </c>
    </row>
    <row r="122" spans="1:65" s="2" customFormat="1" ht="16.5" customHeight="1">
      <c r="A122" s="38"/>
      <c r="B122" s="39"/>
      <c r="C122" s="226" t="s">
        <v>85</v>
      </c>
      <c r="D122" s="226" t="s">
        <v>156</v>
      </c>
      <c r="E122" s="227" t="s">
        <v>1661</v>
      </c>
      <c r="F122" s="228" t="s">
        <v>1662</v>
      </c>
      <c r="G122" s="229" t="s">
        <v>419</v>
      </c>
      <c r="H122" s="230">
        <v>1</v>
      </c>
      <c r="I122" s="231"/>
      <c r="J122" s="232">
        <f>ROUND(I122*H122,2)</f>
        <v>0</v>
      </c>
      <c r="K122" s="228" t="s">
        <v>1</v>
      </c>
      <c r="L122" s="44"/>
      <c r="M122" s="233" t="s">
        <v>1</v>
      </c>
      <c r="N122" s="234" t="s">
        <v>41</v>
      </c>
      <c r="O122" s="91"/>
      <c r="P122" s="235">
        <f>O122*H122</f>
        <v>0</v>
      </c>
      <c r="Q122" s="235">
        <v>0</v>
      </c>
      <c r="R122" s="235">
        <f>Q122*H122</f>
        <v>0</v>
      </c>
      <c r="S122" s="235">
        <v>0</v>
      </c>
      <c r="T122" s="23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7" t="s">
        <v>682</v>
      </c>
      <c r="AT122" s="237" t="s">
        <v>156</v>
      </c>
      <c r="AU122" s="237" t="s">
        <v>83</v>
      </c>
      <c r="AY122" s="17" t="s">
        <v>153</v>
      </c>
      <c r="BE122" s="238">
        <f>IF(N122="základní",J122,0)</f>
        <v>0</v>
      </c>
      <c r="BF122" s="238">
        <f>IF(N122="snížená",J122,0)</f>
        <v>0</v>
      </c>
      <c r="BG122" s="238">
        <f>IF(N122="zákl. přenesená",J122,0)</f>
        <v>0</v>
      </c>
      <c r="BH122" s="238">
        <f>IF(N122="sníž. přenesená",J122,0)</f>
        <v>0</v>
      </c>
      <c r="BI122" s="238">
        <f>IF(N122="nulová",J122,0)</f>
        <v>0</v>
      </c>
      <c r="BJ122" s="17" t="s">
        <v>83</v>
      </c>
      <c r="BK122" s="238">
        <f>ROUND(I122*H122,2)</f>
        <v>0</v>
      </c>
      <c r="BL122" s="17" t="s">
        <v>682</v>
      </c>
      <c r="BM122" s="237" t="s">
        <v>1663</v>
      </c>
    </row>
    <row r="123" spans="1:47" s="2" customFormat="1" ht="12">
      <c r="A123" s="38"/>
      <c r="B123" s="39"/>
      <c r="C123" s="40"/>
      <c r="D123" s="241" t="s">
        <v>249</v>
      </c>
      <c r="E123" s="40"/>
      <c r="F123" s="282" t="s">
        <v>1664</v>
      </c>
      <c r="G123" s="40"/>
      <c r="H123" s="40"/>
      <c r="I123" s="283"/>
      <c r="J123" s="40"/>
      <c r="K123" s="40"/>
      <c r="L123" s="44"/>
      <c r="M123" s="284"/>
      <c r="N123" s="285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249</v>
      </c>
      <c r="AU123" s="17" t="s">
        <v>83</v>
      </c>
    </row>
    <row r="124" spans="1:65" s="2" customFormat="1" ht="16.5" customHeight="1">
      <c r="A124" s="38"/>
      <c r="B124" s="39"/>
      <c r="C124" s="226" t="s">
        <v>154</v>
      </c>
      <c r="D124" s="226" t="s">
        <v>156</v>
      </c>
      <c r="E124" s="227" t="s">
        <v>680</v>
      </c>
      <c r="F124" s="228" t="s">
        <v>681</v>
      </c>
      <c r="G124" s="229" t="s">
        <v>419</v>
      </c>
      <c r="H124" s="230">
        <v>1</v>
      </c>
      <c r="I124" s="231"/>
      <c r="J124" s="232">
        <f>ROUND(I124*H124,2)</f>
        <v>0</v>
      </c>
      <c r="K124" s="228" t="s">
        <v>1</v>
      </c>
      <c r="L124" s="44"/>
      <c r="M124" s="233" t="s">
        <v>1</v>
      </c>
      <c r="N124" s="234" t="s">
        <v>41</v>
      </c>
      <c r="O124" s="91"/>
      <c r="P124" s="235">
        <f>O124*H124</f>
        <v>0</v>
      </c>
      <c r="Q124" s="235">
        <v>0</v>
      </c>
      <c r="R124" s="235">
        <f>Q124*H124</f>
        <v>0</v>
      </c>
      <c r="S124" s="235">
        <v>0</v>
      </c>
      <c r="T124" s="23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7" t="s">
        <v>682</v>
      </c>
      <c r="AT124" s="237" t="s">
        <v>156</v>
      </c>
      <c r="AU124" s="237" t="s">
        <v>83</v>
      </c>
      <c r="AY124" s="17" t="s">
        <v>153</v>
      </c>
      <c r="BE124" s="238">
        <f>IF(N124="základní",J124,0)</f>
        <v>0</v>
      </c>
      <c r="BF124" s="238">
        <f>IF(N124="snížená",J124,0)</f>
        <v>0</v>
      </c>
      <c r="BG124" s="238">
        <f>IF(N124="zákl. přenesená",J124,0)</f>
        <v>0</v>
      </c>
      <c r="BH124" s="238">
        <f>IF(N124="sníž. přenesená",J124,0)</f>
        <v>0</v>
      </c>
      <c r="BI124" s="238">
        <f>IF(N124="nulová",J124,0)</f>
        <v>0</v>
      </c>
      <c r="BJ124" s="17" t="s">
        <v>83</v>
      </c>
      <c r="BK124" s="238">
        <f>ROUND(I124*H124,2)</f>
        <v>0</v>
      </c>
      <c r="BL124" s="17" t="s">
        <v>682</v>
      </c>
      <c r="BM124" s="237" t="s">
        <v>1665</v>
      </c>
    </row>
    <row r="125" spans="1:47" s="2" customFormat="1" ht="12">
      <c r="A125" s="38"/>
      <c r="B125" s="39"/>
      <c r="C125" s="40"/>
      <c r="D125" s="241" t="s">
        <v>249</v>
      </c>
      <c r="E125" s="40"/>
      <c r="F125" s="282" t="s">
        <v>684</v>
      </c>
      <c r="G125" s="40"/>
      <c r="H125" s="40"/>
      <c r="I125" s="283"/>
      <c r="J125" s="40"/>
      <c r="K125" s="40"/>
      <c r="L125" s="44"/>
      <c r="M125" s="284"/>
      <c r="N125" s="28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249</v>
      </c>
      <c r="AU125" s="17" t="s">
        <v>83</v>
      </c>
    </row>
    <row r="126" spans="1:65" s="2" customFormat="1" ht="21.75" customHeight="1">
      <c r="A126" s="38"/>
      <c r="B126" s="39"/>
      <c r="C126" s="226" t="s">
        <v>161</v>
      </c>
      <c r="D126" s="226" t="s">
        <v>156</v>
      </c>
      <c r="E126" s="227" t="s">
        <v>1666</v>
      </c>
      <c r="F126" s="228" t="s">
        <v>1667</v>
      </c>
      <c r="G126" s="229" t="s">
        <v>419</v>
      </c>
      <c r="H126" s="230">
        <v>1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682</v>
      </c>
      <c r="AT126" s="237" t="s">
        <v>156</v>
      </c>
      <c r="AU126" s="237" t="s">
        <v>83</v>
      </c>
      <c r="AY126" s="17" t="s">
        <v>153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682</v>
      </c>
      <c r="BM126" s="237" t="s">
        <v>1668</v>
      </c>
    </row>
    <row r="127" spans="1:47" s="2" customFormat="1" ht="12">
      <c r="A127" s="38"/>
      <c r="B127" s="39"/>
      <c r="C127" s="40"/>
      <c r="D127" s="241" t="s">
        <v>249</v>
      </c>
      <c r="E127" s="40"/>
      <c r="F127" s="282" t="s">
        <v>1669</v>
      </c>
      <c r="G127" s="40"/>
      <c r="H127" s="40"/>
      <c r="I127" s="283"/>
      <c r="J127" s="40"/>
      <c r="K127" s="40"/>
      <c r="L127" s="44"/>
      <c r="M127" s="284"/>
      <c r="N127" s="28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249</v>
      </c>
      <c r="AU127" s="17" t="s">
        <v>83</v>
      </c>
    </row>
    <row r="128" spans="1:65" s="2" customFormat="1" ht="16.5" customHeight="1">
      <c r="A128" s="38"/>
      <c r="B128" s="39"/>
      <c r="C128" s="226" t="s">
        <v>179</v>
      </c>
      <c r="D128" s="226" t="s">
        <v>156</v>
      </c>
      <c r="E128" s="227" t="s">
        <v>686</v>
      </c>
      <c r="F128" s="228" t="s">
        <v>687</v>
      </c>
      <c r="G128" s="229" t="s">
        <v>419</v>
      </c>
      <c r="H128" s="230">
        <v>1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682</v>
      </c>
      <c r="AT128" s="237" t="s">
        <v>156</v>
      </c>
      <c r="AU128" s="237" t="s">
        <v>83</v>
      </c>
      <c r="AY128" s="17" t="s">
        <v>153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682</v>
      </c>
      <c r="BM128" s="237" t="s">
        <v>1670</v>
      </c>
    </row>
    <row r="129" spans="1:47" s="2" customFormat="1" ht="12">
      <c r="A129" s="38"/>
      <c r="B129" s="39"/>
      <c r="C129" s="40"/>
      <c r="D129" s="241" t="s">
        <v>249</v>
      </c>
      <c r="E129" s="40"/>
      <c r="F129" s="282" t="s">
        <v>689</v>
      </c>
      <c r="G129" s="40"/>
      <c r="H129" s="40"/>
      <c r="I129" s="283"/>
      <c r="J129" s="40"/>
      <c r="K129" s="40"/>
      <c r="L129" s="44"/>
      <c r="M129" s="284"/>
      <c r="N129" s="28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249</v>
      </c>
      <c r="AU129" s="17" t="s">
        <v>83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76</v>
      </c>
      <c r="F130" s="213" t="s">
        <v>690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SUM(P131:P139)</f>
        <v>0</v>
      </c>
      <c r="Q130" s="218"/>
      <c r="R130" s="219">
        <f>SUM(R131:R139)</f>
        <v>0</v>
      </c>
      <c r="S130" s="218"/>
      <c r="T130" s="220">
        <f>SUM(T131:T139)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179</v>
      </c>
      <c r="AT130" s="222" t="s">
        <v>75</v>
      </c>
      <c r="AU130" s="222" t="s">
        <v>76</v>
      </c>
      <c r="AY130" s="221" t="s">
        <v>153</v>
      </c>
      <c r="BK130" s="223">
        <f>SUM(BK131:BK139)</f>
        <v>0</v>
      </c>
    </row>
    <row r="131" spans="1:65" s="2" customFormat="1" ht="24.15" customHeight="1">
      <c r="A131" s="38"/>
      <c r="B131" s="39"/>
      <c r="C131" s="226" t="s">
        <v>187</v>
      </c>
      <c r="D131" s="226" t="s">
        <v>156</v>
      </c>
      <c r="E131" s="227" t="s">
        <v>692</v>
      </c>
      <c r="F131" s="228" t="s">
        <v>693</v>
      </c>
      <c r="G131" s="229" t="s">
        <v>419</v>
      </c>
      <c r="H131" s="230">
        <v>1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682</v>
      </c>
      <c r="AT131" s="237" t="s">
        <v>156</v>
      </c>
      <c r="AU131" s="237" t="s">
        <v>83</v>
      </c>
      <c r="AY131" s="17" t="s">
        <v>153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682</v>
      </c>
      <c r="BM131" s="237" t="s">
        <v>1671</v>
      </c>
    </row>
    <row r="132" spans="1:47" s="2" customFormat="1" ht="12">
      <c r="A132" s="38"/>
      <c r="B132" s="39"/>
      <c r="C132" s="40"/>
      <c r="D132" s="241" t="s">
        <v>249</v>
      </c>
      <c r="E132" s="40"/>
      <c r="F132" s="282" t="s">
        <v>695</v>
      </c>
      <c r="G132" s="40"/>
      <c r="H132" s="40"/>
      <c r="I132" s="283"/>
      <c r="J132" s="40"/>
      <c r="K132" s="40"/>
      <c r="L132" s="44"/>
      <c r="M132" s="284"/>
      <c r="N132" s="28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249</v>
      </c>
      <c r="AU132" s="17" t="s">
        <v>83</v>
      </c>
    </row>
    <row r="133" spans="1:65" s="2" customFormat="1" ht="16.5" customHeight="1">
      <c r="A133" s="38"/>
      <c r="B133" s="39"/>
      <c r="C133" s="226" t="s">
        <v>199</v>
      </c>
      <c r="D133" s="226" t="s">
        <v>156</v>
      </c>
      <c r="E133" s="227" t="s">
        <v>697</v>
      </c>
      <c r="F133" s="228" t="s">
        <v>698</v>
      </c>
      <c r="G133" s="229" t="s">
        <v>419</v>
      </c>
      <c r="H133" s="230">
        <v>1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682</v>
      </c>
      <c r="AT133" s="237" t="s">
        <v>156</v>
      </c>
      <c r="AU133" s="237" t="s">
        <v>83</v>
      </c>
      <c r="AY133" s="17" t="s">
        <v>153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682</v>
      </c>
      <c r="BM133" s="237" t="s">
        <v>1672</v>
      </c>
    </row>
    <row r="134" spans="1:47" s="2" customFormat="1" ht="12">
      <c r="A134" s="38"/>
      <c r="B134" s="39"/>
      <c r="C134" s="40"/>
      <c r="D134" s="241" t="s">
        <v>249</v>
      </c>
      <c r="E134" s="40"/>
      <c r="F134" s="282" t="s">
        <v>700</v>
      </c>
      <c r="G134" s="40"/>
      <c r="H134" s="40"/>
      <c r="I134" s="283"/>
      <c r="J134" s="40"/>
      <c r="K134" s="40"/>
      <c r="L134" s="44"/>
      <c r="M134" s="284"/>
      <c r="N134" s="28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249</v>
      </c>
      <c r="AU134" s="17" t="s">
        <v>83</v>
      </c>
    </row>
    <row r="135" spans="1:65" s="2" customFormat="1" ht="24.15" customHeight="1">
      <c r="A135" s="38"/>
      <c r="B135" s="39"/>
      <c r="C135" s="226" t="s">
        <v>192</v>
      </c>
      <c r="D135" s="226" t="s">
        <v>156</v>
      </c>
      <c r="E135" s="227" t="s">
        <v>702</v>
      </c>
      <c r="F135" s="228" t="s">
        <v>703</v>
      </c>
      <c r="G135" s="229" t="s">
        <v>419</v>
      </c>
      <c r="H135" s="230">
        <v>1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682</v>
      </c>
      <c r="AT135" s="237" t="s">
        <v>156</v>
      </c>
      <c r="AU135" s="237" t="s">
        <v>83</v>
      </c>
      <c r="AY135" s="17" t="s">
        <v>153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682</v>
      </c>
      <c r="BM135" s="237" t="s">
        <v>1673</v>
      </c>
    </row>
    <row r="136" spans="1:65" s="2" customFormat="1" ht="16.5" customHeight="1">
      <c r="A136" s="38"/>
      <c r="B136" s="39"/>
      <c r="C136" s="226" t="s">
        <v>205</v>
      </c>
      <c r="D136" s="226" t="s">
        <v>156</v>
      </c>
      <c r="E136" s="227" t="s">
        <v>706</v>
      </c>
      <c r="F136" s="228" t="s">
        <v>707</v>
      </c>
      <c r="G136" s="229" t="s">
        <v>419</v>
      </c>
      <c r="H136" s="230">
        <v>1</v>
      </c>
      <c r="I136" s="231"/>
      <c r="J136" s="232">
        <f>ROUND(I136*H136,2)</f>
        <v>0</v>
      </c>
      <c r="K136" s="228" t="s">
        <v>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682</v>
      </c>
      <c r="AT136" s="237" t="s">
        <v>156</v>
      </c>
      <c r="AU136" s="237" t="s">
        <v>83</v>
      </c>
      <c r="AY136" s="17" t="s">
        <v>153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682</v>
      </c>
      <c r="BM136" s="237" t="s">
        <v>1674</v>
      </c>
    </row>
    <row r="137" spans="1:47" s="2" customFormat="1" ht="12">
      <c r="A137" s="38"/>
      <c r="B137" s="39"/>
      <c r="C137" s="40"/>
      <c r="D137" s="241" t="s">
        <v>249</v>
      </c>
      <c r="E137" s="40"/>
      <c r="F137" s="282" t="s">
        <v>709</v>
      </c>
      <c r="G137" s="40"/>
      <c r="H137" s="40"/>
      <c r="I137" s="283"/>
      <c r="J137" s="40"/>
      <c r="K137" s="40"/>
      <c r="L137" s="44"/>
      <c r="M137" s="284"/>
      <c r="N137" s="28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249</v>
      </c>
      <c r="AU137" s="17" t="s">
        <v>83</v>
      </c>
    </row>
    <row r="138" spans="1:65" s="2" customFormat="1" ht="16.5" customHeight="1">
      <c r="A138" s="38"/>
      <c r="B138" s="39"/>
      <c r="C138" s="226" t="s">
        <v>210</v>
      </c>
      <c r="D138" s="226" t="s">
        <v>156</v>
      </c>
      <c r="E138" s="227" t="s">
        <v>1675</v>
      </c>
      <c r="F138" s="228" t="s">
        <v>1676</v>
      </c>
      <c r="G138" s="229" t="s">
        <v>419</v>
      </c>
      <c r="H138" s="230">
        <v>1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682</v>
      </c>
      <c r="AT138" s="237" t="s">
        <v>156</v>
      </c>
      <c r="AU138" s="237" t="s">
        <v>83</v>
      </c>
      <c r="AY138" s="17" t="s">
        <v>153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682</v>
      </c>
      <c r="BM138" s="237" t="s">
        <v>1677</v>
      </c>
    </row>
    <row r="139" spans="1:47" s="2" customFormat="1" ht="12">
      <c r="A139" s="38"/>
      <c r="B139" s="39"/>
      <c r="C139" s="40"/>
      <c r="D139" s="241" t="s">
        <v>249</v>
      </c>
      <c r="E139" s="40"/>
      <c r="F139" s="282" t="s">
        <v>1678</v>
      </c>
      <c r="G139" s="40"/>
      <c r="H139" s="40"/>
      <c r="I139" s="283"/>
      <c r="J139" s="40"/>
      <c r="K139" s="40"/>
      <c r="L139" s="44"/>
      <c r="M139" s="286"/>
      <c r="N139" s="287"/>
      <c r="O139" s="288"/>
      <c r="P139" s="288"/>
      <c r="Q139" s="288"/>
      <c r="R139" s="288"/>
      <c r="S139" s="288"/>
      <c r="T139" s="289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249</v>
      </c>
      <c r="AU139" s="17" t="s">
        <v>83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FBEC" sheet="1" objects="1" scenarios="1" formatColumns="0" formatRows="0" autoFilter="0"/>
  <autoFilter ref="C117:K13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DESKTOP-RBAEJ1B\Uživatel</dc:creator>
  <cp:keywords/>
  <dc:description/>
  <cp:lastModifiedBy>DESKTOP-RBAEJ1B\Uživatel</cp:lastModifiedBy>
  <dcterms:created xsi:type="dcterms:W3CDTF">2023-12-08T15:00:41Z</dcterms:created>
  <dcterms:modified xsi:type="dcterms:W3CDTF">2023-12-08T15:00:56Z</dcterms:modified>
  <cp:category/>
  <cp:version/>
  <cp:contentType/>
  <cp:contentStatus/>
</cp:coreProperties>
</file>