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918\Desktop\"/>
    </mc:Choice>
  </mc:AlternateContent>
  <bookViews>
    <workbookView xWindow="0" yWindow="-120" windowWidth="28800" windowHeight="12150" activeTab="3"/>
  </bookViews>
  <sheets>
    <sheet name="Stavba" sheetId="1" r:id="rId1"/>
    <sheet name="VzorPolozky" sheetId="10" state="hidden" r:id="rId2"/>
    <sheet name="01 01 Pol" sheetId="12" r:id="rId3"/>
    <sheet name="strukturovaná kabeláž" sheetId="13" r:id="rId4"/>
  </sheets>
  <externalReferences>
    <externalReference r:id="rId5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01 Pol'!$A$1:$Y$129</definedName>
    <definedName name="_xlnm.Print_Area" localSheetId="0">Stavba!$A$1:$J$73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17" i="13" l="1"/>
  <c r="F16" i="13"/>
  <c r="F15" i="13"/>
  <c r="F14" i="13"/>
  <c r="F13" i="13"/>
  <c r="F12" i="13"/>
  <c r="F18" i="13" l="1"/>
  <c r="I72" i="1" s="1"/>
  <c r="G18" i="12"/>
  <c r="G70" i="12" l="1"/>
  <c r="G107" i="12" l="1"/>
  <c r="G97" i="12"/>
  <c r="G9" i="12"/>
  <c r="I9" i="12"/>
  <c r="K9" i="12"/>
  <c r="O9" i="12"/>
  <c r="Q9" i="12"/>
  <c r="V9" i="12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6" i="12"/>
  <c r="I16" i="12"/>
  <c r="I15" i="12" s="1"/>
  <c r="K16" i="12"/>
  <c r="K15" i="12" s="1"/>
  <c r="O16" i="12"/>
  <c r="O15" i="12" s="1"/>
  <c r="Q16" i="12"/>
  <c r="Q15" i="12" s="1"/>
  <c r="V16" i="12"/>
  <c r="V15" i="12" s="1"/>
  <c r="G21" i="12"/>
  <c r="M21" i="12" s="1"/>
  <c r="M20" i="12" s="1"/>
  <c r="I21" i="12"/>
  <c r="I20" i="12" s="1"/>
  <c r="K21" i="12"/>
  <c r="K20" i="12" s="1"/>
  <c r="O21" i="12"/>
  <c r="O20" i="12" s="1"/>
  <c r="Q21" i="12"/>
  <c r="Q20" i="12" s="1"/>
  <c r="V21" i="12"/>
  <c r="V20" i="12" s="1"/>
  <c r="G23" i="12"/>
  <c r="M23" i="12" s="1"/>
  <c r="M22" i="12" s="1"/>
  <c r="I23" i="12"/>
  <c r="I22" i="12" s="1"/>
  <c r="K23" i="12"/>
  <c r="K22" i="12" s="1"/>
  <c r="O23" i="12"/>
  <c r="O22" i="12" s="1"/>
  <c r="Q23" i="12"/>
  <c r="Q22" i="12" s="1"/>
  <c r="V23" i="12"/>
  <c r="V22" i="12" s="1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4" i="12"/>
  <c r="M34" i="12" s="1"/>
  <c r="M33" i="12" s="1"/>
  <c r="I34" i="12"/>
  <c r="I33" i="12" s="1"/>
  <c r="K34" i="12"/>
  <c r="K33" i="12" s="1"/>
  <c r="O34" i="12"/>
  <c r="O33" i="12" s="1"/>
  <c r="Q34" i="12"/>
  <c r="Q33" i="12" s="1"/>
  <c r="V34" i="12"/>
  <c r="V33" i="12" s="1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G41" i="12"/>
  <c r="M41" i="12" s="1"/>
  <c r="I41" i="12"/>
  <c r="K41" i="12"/>
  <c r="O41" i="12"/>
  <c r="Q41" i="12"/>
  <c r="V41" i="12"/>
  <c r="G44" i="12"/>
  <c r="I60" i="1" s="1"/>
  <c r="G45" i="12"/>
  <c r="M45" i="12" s="1"/>
  <c r="M44" i="12" s="1"/>
  <c r="I45" i="12"/>
  <c r="I44" i="12" s="1"/>
  <c r="K45" i="12"/>
  <c r="K44" i="12" s="1"/>
  <c r="O45" i="12"/>
  <c r="O44" i="12" s="1"/>
  <c r="Q45" i="12"/>
  <c r="Q44" i="12" s="1"/>
  <c r="V45" i="12"/>
  <c r="V44" i="12" s="1"/>
  <c r="G50" i="12"/>
  <c r="M50" i="12" s="1"/>
  <c r="I50" i="12"/>
  <c r="K50" i="12"/>
  <c r="O50" i="12"/>
  <c r="Q50" i="12"/>
  <c r="Q49" i="12" s="1"/>
  <c r="V50" i="12"/>
  <c r="G52" i="12"/>
  <c r="M52" i="12" s="1"/>
  <c r="I52" i="12"/>
  <c r="K52" i="12"/>
  <c r="O52" i="12"/>
  <c r="Q52" i="12"/>
  <c r="V52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2" i="12"/>
  <c r="M62" i="12" s="1"/>
  <c r="I62" i="12"/>
  <c r="K62" i="12"/>
  <c r="O62" i="12"/>
  <c r="Q62" i="12"/>
  <c r="V62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73" i="12"/>
  <c r="M73" i="12" s="1"/>
  <c r="I73" i="12"/>
  <c r="K73" i="12"/>
  <c r="O73" i="12"/>
  <c r="Q73" i="12"/>
  <c r="V73" i="12"/>
  <c r="G75" i="12"/>
  <c r="M75" i="12" s="1"/>
  <c r="I75" i="12"/>
  <c r="K75" i="12"/>
  <c r="O75" i="12"/>
  <c r="Q75" i="12"/>
  <c r="V75" i="12"/>
  <c r="G77" i="12"/>
  <c r="M77" i="12" s="1"/>
  <c r="I77" i="12"/>
  <c r="K77" i="12"/>
  <c r="O77" i="12"/>
  <c r="Q77" i="12"/>
  <c r="V77" i="12"/>
  <c r="G79" i="12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4" i="12"/>
  <c r="M84" i="12" s="1"/>
  <c r="M83" i="12" s="1"/>
  <c r="I84" i="12"/>
  <c r="I83" i="12" s="1"/>
  <c r="K84" i="12"/>
  <c r="K83" i="12" s="1"/>
  <c r="O84" i="12"/>
  <c r="O83" i="12" s="1"/>
  <c r="Q84" i="12"/>
  <c r="Q83" i="12" s="1"/>
  <c r="V84" i="12"/>
  <c r="V83" i="12" s="1"/>
  <c r="G86" i="12"/>
  <c r="G85" i="12" s="1"/>
  <c r="I67" i="1" s="1"/>
  <c r="I86" i="12"/>
  <c r="I85" i="12" s="1"/>
  <c r="K86" i="12"/>
  <c r="K85" i="12" s="1"/>
  <c r="O86" i="12"/>
  <c r="O85" i="12" s="1"/>
  <c r="Q86" i="12"/>
  <c r="Q85" i="12" s="1"/>
  <c r="V86" i="12"/>
  <c r="V85" i="12" s="1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9" i="12"/>
  <c r="G98" i="12" s="1"/>
  <c r="I69" i="1" s="1"/>
  <c r="I99" i="12"/>
  <c r="I98" i="12" s="1"/>
  <c r="K99" i="12"/>
  <c r="K98" i="12" s="1"/>
  <c r="O99" i="12"/>
  <c r="O98" i="12" s="1"/>
  <c r="Q99" i="12"/>
  <c r="Q98" i="12" s="1"/>
  <c r="V99" i="12"/>
  <c r="V98" i="12" s="1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9" i="12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AE119" i="12"/>
  <c r="F39" i="1" s="1"/>
  <c r="I20" i="1"/>
  <c r="M12" i="12" l="1"/>
  <c r="G15" i="12"/>
  <c r="I54" i="1" s="1"/>
  <c r="K72" i="12"/>
  <c r="G108" i="12"/>
  <c r="I71" i="1" s="1"/>
  <c r="I19" i="1" s="1"/>
  <c r="V12" i="12"/>
  <c r="V108" i="12"/>
  <c r="O108" i="12"/>
  <c r="G58" i="12"/>
  <c r="I63" i="1" s="1"/>
  <c r="I54" i="12"/>
  <c r="K76" i="12"/>
  <c r="I72" i="12"/>
  <c r="K49" i="12"/>
  <c r="K35" i="12"/>
  <c r="M86" i="12"/>
  <c r="M85" i="12" s="1"/>
  <c r="I12" i="12"/>
  <c r="G100" i="12"/>
  <c r="Q72" i="12"/>
  <c r="G49" i="12"/>
  <c r="I61" i="1" s="1"/>
  <c r="G76" i="12"/>
  <c r="I65" i="1" s="1"/>
  <c r="O72" i="12"/>
  <c r="V49" i="12"/>
  <c r="I24" i="12"/>
  <c r="V8" i="12"/>
  <c r="G22" i="12"/>
  <c r="I56" i="1" s="1"/>
  <c r="G12" i="12"/>
  <c r="I53" i="1" s="1"/>
  <c r="O76" i="12"/>
  <c r="O8" i="12"/>
  <c r="I49" i="12"/>
  <c r="K24" i="12"/>
  <c r="K100" i="12"/>
  <c r="G87" i="12"/>
  <c r="I68" i="1" s="1"/>
  <c r="I18" i="1" s="1"/>
  <c r="I8" i="12"/>
  <c r="I52" i="1"/>
  <c r="M35" i="12"/>
  <c r="O100" i="12"/>
  <c r="V87" i="12"/>
  <c r="G35" i="12"/>
  <c r="I59" i="1" s="1"/>
  <c r="O24" i="12"/>
  <c r="G20" i="12"/>
  <c r="I55" i="1" s="1"/>
  <c r="Q100" i="12"/>
  <c r="I100" i="12"/>
  <c r="Q87" i="12"/>
  <c r="M79" i="12"/>
  <c r="M76" i="12" s="1"/>
  <c r="K58" i="12"/>
  <c r="G54" i="12"/>
  <c r="I62" i="1" s="1"/>
  <c r="V54" i="12"/>
  <c r="V35" i="12"/>
  <c r="Q35" i="12"/>
  <c r="K12" i="12"/>
  <c r="M100" i="12"/>
  <c r="O87" i="12"/>
  <c r="I76" i="12"/>
  <c r="M72" i="12"/>
  <c r="Q58" i="12"/>
  <c r="O58" i="12"/>
  <c r="I58" i="12"/>
  <c r="M49" i="12"/>
  <c r="G33" i="12"/>
  <c r="I58" i="1" s="1"/>
  <c r="F40" i="1"/>
  <c r="Q108" i="12"/>
  <c r="I87" i="12"/>
  <c r="Q54" i="12"/>
  <c r="O54" i="12"/>
  <c r="O49" i="12"/>
  <c r="O35" i="12"/>
  <c r="F41" i="1"/>
  <c r="K87" i="12"/>
  <c r="M16" i="12"/>
  <c r="M15" i="12" s="1"/>
  <c r="Q8" i="12"/>
  <c r="K108" i="12"/>
  <c r="V100" i="12"/>
  <c r="V72" i="12"/>
  <c r="K54" i="12"/>
  <c r="I35" i="12"/>
  <c r="Q12" i="12"/>
  <c r="I108" i="12"/>
  <c r="V76" i="12"/>
  <c r="Q76" i="12"/>
  <c r="V58" i="12"/>
  <c r="V24" i="12"/>
  <c r="Q24" i="12"/>
  <c r="O12" i="12"/>
  <c r="K8" i="12"/>
  <c r="F42" i="1"/>
  <c r="G23" i="1" s="1"/>
  <c r="A23" i="1" s="1"/>
  <c r="M58" i="12"/>
  <c r="M24" i="12"/>
  <c r="G83" i="12"/>
  <c r="I66" i="1" s="1"/>
  <c r="G72" i="12"/>
  <c r="I64" i="1" s="1"/>
  <c r="G24" i="12"/>
  <c r="I57" i="1" s="1"/>
  <c r="M99" i="12"/>
  <c r="M98" i="12" s="1"/>
  <c r="M90" i="12"/>
  <c r="M87" i="12" s="1"/>
  <c r="M57" i="12"/>
  <c r="M54" i="12" s="1"/>
  <c r="AF119" i="12"/>
  <c r="M109" i="12"/>
  <c r="M108" i="12" s="1"/>
  <c r="M9" i="12"/>
  <c r="M8" i="12" s="1"/>
  <c r="J28" i="1"/>
  <c r="J26" i="1"/>
  <c r="G38" i="1"/>
  <c r="F38" i="1"/>
  <c r="J23" i="1"/>
  <c r="J24" i="1"/>
  <c r="J25" i="1"/>
  <c r="J27" i="1"/>
  <c r="E24" i="1"/>
  <c r="E26" i="1"/>
  <c r="I17" i="1" l="1"/>
  <c r="G39" i="1"/>
  <c r="G41" i="1"/>
  <c r="H41" i="1" s="1"/>
  <c r="I41" i="1" s="1"/>
  <c r="G40" i="1"/>
  <c r="H40" i="1" s="1"/>
  <c r="I40" i="1" s="1"/>
  <c r="I70" i="1"/>
  <c r="I73" i="1" s="1"/>
  <c r="G119" i="12"/>
  <c r="G24" i="1"/>
  <c r="A24" i="1"/>
  <c r="J72" i="1" l="1"/>
  <c r="J71" i="1"/>
  <c r="G42" i="1"/>
  <c r="H39" i="1"/>
  <c r="H42" i="1" s="1"/>
  <c r="I16" i="1"/>
  <c r="I21" i="1" s="1"/>
  <c r="G25" i="1" s="1"/>
  <c r="I39" i="1" l="1"/>
  <c r="I42" i="1" s="1"/>
  <c r="J40" i="1" s="1"/>
  <c r="G28" i="1"/>
  <c r="J64" i="1"/>
  <c r="J53" i="1"/>
  <c r="J57" i="1"/>
  <c r="J54" i="1"/>
  <c r="J58" i="1"/>
  <c r="J63" i="1"/>
  <c r="J68" i="1"/>
  <c r="J55" i="1"/>
  <c r="J59" i="1"/>
  <c r="J61" i="1"/>
  <c r="J69" i="1"/>
  <c r="J65" i="1"/>
  <c r="J70" i="1"/>
  <c r="J62" i="1"/>
  <c r="J52" i="1"/>
  <c r="J56" i="1"/>
  <c r="J60" i="1"/>
  <c r="J66" i="1"/>
  <c r="J67" i="1"/>
  <c r="J73" i="1" l="1"/>
  <c r="J39" i="1"/>
  <c r="J42" i="1" s="1"/>
  <c r="J41" i="1"/>
  <c r="A25" i="1"/>
  <c r="G26" i="1" l="1"/>
  <c r="A27" i="1" s="1"/>
  <c r="A26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uzivatel4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<sst xmlns="http://schemas.openxmlformats.org/spreadsheetml/2006/main" count="794" uniqueCount="327">
  <si>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</si>
  <si>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</si>
  <si>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</si>
  <si>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</si>
  <si>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</si>
  <si>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</si>
  <si>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</si>
  <si>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</si>
  <si>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</si>
  <si>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</si>
  <si>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</si>
  <si>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</si>
  <si>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</si>
  <si>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</si>
  <si>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</si>
  <si>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</si>
  <si>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</si>
  <si>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</si>
  <si>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</si>
  <si>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</si>
  <si>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</si>
  <si>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</si>
  <si>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</si>
  <si>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</si>
  <si>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</si>
  <si>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</si>
  <si>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</si>
  <si>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</si>
  <si>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</si>
  <si>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</si>
  <si>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</si>
  <si>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</si>
  <si>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</si>
  <si>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</si>
  <si>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</si>
  <si>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</si>
  <si>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</si>
  <si>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</si>
  <si>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</si>
  <si>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</si>
  <si>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</si>
  <si>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</si>
  <si>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>Stavební úpravy</t>
  </si>
  <si>
    <t>Sterilizace</t>
  </si>
  <si>
    <t>Objekt:</t>
  </si>
  <si>
    <t>Rozpočet:</t>
  </si>
  <si>
    <t>10003</t>
  </si>
  <si>
    <t>Fn Brno</t>
  </si>
  <si>
    <t>Stavba</t>
  </si>
  <si>
    <t>Celkem za stavbu</t>
  </si>
  <si>
    <t>CZK</t>
  </si>
  <si>
    <t>#POPS</t>
  </si>
  <si>
    <t>Popis stavby: 10003 - Fn Brno</t>
  </si>
  <si>
    <t>#POPO</t>
  </si>
  <si>
    <t>Popis objektu: 01 - Sterilizace</t>
  </si>
  <si>
    <t>#POPR</t>
  </si>
  <si>
    <t>Popis rozpočtu: 01 - Stavební úpravy</t>
  </si>
  <si>
    <t>Rekapitulace dílů</t>
  </si>
  <si>
    <t>Typ dílu</t>
  </si>
  <si>
    <t>342</t>
  </si>
  <si>
    <t>Stěny a příčky montované lehké</t>
  </si>
  <si>
    <t>61</t>
  </si>
  <si>
    <t>Úpravy povrchů vnitřní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</si>
  <si>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</si>
  <si>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</si>
  <si>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</si>
  <si>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</si>
  <si>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</si>
  <si>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</si>
  <si>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</si>
  <si>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</si>
  <si>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</si>
  <si>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</si>
  <si>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</si>
  <si>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</si>
  <si>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</si>
  <si>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</si>
  <si>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728</t>
  </si>
  <si>
    <t>Vzduchotechnika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</si>
  <si>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</si>
  <si>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</si>
  <si>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</si>
  <si>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</si>
  <si>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</si>
  <si>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</si>
  <si>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</si>
  <si>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</si>
  <si>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</si>
  <si>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</si>
  <si>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</si>
  <si>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</si>
  <si>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</si>
  <si>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</si>
  <si>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M23</t>
  </si>
  <si>
    <t>Montáže potrubí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</si>
  <si>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</si>
  <si>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</si>
  <si>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</si>
  <si>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</si>
  <si>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</si>
  <si>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</si>
  <si>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</si>
  <si>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</si>
  <si>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</si>
  <si>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</si>
  <si>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</si>
  <si>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</si>
  <si>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</si>
  <si>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</si>
  <si>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</si>
  <si>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</si>
  <si>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</si>
  <si>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</si>
  <si>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</si>
  <si>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</si>
  <si>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</si>
  <si>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</si>
  <si>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</si>
  <si>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</si>
  <si>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</si>
  <si>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</si>
  <si>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</si>
  <si>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</si>
  <si>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</si>
  <si>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</si>
  <si>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</si>
  <si>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</si>
  <si>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</si>
  <si>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342011123R00</t>
  </si>
  <si>
    <t>m2</t>
  </si>
  <si>
    <t>RTS 23/ II</t>
  </si>
  <si>
    <t>Práce</t>
  </si>
  <si>
    <t>Běžná</t>
  </si>
  <si>
    <t>POL1_</t>
  </si>
  <si>
    <t>342012221RT1</t>
  </si>
  <si>
    <t>Příčka SDK tl.100 mm,ocel.kce,1x oplášť.,RB 12,5mm izolace tloušťky 50 mm</t>
  </si>
  <si>
    <t>612403388R00</t>
  </si>
  <si>
    <t>Hrubá výplň rýh ve stěnách do 15x15cm maltou z SMS</t>
  </si>
  <si>
    <t>m</t>
  </si>
  <si>
    <t>612425931RT2</t>
  </si>
  <si>
    <t>Omítka vápenná vnitřního ostění - štuková s použitím suché maltové směsi</t>
  </si>
  <si>
    <t>642942111RT4</t>
  </si>
  <si>
    <t>Osazení zárubní dveřních ocelových, pl. do 2,5 m2 včetně dodávky zárubně 800 x 1970 x 100 mm</t>
  </si>
  <si>
    <t>kus</t>
  </si>
  <si>
    <t>941955001R00</t>
  </si>
  <si>
    <t>Lešení lehké pomocné, výška podlahy do 1,2 m</t>
  </si>
  <si>
    <t>952901111R00</t>
  </si>
  <si>
    <t>Vyčištění budov o výšce podlaží do 4 m, včetně provádění denního úklidu staveniště</t>
  </si>
  <si>
    <t>968072245R00</t>
  </si>
  <si>
    <t>Vybourání kovových rámů oken jednod. pl. 2 m2, nerezové dělící příčky</t>
  </si>
  <si>
    <t>Indiv</t>
  </si>
  <si>
    <t>970051020R00</t>
  </si>
  <si>
    <t>Vrtání jádrové do ŽB d 20 mm ( provedení sond skrze ŽB strop )</t>
  </si>
  <si>
    <t xml:space="preserve">ks    </t>
  </si>
  <si>
    <t>970051130R00</t>
  </si>
  <si>
    <t>Vrtání jádrové do ŽB do D 130 mm ( tloušťka ŽB stropu cca 400 mm ) celkem 12 otvorů</t>
  </si>
  <si>
    <t>974031164R00</t>
  </si>
  <si>
    <t>Vysekání rýh ve zdi cihelné 15 x 15 cm</t>
  </si>
  <si>
    <t>POP</t>
  </si>
  <si>
    <t>978059531R00</t>
  </si>
  <si>
    <t>Odsekání vnitřních obkladů stěn nad 2 m2</t>
  </si>
  <si>
    <t>998011002R00</t>
  </si>
  <si>
    <t>Přesun hmot pro budovy zděné výšky do 12 m</t>
  </si>
  <si>
    <t>721176103R00</t>
  </si>
  <si>
    <t>Potrubí HT připojovací, D 50 x 1,8 mm, včetně tvarovek</t>
  </si>
  <si>
    <t>Potrubí včetně tvarovek. Bez zednických výpomocí.</t>
  </si>
  <si>
    <t>721RX1</t>
  </si>
  <si>
    <t>Dodávka a montáž odpadního nerezového potrubí D 100, vč tvarovek a kotvení ( kotvení po 30 cm )</t>
  </si>
  <si>
    <t xml:space="preserve">m     </t>
  </si>
  <si>
    <t>Vlastní</t>
  </si>
  <si>
    <t>721RX2</t>
  </si>
  <si>
    <t>Dodávka a montáž odpadního nerezového potrubí D 50, vč tvarovek a kotvení ( kotvení po 30 cm )</t>
  </si>
  <si>
    <t>722172333R00</t>
  </si>
  <si>
    <t>Potrubí plastové PP-R Instaplast, D 32 x 5,4 mm, PN 20, včetně tvarovek</t>
  </si>
  <si>
    <t>728RX1</t>
  </si>
  <si>
    <t>Doplnění regulačních a zpětných klapek dle požadavku investora</t>
  </si>
  <si>
    <t>kompl</t>
  </si>
  <si>
    <t>728RX2</t>
  </si>
  <si>
    <t>Napojení VZT potrubí k jednotlivým myčkám ( stávající potrubí čtyřhranné pozinkované )</t>
  </si>
  <si>
    <t>soubor</t>
  </si>
  <si>
    <t>766661112R00</t>
  </si>
  <si>
    <t>Montáž dveří do zárubně,otevíravých 1kř.do 0,8 m</t>
  </si>
  <si>
    <t>611601203R</t>
  </si>
  <si>
    <t>Dveře vnitřní CPL 0,2 KLASIK plné 1-křídlé 800 x 1970 mm, vč kovaní nerez štítové včetně osazení mřížek do dveří 2ks</t>
  </si>
  <si>
    <t>SPCM</t>
  </si>
  <si>
    <t>Specifikace</t>
  </si>
  <si>
    <t>POL3_</t>
  </si>
  <si>
    <t>61160323R</t>
  </si>
  <si>
    <t>Dveře vnitřní hladké plné 800 x 1970 mm ( dveře do provizorní příčky, včetně kování )</t>
  </si>
  <si>
    <t>767137801R00</t>
  </si>
  <si>
    <t>Demontáž příček sádrokartonových, roštu</t>
  </si>
  <si>
    <t>767137803R00</t>
  </si>
  <si>
    <t>Demontáž příček sádrokartonových, desek do suti</t>
  </si>
  <si>
    <t>767584502R00</t>
  </si>
  <si>
    <t>Úprava a doplnění stávajících min. podhledů v okolí budoucích myček ( cca 33 m2 )</t>
  </si>
  <si>
    <t>767584702R00</t>
  </si>
  <si>
    <t xml:space="preserve">Montáž podhledů z tvarovaných plechů </t>
  </si>
  <si>
    <t>Podhled minerální Knauf,vidit.kce,kazeta 600x600mm, kazety armstrong bioguard Board tl 17</t>
  </si>
  <si>
    <t>767581803R00</t>
  </si>
  <si>
    <t>Demontáž podhledů - tvarovaných plechů</t>
  </si>
  <si>
    <t>767RX1</t>
  </si>
  <si>
    <t>Dodání a montáž nerezových kcí příček, doplnění příček do stropu, úprava příček</t>
  </si>
  <si>
    <t>771212113R00</t>
  </si>
  <si>
    <t xml:space="preserve">Kladení dlažby keramické do TM, vel. do 400x400 mm </t>
  </si>
  <si>
    <t>597642030R</t>
  </si>
  <si>
    <t>Dlažba Taurus Granit matná 300 x 300 x 9 mm Rio Negro</t>
  </si>
  <si>
    <t>781111111R00</t>
  </si>
  <si>
    <t>Řezání obkladaček diamantovým kotoučem</t>
  </si>
  <si>
    <t>781415015R00</t>
  </si>
  <si>
    <t>Montáž obkladů stěn, porovin.,tmel, 20x20,30x15 cm</t>
  </si>
  <si>
    <t>781497111R00</t>
  </si>
  <si>
    <t xml:space="preserve">Lišta hliníková ukončovacích k obkladům </t>
  </si>
  <si>
    <t>597813604R</t>
  </si>
  <si>
    <t>Obkládačka Color One 200 x 200 mm světle béžová mat</t>
  </si>
  <si>
    <t>783225100R00</t>
  </si>
  <si>
    <t>Nátěr syntetický kovových konstrukcí 2x + 1x email</t>
  </si>
  <si>
    <t>784011222RT1</t>
  </si>
  <si>
    <t>Zakrytí podlah, včetně odstranění např. geotextilie 200g/m2</t>
  </si>
  <si>
    <t>210800004R00</t>
  </si>
  <si>
    <t>Vodič CYY 6 mm2 uloženýv vedený v podhledu</t>
  </si>
  <si>
    <t>210RX1</t>
  </si>
  <si>
    <t xml:space="preserve">kombinovaný proudový chránič </t>
  </si>
  <si>
    <t>210RX2</t>
  </si>
  <si>
    <t>Průchodka pro kabel 5x6 z rozvaděče</t>
  </si>
  <si>
    <t>210RX3</t>
  </si>
  <si>
    <t>Vypínač SCAME 40A, 400V, 3P, IP65</t>
  </si>
  <si>
    <t>210RX4</t>
  </si>
  <si>
    <t>Dodávka a montáž jističe B40/3</t>
  </si>
  <si>
    <t>210RX5</t>
  </si>
  <si>
    <t>Kabel H07RN-F (CGTG) 5G 6, včetně dodávky kabelu</t>
  </si>
  <si>
    <t>210RX6</t>
  </si>
  <si>
    <t>Kabel CYKY 750 V 5 žil uložený v podhledu, včetně dodávky kabelu 5x6 mm2</t>
  </si>
  <si>
    <t>210RX7</t>
  </si>
  <si>
    <t>Úprava rozvaděče ( pro osazení jističů apod )</t>
  </si>
  <si>
    <t>210RX8</t>
  </si>
  <si>
    <t>Revizní zpráva elektro</t>
  </si>
  <si>
    <t>979082212R00</t>
  </si>
  <si>
    <t>Vodorovná doprava suti po suchu do 50 m</t>
  </si>
  <si>
    <t>t</t>
  </si>
  <si>
    <t>979011211R00</t>
  </si>
  <si>
    <t>Svislá doprava suti a vybour. hmot za 2.NP nošením</t>
  </si>
  <si>
    <t>979011219R00</t>
  </si>
  <si>
    <t>Přípl.k svislé dopr.suti za každé další NP nošením</t>
  </si>
  <si>
    <t>979081111R00</t>
  </si>
  <si>
    <t>Odvoz suti a vybour. hmot na skládku do 1 km</t>
  </si>
  <si>
    <t>979081121R00</t>
  </si>
  <si>
    <t>Příplatek k odvozu za každý další 1 km</t>
  </si>
  <si>
    <t>979999998R00</t>
  </si>
  <si>
    <t>Poplatek za recyklaci suť do 5 % příměsí (skup.170107)</t>
  </si>
  <si>
    <t>005121 R</t>
  </si>
  <si>
    <t>Zařízení staveniště</t>
  </si>
  <si>
    <t>Soubor</t>
  </si>
  <si>
    <t>VRN</t>
  </si>
  <si>
    <t>POL99_8</t>
  </si>
  <si>
    <t>Veškeré náklady spojené s vybudováním, provozem a odstraněním zařízení staveniště.</t>
  </si>
  <si>
    <t>005124010R</t>
  </si>
  <si>
    <t>Koordinační činnost řemesel</t>
  </si>
  <si>
    <t>Koordinace stavebních a technologických dodávek stavby.</t>
  </si>
  <si>
    <t>005RX1</t>
  </si>
  <si>
    <t>Příplatek za práce o víkendech a mimo standardní pracovní dobu ( specifikace viz TZ )</t>
  </si>
  <si>
    <t xml:space="preserve">hod   </t>
  </si>
  <si>
    <t>SUM</t>
  </si>
  <si>
    <t>Poznámky uchazeče k zadání</t>
  </si>
  <si>
    <t>POPUZIV</t>
  </si>
  <si>
    <t>END</t>
  </si>
  <si>
    <t>210RX9</t>
  </si>
  <si>
    <t>Posun a doplnění 2 ks svítidel 60x60 do kazetového podhledu, včetně kabeláže a úpravy ovládání</t>
  </si>
  <si>
    <t>Příčka SDK tl. 75 mm,OK,1x oplášť.,RBI 12,5,bez izol provizorní příčka zaklopená z vnější strany bez tmelení, pouze s přelepením spár</t>
  </si>
  <si>
    <t>1x do provizorní příčky</t>
  </si>
  <si>
    <t>Provizorní příčka pro zajištění provozu sterilizace při provádění stavebních prací</t>
  </si>
  <si>
    <t>demontáž a likvidace stávajících nerezových dělících příček vč. Výplně</t>
  </si>
  <si>
    <t>Provedení sond skrze stropní kci do 2 NP - nutné provádět o víkendu z důvodu provozu oper. Sálů</t>
  </si>
  <si>
    <t>Nutné provádět o víkendech z důvodu provozu op. Sálu ve 2 NP</t>
  </si>
  <si>
    <t>Kotveno po 30 cm z důvodu hluku na op. Sálech ve 2NP</t>
  </si>
  <si>
    <t>Navrtání a napojení potrubí k jednotlivým myčkám ( celkem 6 kusů )</t>
  </si>
  <si>
    <t>Přívod pro potřebu myček - celkem 4 přívody pro 1 myčku ( celkem tedy 24 ) - demi voda, technologická, změkčená, obyčejná</t>
  </si>
  <si>
    <t xml:space="preserve">včetně všech tvarovek </t>
  </si>
  <si>
    <t>Včetně přípravy pro 2 dřezy ukončený ve zdi</t>
  </si>
  <si>
    <t>Demontáž a likvidace provizorních příček</t>
  </si>
  <si>
    <t>Rozebrání a úprava podhledů v okolí nových myček</t>
  </si>
  <si>
    <t>Nový podhled po demontáži stávajících myček</t>
  </si>
  <si>
    <t>Práce nutné provádět mimo standardní prac. Dobu:</t>
  </si>
  <si>
    <t>Jádrové vrtání, vč sond</t>
  </si>
  <si>
    <t>Napojení nerezového potrubí</t>
  </si>
  <si>
    <t>Veškeré práce dotýkající se provozu op. Sálu ve 2 NP</t>
  </si>
  <si>
    <t>Rozvod stlač.vzduchu - trubka Cu  22 x 1 mm napojení na stávající rozvod, Dodávka a montáž potrubí vč. tvarovek</t>
  </si>
  <si>
    <t>210230016R00</t>
  </si>
  <si>
    <t>979990110R00</t>
  </si>
  <si>
    <t xml:space="preserve">Poplatek z auložení suti - sádrokartonové desky, </t>
  </si>
  <si>
    <t>Doplnění 3 kusů mechanických regulačních klapek ( 1 ks na 2 myčky )</t>
  </si>
  <si>
    <t>Potrubí vedeno v podhledu 2NP pod rozvody VZT - ztížený prostor!!!!</t>
  </si>
  <si>
    <t>Řez ve spáře obkladu pro drážky</t>
  </si>
  <si>
    <t>Stavební příprava pro montáž myček</t>
  </si>
  <si>
    <t>Sterilizace 3 NP</t>
  </si>
  <si>
    <t>včetně pomocného lešení.doplnění dlažby po vybourání příček sdk ( pozor malá výměra )</t>
  </si>
  <si>
    <t>včetně doplnění obkladů po zapravení drážek ( pozor malá výměra )</t>
  </si>
  <si>
    <t>Nové prosklené nerezové příčky dle stávajících, umístění dle PD ( ozn. 1,3,4 )</t>
  </si>
  <si>
    <t>Dodání a montáž nerezových  dveří do niky ( 1600x860 ) vč. Zaměření a dopravy ( dodatečná monáž k prvku č. 2 dle PD)</t>
  </si>
  <si>
    <t>64RX1</t>
  </si>
  <si>
    <t>Dodávka a montáž plastového okna, fix, vel. 800x1000</t>
  </si>
  <si>
    <t>1x do sdk příčky pro prosvětlení prostor</t>
  </si>
  <si>
    <t xml:space="preserve">NABÍDKA STRUKTUROVANÉ KABELÁŽE </t>
  </si>
  <si>
    <t>FN Bohunice</t>
  </si>
  <si>
    <t>Brno, Jihlavská 20</t>
  </si>
  <si>
    <t>Přesun a úpravy datových zásuvek budova CH 3NP sterilizace</t>
  </si>
  <si>
    <t>* přesun stávajících datových zásuvek 5x 2xRJ45 kat.6A do nových pozic pro myčky</t>
  </si>
  <si>
    <t>* kabely vedeny v podhledech</t>
  </si>
  <si>
    <t>* demontáž starých datových zásuvek 5x 2xRJ45 kat.5Evčetně kabelů a ukončení v RACKu</t>
  </si>
  <si>
    <t>* demontáž a montáž podhledů</t>
  </si>
  <si>
    <t>* realizace za provozu na etapy o víkendech</t>
  </si>
  <si>
    <t>množ.</t>
  </si>
  <si>
    <t>jedn.</t>
  </si>
  <si>
    <t>položka</t>
  </si>
  <si>
    <t>cena</t>
  </si>
  <si>
    <t>celkem</t>
  </si>
  <si>
    <t>ks</t>
  </si>
  <si>
    <t>Datová dvojzásuvka RJ45 na omítku CAT.6A</t>
  </si>
  <si>
    <t>Měření segmentů Cat.6A dle EN 50 173 vč. protokolů</t>
  </si>
  <si>
    <t>bm</t>
  </si>
  <si>
    <t>Demontáž a montáž minerálního podhledu</t>
  </si>
  <si>
    <t>hod</t>
  </si>
  <si>
    <t>Montážní práce nespecifikované výše - hodinová sazba</t>
  </si>
  <si>
    <t>x</t>
  </si>
  <si>
    <t>VRN - doprava</t>
  </si>
  <si>
    <t>Dokumentace skutečného provedení ve formátu .dwg, fotodokumentace</t>
  </si>
  <si>
    <t>Standardní položky celkem bez DPH 21%</t>
  </si>
  <si>
    <t>Strukturovaná kabeláž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</si>
</sst>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b/>
      <sz val="12"/>
      <name val="Arial"/>
      <family val="2"/>
      <charset val="1"/>
    </font>
    <font>
      <b/>
      <u/>
      <sz val="14"/>
      <name val="Arial"/>
      <family val="2"/>
      <charset val="1"/>
    </font>
    <font>
      <sz val="10"/>
      <name val="Arial"/>
      <family val="2"/>
      <charset val="1"/>
    </font>
    <font>
      <sz val="8"/>
      <name val="Times New Roman CE"/>
      <family val="1"/>
      <charset val="238"/>
    </font>
    <font>
      <sz val="10"/>
      <color indexed="8"/>
      <name val="Arial"/>
      <family val="2"/>
      <charset val="1"/>
    </font>
    <font>
      <b/>
      <sz val="8"/>
      <name val="Times New Roman CE"/>
      <family val="1"/>
      <charset val="238"/>
    </font>
    <font>
      <b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29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4" fontId="7" fillId="2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5" fontId="8" fillId="2" borderId="0" xfId="0" applyNumberFormat="1" applyFont="1" applyFill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29" xfId="0" applyFont="1" applyBorder="1" applyAlignment="1">
      <alignment vertical="top"/>
    </xf>
    <xf numFmtId="49" fontId="16" fillId="0" borderId="18" xfId="0" applyNumberFormat="1" applyFont="1" applyBorder="1" applyAlignment="1">
      <alignment vertical="top"/>
    </xf>
    <xf numFmtId="0" fontId="16" fillId="0" borderId="18" xfId="0" applyFont="1" applyBorder="1" applyAlignment="1">
      <alignment horizontal="center" vertical="top" shrinkToFit="1"/>
    </xf>
    <xf numFmtId="165" fontId="16" fillId="0" borderId="18" xfId="0" applyNumberFormat="1" applyFont="1" applyBorder="1" applyAlignment="1">
      <alignment vertical="top" shrinkToFit="1"/>
    </xf>
    <xf numFmtId="4" fontId="16" fillId="3" borderId="18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6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0" fillId="0" borderId="47" xfId="0" applyFont="1" applyBorder="1"/>
    <xf numFmtId="0" fontId="22" fillId="0" borderId="47" xfId="0" applyFont="1" applyBorder="1"/>
    <xf numFmtId="0" fontId="20" fillId="0" borderId="47" xfId="0" applyNumberFormat="1" applyFont="1" applyBorder="1"/>
    <xf numFmtId="1" fontId="20" fillId="0" borderId="47" xfId="0" applyNumberFormat="1" applyFont="1" applyBorder="1"/>
    <xf numFmtId="0" fontId="23" fillId="0" borderId="0" xfId="0" applyFont="1"/>
    <xf numFmtId="0" fontId="24" fillId="0" borderId="47" xfId="0" applyFont="1" applyBorder="1"/>
    <xf numFmtId="1" fontId="24" fillId="0" borderId="47" xfId="0" applyNumberFormat="1" applyFont="1" applyBorder="1"/>
    <xf numFmtId="0" fontId="23" fillId="0" borderId="0" xfId="0" applyFont="1" applyBorder="1"/>
    <xf numFmtId="1" fontId="23" fillId="0" borderId="0" xfId="0" applyNumberFormat="1" applyFont="1" applyBorder="1"/>
    <xf numFmtId="49" fontId="7" fillId="0" borderId="36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164" fontId="7" fillId="0" borderId="39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6"/>
  <sheetViews>
    <sheetView showGridLines="0" topLeftCell="B67" zoomScaleNormal="100" zoomScaleSheetLayoutView="75" workbookViewId="0">
      <selection activeCell="D3" sqref="D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15" t="s">
        <v>4</v>
      </c>
      <c r="C1" s="216"/>
      <c r="D1" s="216"/>
      <c r="E1" s="216"/>
      <c r="F1" s="216"/>
      <c r="G1" s="216"/>
      <c r="H1" s="216"/>
      <c r="I1" s="216"/>
      <c r="J1" s="217"/>
    </row>
    <row r="2" spans="1:15" ht="36" customHeight="1" x14ac:dyDescent="0.2">
      <c r="A2" s="2"/>
      <c r="B2" s="77" t="s">
        <v>24</v>
      </c>
      <c r="C2" s="78"/>
      <c r="D2" s="79" t="s">
        <v>46</v>
      </c>
      <c r="E2" s="224" t="s">
        <v>47</v>
      </c>
      <c r="F2" s="225"/>
      <c r="G2" s="225"/>
      <c r="H2" s="225"/>
      <c r="I2" s="225"/>
      <c r="J2" s="226"/>
      <c r="O2" s="1"/>
    </row>
    <row r="3" spans="1:15" ht="27" customHeight="1" x14ac:dyDescent="0.2">
      <c r="A3" s="2"/>
      <c r="B3" s="80" t="s">
        <v>44</v>
      </c>
      <c r="C3" s="78"/>
      <c r="D3" s="81" t="s">
        <v>41</v>
      </c>
      <c r="E3" s="227" t="s">
        <v>293</v>
      </c>
      <c r="F3" s="228"/>
      <c r="G3" s="228"/>
      <c r="H3" s="228"/>
      <c r="I3" s="228"/>
      <c r="J3" s="229"/>
    </row>
    <row r="4" spans="1:15" ht="23.25" customHeight="1" x14ac:dyDescent="0.2">
      <c r="A4" s="76">
        <v>1743</v>
      </c>
      <c r="B4" s="82" t="s">
        <v>45</v>
      </c>
      <c r="C4" s="83"/>
      <c r="D4" s="84" t="s">
        <v>41</v>
      </c>
      <c r="E4" s="237" t="s">
        <v>292</v>
      </c>
      <c r="F4" s="238"/>
      <c r="G4" s="238"/>
      <c r="H4" s="238"/>
      <c r="I4" s="238"/>
      <c r="J4" s="239"/>
    </row>
    <row r="5" spans="1:15" ht="24" customHeight="1" x14ac:dyDescent="0.2">
      <c r="A5" s="2"/>
      <c r="B5" s="31" t="s">
        <v>23</v>
      </c>
      <c r="D5" s="242"/>
      <c r="E5" s="243"/>
      <c r="F5" s="243"/>
      <c r="G5" s="24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44"/>
      <c r="E6" s="245"/>
      <c r="F6" s="245"/>
      <c r="G6" s="245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46"/>
      <c r="F7" s="247"/>
      <c r="G7" s="24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1"/>
      <c r="E11" s="231"/>
      <c r="F11" s="231"/>
      <c r="G11" s="231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36"/>
      <c r="E12" s="236"/>
      <c r="F12" s="236"/>
      <c r="G12" s="236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40"/>
      <c r="F13" s="241"/>
      <c r="G13" s="24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0"/>
      <c r="F15" s="230"/>
      <c r="G15" s="232"/>
      <c r="H15" s="232"/>
      <c r="I15" s="232" t="s">
        <v>31</v>
      </c>
      <c r="J15" s="233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21"/>
      <c r="F16" s="222"/>
      <c r="G16" s="221"/>
      <c r="H16" s="222"/>
      <c r="I16" s="221">
        <f>SUMIF(F52:F71,A16,I52:I71)+SUMIF(F52:F71,"PSU",I52:I71)</f>
        <v>0</v>
      </c>
      <c r="J16" s="223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21"/>
      <c r="F17" s="222"/>
      <c r="G17" s="221"/>
      <c r="H17" s="222"/>
      <c r="I17" s="221">
        <f>SUM(I59:I66,I67,I72)</f>
        <v>0</v>
      </c>
      <c r="J17" s="223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21"/>
      <c r="F18" s="222"/>
      <c r="G18" s="221"/>
      <c r="H18" s="222"/>
      <c r="I18" s="221">
        <f>SUMIF(F52:F71,A18,I52:I71)</f>
        <v>0</v>
      </c>
      <c r="J18" s="223"/>
    </row>
    <row r="19" spans="1:10" ht="23.25" customHeight="1" x14ac:dyDescent="0.2">
      <c r="A19" s="139" t="s">
        <v>98</v>
      </c>
      <c r="B19" s="38" t="s">
        <v>29</v>
      </c>
      <c r="C19" s="62"/>
      <c r="D19" s="63"/>
      <c r="E19" s="221"/>
      <c r="F19" s="222"/>
      <c r="G19" s="221"/>
      <c r="H19" s="222"/>
      <c r="I19" s="221">
        <f>SUMIF(F52:F71,A19,I52:I71)</f>
        <v>0</v>
      </c>
      <c r="J19" s="223"/>
    </row>
    <row r="20" spans="1:10" ht="23.25" customHeight="1" x14ac:dyDescent="0.2">
      <c r="A20" s="139" t="s">
        <v>99</v>
      </c>
      <c r="B20" s="38" t="s">
        <v>30</v>
      </c>
      <c r="C20" s="62"/>
      <c r="D20" s="63"/>
      <c r="E20" s="221"/>
      <c r="F20" s="222"/>
      <c r="G20" s="221"/>
      <c r="H20" s="222"/>
      <c r="I20" s="221">
        <f>SUMIF(F52:F71,A20,I52:I71)</f>
        <v>0</v>
      </c>
      <c r="J20" s="223"/>
    </row>
    <row r="21" spans="1:10" ht="23.25" customHeight="1" x14ac:dyDescent="0.2">
      <c r="A21" s="2"/>
      <c r="B21" s="48" t="s">
        <v>31</v>
      </c>
      <c r="C21" s="64"/>
      <c r="D21" s="65"/>
      <c r="E21" s="234"/>
      <c r="F21" s="235"/>
      <c r="G21" s="234"/>
      <c r="H21" s="235"/>
      <c r="I21" s="234">
        <f>SUM(I16:J20)</f>
        <v>0</v>
      </c>
      <c r="J21" s="253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51">
        <f>ZakladDPHSniVypocet</f>
        <v>0</v>
      </c>
      <c r="H23" s="252"/>
      <c r="I23" s="25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49">
        <f>A23</f>
        <v>0</v>
      </c>
      <c r="H24" s="250"/>
      <c r="I24" s="25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51">
        <f>SUM(I21)</f>
        <v>0</v>
      </c>
      <c r="H25" s="252"/>
      <c r="I25" s="25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18">
        <f>A25</f>
        <v>0</v>
      </c>
      <c r="H26" s="219"/>
      <c r="I26" s="21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20">
        <f>CenaCelkem-(ZakladDPHSni+DPHSni+ZakladDPHZakl+DPHZakl)</f>
        <v>0</v>
      </c>
      <c r="H27" s="220"/>
      <c r="I27" s="220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54">
        <f>ZakladDPHSniVypocet+ZakladDPHZaklVypocet</f>
        <v>0</v>
      </c>
      <c r="H28" s="255"/>
      <c r="I28" s="255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54">
        <f>A27</f>
        <v>0</v>
      </c>
      <c r="H29" s="254"/>
      <c r="I29" s="254"/>
      <c r="J29" s="119" t="s">
        <v>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56"/>
      <c r="E34" s="257"/>
      <c r="G34" s="258"/>
      <c r="H34" s="259"/>
      <c r="I34" s="259"/>
      <c r="J34" s="25"/>
    </row>
    <row r="35" spans="1:10" ht="12.75" customHeight="1" x14ac:dyDescent="0.2">
      <c r="A35" s="2"/>
      <c r="B35" s="2"/>
      <c r="D35" s="248" t="s">
        <v>2</v>
      </c>
      <c r="E35" s="24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48</v>
      </c>
      <c r="C39" s="260"/>
      <c r="D39" s="260"/>
      <c r="E39" s="260"/>
      <c r="F39" s="99">
        <f>'01 01 Pol'!AE119</f>
        <v>0</v>
      </c>
      <c r="G39" s="100">
        <f>'01 01 Pol'!AF119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 t="s">
        <v>41</v>
      </c>
      <c r="C40" s="261" t="s">
        <v>43</v>
      </c>
      <c r="D40" s="261"/>
      <c r="E40" s="261"/>
      <c r="F40" s="104">
        <f>'01 01 Pol'!AE119</f>
        <v>0</v>
      </c>
      <c r="G40" s="105">
        <f>'01 01 Pol'!AF119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">
      <c r="A41" s="88">
        <v>3</v>
      </c>
      <c r="B41" s="107" t="s">
        <v>41</v>
      </c>
      <c r="C41" s="260" t="s">
        <v>42</v>
      </c>
      <c r="D41" s="260"/>
      <c r="E41" s="260"/>
      <c r="F41" s="108">
        <f>'01 01 Pol'!AE119</f>
        <v>0</v>
      </c>
      <c r="G41" s="101">
        <f>'01 01 Pol'!AF119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hidden="1" customHeight="1" x14ac:dyDescent="0.2">
      <c r="A42" s="88"/>
      <c r="B42" s="262" t="s">
        <v>49</v>
      </c>
      <c r="C42" s="263"/>
      <c r="D42" s="263"/>
      <c r="E42" s="264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4" spans="1:10" x14ac:dyDescent="0.2">
      <c r="A44" t="s">
        <v>51</v>
      </c>
      <c r="B44" t="s">
        <v>52</v>
      </c>
    </row>
    <row r="45" spans="1:10" x14ac:dyDescent="0.2">
      <c r="A45" t="s">
        <v>53</v>
      </c>
      <c r="B45" t="s">
        <v>54</v>
      </c>
    </row>
    <row r="46" spans="1:10" x14ac:dyDescent="0.2">
      <c r="A46" t="s">
        <v>55</v>
      </c>
      <c r="B46" t="s">
        <v>56</v>
      </c>
    </row>
    <row r="49" spans="1:10" ht="15.75" x14ac:dyDescent="0.25">
      <c r="B49" s="120" t="s">
        <v>57</v>
      </c>
    </row>
    <row r="51" spans="1:10" ht="25.5" customHeight="1" x14ac:dyDescent="0.2">
      <c r="A51" s="122"/>
      <c r="B51" s="125" t="s">
        <v>18</v>
      </c>
      <c r="C51" s="125" t="s">
        <v>6</v>
      </c>
      <c r="D51" s="126"/>
      <c r="E51" s="126"/>
      <c r="F51" s="127" t="s">
        <v>58</v>
      </c>
      <c r="G51" s="127"/>
      <c r="H51" s="127"/>
      <c r="I51" s="127" t="s">
        <v>31</v>
      </c>
      <c r="J51" s="127" t="s">
        <v>0</v>
      </c>
    </row>
    <row r="52" spans="1:10" ht="36.75" customHeight="1" x14ac:dyDescent="0.2">
      <c r="A52" s="123"/>
      <c r="B52" s="128" t="s">
        <v>59</v>
      </c>
      <c r="C52" s="213" t="s">
        <v>60</v>
      </c>
      <c r="D52" s="214"/>
      <c r="E52" s="214"/>
      <c r="F52" s="137" t="s">
        <v>26</v>
      </c>
      <c r="G52" s="129"/>
      <c r="H52" s="129"/>
      <c r="I52" s="129">
        <f>'01 01 Pol'!G8</f>
        <v>0</v>
      </c>
      <c r="J52" s="134" t="str">
        <f>IF(I73=0,"",I52/I73*100)</f>
        <v/>
      </c>
    </row>
    <row r="53" spans="1:10" ht="36.75" customHeight="1" x14ac:dyDescent="0.2">
      <c r="A53" s="123"/>
      <c r="B53" s="128" t="s">
        <v>61</v>
      </c>
      <c r="C53" s="213" t="s">
        <v>62</v>
      </c>
      <c r="D53" s="214"/>
      <c r="E53" s="214"/>
      <c r="F53" s="137" t="s">
        <v>26</v>
      </c>
      <c r="G53" s="129"/>
      <c r="H53" s="129"/>
      <c r="I53" s="129">
        <f>'01 01 Pol'!G12</f>
        <v>0</v>
      </c>
      <c r="J53" s="134" t="str">
        <f>IF(I73=0,"",I53/I73*100)</f>
        <v/>
      </c>
    </row>
    <row r="54" spans="1:10" ht="36.75" customHeight="1" x14ac:dyDescent="0.2">
      <c r="A54" s="123"/>
      <c r="B54" s="128" t="s">
        <v>63</v>
      </c>
      <c r="C54" s="213" t="s">
        <v>64</v>
      </c>
      <c r="D54" s="214"/>
      <c r="E54" s="214"/>
      <c r="F54" s="137" t="s">
        <v>26</v>
      </c>
      <c r="G54" s="129"/>
      <c r="H54" s="129"/>
      <c r="I54" s="129">
        <f>'01 01 Pol'!G15</f>
        <v>0</v>
      </c>
      <c r="J54" s="134" t="str">
        <f>IF(I73=0,"",I54/I73*100)</f>
        <v/>
      </c>
    </row>
    <row r="55" spans="1:10" ht="36.75" customHeight="1" x14ac:dyDescent="0.2">
      <c r="A55" s="123"/>
      <c r="B55" s="128" t="s">
        <v>65</v>
      </c>
      <c r="C55" s="213" t="s">
        <v>66</v>
      </c>
      <c r="D55" s="214"/>
      <c r="E55" s="214"/>
      <c r="F55" s="137" t="s">
        <v>26</v>
      </c>
      <c r="G55" s="129"/>
      <c r="H55" s="129"/>
      <c r="I55" s="129">
        <f>'01 01 Pol'!G20</f>
        <v>0</v>
      </c>
      <c r="J55" s="134" t="str">
        <f>IF(I73=0,"",I55/I73*100)</f>
        <v/>
      </c>
    </row>
    <row r="56" spans="1:10" ht="36.75" customHeight="1" x14ac:dyDescent="0.2">
      <c r="A56" s="123"/>
      <c r="B56" s="128" t="s">
        <v>67</v>
      </c>
      <c r="C56" s="213" t="s">
        <v>68</v>
      </c>
      <c r="D56" s="214"/>
      <c r="E56" s="214"/>
      <c r="F56" s="137" t="s">
        <v>26</v>
      </c>
      <c r="G56" s="129"/>
      <c r="H56" s="129"/>
      <c r="I56" s="129">
        <f>'01 01 Pol'!G22</f>
        <v>0</v>
      </c>
      <c r="J56" s="134" t="str">
        <f>IF(I73=0,"",I56/I73*100)</f>
        <v/>
      </c>
    </row>
    <row r="57" spans="1:10" ht="36.75" customHeight="1" x14ac:dyDescent="0.2">
      <c r="A57" s="123"/>
      <c r="B57" s="128" t="s">
        <v>69</v>
      </c>
      <c r="C57" s="213" t="s">
        <v>70</v>
      </c>
      <c r="D57" s="214"/>
      <c r="E57" s="214"/>
      <c r="F57" s="137" t="s">
        <v>26</v>
      </c>
      <c r="G57" s="129"/>
      <c r="H57" s="129"/>
      <c r="I57" s="129">
        <f>'01 01 Pol'!G24</f>
        <v>0</v>
      </c>
      <c r="J57" s="134" t="str">
        <f>IF(I73=0,"",I57/I73*100)</f>
        <v/>
      </c>
    </row>
    <row r="58" spans="1:10" ht="36.75" customHeight="1" x14ac:dyDescent="0.2">
      <c r="A58" s="123"/>
      <c r="B58" s="128" t="s">
        <v>71</v>
      </c>
      <c r="C58" s="213" t="s">
        <v>72</v>
      </c>
      <c r="D58" s="214"/>
      <c r="E58" s="214"/>
      <c r="F58" s="137" t="s">
        <v>26</v>
      </c>
      <c r="G58" s="129"/>
      <c r="H58" s="129"/>
      <c r="I58" s="129">
        <f>'01 01 Pol'!G33</f>
        <v>0</v>
      </c>
      <c r="J58" s="134" t="str">
        <f>IF(I73=0,"",I58/I73*100)</f>
        <v/>
      </c>
    </row>
    <row r="59" spans="1:10" ht="36.75" customHeight="1" x14ac:dyDescent="0.2">
      <c r="A59" s="123"/>
      <c r="B59" s="128" t="s">
        <v>73</v>
      </c>
      <c r="C59" s="213" t="s">
        <v>74</v>
      </c>
      <c r="D59" s="214"/>
      <c r="E59" s="214"/>
      <c r="F59" s="137" t="s">
        <v>27</v>
      </c>
      <c r="G59" s="129"/>
      <c r="H59" s="129"/>
      <c r="I59" s="129">
        <f>'01 01 Pol'!G35</f>
        <v>0</v>
      </c>
      <c r="J59" s="134" t="str">
        <f>IF(I73=0,"",I59/I73*100)</f>
        <v/>
      </c>
    </row>
    <row r="60" spans="1:10" ht="36.75" customHeight="1" x14ac:dyDescent="0.2">
      <c r="A60" s="123"/>
      <c r="B60" s="128" t="s">
        <v>75</v>
      </c>
      <c r="C60" s="213" t="s">
        <v>76</v>
      </c>
      <c r="D60" s="214"/>
      <c r="E60" s="214"/>
      <c r="F60" s="137" t="s">
        <v>27</v>
      </c>
      <c r="G60" s="129"/>
      <c r="H60" s="129"/>
      <c r="I60" s="129">
        <f>'01 01 Pol'!G44</f>
        <v>0</v>
      </c>
      <c r="J60" s="134" t="str">
        <f>IF(I73=0,"",I60/I73*100)</f>
        <v/>
      </c>
    </row>
    <row r="61" spans="1:10" ht="36.75" customHeight="1" x14ac:dyDescent="0.2">
      <c r="A61" s="123"/>
      <c r="B61" s="128" t="s">
        <v>77</v>
      </c>
      <c r="C61" s="213" t="s">
        <v>78</v>
      </c>
      <c r="D61" s="214"/>
      <c r="E61" s="214"/>
      <c r="F61" s="137" t="s">
        <v>27</v>
      </c>
      <c r="G61" s="129"/>
      <c r="H61" s="129"/>
      <c r="I61" s="129">
        <f>'01 01 Pol'!G49</f>
        <v>0</v>
      </c>
      <c r="J61" s="134" t="str">
        <f>IF(I73=0,"",I61/I73*100)</f>
        <v/>
      </c>
    </row>
    <row r="62" spans="1:10" ht="36.75" customHeight="1" x14ac:dyDescent="0.2">
      <c r="A62" s="123"/>
      <c r="B62" s="128" t="s">
        <v>79</v>
      </c>
      <c r="C62" s="213" t="s">
        <v>80</v>
      </c>
      <c r="D62" s="214"/>
      <c r="E62" s="214"/>
      <c r="F62" s="137" t="s">
        <v>27</v>
      </c>
      <c r="G62" s="129"/>
      <c r="H62" s="129"/>
      <c r="I62" s="129">
        <f>'01 01 Pol'!G54</f>
        <v>0</v>
      </c>
      <c r="J62" s="134" t="str">
        <f>IF(I73=0,"",I62/I73*100)</f>
        <v/>
      </c>
    </row>
    <row r="63" spans="1:10" ht="36.75" customHeight="1" x14ac:dyDescent="0.2">
      <c r="A63" s="123"/>
      <c r="B63" s="128" t="s">
        <v>81</v>
      </c>
      <c r="C63" s="213" t="s">
        <v>82</v>
      </c>
      <c r="D63" s="214"/>
      <c r="E63" s="214"/>
      <c r="F63" s="137" t="s">
        <v>27</v>
      </c>
      <c r="G63" s="129"/>
      <c r="H63" s="129"/>
      <c r="I63" s="129">
        <f>'01 01 Pol'!G58</f>
        <v>0</v>
      </c>
      <c r="J63" s="134" t="str">
        <f>IF(I73=0,"",I63/I73*100)</f>
        <v/>
      </c>
    </row>
    <row r="64" spans="1:10" ht="36.75" customHeight="1" x14ac:dyDescent="0.2">
      <c r="A64" s="123"/>
      <c r="B64" s="128" t="s">
        <v>83</v>
      </c>
      <c r="C64" s="213" t="s">
        <v>84</v>
      </c>
      <c r="D64" s="214"/>
      <c r="E64" s="214"/>
      <c r="F64" s="137" t="s">
        <v>27</v>
      </c>
      <c r="G64" s="129"/>
      <c r="H64" s="129"/>
      <c r="I64" s="129">
        <f>'01 01 Pol'!G72</f>
        <v>0</v>
      </c>
      <c r="J64" s="134" t="str">
        <f>IF(I73=0,"",I64/I73*100)</f>
        <v/>
      </c>
    </row>
    <row r="65" spans="1:10" ht="36.75" customHeight="1" x14ac:dyDescent="0.2">
      <c r="A65" s="123"/>
      <c r="B65" s="128" t="s">
        <v>85</v>
      </c>
      <c r="C65" s="213" t="s">
        <v>86</v>
      </c>
      <c r="D65" s="214"/>
      <c r="E65" s="214"/>
      <c r="F65" s="137" t="s">
        <v>27</v>
      </c>
      <c r="G65" s="129"/>
      <c r="H65" s="129"/>
      <c r="I65" s="129">
        <f>'01 01 Pol'!G76</f>
        <v>0</v>
      </c>
      <c r="J65" s="134" t="str">
        <f>IF(I73=0,"",I65/I73*100)</f>
        <v/>
      </c>
    </row>
    <row r="66" spans="1:10" ht="36.75" customHeight="1" x14ac:dyDescent="0.2">
      <c r="A66" s="123"/>
      <c r="B66" s="128" t="s">
        <v>87</v>
      </c>
      <c r="C66" s="213" t="s">
        <v>88</v>
      </c>
      <c r="D66" s="214"/>
      <c r="E66" s="214"/>
      <c r="F66" s="137" t="s">
        <v>27</v>
      </c>
      <c r="G66" s="129"/>
      <c r="H66" s="129"/>
      <c r="I66" s="129">
        <f>'01 01 Pol'!G83</f>
        <v>0</v>
      </c>
      <c r="J66" s="134" t="str">
        <f>IF(I73=0,"",I66/I73*100)</f>
        <v/>
      </c>
    </row>
    <row r="67" spans="1:10" ht="36.75" customHeight="1" x14ac:dyDescent="0.2">
      <c r="A67" s="123"/>
      <c r="B67" s="128" t="s">
        <v>89</v>
      </c>
      <c r="C67" s="213" t="s">
        <v>90</v>
      </c>
      <c r="D67" s="214"/>
      <c r="E67" s="214"/>
      <c r="F67" s="137" t="s">
        <v>27</v>
      </c>
      <c r="G67" s="129"/>
      <c r="H67" s="129"/>
      <c r="I67" s="129">
        <f>'01 01 Pol'!G85</f>
        <v>0</v>
      </c>
      <c r="J67" s="134" t="str">
        <f>IF(I73=0,"",I67/I73*100)</f>
        <v/>
      </c>
    </row>
    <row r="68" spans="1:10" ht="36.75" customHeight="1" x14ac:dyDescent="0.2">
      <c r="A68" s="123"/>
      <c r="B68" s="128" t="s">
        <v>91</v>
      </c>
      <c r="C68" s="213" t="s">
        <v>92</v>
      </c>
      <c r="D68" s="214"/>
      <c r="E68" s="214"/>
      <c r="F68" s="137" t="s">
        <v>28</v>
      </c>
      <c r="G68" s="129"/>
      <c r="H68" s="129"/>
      <c r="I68" s="129">
        <f>'01 01 Pol'!G87</f>
        <v>0</v>
      </c>
      <c r="J68" s="134" t="str">
        <f>IF(I73=0,"",I68/I73*100)</f>
        <v/>
      </c>
    </row>
    <row r="69" spans="1:10" ht="36.75" customHeight="1" x14ac:dyDescent="0.2">
      <c r="A69" s="123"/>
      <c r="B69" s="128" t="s">
        <v>93</v>
      </c>
      <c r="C69" s="213" t="s">
        <v>94</v>
      </c>
      <c r="D69" s="214"/>
      <c r="E69" s="214"/>
      <c r="F69" s="137" t="s">
        <v>28</v>
      </c>
      <c r="G69" s="129"/>
      <c r="H69" s="129"/>
      <c r="I69" s="129">
        <f>'01 01 Pol'!G98</f>
        <v>0</v>
      </c>
      <c r="J69" s="134" t="str">
        <f>IF(I73=0,"",I69/I73*100)</f>
        <v/>
      </c>
    </row>
    <row r="70" spans="1:10" ht="36.75" customHeight="1" x14ac:dyDescent="0.2">
      <c r="A70" s="123"/>
      <c r="B70" s="128" t="s">
        <v>95</v>
      </c>
      <c r="C70" s="213" t="s">
        <v>96</v>
      </c>
      <c r="D70" s="214"/>
      <c r="E70" s="214"/>
      <c r="F70" s="137" t="s">
        <v>97</v>
      </c>
      <c r="G70" s="129"/>
      <c r="H70" s="129"/>
      <c r="I70" s="129">
        <f>'01 01 Pol'!G100</f>
        <v>0</v>
      </c>
      <c r="J70" s="134" t="str">
        <f>IF(I73=0,"",I70/I73*100)</f>
        <v/>
      </c>
    </row>
    <row r="71" spans="1:10" ht="36.75" customHeight="1" x14ac:dyDescent="0.2">
      <c r="A71" s="123"/>
      <c r="B71" s="128" t="s">
        <v>98</v>
      </c>
      <c r="C71" s="213" t="s">
        <v>29</v>
      </c>
      <c r="D71" s="214"/>
      <c r="E71" s="214"/>
      <c r="F71" s="137" t="s">
        <v>98</v>
      </c>
      <c r="G71" s="129"/>
      <c r="H71" s="129"/>
      <c r="I71" s="129">
        <f>'01 01 Pol'!G108</f>
        <v>0</v>
      </c>
      <c r="J71" s="134" t="str">
        <f>IF(I73=0,"",I71/I73*100)</f>
        <v/>
      </c>
    </row>
    <row r="72" spans="1:10" ht="36.75" customHeight="1" x14ac:dyDescent="0.2">
      <c r="A72" s="123"/>
      <c r="B72" s="209"/>
      <c r="C72" s="213" t="s">
        <v>326</v>
      </c>
      <c r="D72" s="214"/>
      <c r="E72" s="214"/>
      <c r="F72" s="210" t="s">
        <v>27</v>
      </c>
      <c r="G72" s="211"/>
      <c r="H72" s="211"/>
      <c r="I72" s="211">
        <f>SUM('strukturovaná kabeláž'!F18)</f>
        <v>0</v>
      </c>
      <c r="J72" s="212" t="str">
        <f>IF(I73=0,"",I72/I73*100)</f>
        <v/>
      </c>
    </row>
    <row r="73" spans="1:10" ht="25.5" customHeight="1" x14ac:dyDescent="0.2">
      <c r="A73" s="124"/>
      <c r="B73" s="130" t="s">
        <v>1</v>
      </c>
      <c r="C73" s="131"/>
      <c r="D73" s="132"/>
      <c r="E73" s="132"/>
      <c r="F73" s="138"/>
      <c r="G73" s="133"/>
      <c r="H73" s="133"/>
      <c r="I73" s="133">
        <f>SUM(I52:I72)</f>
        <v>0</v>
      </c>
      <c r="J73" s="135">
        <f>SUM(J52:J72)</f>
        <v>0</v>
      </c>
    </row>
    <row r="74" spans="1:10" x14ac:dyDescent="0.2">
      <c r="F74" s="87"/>
      <c r="G74" s="87"/>
      <c r="H74" s="87"/>
      <c r="I74" s="87"/>
      <c r="J74" s="136"/>
    </row>
    <row r="75" spans="1:10" x14ac:dyDescent="0.2">
      <c r="F75" s="87"/>
      <c r="G75" s="87"/>
      <c r="H75" s="87"/>
      <c r="I75" s="87"/>
      <c r="J75" s="136"/>
    </row>
    <row r="76" spans="1:10" x14ac:dyDescent="0.2">
      <c r="F76" s="87"/>
      <c r="G76" s="87"/>
      <c r="H76" s="87"/>
      <c r="I76" s="87"/>
      <c r="J76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C68:E68"/>
    <mergeCell ref="C69:E69"/>
    <mergeCell ref="C70:E70"/>
    <mergeCell ref="C71:E71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C72:E72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65" t="s">
        <v>7</v>
      </c>
      <c r="B1" s="265"/>
      <c r="C1" s="266"/>
      <c r="D1" s="265"/>
      <c r="E1" s="265"/>
      <c r="F1" s="265"/>
      <c r="G1" s="265"/>
    </row>
    <row r="2" spans="1:7" ht="24.95" customHeight="1" x14ac:dyDescent="0.2">
      <c r="A2" s="50" t="s">
        <v>8</v>
      </c>
      <c r="B2" s="49"/>
      <c r="C2" s="267"/>
      <c r="D2" s="267"/>
      <c r="E2" s="267"/>
      <c r="F2" s="267"/>
      <c r="G2" s="268"/>
    </row>
    <row r="3" spans="1:7" ht="24.95" customHeight="1" x14ac:dyDescent="0.2">
      <c r="A3" s="50" t="s">
        <v>9</v>
      </c>
      <c r="B3" s="49"/>
      <c r="C3" s="267"/>
      <c r="D3" s="267"/>
      <c r="E3" s="267"/>
      <c r="F3" s="267"/>
      <c r="G3" s="268"/>
    </row>
    <row r="4" spans="1:7" ht="24.95" customHeight="1" x14ac:dyDescent="0.2">
      <c r="A4" s="50" t="s">
        <v>10</v>
      </c>
      <c r="B4" s="49"/>
      <c r="C4" s="267"/>
      <c r="D4" s="267"/>
      <c r="E4" s="267"/>
      <c r="F4" s="267"/>
      <c r="G4" s="26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26"/>
  <sheetViews>
    <sheetView workbookViewId="0">
      <pane ySplit="7" topLeftCell="A98" activePane="bottomLeft" state="frozen"/>
      <selection pane="bottomLeft" activeCell="F86" sqref="F86"/>
    </sheetView>
  </sheetViews>
  <sheetFormatPr defaultRowHeight="12.75" outlineLevelRow="3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5" t="s">
        <v>7</v>
      </c>
      <c r="B1" s="285"/>
      <c r="C1" s="285"/>
      <c r="D1" s="285"/>
      <c r="E1" s="285"/>
      <c r="F1" s="285"/>
      <c r="G1" s="285"/>
      <c r="AG1" t="s">
        <v>100</v>
      </c>
    </row>
    <row r="2" spans="1:60" ht="25.15" customHeight="1" x14ac:dyDescent="0.2">
      <c r="A2" s="140" t="s">
        <v>8</v>
      </c>
      <c r="B2" s="49" t="s">
        <v>46</v>
      </c>
      <c r="C2" s="286" t="s">
        <v>47</v>
      </c>
      <c r="D2" s="287"/>
      <c r="E2" s="287"/>
      <c r="F2" s="287"/>
      <c r="G2" s="288"/>
      <c r="AG2" t="s">
        <v>101</v>
      </c>
    </row>
    <row r="3" spans="1:60" ht="25.15" customHeight="1" x14ac:dyDescent="0.2">
      <c r="A3" s="140" t="s">
        <v>9</v>
      </c>
      <c r="B3" s="49" t="s">
        <v>41</v>
      </c>
      <c r="C3" s="286" t="s">
        <v>43</v>
      </c>
      <c r="D3" s="287"/>
      <c r="E3" s="287"/>
      <c r="F3" s="287"/>
      <c r="G3" s="288"/>
      <c r="AC3" s="121" t="s">
        <v>101</v>
      </c>
      <c r="AG3" t="s">
        <v>102</v>
      </c>
    </row>
    <row r="4" spans="1:60" ht="25.15" customHeight="1" x14ac:dyDescent="0.2">
      <c r="A4" s="141" t="s">
        <v>10</v>
      </c>
      <c r="B4" s="142" t="s">
        <v>41</v>
      </c>
      <c r="C4" s="289" t="s">
        <v>42</v>
      </c>
      <c r="D4" s="290"/>
      <c r="E4" s="290"/>
      <c r="F4" s="290"/>
      <c r="G4" s="291"/>
      <c r="AG4" t="s">
        <v>103</v>
      </c>
    </row>
    <row r="5" spans="1:60" x14ac:dyDescent="0.2">
      <c r="D5" s="10"/>
    </row>
    <row r="6" spans="1:60" ht="38.25" x14ac:dyDescent="0.2">
      <c r="A6" s="144" t="s">
        <v>104</v>
      </c>
      <c r="B6" s="146" t="s">
        <v>105</v>
      </c>
      <c r="C6" s="146" t="s">
        <v>106</v>
      </c>
      <c r="D6" s="145" t="s">
        <v>107</v>
      </c>
      <c r="E6" s="144" t="s">
        <v>108</v>
      </c>
      <c r="F6" s="143" t="s">
        <v>109</v>
      </c>
      <c r="G6" s="144" t="s">
        <v>31</v>
      </c>
      <c r="H6" s="147" t="s">
        <v>32</v>
      </c>
      <c r="I6" s="147" t="s">
        <v>110</v>
      </c>
      <c r="J6" s="147" t="s">
        <v>33</v>
      </c>
      <c r="K6" s="147" t="s">
        <v>111</v>
      </c>
      <c r="L6" s="147" t="s">
        <v>112</v>
      </c>
      <c r="M6" s="147" t="s">
        <v>113</v>
      </c>
      <c r="N6" s="147" t="s">
        <v>114</v>
      </c>
      <c r="O6" s="147" t="s">
        <v>115</v>
      </c>
      <c r="P6" s="147" t="s">
        <v>116</v>
      </c>
      <c r="Q6" s="147" t="s">
        <v>117</v>
      </c>
      <c r="R6" s="147" t="s">
        <v>118</v>
      </c>
      <c r="S6" s="147" t="s">
        <v>119</v>
      </c>
      <c r="T6" s="147" t="s">
        <v>120</v>
      </c>
      <c r="U6" s="147" t="s">
        <v>121</v>
      </c>
      <c r="V6" s="147" t="s">
        <v>122</v>
      </c>
      <c r="W6" s="147" t="s">
        <v>123</v>
      </c>
      <c r="X6" s="147" t="s">
        <v>124</v>
      </c>
      <c r="Y6" s="147" t="s">
        <v>125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2" t="s">
        <v>126</v>
      </c>
      <c r="B8" s="163" t="s">
        <v>59</v>
      </c>
      <c r="C8" s="187" t="s">
        <v>60</v>
      </c>
      <c r="D8" s="164"/>
      <c r="E8" s="165"/>
      <c r="F8" s="166"/>
      <c r="G8" s="167"/>
      <c r="H8" s="161"/>
      <c r="I8" s="161">
        <f>SUM(I9:I11)</f>
        <v>44866.8</v>
      </c>
      <c r="J8" s="161"/>
      <c r="K8" s="161">
        <f>SUM(K9:K11)</f>
        <v>39052.199999999997</v>
      </c>
      <c r="L8" s="161"/>
      <c r="M8" s="161">
        <f>SUM(M9:M11)</f>
        <v>0</v>
      </c>
      <c r="N8" s="160"/>
      <c r="O8" s="160">
        <f>SUM(O9:O11)</f>
        <v>1.63</v>
      </c>
      <c r="P8" s="160"/>
      <c r="Q8" s="160">
        <f>SUM(Q9:Q11)</f>
        <v>0</v>
      </c>
      <c r="R8" s="161"/>
      <c r="S8" s="161"/>
      <c r="T8" s="161"/>
      <c r="U8" s="161"/>
      <c r="V8" s="161">
        <f>SUM(V9:V11)</f>
        <v>64.02</v>
      </c>
      <c r="W8" s="161"/>
      <c r="X8" s="161"/>
      <c r="Y8" s="161"/>
      <c r="AG8" t="s">
        <v>127</v>
      </c>
    </row>
    <row r="9" spans="1:60" ht="33.75" outlineLevel="1" x14ac:dyDescent="0.2">
      <c r="A9" s="181">
        <v>1</v>
      </c>
      <c r="B9" s="182" t="s">
        <v>128</v>
      </c>
      <c r="C9" s="188" t="s">
        <v>267</v>
      </c>
      <c r="D9" s="183" t="s">
        <v>129</v>
      </c>
      <c r="E9" s="184">
        <v>57</v>
      </c>
      <c r="F9" s="185"/>
      <c r="G9" s="186">
        <f>ROUND(E9*F9,2)</f>
        <v>0</v>
      </c>
      <c r="H9" s="159">
        <v>628.20000000000005</v>
      </c>
      <c r="I9" s="158">
        <f>ROUND(E9*H9,2)</f>
        <v>35807.4</v>
      </c>
      <c r="J9" s="159">
        <v>536.79999999999995</v>
      </c>
      <c r="K9" s="158">
        <f>ROUND(E9*J9,2)</f>
        <v>30597.599999999999</v>
      </c>
      <c r="L9" s="158">
        <v>21</v>
      </c>
      <c r="M9" s="158">
        <f>G9*(1+L9/100)</f>
        <v>0</v>
      </c>
      <c r="N9" s="157">
        <v>2.231E-2</v>
      </c>
      <c r="O9" s="157">
        <f>ROUND(E9*N9,2)</f>
        <v>1.27</v>
      </c>
      <c r="P9" s="157">
        <v>0</v>
      </c>
      <c r="Q9" s="157">
        <f>ROUND(E9*P9,2)</f>
        <v>0</v>
      </c>
      <c r="R9" s="158"/>
      <c r="S9" s="158" t="s">
        <v>130</v>
      </c>
      <c r="T9" s="158" t="s">
        <v>130</v>
      </c>
      <c r="U9" s="158">
        <v>0.88</v>
      </c>
      <c r="V9" s="158">
        <f>ROUND(E9*U9,2)</f>
        <v>50.16</v>
      </c>
      <c r="W9" s="158"/>
      <c r="X9" s="158" t="s">
        <v>131</v>
      </c>
      <c r="Y9" s="158" t="s">
        <v>132</v>
      </c>
      <c r="Z9" s="148"/>
      <c r="AA9" s="148"/>
      <c r="AB9" s="148"/>
      <c r="AC9" s="148"/>
      <c r="AD9" s="148"/>
      <c r="AE9" s="148"/>
      <c r="AF9" s="148"/>
      <c r="AG9" s="148" t="s">
        <v>133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1"/>
      <c r="B10" s="182"/>
      <c r="C10" s="281" t="s">
        <v>269</v>
      </c>
      <c r="D10" s="282"/>
      <c r="E10" s="282"/>
      <c r="F10" s="282"/>
      <c r="G10" s="282"/>
      <c r="H10" s="159"/>
      <c r="I10" s="158"/>
      <c r="J10" s="159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81">
        <v>2</v>
      </c>
      <c r="B11" s="182" t="s">
        <v>134</v>
      </c>
      <c r="C11" s="188" t="s">
        <v>135</v>
      </c>
      <c r="D11" s="183" t="s">
        <v>129</v>
      </c>
      <c r="E11" s="184">
        <v>14</v>
      </c>
      <c r="F11" s="185"/>
      <c r="G11" s="186">
        <f>ROUND(E11*F11,2)</f>
        <v>0</v>
      </c>
      <c r="H11" s="159">
        <v>647.1</v>
      </c>
      <c r="I11" s="158">
        <f>ROUND(E11*H11,2)</f>
        <v>9059.4</v>
      </c>
      <c r="J11" s="159">
        <v>603.9</v>
      </c>
      <c r="K11" s="158">
        <f>ROUND(E11*J11,2)</f>
        <v>8454.6</v>
      </c>
      <c r="L11" s="158">
        <v>21</v>
      </c>
      <c r="M11" s="158">
        <f>G11*(1+L11/100)</f>
        <v>0</v>
      </c>
      <c r="N11" s="157">
        <v>2.5649999999999999E-2</v>
      </c>
      <c r="O11" s="157">
        <f>ROUND(E11*N11,2)</f>
        <v>0.36</v>
      </c>
      <c r="P11" s="157">
        <v>0</v>
      </c>
      <c r="Q11" s="157">
        <f>ROUND(E11*P11,2)</f>
        <v>0</v>
      </c>
      <c r="R11" s="158"/>
      <c r="S11" s="158" t="s">
        <v>130</v>
      </c>
      <c r="T11" s="158" t="s">
        <v>130</v>
      </c>
      <c r="U11" s="158">
        <v>0.99</v>
      </c>
      <c r="V11" s="158">
        <f>ROUND(E11*U11,2)</f>
        <v>13.86</v>
      </c>
      <c r="W11" s="158"/>
      <c r="X11" s="158" t="s">
        <v>131</v>
      </c>
      <c r="Y11" s="158" t="s">
        <v>132</v>
      </c>
      <c r="Z11" s="148"/>
      <c r="AA11" s="148"/>
      <c r="AB11" s="148"/>
      <c r="AC11" s="148"/>
      <c r="AD11" s="148"/>
      <c r="AE11" s="148"/>
      <c r="AF11" s="148"/>
      <c r="AG11" s="148" t="s">
        <v>133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x14ac:dyDescent="0.2">
      <c r="A12" s="162" t="s">
        <v>126</v>
      </c>
      <c r="B12" s="163" t="s">
        <v>61</v>
      </c>
      <c r="C12" s="187" t="s">
        <v>62</v>
      </c>
      <c r="D12" s="164"/>
      <c r="E12" s="165"/>
      <c r="F12" s="166"/>
      <c r="G12" s="167">
        <f>SUMIF(AG13:AG14,"&lt;&gt;NOR",G13:G14)</f>
        <v>0</v>
      </c>
      <c r="H12" s="161"/>
      <c r="I12" s="161">
        <f>SUM(I13:I14)</f>
        <v>8854.1</v>
      </c>
      <c r="J12" s="161"/>
      <c r="K12" s="161">
        <f>SUM(K13:K14)</f>
        <v>10300.9</v>
      </c>
      <c r="L12" s="161"/>
      <c r="M12" s="161">
        <f>SUM(M13:M14)</f>
        <v>0</v>
      </c>
      <c r="N12" s="160"/>
      <c r="O12" s="160">
        <f>SUM(O13:O14)</f>
        <v>1.3199999999999998</v>
      </c>
      <c r="P12" s="160"/>
      <c r="Q12" s="160">
        <f>SUM(Q13:Q14)</f>
        <v>0</v>
      </c>
      <c r="R12" s="161"/>
      <c r="S12" s="161"/>
      <c r="T12" s="161"/>
      <c r="U12" s="161"/>
      <c r="V12" s="161">
        <f>SUM(V13:V14)</f>
        <v>19.170000000000002</v>
      </c>
      <c r="W12" s="161"/>
      <c r="X12" s="161"/>
      <c r="Y12" s="161"/>
      <c r="AG12" t="s">
        <v>127</v>
      </c>
    </row>
    <row r="13" spans="1:60" ht="22.5" outlineLevel="1" x14ac:dyDescent="0.2">
      <c r="A13" s="181">
        <v>3</v>
      </c>
      <c r="B13" s="182" t="s">
        <v>136</v>
      </c>
      <c r="C13" s="188" t="s">
        <v>137</v>
      </c>
      <c r="D13" s="183" t="s">
        <v>138</v>
      </c>
      <c r="E13" s="184">
        <v>25</v>
      </c>
      <c r="F13" s="185"/>
      <c r="G13" s="186">
        <f>ROUND(E13*F13,2)</f>
        <v>0</v>
      </c>
      <c r="H13" s="159">
        <v>222.4</v>
      </c>
      <c r="I13" s="158">
        <f>ROUND(E13*H13,2)</f>
        <v>5560</v>
      </c>
      <c r="J13" s="159">
        <v>144.6</v>
      </c>
      <c r="K13" s="158">
        <f>ROUND(E13*J13,2)</f>
        <v>3615</v>
      </c>
      <c r="L13" s="158">
        <v>21</v>
      </c>
      <c r="M13" s="158">
        <f>G13*(1+L13/100)</f>
        <v>0</v>
      </c>
      <c r="N13" s="157">
        <v>3.8980000000000001E-2</v>
      </c>
      <c r="O13" s="157">
        <f>ROUND(E13*N13,2)</f>
        <v>0.97</v>
      </c>
      <c r="P13" s="157">
        <v>0</v>
      </c>
      <c r="Q13" s="157">
        <f>ROUND(E13*P13,2)</f>
        <v>0</v>
      </c>
      <c r="R13" s="158"/>
      <c r="S13" s="158" t="s">
        <v>130</v>
      </c>
      <c r="T13" s="158" t="s">
        <v>130</v>
      </c>
      <c r="U13" s="158">
        <v>0.29299999999999998</v>
      </c>
      <c r="V13" s="158">
        <f>ROUND(E13*U13,2)</f>
        <v>7.33</v>
      </c>
      <c r="W13" s="158"/>
      <c r="X13" s="158" t="s">
        <v>131</v>
      </c>
      <c r="Y13" s="158" t="s">
        <v>132</v>
      </c>
      <c r="Z13" s="148"/>
      <c r="AA13" s="148"/>
      <c r="AB13" s="148"/>
      <c r="AC13" s="148"/>
      <c r="AD13" s="148"/>
      <c r="AE13" s="148"/>
      <c r="AF13" s="148"/>
      <c r="AG13" s="148" t="s">
        <v>133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81">
        <v>4</v>
      </c>
      <c r="B14" s="182" t="s">
        <v>139</v>
      </c>
      <c r="C14" s="188" t="s">
        <v>140</v>
      </c>
      <c r="D14" s="183" t="s">
        <v>129</v>
      </c>
      <c r="E14" s="184">
        <v>10</v>
      </c>
      <c r="F14" s="185"/>
      <c r="G14" s="186">
        <f>ROUND(E14*F14,2)</f>
        <v>0</v>
      </c>
      <c r="H14" s="159">
        <v>329.41</v>
      </c>
      <c r="I14" s="158">
        <f>ROUND(E14*H14,2)</f>
        <v>3294.1</v>
      </c>
      <c r="J14" s="159">
        <v>668.59</v>
      </c>
      <c r="K14" s="158">
        <f>ROUND(E14*J14,2)</f>
        <v>6685.9</v>
      </c>
      <c r="L14" s="158">
        <v>21</v>
      </c>
      <c r="M14" s="158">
        <f>G14*(1+L14/100)</f>
        <v>0</v>
      </c>
      <c r="N14" s="157">
        <v>3.4909999999999997E-2</v>
      </c>
      <c r="O14" s="157">
        <f>ROUND(E14*N14,2)</f>
        <v>0.35</v>
      </c>
      <c r="P14" s="157">
        <v>0</v>
      </c>
      <c r="Q14" s="157">
        <f>ROUND(E14*P14,2)</f>
        <v>0</v>
      </c>
      <c r="R14" s="158"/>
      <c r="S14" s="158" t="s">
        <v>130</v>
      </c>
      <c r="T14" s="158" t="s">
        <v>130</v>
      </c>
      <c r="U14" s="158">
        <v>1.1841699999999999</v>
      </c>
      <c r="V14" s="158">
        <f>ROUND(E14*U14,2)</f>
        <v>11.84</v>
      </c>
      <c r="W14" s="158"/>
      <c r="X14" s="158" t="s">
        <v>131</v>
      </c>
      <c r="Y14" s="158" t="s">
        <v>132</v>
      </c>
      <c r="Z14" s="148"/>
      <c r="AA14" s="148"/>
      <c r="AB14" s="148"/>
      <c r="AC14" s="148"/>
      <c r="AD14" s="148"/>
      <c r="AE14" s="148"/>
      <c r="AF14" s="148"/>
      <c r="AG14" s="148" t="s">
        <v>133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162" t="s">
        <v>126</v>
      </c>
      <c r="B15" s="163" t="s">
        <v>63</v>
      </c>
      <c r="C15" s="187" t="s">
        <v>64</v>
      </c>
      <c r="D15" s="164"/>
      <c r="E15" s="165"/>
      <c r="F15" s="166"/>
      <c r="G15" s="167">
        <f>SUM(G16,G18)</f>
        <v>0</v>
      </c>
      <c r="H15" s="161"/>
      <c r="I15" s="161">
        <f>SUM(I16:I16)</f>
        <v>3731.14</v>
      </c>
      <c r="J15" s="161"/>
      <c r="K15" s="161">
        <f>SUM(K16:K16)</f>
        <v>2018.86</v>
      </c>
      <c r="L15" s="161"/>
      <c r="M15" s="161">
        <f>SUM(M16:M16)</f>
        <v>0</v>
      </c>
      <c r="N15" s="160"/>
      <c r="O15" s="160">
        <f>SUM(O16:O16)</f>
        <v>0.06</v>
      </c>
      <c r="P15" s="160"/>
      <c r="Q15" s="160">
        <f>SUM(Q16:Q16)</f>
        <v>0</v>
      </c>
      <c r="R15" s="161"/>
      <c r="S15" s="161"/>
      <c r="T15" s="161"/>
      <c r="U15" s="161"/>
      <c r="V15" s="161">
        <f>SUM(V16:V16)</f>
        <v>3.72</v>
      </c>
      <c r="W15" s="161"/>
      <c r="X15" s="161"/>
      <c r="Y15" s="161"/>
      <c r="AG15" t="s">
        <v>127</v>
      </c>
    </row>
    <row r="16" spans="1:60" ht="22.5" outlineLevel="1" x14ac:dyDescent="0.2">
      <c r="A16" s="181">
        <v>5</v>
      </c>
      <c r="B16" s="182" t="s">
        <v>141</v>
      </c>
      <c r="C16" s="188" t="s">
        <v>142</v>
      </c>
      <c r="D16" s="183" t="s">
        <v>143</v>
      </c>
      <c r="E16" s="184">
        <v>2</v>
      </c>
      <c r="F16" s="185"/>
      <c r="G16" s="186">
        <f>ROUND(E16*F16,2)</f>
        <v>0</v>
      </c>
      <c r="H16" s="159">
        <v>1865.57</v>
      </c>
      <c r="I16" s="158">
        <f>ROUND(E16*H16,2)</f>
        <v>3731.14</v>
      </c>
      <c r="J16" s="159">
        <v>1009.43</v>
      </c>
      <c r="K16" s="158">
        <f>ROUND(E16*J16,2)</f>
        <v>2018.86</v>
      </c>
      <c r="L16" s="158">
        <v>21</v>
      </c>
      <c r="M16" s="158">
        <f>G16*(1+L16/100)</f>
        <v>0</v>
      </c>
      <c r="N16" s="157">
        <v>2.9569999999999999E-2</v>
      </c>
      <c r="O16" s="157">
        <f>ROUND(E16*N16,2)</f>
        <v>0.06</v>
      </c>
      <c r="P16" s="157">
        <v>0</v>
      </c>
      <c r="Q16" s="157">
        <f>ROUND(E16*P16,2)</f>
        <v>0</v>
      </c>
      <c r="R16" s="158"/>
      <c r="S16" s="158" t="s">
        <v>130</v>
      </c>
      <c r="T16" s="158" t="s">
        <v>130</v>
      </c>
      <c r="U16" s="158">
        <v>1.86</v>
      </c>
      <c r="V16" s="158">
        <f>ROUND(E16*U16,2)</f>
        <v>3.72</v>
      </c>
      <c r="W16" s="158"/>
      <c r="X16" s="158" t="s">
        <v>131</v>
      </c>
      <c r="Y16" s="158" t="s">
        <v>132</v>
      </c>
      <c r="Z16" s="148"/>
      <c r="AA16" s="148"/>
      <c r="AB16" s="148"/>
      <c r="AC16" s="148"/>
      <c r="AD16" s="148"/>
      <c r="AE16" s="148"/>
      <c r="AF16" s="148"/>
      <c r="AG16" s="148" t="s">
        <v>133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69"/>
      <c r="B17" s="170"/>
      <c r="C17" s="281" t="s">
        <v>268</v>
      </c>
      <c r="D17" s="282"/>
      <c r="E17" s="282"/>
      <c r="F17" s="282"/>
      <c r="G17" s="282"/>
      <c r="H17" s="159"/>
      <c r="I17" s="158"/>
      <c r="J17" s="159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69">
        <v>6</v>
      </c>
      <c r="B18" s="170" t="s">
        <v>298</v>
      </c>
      <c r="C18" s="188" t="s">
        <v>299</v>
      </c>
      <c r="D18" s="183" t="s">
        <v>143</v>
      </c>
      <c r="E18" s="184">
        <v>1</v>
      </c>
      <c r="F18" s="185"/>
      <c r="G18" s="186">
        <f>ROUND(E18*F18,2)</f>
        <v>0</v>
      </c>
      <c r="H18" s="159"/>
      <c r="I18" s="158"/>
      <c r="J18" s="159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69"/>
      <c r="B19" s="170"/>
      <c r="C19" s="281" t="s">
        <v>300</v>
      </c>
      <c r="D19" s="282"/>
      <c r="E19" s="282"/>
      <c r="F19" s="282"/>
      <c r="G19" s="282"/>
      <c r="H19" s="159"/>
      <c r="I19" s="158"/>
      <c r="J19" s="159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x14ac:dyDescent="0.2">
      <c r="A20" s="162" t="s">
        <v>126</v>
      </c>
      <c r="B20" s="163" t="s">
        <v>65</v>
      </c>
      <c r="C20" s="187" t="s">
        <v>66</v>
      </c>
      <c r="D20" s="164"/>
      <c r="E20" s="165"/>
      <c r="F20" s="166"/>
      <c r="G20" s="167">
        <f>SUMIF(AG21:AG21,"&lt;&gt;NOR",G21:G21)</f>
        <v>0</v>
      </c>
      <c r="H20" s="161"/>
      <c r="I20" s="161">
        <f>SUM(I21:I21)</f>
        <v>2553</v>
      </c>
      <c r="J20" s="161"/>
      <c r="K20" s="161">
        <f>SUM(K21:K21)</f>
        <v>4372</v>
      </c>
      <c r="L20" s="161"/>
      <c r="M20" s="161">
        <f>SUM(M21:M21)</f>
        <v>0</v>
      </c>
      <c r="N20" s="160"/>
      <c r="O20" s="160">
        <f>SUM(O21:O21)</f>
        <v>0.06</v>
      </c>
      <c r="P20" s="160"/>
      <c r="Q20" s="160">
        <f>SUM(Q21:Q21)</f>
        <v>0</v>
      </c>
      <c r="R20" s="161"/>
      <c r="S20" s="161"/>
      <c r="T20" s="161"/>
      <c r="U20" s="161"/>
      <c r="V20" s="161">
        <f>SUM(V21:V21)</f>
        <v>8.85</v>
      </c>
      <c r="W20" s="161"/>
      <c r="X20" s="161"/>
      <c r="Y20" s="161"/>
      <c r="AG20" t="s">
        <v>127</v>
      </c>
    </row>
    <row r="21" spans="1:60" outlineLevel="1" x14ac:dyDescent="0.2">
      <c r="A21" s="181">
        <v>7</v>
      </c>
      <c r="B21" s="182" t="s">
        <v>144</v>
      </c>
      <c r="C21" s="188" t="s">
        <v>145</v>
      </c>
      <c r="D21" s="183" t="s">
        <v>129</v>
      </c>
      <c r="E21" s="184">
        <v>50</v>
      </c>
      <c r="F21" s="185"/>
      <c r="G21" s="186">
        <f>ROUND(E21*F21,2)</f>
        <v>0</v>
      </c>
      <c r="H21" s="159">
        <v>51.06</v>
      </c>
      <c r="I21" s="158">
        <f>ROUND(E21*H21,2)</f>
        <v>2553</v>
      </c>
      <c r="J21" s="159">
        <v>87.44</v>
      </c>
      <c r="K21" s="158">
        <f>ROUND(E21*J21,2)</f>
        <v>4372</v>
      </c>
      <c r="L21" s="158">
        <v>21</v>
      </c>
      <c r="M21" s="158">
        <f>G21*(1+L21/100)</f>
        <v>0</v>
      </c>
      <c r="N21" s="157">
        <v>1.2099999999999999E-3</v>
      </c>
      <c r="O21" s="157">
        <f>ROUND(E21*N21,2)</f>
        <v>0.06</v>
      </c>
      <c r="P21" s="157">
        <v>0</v>
      </c>
      <c r="Q21" s="157">
        <f>ROUND(E21*P21,2)</f>
        <v>0</v>
      </c>
      <c r="R21" s="158"/>
      <c r="S21" s="158" t="s">
        <v>130</v>
      </c>
      <c r="T21" s="158" t="s">
        <v>130</v>
      </c>
      <c r="U21" s="158">
        <v>0.17699999999999999</v>
      </c>
      <c r="V21" s="158">
        <f>ROUND(E21*U21,2)</f>
        <v>8.85</v>
      </c>
      <c r="W21" s="158"/>
      <c r="X21" s="158" t="s">
        <v>131</v>
      </c>
      <c r="Y21" s="158" t="s">
        <v>132</v>
      </c>
      <c r="Z21" s="148"/>
      <c r="AA21" s="148"/>
      <c r="AB21" s="148"/>
      <c r="AC21" s="148"/>
      <c r="AD21" s="148"/>
      <c r="AE21" s="148"/>
      <c r="AF21" s="148"/>
      <c r="AG21" s="148" t="s">
        <v>133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5.5" x14ac:dyDescent="0.2">
      <c r="A22" s="162" t="s">
        <v>126</v>
      </c>
      <c r="B22" s="163" t="s">
        <v>67</v>
      </c>
      <c r="C22" s="187" t="s">
        <v>68</v>
      </c>
      <c r="D22" s="164"/>
      <c r="E22" s="165"/>
      <c r="F22" s="166"/>
      <c r="G22" s="167">
        <f>SUMIF(AG23:AG23,"&lt;&gt;NOR",G23:G23)</f>
        <v>0</v>
      </c>
      <c r="H22" s="161"/>
      <c r="I22" s="161">
        <f>SUM(I23:I23)</f>
        <v>289.5</v>
      </c>
      <c r="J22" s="161"/>
      <c r="K22" s="161">
        <f>SUM(K23:K23)</f>
        <v>20560.5</v>
      </c>
      <c r="L22" s="161"/>
      <c r="M22" s="161">
        <f>SUM(M23:M23)</f>
        <v>0</v>
      </c>
      <c r="N22" s="160"/>
      <c r="O22" s="160">
        <f>SUM(O23:O23)</f>
        <v>0.01</v>
      </c>
      <c r="P22" s="160"/>
      <c r="Q22" s="160">
        <f>SUM(Q23:Q23)</f>
        <v>0</v>
      </c>
      <c r="R22" s="161"/>
      <c r="S22" s="161"/>
      <c r="T22" s="161"/>
      <c r="U22" s="161"/>
      <c r="V22" s="161">
        <f>SUM(V23:V23)</f>
        <v>46.2</v>
      </c>
      <c r="W22" s="161"/>
      <c r="X22" s="161"/>
      <c r="Y22" s="161"/>
      <c r="AG22" t="s">
        <v>127</v>
      </c>
    </row>
    <row r="23" spans="1:60" ht="22.5" outlineLevel="1" x14ac:dyDescent="0.2">
      <c r="A23" s="181">
        <v>8</v>
      </c>
      <c r="B23" s="182" t="s">
        <v>146</v>
      </c>
      <c r="C23" s="188" t="s">
        <v>147</v>
      </c>
      <c r="D23" s="183" t="s">
        <v>129</v>
      </c>
      <c r="E23" s="184">
        <v>150</v>
      </c>
      <c r="F23" s="185"/>
      <c r="G23" s="186">
        <f>ROUND(E23*F23,2)</f>
        <v>0</v>
      </c>
      <c r="H23" s="159">
        <v>1.93</v>
      </c>
      <c r="I23" s="158">
        <f>ROUND(E23*H23,2)</f>
        <v>289.5</v>
      </c>
      <c r="J23" s="159">
        <v>137.07</v>
      </c>
      <c r="K23" s="158">
        <f>ROUND(E23*J23,2)</f>
        <v>20560.5</v>
      </c>
      <c r="L23" s="158">
        <v>21</v>
      </c>
      <c r="M23" s="158">
        <f>G23*(1+L23/100)</f>
        <v>0</v>
      </c>
      <c r="N23" s="157">
        <v>4.0000000000000003E-5</v>
      </c>
      <c r="O23" s="157">
        <f>ROUND(E23*N23,2)</f>
        <v>0.01</v>
      </c>
      <c r="P23" s="157">
        <v>0</v>
      </c>
      <c r="Q23" s="157">
        <f>ROUND(E23*P23,2)</f>
        <v>0</v>
      </c>
      <c r="R23" s="158"/>
      <c r="S23" s="158" t="s">
        <v>130</v>
      </c>
      <c r="T23" s="158" t="s">
        <v>130</v>
      </c>
      <c r="U23" s="158">
        <v>0.308</v>
      </c>
      <c r="V23" s="158">
        <f>ROUND(E23*U23,2)</f>
        <v>46.2</v>
      </c>
      <c r="W23" s="158"/>
      <c r="X23" s="158" t="s">
        <v>131</v>
      </c>
      <c r="Y23" s="158" t="s">
        <v>132</v>
      </c>
      <c r="Z23" s="148"/>
      <c r="AA23" s="148"/>
      <c r="AB23" s="148"/>
      <c r="AC23" s="148"/>
      <c r="AD23" s="148"/>
      <c r="AE23" s="148"/>
      <c r="AF23" s="148"/>
      <c r="AG23" s="148" t="s">
        <v>133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x14ac:dyDescent="0.2">
      <c r="A24" s="162" t="s">
        <v>126</v>
      </c>
      <c r="B24" s="163" t="s">
        <v>69</v>
      </c>
      <c r="C24" s="187" t="s">
        <v>70</v>
      </c>
      <c r="D24" s="164"/>
      <c r="E24" s="165"/>
      <c r="F24" s="166"/>
      <c r="G24" s="167">
        <f>SUMIF(AG25:AG32,"&lt;&gt;NOR",G25:G32)</f>
        <v>0</v>
      </c>
      <c r="H24" s="161"/>
      <c r="I24" s="161">
        <f>SUM(I25:I32)</f>
        <v>34700.53</v>
      </c>
      <c r="J24" s="161"/>
      <c r="K24" s="161">
        <f>SUM(K25:K32)</f>
        <v>101669.47</v>
      </c>
      <c r="L24" s="161"/>
      <c r="M24" s="161">
        <f>SUM(M25:M32)</f>
        <v>0</v>
      </c>
      <c r="N24" s="160"/>
      <c r="O24" s="160">
        <f>SUM(O25:O32)</f>
        <v>0.03</v>
      </c>
      <c r="P24" s="160"/>
      <c r="Q24" s="160">
        <f>SUM(Q25:Q32)</f>
        <v>3.38</v>
      </c>
      <c r="R24" s="161"/>
      <c r="S24" s="161"/>
      <c r="T24" s="161"/>
      <c r="U24" s="161"/>
      <c r="V24" s="161">
        <f>SUM(V25:V32)</f>
        <v>82.14</v>
      </c>
      <c r="W24" s="161"/>
      <c r="X24" s="161"/>
      <c r="Y24" s="161"/>
      <c r="AG24" t="s">
        <v>127</v>
      </c>
    </row>
    <row r="25" spans="1:60" ht="22.5" outlineLevel="1" x14ac:dyDescent="0.2">
      <c r="A25" s="181">
        <v>9</v>
      </c>
      <c r="B25" s="182" t="s">
        <v>148</v>
      </c>
      <c r="C25" s="188" t="s">
        <v>149</v>
      </c>
      <c r="D25" s="183" t="s">
        <v>129</v>
      </c>
      <c r="E25" s="184">
        <v>15</v>
      </c>
      <c r="F25" s="185"/>
      <c r="G25" s="186">
        <f>ROUND(E25*F25,2)</f>
        <v>0</v>
      </c>
      <c r="H25" s="159">
        <v>107.8</v>
      </c>
      <c r="I25" s="158">
        <f>ROUND(E25*H25,2)</f>
        <v>1617</v>
      </c>
      <c r="J25" s="159">
        <v>682.2</v>
      </c>
      <c r="K25" s="158">
        <f>ROUND(E25*J25,2)</f>
        <v>10233</v>
      </c>
      <c r="L25" s="158">
        <v>21</v>
      </c>
      <c r="M25" s="158">
        <f>G25*(1+L25/100)</f>
        <v>0</v>
      </c>
      <c r="N25" s="157">
        <v>1.3699999999999999E-3</v>
      </c>
      <c r="O25" s="157">
        <f>ROUND(E25*N25,2)</f>
        <v>0.02</v>
      </c>
      <c r="P25" s="157">
        <v>4.1000000000000002E-2</v>
      </c>
      <c r="Q25" s="157">
        <f>ROUND(E25*P25,2)</f>
        <v>0.62</v>
      </c>
      <c r="R25" s="158"/>
      <c r="S25" s="158" t="s">
        <v>130</v>
      </c>
      <c r="T25" s="158" t="s">
        <v>150</v>
      </c>
      <c r="U25" s="158">
        <v>0.51600000000000001</v>
      </c>
      <c r="V25" s="158">
        <f>ROUND(E25*U25,2)</f>
        <v>7.74</v>
      </c>
      <c r="W25" s="158"/>
      <c r="X25" s="158" t="s">
        <v>131</v>
      </c>
      <c r="Y25" s="158" t="s">
        <v>132</v>
      </c>
      <c r="Z25" s="148"/>
      <c r="AA25" s="148"/>
      <c r="AB25" s="148"/>
      <c r="AC25" s="148"/>
      <c r="AD25" s="148"/>
      <c r="AE25" s="148"/>
      <c r="AF25" s="148"/>
      <c r="AG25" s="148" t="s">
        <v>133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81"/>
      <c r="B26" s="182"/>
      <c r="C26" s="281" t="s">
        <v>270</v>
      </c>
      <c r="D26" s="282"/>
      <c r="E26" s="282"/>
      <c r="F26" s="282"/>
      <c r="G26" s="282"/>
      <c r="H26" s="159"/>
      <c r="I26" s="158"/>
      <c r="J26" s="159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81">
        <v>10</v>
      </c>
      <c r="B27" s="182" t="s">
        <v>151</v>
      </c>
      <c r="C27" s="188" t="s">
        <v>152</v>
      </c>
      <c r="D27" s="183" t="s">
        <v>153</v>
      </c>
      <c r="E27" s="184">
        <v>2</v>
      </c>
      <c r="F27" s="185"/>
      <c r="G27" s="186">
        <f>ROUND(E27*F27,2)</f>
        <v>0</v>
      </c>
      <c r="H27" s="159">
        <v>973.53</v>
      </c>
      <c r="I27" s="158">
        <f>ROUND(E27*H27,2)</f>
        <v>1947.06</v>
      </c>
      <c r="J27" s="159">
        <v>2926.47</v>
      </c>
      <c r="K27" s="158">
        <f>ROUND(E27*J27,2)</f>
        <v>5852.94</v>
      </c>
      <c r="L27" s="158">
        <v>21</v>
      </c>
      <c r="M27" s="158">
        <f>G27*(1+L27/100)</f>
        <v>0</v>
      </c>
      <c r="N27" s="157">
        <v>0</v>
      </c>
      <c r="O27" s="157">
        <f>ROUND(E27*N27,2)</f>
        <v>0</v>
      </c>
      <c r="P27" s="157">
        <v>7.9000000000000001E-4</v>
      </c>
      <c r="Q27" s="157">
        <f>ROUND(E27*P27,2)</f>
        <v>0</v>
      </c>
      <c r="R27" s="158"/>
      <c r="S27" s="158" t="s">
        <v>130</v>
      </c>
      <c r="T27" s="158" t="s">
        <v>150</v>
      </c>
      <c r="U27" s="158">
        <v>2.4500000000000002</v>
      </c>
      <c r="V27" s="158">
        <f>ROUND(E27*U27,2)</f>
        <v>4.9000000000000004</v>
      </c>
      <c r="W27" s="158"/>
      <c r="X27" s="158" t="s">
        <v>131</v>
      </c>
      <c r="Y27" s="158" t="s">
        <v>132</v>
      </c>
      <c r="Z27" s="148"/>
      <c r="AA27" s="148"/>
      <c r="AB27" s="148"/>
      <c r="AC27" s="148"/>
      <c r="AD27" s="148"/>
      <c r="AE27" s="148"/>
      <c r="AF27" s="148"/>
      <c r="AG27" s="148" t="s">
        <v>133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81"/>
      <c r="B28" s="182"/>
      <c r="C28" s="281" t="s">
        <v>271</v>
      </c>
      <c r="D28" s="282"/>
      <c r="E28" s="282"/>
      <c r="F28" s="282"/>
      <c r="G28" s="282"/>
      <c r="H28" s="159"/>
      <c r="I28" s="158"/>
      <c r="J28" s="159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81">
        <v>11</v>
      </c>
      <c r="B29" s="182" t="s">
        <v>154</v>
      </c>
      <c r="C29" s="188" t="s">
        <v>155</v>
      </c>
      <c r="D29" s="183" t="s">
        <v>143</v>
      </c>
      <c r="E29" s="184">
        <v>12</v>
      </c>
      <c r="F29" s="185"/>
      <c r="G29" s="186">
        <f>ROUND(E29*F29,2)</f>
        <v>0</v>
      </c>
      <c r="H29" s="159">
        <v>2564.81</v>
      </c>
      <c r="I29" s="158">
        <f>ROUND(E29*H29,2)</f>
        <v>30777.72</v>
      </c>
      <c r="J29" s="159">
        <v>6335.19</v>
      </c>
      <c r="K29" s="158">
        <f>ROUND(E29*J29,2)</f>
        <v>76022.28</v>
      </c>
      <c r="L29" s="158">
        <v>21</v>
      </c>
      <c r="M29" s="158">
        <f>G29*(1+L29/100)</f>
        <v>0</v>
      </c>
      <c r="N29" s="157">
        <v>0</v>
      </c>
      <c r="O29" s="157">
        <f>ROUND(E29*N29,2)</f>
        <v>0</v>
      </c>
      <c r="P29" s="157">
        <v>3.3169999999999998E-2</v>
      </c>
      <c r="Q29" s="157">
        <f>ROUND(E29*P29,2)</f>
        <v>0.4</v>
      </c>
      <c r="R29" s="158"/>
      <c r="S29" s="158" t="s">
        <v>130</v>
      </c>
      <c r="T29" s="158" t="s">
        <v>150</v>
      </c>
      <c r="U29" s="158">
        <v>3.9</v>
      </c>
      <c r="V29" s="158">
        <f>ROUND(E29*U29,2)</f>
        <v>46.8</v>
      </c>
      <c r="W29" s="158"/>
      <c r="X29" s="158" t="s">
        <v>131</v>
      </c>
      <c r="Y29" s="158" t="s">
        <v>132</v>
      </c>
      <c r="Z29" s="148"/>
      <c r="AA29" s="148"/>
      <c r="AB29" s="148"/>
      <c r="AC29" s="148"/>
      <c r="AD29" s="148"/>
      <c r="AE29" s="148"/>
      <c r="AF29" s="148"/>
      <c r="AG29" s="148" t="s">
        <v>133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81"/>
      <c r="B30" s="182"/>
      <c r="C30" s="281" t="s">
        <v>272</v>
      </c>
      <c r="D30" s="282"/>
      <c r="E30" s="282"/>
      <c r="F30" s="282"/>
      <c r="G30" s="282"/>
      <c r="H30" s="159"/>
      <c r="I30" s="158"/>
      <c r="J30" s="159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5">
        <v>12</v>
      </c>
      <c r="B31" s="176" t="s">
        <v>156</v>
      </c>
      <c r="C31" s="189" t="s">
        <v>157</v>
      </c>
      <c r="D31" s="177" t="s">
        <v>138</v>
      </c>
      <c r="E31" s="178">
        <v>25</v>
      </c>
      <c r="F31" s="179"/>
      <c r="G31" s="180">
        <f>ROUND(E31*F31,2)</f>
        <v>0</v>
      </c>
      <c r="H31" s="159">
        <v>14.35</v>
      </c>
      <c r="I31" s="158">
        <f>ROUND(E31*H31,2)</f>
        <v>358.75</v>
      </c>
      <c r="J31" s="159">
        <v>275.64999999999998</v>
      </c>
      <c r="K31" s="158">
        <f>ROUND(E31*J31,2)</f>
        <v>6891.25</v>
      </c>
      <c r="L31" s="158">
        <v>21</v>
      </c>
      <c r="M31" s="158">
        <f>G31*(1+L31/100)</f>
        <v>0</v>
      </c>
      <c r="N31" s="157">
        <v>4.8999999999999998E-4</v>
      </c>
      <c r="O31" s="157">
        <f>ROUND(E31*N31,2)</f>
        <v>0.01</v>
      </c>
      <c r="P31" s="157">
        <v>0.04</v>
      </c>
      <c r="Q31" s="157">
        <f>ROUND(E31*P31,2)</f>
        <v>1</v>
      </c>
      <c r="R31" s="158"/>
      <c r="S31" s="158" t="s">
        <v>130</v>
      </c>
      <c r="T31" s="158" t="s">
        <v>130</v>
      </c>
      <c r="U31" s="158">
        <v>0.66800000000000004</v>
      </c>
      <c r="V31" s="158">
        <f>ROUND(E31*U31,2)</f>
        <v>16.7</v>
      </c>
      <c r="W31" s="158"/>
      <c r="X31" s="158" t="s">
        <v>131</v>
      </c>
      <c r="Y31" s="158" t="s">
        <v>132</v>
      </c>
      <c r="Z31" s="148"/>
      <c r="AA31" s="148"/>
      <c r="AB31" s="148"/>
      <c r="AC31" s="148"/>
      <c r="AD31" s="148"/>
      <c r="AE31" s="148"/>
      <c r="AF31" s="148"/>
      <c r="AG31" s="148" t="s">
        <v>133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81">
        <v>13</v>
      </c>
      <c r="B32" s="182" t="s">
        <v>159</v>
      </c>
      <c r="C32" s="188" t="s">
        <v>160</v>
      </c>
      <c r="D32" s="183" t="s">
        <v>129</v>
      </c>
      <c r="E32" s="184">
        <v>20</v>
      </c>
      <c r="F32" s="185"/>
      <c r="G32" s="186">
        <f>ROUND(E32*F32,2)</f>
        <v>0</v>
      </c>
      <c r="H32" s="159">
        <v>0</v>
      </c>
      <c r="I32" s="158">
        <f>ROUND(E32*H32,2)</f>
        <v>0</v>
      </c>
      <c r="J32" s="159">
        <v>133.5</v>
      </c>
      <c r="K32" s="158">
        <f>ROUND(E32*J32,2)</f>
        <v>2670</v>
      </c>
      <c r="L32" s="158">
        <v>21</v>
      </c>
      <c r="M32" s="158">
        <f>G32*(1+L32/100)</f>
        <v>0</v>
      </c>
      <c r="N32" s="157">
        <v>0</v>
      </c>
      <c r="O32" s="157">
        <f>ROUND(E32*N32,2)</f>
        <v>0</v>
      </c>
      <c r="P32" s="157">
        <v>6.8000000000000005E-2</v>
      </c>
      <c r="Q32" s="157">
        <f>ROUND(E32*P32,2)</f>
        <v>1.36</v>
      </c>
      <c r="R32" s="158"/>
      <c r="S32" s="158" t="s">
        <v>130</v>
      </c>
      <c r="T32" s="158" t="s">
        <v>130</v>
      </c>
      <c r="U32" s="158">
        <v>0.3</v>
      </c>
      <c r="V32" s="158">
        <f>ROUND(E32*U32,2)</f>
        <v>6</v>
      </c>
      <c r="W32" s="158"/>
      <c r="X32" s="158" t="s">
        <v>131</v>
      </c>
      <c r="Y32" s="158" t="s">
        <v>132</v>
      </c>
      <c r="Z32" s="148"/>
      <c r="AA32" s="148"/>
      <c r="AB32" s="148"/>
      <c r="AC32" s="148"/>
      <c r="AD32" s="148"/>
      <c r="AE32" s="148"/>
      <c r="AF32" s="148"/>
      <c r="AG32" s="148" t="s">
        <v>133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x14ac:dyDescent="0.2">
      <c r="A33" s="162" t="s">
        <v>126</v>
      </c>
      <c r="B33" s="163" t="s">
        <v>71</v>
      </c>
      <c r="C33" s="187" t="s">
        <v>72</v>
      </c>
      <c r="D33" s="164"/>
      <c r="E33" s="165"/>
      <c r="F33" s="166"/>
      <c r="G33" s="167">
        <f>SUMIF(AG34:AG34,"&lt;&gt;NOR",G34:G34)</f>
        <v>0</v>
      </c>
      <c r="H33" s="161"/>
      <c r="I33" s="161">
        <f>SUM(I34:I34)</f>
        <v>0</v>
      </c>
      <c r="J33" s="161"/>
      <c r="K33" s="161">
        <f>SUM(K34:K34)</f>
        <v>0</v>
      </c>
      <c r="L33" s="161"/>
      <c r="M33" s="161">
        <f>SUM(M34:M34)</f>
        <v>0</v>
      </c>
      <c r="N33" s="160"/>
      <c r="O33" s="160">
        <f>SUM(O34:O34)</f>
        <v>0</v>
      </c>
      <c r="P33" s="160"/>
      <c r="Q33" s="160">
        <f>SUM(Q34:Q34)</f>
        <v>0</v>
      </c>
      <c r="R33" s="161"/>
      <c r="S33" s="161"/>
      <c r="T33" s="161"/>
      <c r="U33" s="161"/>
      <c r="V33" s="161">
        <f>SUM(V34:V34)</f>
        <v>0.92</v>
      </c>
      <c r="W33" s="161"/>
      <c r="X33" s="161"/>
      <c r="Y33" s="161"/>
      <c r="AG33" t="s">
        <v>127</v>
      </c>
    </row>
    <row r="34" spans="1:60" outlineLevel="1" x14ac:dyDescent="0.2">
      <c r="A34" s="181">
        <v>14</v>
      </c>
      <c r="B34" s="182" t="s">
        <v>161</v>
      </c>
      <c r="C34" s="188" t="s">
        <v>162</v>
      </c>
      <c r="D34" s="183" t="s">
        <v>0</v>
      </c>
      <c r="E34" s="184">
        <v>3</v>
      </c>
      <c r="F34" s="185"/>
      <c r="G34" s="186">
        <f>ROUND(E34*F34,2)</f>
        <v>0</v>
      </c>
      <c r="H34" s="159">
        <v>0</v>
      </c>
      <c r="I34" s="158">
        <f>ROUND(E34*H34,2)</f>
        <v>0</v>
      </c>
      <c r="J34" s="159">
        <v>0</v>
      </c>
      <c r="K34" s="158">
        <f>ROUND(E34*J34,2)</f>
        <v>0</v>
      </c>
      <c r="L34" s="158">
        <v>21</v>
      </c>
      <c r="M34" s="158">
        <f>G34*(1+L34/100)</f>
        <v>0</v>
      </c>
      <c r="N34" s="157">
        <v>0</v>
      </c>
      <c r="O34" s="157">
        <f>ROUND(E34*N34,2)</f>
        <v>0</v>
      </c>
      <c r="P34" s="157">
        <v>0</v>
      </c>
      <c r="Q34" s="157">
        <f>ROUND(E34*P34,2)</f>
        <v>0</v>
      </c>
      <c r="R34" s="158"/>
      <c r="S34" s="158" t="s">
        <v>130</v>
      </c>
      <c r="T34" s="158" t="s">
        <v>150</v>
      </c>
      <c r="U34" s="158">
        <v>0.307</v>
      </c>
      <c r="V34" s="158">
        <f>ROUND(E34*U34,2)</f>
        <v>0.92</v>
      </c>
      <c r="W34" s="158"/>
      <c r="X34" s="158" t="s">
        <v>131</v>
      </c>
      <c r="Y34" s="158" t="s">
        <v>132</v>
      </c>
      <c r="Z34" s="148"/>
      <c r="AA34" s="148"/>
      <c r="AB34" s="148"/>
      <c r="AC34" s="148"/>
      <c r="AD34" s="148"/>
      <c r="AE34" s="148"/>
      <c r="AF34" s="148"/>
      <c r="AG34" s="148" t="s">
        <v>133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x14ac:dyDescent="0.2">
      <c r="A35" s="162" t="s">
        <v>126</v>
      </c>
      <c r="B35" s="163" t="s">
        <v>73</v>
      </c>
      <c r="C35" s="187" t="s">
        <v>74</v>
      </c>
      <c r="D35" s="164"/>
      <c r="E35" s="165"/>
      <c r="F35" s="166"/>
      <c r="G35" s="167">
        <f>SUMIF(AG36:AG41,"&lt;&gt;NOR",G36:G41)</f>
        <v>0</v>
      </c>
      <c r="H35" s="161"/>
      <c r="I35" s="161">
        <f>SUM(I36:I41)</f>
        <v>2545</v>
      </c>
      <c r="J35" s="161"/>
      <c r="K35" s="161">
        <f>SUM(K36:K41)</f>
        <v>217545</v>
      </c>
      <c r="L35" s="161"/>
      <c r="M35" s="161">
        <f>SUM(M36:M41)</f>
        <v>0</v>
      </c>
      <c r="N35" s="160"/>
      <c r="O35" s="160">
        <f>SUM(O36:O41)</f>
        <v>0.01</v>
      </c>
      <c r="P35" s="160"/>
      <c r="Q35" s="160">
        <f>SUM(Q36:Q41)</f>
        <v>0</v>
      </c>
      <c r="R35" s="161"/>
      <c r="S35" s="161"/>
      <c r="T35" s="161"/>
      <c r="U35" s="161"/>
      <c r="V35" s="161">
        <f>SUM(V36:V41)</f>
        <v>7.18</v>
      </c>
      <c r="W35" s="161"/>
      <c r="X35" s="161"/>
      <c r="Y35" s="161"/>
      <c r="AG35" t="s">
        <v>127</v>
      </c>
    </row>
    <row r="36" spans="1:60" ht="22.5" outlineLevel="1" x14ac:dyDescent="0.2">
      <c r="A36" s="175">
        <v>15</v>
      </c>
      <c r="B36" s="176" t="s">
        <v>163</v>
      </c>
      <c r="C36" s="189" t="s">
        <v>164</v>
      </c>
      <c r="D36" s="177" t="s">
        <v>138</v>
      </c>
      <c r="E36" s="178">
        <v>20</v>
      </c>
      <c r="F36" s="179"/>
      <c r="G36" s="180">
        <f>ROUND(E36*F36,2)</f>
        <v>0</v>
      </c>
      <c r="H36" s="159">
        <v>127.25</v>
      </c>
      <c r="I36" s="158">
        <f>ROUND(E36*H36,2)</f>
        <v>2545</v>
      </c>
      <c r="J36" s="159">
        <v>202.25</v>
      </c>
      <c r="K36" s="158">
        <f>ROUND(E36*J36,2)</f>
        <v>4045</v>
      </c>
      <c r="L36" s="158">
        <v>21</v>
      </c>
      <c r="M36" s="158">
        <f>G36*(1+L36/100)</f>
        <v>0</v>
      </c>
      <c r="N36" s="157">
        <v>4.6999999999999999E-4</v>
      </c>
      <c r="O36" s="157">
        <f>ROUND(E36*N36,2)</f>
        <v>0.01</v>
      </c>
      <c r="P36" s="157">
        <v>0</v>
      </c>
      <c r="Q36" s="157">
        <f>ROUND(E36*P36,2)</f>
        <v>0</v>
      </c>
      <c r="R36" s="158"/>
      <c r="S36" s="158" t="s">
        <v>130</v>
      </c>
      <c r="T36" s="158" t="s">
        <v>130</v>
      </c>
      <c r="U36" s="158">
        <v>0.35899999999999999</v>
      </c>
      <c r="V36" s="158">
        <f>ROUND(E36*U36,2)</f>
        <v>7.18</v>
      </c>
      <c r="W36" s="158"/>
      <c r="X36" s="158" t="s">
        <v>131</v>
      </c>
      <c r="Y36" s="158" t="s">
        <v>132</v>
      </c>
      <c r="Z36" s="148"/>
      <c r="AA36" s="148"/>
      <c r="AB36" s="148"/>
      <c r="AC36" s="148"/>
      <c r="AD36" s="148"/>
      <c r="AE36" s="148"/>
      <c r="AF36" s="148"/>
      <c r="AG36" s="148" t="s">
        <v>133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281" t="s">
        <v>165</v>
      </c>
      <c r="D37" s="282"/>
      <c r="E37" s="282"/>
      <c r="F37" s="282"/>
      <c r="G37" s="282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158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22.5" outlineLevel="1" x14ac:dyDescent="0.2">
      <c r="A38" s="181">
        <v>16</v>
      </c>
      <c r="B38" s="182" t="s">
        <v>166</v>
      </c>
      <c r="C38" s="188" t="s">
        <v>167</v>
      </c>
      <c r="D38" s="183" t="s">
        <v>168</v>
      </c>
      <c r="E38" s="184">
        <v>45</v>
      </c>
      <c r="F38" s="185"/>
      <c r="G38" s="186">
        <f>ROUND(E38*F38,2)</f>
        <v>0</v>
      </c>
      <c r="H38" s="159">
        <v>0</v>
      </c>
      <c r="I38" s="158">
        <f>ROUND(E38*H38,2)</f>
        <v>0</v>
      </c>
      <c r="J38" s="159">
        <v>3500</v>
      </c>
      <c r="K38" s="158">
        <f>ROUND(E38*J38,2)</f>
        <v>157500</v>
      </c>
      <c r="L38" s="158">
        <v>21</v>
      </c>
      <c r="M38" s="158">
        <f>G38*(1+L38/100)</f>
        <v>0</v>
      </c>
      <c r="N38" s="157">
        <v>0</v>
      </c>
      <c r="O38" s="157">
        <f>ROUND(E38*N38,2)</f>
        <v>0</v>
      </c>
      <c r="P38" s="157">
        <v>0</v>
      </c>
      <c r="Q38" s="157">
        <f>ROUND(E38*P38,2)</f>
        <v>0</v>
      </c>
      <c r="R38" s="158"/>
      <c r="S38" s="158" t="s">
        <v>169</v>
      </c>
      <c r="T38" s="158" t="s">
        <v>150</v>
      </c>
      <c r="U38" s="158">
        <v>0</v>
      </c>
      <c r="V38" s="158">
        <f>ROUND(E38*U38,2)</f>
        <v>0</v>
      </c>
      <c r="W38" s="158"/>
      <c r="X38" s="158" t="s">
        <v>131</v>
      </c>
      <c r="Y38" s="158" t="s">
        <v>132</v>
      </c>
      <c r="Z38" s="148"/>
      <c r="AA38" s="148"/>
      <c r="AB38" s="148"/>
      <c r="AC38" s="148"/>
      <c r="AD38" s="148"/>
      <c r="AE38" s="148"/>
      <c r="AF38" s="148"/>
      <c r="AG38" s="148" t="s">
        <v>133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81"/>
      <c r="B39" s="182"/>
      <c r="C39" s="281" t="s">
        <v>290</v>
      </c>
      <c r="D39" s="282"/>
      <c r="E39" s="282"/>
      <c r="F39" s="282"/>
      <c r="G39" s="282"/>
      <c r="H39" s="159"/>
      <c r="I39" s="158"/>
      <c r="J39" s="159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81"/>
      <c r="B40" s="182"/>
      <c r="C40" s="281" t="s">
        <v>273</v>
      </c>
      <c r="D40" s="282"/>
      <c r="E40" s="282"/>
      <c r="F40" s="282"/>
      <c r="G40" s="282"/>
      <c r="H40" s="159"/>
      <c r="I40" s="158"/>
      <c r="J40" s="159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81">
        <v>17</v>
      </c>
      <c r="B41" s="182" t="s">
        <v>170</v>
      </c>
      <c r="C41" s="188" t="s">
        <v>171</v>
      </c>
      <c r="D41" s="183" t="s">
        <v>168</v>
      </c>
      <c r="E41" s="184">
        <v>20</v>
      </c>
      <c r="F41" s="185"/>
      <c r="G41" s="186">
        <f>ROUND(E41*F41,2)</f>
        <v>0</v>
      </c>
      <c r="H41" s="159">
        <v>0</v>
      </c>
      <c r="I41" s="158">
        <f>ROUND(E41*H41,2)</f>
        <v>0</v>
      </c>
      <c r="J41" s="159">
        <v>2800</v>
      </c>
      <c r="K41" s="158">
        <f>ROUND(E41*J41,2)</f>
        <v>56000</v>
      </c>
      <c r="L41" s="158">
        <v>21</v>
      </c>
      <c r="M41" s="158">
        <f>G41*(1+L41/100)</f>
        <v>0</v>
      </c>
      <c r="N41" s="157">
        <v>0</v>
      </c>
      <c r="O41" s="157">
        <f>ROUND(E41*N41,2)</f>
        <v>0</v>
      </c>
      <c r="P41" s="157">
        <v>0</v>
      </c>
      <c r="Q41" s="157">
        <f>ROUND(E41*P41,2)</f>
        <v>0</v>
      </c>
      <c r="R41" s="158"/>
      <c r="S41" s="158" t="s">
        <v>169</v>
      </c>
      <c r="T41" s="158" t="s">
        <v>150</v>
      </c>
      <c r="U41" s="158">
        <v>0</v>
      </c>
      <c r="V41" s="158">
        <f>ROUND(E41*U41,2)</f>
        <v>0</v>
      </c>
      <c r="W41" s="158"/>
      <c r="X41" s="158" t="s">
        <v>131</v>
      </c>
      <c r="Y41" s="158" t="s">
        <v>132</v>
      </c>
      <c r="Z41" s="148"/>
      <c r="AA41" s="148"/>
      <c r="AB41" s="148"/>
      <c r="AC41" s="148"/>
      <c r="AD41" s="148"/>
      <c r="AE41" s="148"/>
      <c r="AF41" s="148"/>
      <c r="AG41" s="148" t="s">
        <v>133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69"/>
      <c r="B42" s="170"/>
      <c r="C42" s="281" t="s">
        <v>290</v>
      </c>
      <c r="D42" s="282"/>
      <c r="E42" s="282"/>
      <c r="F42" s="282"/>
      <c r="G42" s="282"/>
      <c r="H42" s="159"/>
      <c r="I42" s="158"/>
      <c r="J42" s="159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69"/>
      <c r="B43" s="170"/>
      <c r="C43" s="281" t="s">
        <v>273</v>
      </c>
      <c r="D43" s="282"/>
      <c r="E43" s="282"/>
      <c r="F43" s="282"/>
      <c r="G43" s="282"/>
      <c r="H43" s="159"/>
      <c r="I43" s="158"/>
      <c r="J43" s="159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12.6" customHeight="1" x14ac:dyDescent="0.2">
      <c r="A44" s="162" t="s">
        <v>126</v>
      </c>
      <c r="B44" s="163" t="s">
        <v>75</v>
      </c>
      <c r="C44" s="187" t="s">
        <v>76</v>
      </c>
      <c r="D44" s="164"/>
      <c r="E44" s="165"/>
      <c r="F44" s="166"/>
      <c r="G44" s="167">
        <f>SUMIF(AG45:AG47,"&lt;&gt;NOR",G45:G47)</f>
        <v>0</v>
      </c>
      <c r="H44" s="161"/>
      <c r="I44" s="161">
        <f>SUM(I45:I47)</f>
        <v>53039.7</v>
      </c>
      <c r="J44" s="161"/>
      <c r="K44" s="161">
        <f>SUM(K45:K47)</f>
        <v>76950.3</v>
      </c>
      <c r="L44" s="161"/>
      <c r="M44" s="161">
        <f>SUM(M45:M47)</f>
        <v>0</v>
      </c>
      <c r="N44" s="160"/>
      <c r="O44" s="160">
        <f>SUM(O45:O47)</f>
        <v>1.1399999999999999</v>
      </c>
      <c r="P44" s="160"/>
      <c r="Q44" s="160">
        <f>SUM(Q45:Q47)</f>
        <v>0</v>
      </c>
      <c r="R44" s="161"/>
      <c r="S44" s="161"/>
      <c r="T44" s="161"/>
      <c r="U44" s="161"/>
      <c r="V44" s="161">
        <f>SUM(V45:V47)</f>
        <v>143.38999999999999</v>
      </c>
      <c r="W44" s="161"/>
      <c r="X44" s="161"/>
      <c r="Y44" s="161"/>
      <c r="AG44" t="s">
        <v>127</v>
      </c>
    </row>
    <row r="45" spans="1:60" ht="22.5" outlineLevel="1" x14ac:dyDescent="0.2">
      <c r="A45" s="175">
        <v>18</v>
      </c>
      <c r="B45" s="176" t="s">
        <v>172</v>
      </c>
      <c r="C45" s="189" t="s">
        <v>173</v>
      </c>
      <c r="D45" s="177" t="s">
        <v>138</v>
      </c>
      <c r="E45" s="178">
        <v>210</v>
      </c>
      <c r="F45" s="179"/>
      <c r="G45" s="180">
        <f>ROUND(E45*F45,2)</f>
        <v>0</v>
      </c>
      <c r="H45" s="159">
        <v>252.57</v>
      </c>
      <c r="I45" s="158">
        <f>ROUND(E45*H45,2)</f>
        <v>53039.7</v>
      </c>
      <c r="J45" s="159">
        <v>366.43</v>
      </c>
      <c r="K45" s="158">
        <f>ROUND(E45*J45,2)</f>
        <v>76950.3</v>
      </c>
      <c r="L45" s="158">
        <v>21</v>
      </c>
      <c r="M45" s="158">
        <f>G45*(1+L45/100)</f>
        <v>0</v>
      </c>
      <c r="N45" s="157">
        <v>5.4099999999999999E-3</v>
      </c>
      <c r="O45" s="157">
        <f>ROUND(E45*N45,2)</f>
        <v>1.1399999999999999</v>
      </c>
      <c r="P45" s="157">
        <v>0</v>
      </c>
      <c r="Q45" s="157">
        <f>ROUND(E45*P45,2)</f>
        <v>0</v>
      </c>
      <c r="R45" s="158"/>
      <c r="S45" s="158" t="s">
        <v>130</v>
      </c>
      <c r="T45" s="158" t="s">
        <v>130</v>
      </c>
      <c r="U45" s="158">
        <v>0.68279999999999996</v>
      </c>
      <c r="V45" s="158">
        <f>ROUND(E45*U45,2)</f>
        <v>143.38999999999999</v>
      </c>
      <c r="W45" s="158"/>
      <c r="X45" s="158" t="s">
        <v>131</v>
      </c>
      <c r="Y45" s="158" t="s">
        <v>132</v>
      </c>
      <c r="Z45" s="148"/>
      <c r="AA45" s="148"/>
      <c r="AB45" s="148"/>
      <c r="AC45" s="148"/>
      <c r="AD45" s="148"/>
      <c r="AE45" s="148"/>
      <c r="AF45" s="148"/>
      <c r="AG45" s="148" t="s">
        <v>133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5.9" customHeight="1" outlineLevel="2" x14ac:dyDescent="0.2">
      <c r="A46" s="155"/>
      <c r="B46" s="156"/>
      <c r="C46" s="281" t="s">
        <v>275</v>
      </c>
      <c r="D46" s="282"/>
      <c r="E46" s="282"/>
      <c r="F46" s="282"/>
      <c r="G46" s="282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158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3" x14ac:dyDescent="0.2">
      <c r="A47" s="155"/>
      <c r="B47" s="156"/>
      <c r="C47" s="283" t="s">
        <v>276</v>
      </c>
      <c r="D47" s="284"/>
      <c r="E47" s="284"/>
      <c r="F47" s="284"/>
      <c r="G47" s="284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158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3" x14ac:dyDescent="0.2">
      <c r="A48" s="155"/>
      <c r="B48" s="156"/>
      <c r="C48" s="283" t="s">
        <v>277</v>
      </c>
      <c r="D48" s="284"/>
      <c r="E48" s="284"/>
      <c r="F48" s="284"/>
      <c r="G48" s="284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x14ac:dyDescent="0.2">
      <c r="A49" s="162" t="s">
        <v>126</v>
      </c>
      <c r="B49" s="163" t="s">
        <v>77</v>
      </c>
      <c r="C49" s="187" t="s">
        <v>78</v>
      </c>
      <c r="D49" s="164"/>
      <c r="E49" s="165"/>
      <c r="F49" s="166"/>
      <c r="G49" s="167">
        <f>SUMIF(AG50:AG52,"&lt;&gt;NOR",G50:G52)</f>
        <v>0</v>
      </c>
      <c r="H49" s="161"/>
      <c r="I49" s="161">
        <f>SUM(I50:I52)</f>
        <v>0</v>
      </c>
      <c r="J49" s="161"/>
      <c r="K49" s="161">
        <f>SUM(K50:K52)</f>
        <v>50000</v>
      </c>
      <c r="L49" s="161"/>
      <c r="M49" s="161">
        <f>SUM(M50:M52)</f>
        <v>0</v>
      </c>
      <c r="N49" s="160"/>
      <c r="O49" s="160">
        <f>SUM(O50:O52)</f>
        <v>0</v>
      </c>
      <c r="P49" s="160"/>
      <c r="Q49" s="160">
        <f>SUM(Q50:Q52)</f>
        <v>0</v>
      </c>
      <c r="R49" s="161"/>
      <c r="S49" s="161"/>
      <c r="T49" s="161"/>
      <c r="U49" s="161"/>
      <c r="V49" s="161">
        <f>SUM(V50:V52)</f>
        <v>0</v>
      </c>
      <c r="W49" s="161"/>
      <c r="X49" s="161"/>
      <c r="Y49" s="161"/>
      <c r="AG49" t="s">
        <v>127</v>
      </c>
    </row>
    <row r="50" spans="1:60" ht="21.6" customHeight="1" outlineLevel="1" x14ac:dyDescent="0.2">
      <c r="A50" s="181">
        <v>19</v>
      </c>
      <c r="B50" s="182" t="s">
        <v>174</v>
      </c>
      <c r="C50" s="188" t="s">
        <v>175</v>
      </c>
      <c r="D50" s="183" t="s">
        <v>176</v>
      </c>
      <c r="E50" s="184">
        <v>1</v>
      </c>
      <c r="F50" s="185"/>
      <c r="G50" s="186">
        <f>ROUND(E50*F50,2)</f>
        <v>0</v>
      </c>
      <c r="H50" s="159">
        <v>0</v>
      </c>
      <c r="I50" s="158">
        <f>ROUND(E50*H50,2)</f>
        <v>0</v>
      </c>
      <c r="J50" s="159">
        <v>20000</v>
      </c>
      <c r="K50" s="158">
        <f>ROUND(E50*J50,2)</f>
        <v>20000</v>
      </c>
      <c r="L50" s="158">
        <v>21</v>
      </c>
      <c r="M50" s="158">
        <f>G50*(1+L50/100)</f>
        <v>0</v>
      </c>
      <c r="N50" s="157">
        <v>0</v>
      </c>
      <c r="O50" s="157">
        <f>ROUND(E50*N50,2)</f>
        <v>0</v>
      </c>
      <c r="P50" s="157">
        <v>0</v>
      </c>
      <c r="Q50" s="157">
        <f>ROUND(E50*P50,2)</f>
        <v>0</v>
      </c>
      <c r="R50" s="158"/>
      <c r="S50" s="158" t="s">
        <v>169</v>
      </c>
      <c r="T50" s="158" t="s">
        <v>150</v>
      </c>
      <c r="U50" s="158">
        <v>0</v>
      </c>
      <c r="V50" s="158">
        <f>ROUND(E50*U50,2)</f>
        <v>0</v>
      </c>
      <c r="W50" s="158"/>
      <c r="X50" s="158" t="s">
        <v>131</v>
      </c>
      <c r="Y50" s="158" t="s">
        <v>132</v>
      </c>
      <c r="Z50" s="148"/>
      <c r="AA50" s="148"/>
      <c r="AB50" s="148"/>
      <c r="AC50" s="148"/>
      <c r="AD50" s="148"/>
      <c r="AE50" s="148"/>
      <c r="AF50" s="148"/>
      <c r="AG50" s="148" t="s">
        <v>133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81"/>
      <c r="B51" s="182"/>
      <c r="C51" s="283" t="s">
        <v>289</v>
      </c>
      <c r="D51" s="284"/>
      <c r="E51" s="284"/>
      <c r="F51" s="284"/>
      <c r="G51" s="284"/>
      <c r="H51" s="159"/>
      <c r="I51" s="158"/>
      <c r="J51" s="159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22.5" outlineLevel="1" x14ac:dyDescent="0.2">
      <c r="A52" s="181">
        <v>20</v>
      </c>
      <c r="B52" s="182" t="s">
        <v>177</v>
      </c>
      <c r="C52" s="188" t="s">
        <v>178</v>
      </c>
      <c r="D52" s="183" t="s">
        <v>179</v>
      </c>
      <c r="E52" s="184">
        <v>6</v>
      </c>
      <c r="F52" s="185"/>
      <c r="G52" s="186">
        <f>ROUND(E52*F52,2)</f>
        <v>0</v>
      </c>
      <c r="H52" s="159">
        <v>0</v>
      </c>
      <c r="I52" s="158">
        <f>ROUND(E52*H52,2)</f>
        <v>0</v>
      </c>
      <c r="J52" s="159">
        <v>5000</v>
      </c>
      <c r="K52" s="158">
        <f>ROUND(E52*J52,2)</f>
        <v>30000</v>
      </c>
      <c r="L52" s="158">
        <v>21</v>
      </c>
      <c r="M52" s="158">
        <f>G52*(1+L52/100)</f>
        <v>0</v>
      </c>
      <c r="N52" s="157">
        <v>0</v>
      </c>
      <c r="O52" s="157">
        <f>ROUND(E52*N52,2)</f>
        <v>0</v>
      </c>
      <c r="P52" s="157">
        <v>0</v>
      </c>
      <c r="Q52" s="157">
        <f>ROUND(E52*P52,2)</f>
        <v>0</v>
      </c>
      <c r="R52" s="158"/>
      <c r="S52" s="158" t="s">
        <v>169</v>
      </c>
      <c r="T52" s="158" t="s">
        <v>150</v>
      </c>
      <c r="U52" s="158">
        <v>0</v>
      </c>
      <c r="V52" s="158">
        <f>ROUND(E52*U52,2)</f>
        <v>0</v>
      </c>
      <c r="W52" s="158"/>
      <c r="X52" s="158" t="s">
        <v>131</v>
      </c>
      <c r="Y52" s="158" t="s">
        <v>132</v>
      </c>
      <c r="Z52" s="148"/>
      <c r="AA52" s="148"/>
      <c r="AB52" s="148"/>
      <c r="AC52" s="148"/>
      <c r="AD52" s="148"/>
      <c r="AE52" s="148"/>
      <c r="AF52" s="148"/>
      <c r="AG52" s="148" t="s">
        <v>133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69"/>
      <c r="B53" s="170"/>
      <c r="C53" s="283" t="s">
        <v>274</v>
      </c>
      <c r="D53" s="284"/>
      <c r="E53" s="284"/>
      <c r="F53" s="284"/>
      <c r="G53" s="284"/>
      <c r="H53" s="159"/>
      <c r="I53" s="158"/>
      <c r="J53" s="159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x14ac:dyDescent="0.2">
      <c r="A54" s="162" t="s">
        <v>126</v>
      </c>
      <c r="B54" s="163" t="s">
        <v>79</v>
      </c>
      <c r="C54" s="187" t="s">
        <v>80</v>
      </c>
      <c r="D54" s="164"/>
      <c r="E54" s="165"/>
      <c r="F54" s="166"/>
      <c r="G54" s="167">
        <f>SUMIF(AG55:AG57,"&lt;&gt;NOR",G55:G57)</f>
        <v>0</v>
      </c>
      <c r="H54" s="161"/>
      <c r="I54" s="161">
        <f>SUM(I55:I57)</f>
        <v>8430</v>
      </c>
      <c r="J54" s="161"/>
      <c r="K54" s="161">
        <f>SUM(K55:K57)</f>
        <v>1500</v>
      </c>
      <c r="L54" s="161"/>
      <c r="M54" s="161">
        <f>SUM(M55:M57)</f>
        <v>0</v>
      </c>
      <c r="N54" s="160"/>
      <c r="O54" s="160">
        <f>SUM(O55:O57)</f>
        <v>0.04</v>
      </c>
      <c r="P54" s="160"/>
      <c r="Q54" s="160">
        <f>SUM(Q55:Q57)</f>
        <v>0</v>
      </c>
      <c r="R54" s="161"/>
      <c r="S54" s="161"/>
      <c r="T54" s="161"/>
      <c r="U54" s="161"/>
      <c r="V54" s="161">
        <f>SUM(V55:V57)</f>
        <v>2.9</v>
      </c>
      <c r="W54" s="161"/>
      <c r="X54" s="161"/>
      <c r="Y54" s="161"/>
      <c r="AG54" t="s">
        <v>127</v>
      </c>
    </row>
    <row r="55" spans="1:60" outlineLevel="1" x14ac:dyDescent="0.2">
      <c r="A55" s="181">
        <v>21</v>
      </c>
      <c r="B55" s="182" t="s">
        <v>180</v>
      </c>
      <c r="C55" s="188" t="s">
        <v>181</v>
      </c>
      <c r="D55" s="183" t="s">
        <v>143</v>
      </c>
      <c r="E55" s="184">
        <v>2</v>
      </c>
      <c r="F55" s="185"/>
      <c r="G55" s="186">
        <f>ROUND(E55*F55,2)</f>
        <v>0</v>
      </c>
      <c r="H55" s="159">
        <v>0</v>
      </c>
      <c r="I55" s="158">
        <f>ROUND(E55*H55,2)</f>
        <v>0</v>
      </c>
      <c r="J55" s="159">
        <v>750</v>
      </c>
      <c r="K55" s="158">
        <f>ROUND(E55*J55,2)</f>
        <v>1500</v>
      </c>
      <c r="L55" s="158">
        <v>21</v>
      </c>
      <c r="M55" s="158">
        <f>G55*(1+L55/100)</f>
        <v>0</v>
      </c>
      <c r="N55" s="157">
        <v>0</v>
      </c>
      <c r="O55" s="157">
        <f>ROUND(E55*N55,2)</f>
        <v>0</v>
      </c>
      <c r="P55" s="157">
        <v>0</v>
      </c>
      <c r="Q55" s="157">
        <f>ROUND(E55*P55,2)</f>
        <v>0</v>
      </c>
      <c r="R55" s="158"/>
      <c r="S55" s="158" t="s">
        <v>130</v>
      </c>
      <c r="T55" s="158" t="s">
        <v>130</v>
      </c>
      <c r="U55" s="158">
        <v>1.45</v>
      </c>
      <c r="V55" s="158">
        <f>ROUND(E55*U55,2)</f>
        <v>2.9</v>
      </c>
      <c r="W55" s="158"/>
      <c r="X55" s="158" t="s">
        <v>131</v>
      </c>
      <c r="Y55" s="158" t="s">
        <v>132</v>
      </c>
      <c r="Z55" s="148"/>
      <c r="AA55" s="148"/>
      <c r="AB55" s="148"/>
      <c r="AC55" s="148"/>
      <c r="AD55" s="148"/>
      <c r="AE55" s="148"/>
      <c r="AF55" s="148"/>
      <c r="AG55" s="148" t="s">
        <v>133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33.75" outlineLevel="1" x14ac:dyDescent="0.2">
      <c r="A56" s="181">
        <v>22</v>
      </c>
      <c r="B56" s="182" t="s">
        <v>182</v>
      </c>
      <c r="C56" s="188" t="s">
        <v>183</v>
      </c>
      <c r="D56" s="183" t="s">
        <v>143</v>
      </c>
      <c r="E56" s="184">
        <v>1</v>
      </c>
      <c r="F56" s="185"/>
      <c r="G56" s="186">
        <f>ROUND(E56*F56,2)</f>
        <v>0</v>
      </c>
      <c r="H56" s="159">
        <v>6450</v>
      </c>
      <c r="I56" s="158">
        <f>ROUND(E56*H56,2)</f>
        <v>6450</v>
      </c>
      <c r="J56" s="159">
        <v>0</v>
      </c>
      <c r="K56" s="158">
        <f>ROUND(E56*J56,2)</f>
        <v>0</v>
      </c>
      <c r="L56" s="158">
        <v>21</v>
      </c>
      <c r="M56" s="158">
        <f>G56*(1+L56/100)</f>
        <v>0</v>
      </c>
      <c r="N56" s="157">
        <v>1.9E-2</v>
      </c>
      <c r="O56" s="157">
        <f>ROUND(E56*N56,2)</f>
        <v>0.02</v>
      </c>
      <c r="P56" s="157">
        <v>0</v>
      </c>
      <c r="Q56" s="157">
        <f>ROUND(E56*P56,2)</f>
        <v>0</v>
      </c>
      <c r="R56" s="158" t="s">
        <v>184</v>
      </c>
      <c r="S56" s="158" t="s">
        <v>130</v>
      </c>
      <c r="T56" s="158" t="s">
        <v>150</v>
      </c>
      <c r="U56" s="158">
        <v>0</v>
      </c>
      <c r="V56" s="158">
        <f>ROUND(E56*U56,2)</f>
        <v>0</v>
      </c>
      <c r="W56" s="158"/>
      <c r="X56" s="158" t="s">
        <v>185</v>
      </c>
      <c r="Y56" s="158" t="s">
        <v>132</v>
      </c>
      <c r="Z56" s="148"/>
      <c r="AA56" s="148"/>
      <c r="AB56" s="148"/>
      <c r="AC56" s="148"/>
      <c r="AD56" s="148"/>
      <c r="AE56" s="148"/>
      <c r="AF56" s="148"/>
      <c r="AG56" s="148" t="s">
        <v>186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81">
        <v>23</v>
      </c>
      <c r="B57" s="182" t="s">
        <v>187</v>
      </c>
      <c r="C57" s="188" t="s">
        <v>188</v>
      </c>
      <c r="D57" s="183" t="s">
        <v>143</v>
      </c>
      <c r="E57" s="184">
        <v>1</v>
      </c>
      <c r="F57" s="185"/>
      <c r="G57" s="186">
        <f>ROUND(E57*F57,2)</f>
        <v>0</v>
      </c>
      <c r="H57" s="159">
        <v>1980</v>
      </c>
      <c r="I57" s="158">
        <f>ROUND(E57*H57,2)</f>
        <v>1980</v>
      </c>
      <c r="J57" s="159">
        <v>0</v>
      </c>
      <c r="K57" s="158">
        <f>ROUND(E57*J57,2)</f>
        <v>0</v>
      </c>
      <c r="L57" s="158">
        <v>21</v>
      </c>
      <c r="M57" s="158">
        <f>G57*(1+L57/100)</f>
        <v>0</v>
      </c>
      <c r="N57" s="157">
        <v>1.4999999999999999E-2</v>
      </c>
      <c r="O57" s="157">
        <f>ROUND(E57*N57,2)</f>
        <v>0.02</v>
      </c>
      <c r="P57" s="157">
        <v>0</v>
      </c>
      <c r="Q57" s="157">
        <f>ROUND(E57*P57,2)</f>
        <v>0</v>
      </c>
      <c r="R57" s="158" t="s">
        <v>184</v>
      </c>
      <c r="S57" s="158" t="s">
        <v>130</v>
      </c>
      <c r="T57" s="158" t="s">
        <v>150</v>
      </c>
      <c r="U57" s="158">
        <v>0</v>
      </c>
      <c r="V57" s="158">
        <f>ROUND(E57*U57,2)</f>
        <v>0</v>
      </c>
      <c r="W57" s="158"/>
      <c r="X57" s="158" t="s">
        <v>185</v>
      </c>
      <c r="Y57" s="158" t="s">
        <v>132</v>
      </c>
      <c r="Z57" s="148"/>
      <c r="AA57" s="148"/>
      <c r="AB57" s="148"/>
      <c r="AC57" s="148"/>
      <c r="AD57" s="148"/>
      <c r="AE57" s="148"/>
      <c r="AF57" s="148"/>
      <c r="AG57" s="148" t="s">
        <v>186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x14ac:dyDescent="0.2">
      <c r="A58" s="162" t="s">
        <v>126</v>
      </c>
      <c r="B58" s="163" t="s">
        <v>81</v>
      </c>
      <c r="C58" s="187" t="s">
        <v>82</v>
      </c>
      <c r="D58" s="164"/>
      <c r="E58" s="165"/>
      <c r="F58" s="166"/>
      <c r="G58" s="167">
        <f>SUM(G70,G68,G67,G65,G64,G62,G60,G59)</f>
        <v>0</v>
      </c>
      <c r="H58" s="161"/>
      <c r="I58" s="161">
        <f>SUM(I59:I68)</f>
        <v>15735.61</v>
      </c>
      <c r="J58" s="161"/>
      <c r="K58" s="161">
        <f>SUM(K59:K68)</f>
        <v>629095.59</v>
      </c>
      <c r="L58" s="161"/>
      <c r="M58" s="161">
        <f>SUM(M59:M68)</f>
        <v>0</v>
      </c>
      <c r="N58" s="160"/>
      <c r="O58" s="160">
        <f>SUM(O59:O68)</f>
        <v>0.08</v>
      </c>
      <c r="P58" s="160"/>
      <c r="Q58" s="160">
        <f>SUM(Q59:Q68)</f>
        <v>1.34</v>
      </c>
      <c r="R58" s="161"/>
      <c r="S58" s="161"/>
      <c r="T58" s="161"/>
      <c r="U58" s="161"/>
      <c r="V58" s="161">
        <f>SUM(V59:V68)</f>
        <v>29.72</v>
      </c>
      <c r="W58" s="161"/>
      <c r="X58" s="161"/>
      <c r="Y58" s="161"/>
      <c r="AG58" t="s">
        <v>127</v>
      </c>
    </row>
    <row r="59" spans="1:60" outlineLevel="1" x14ac:dyDescent="0.2">
      <c r="A59" s="181">
        <v>24</v>
      </c>
      <c r="B59" s="182" t="s">
        <v>189</v>
      </c>
      <c r="C59" s="188" t="s">
        <v>190</v>
      </c>
      <c r="D59" s="183" t="s">
        <v>129</v>
      </c>
      <c r="E59" s="184">
        <v>57</v>
      </c>
      <c r="F59" s="185"/>
      <c r="G59" s="186">
        <f>ROUND(E59*F59,2)</f>
        <v>0</v>
      </c>
      <c r="H59" s="159">
        <v>0</v>
      </c>
      <c r="I59" s="158">
        <f>ROUND(E59*H59,2)</f>
        <v>0</v>
      </c>
      <c r="J59" s="159">
        <v>73.3</v>
      </c>
      <c r="K59" s="158">
        <f>ROUND(E59*J59,2)</f>
        <v>4178.1000000000004</v>
      </c>
      <c r="L59" s="158">
        <v>21</v>
      </c>
      <c r="M59" s="158">
        <f>G59*(1+L59/100)</f>
        <v>0</v>
      </c>
      <c r="N59" s="157">
        <v>0</v>
      </c>
      <c r="O59" s="157">
        <f>ROUND(E59*N59,2)</f>
        <v>0</v>
      </c>
      <c r="P59" s="157">
        <v>2E-3</v>
      </c>
      <c r="Q59" s="157">
        <f>ROUND(E59*P59,2)</f>
        <v>0.11</v>
      </c>
      <c r="R59" s="158"/>
      <c r="S59" s="158" t="s">
        <v>130</v>
      </c>
      <c r="T59" s="158" t="s">
        <v>130</v>
      </c>
      <c r="U59" s="158">
        <v>0.13</v>
      </c>
      <c r="V59" s="158">
        <f>ROUND(E59*U59,2)</f>
        <v>7.41</v>
      </c>
      <c r="W59" s="158"/>
      <c r="X59" s="158" t="s">
        <v>131</v>
      </c>
      <c r="Y59" s="158" t="s">
        <v>132</v>
      </c>
      <c r="Z59" s="148"/>
      <c r="AA59" s="148"/>
      <c r="AB59" s="148"/>
      <c r="AC59" s="148"/>
      <c r="AD59" s="148"/>
      <c r="AE59" s="148"/>
      <c r="AF59" s="148"/>
      <c r="AG59" s="148" t="s">
        <v>133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81">
        <v>25</v>
      </c>
      <c r="B60" s="182" t="s">
        <v>191</v>
      </c>
      <c r="C60" s="188" t="s">
        <v>192</v>
      </c>
      <c r="D60" s="183" t="s">
        <v>129</v>
      </c>
      <c r="E60" s="184">
        <v>57</v>
      </c>
      <c r="F60" s="185"/>
      <c r="G60" s="186">
        <f>ROUND(E60*F60,2)</f>
        <v>0</v>
      </c>
      <c r="H60" s="159">
        <v>0</v>
      </c>
      <c r="I60" s="158">
        <f>ROUND(E60*H60,2)</f>
        <v>0</v>
      </c>
      <c r="J60" s="159">
        <v>73.3</v>
      </c>
      <c r="K60" s="158">
        <f>ROUND(E60*J60,2)</f>
        <v>4178.1000000000004</v>
      </c>
      <c r="L60" s="158">
        <v>21</v>
      </c>
      <c r="M60" s="158">
        <f>G60*(1+L60/100)</f>
        <v>0</v>
      </c>
      <c r="N60" s="157">
        <v>0</v>
      </c>
      <c r="O60" s="157">
        <f>ROUND(E60*N60,2)</f>
        <v>0</v>
      </c>
      <c r="P60" s="157">
        <v>1.2E-2</v>
      </c>
      <c r="Q60" s="157">
        <f>ROUND(E60*P60,2)</f>
        <v>0.68</v>
      </c>
      <c r="R60" s="158"/>
      <c r="S60" s="158" t="s">
        <v>130</v>
      </c>
      <c r="T60" s="158" t="s">
        <v>130</v>
      </c>
      <c r="U60" s="158">
        <v>0.13</v>
      </c>
      <c r="V60" s="158">
        <f>ROUND(E60*U60,2)</f>
        <v>7.41</v>
      </c>
      <c r="W60" s="158"/>
      <c r="X60" s="158" t="s">
        <v>131</v>
      </c>
      <c r="Y60" s="158" t="s">
        <v>132</v>
      </c>
      <c r="Z60" s="148"/>
      <c r="AA60" s="148"/>
      <c r="AB60" s="148"/>
      <c r="AC60" s="148"/>
      <c r="AD60" s="148"/>
      <c r="AE60" s="148"/>
      <c r="AF60" s="148"/>
      <c r="AG60" s="148" t="s">
        <v>133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81"/>
      <c r="B61" s="182"/>
      <c r="C61" s="281" t="s">
        <v>278</v>
      </c>
      <c r="D61" s="282"/>
      <c r="E61" s="282"/>
      <c r="F61" s="282"/>
      <c r="G61" s="282"/>
      <c r="H61" s="159"/>
      <c r="I61" s="158"/>
      <c r="J61" s="159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22.5" outlineLevel="1" x14ac:dyDescent="0.2">
      <c r="A62" s="181">
        <v>26</v>
      </c>
      <c r="B62" s="182" t="s">
        <v>193</v>
      </c>
      <c r="C62" s="188" t="s">
        <v>194</v>
      </c>
      <c r="D62" s="183" t="s">
        <v>176</v>
      </c>
      <c r="E62" s="184">
        <v>1</v>
      </c>
      <c r="F62" s="185"/>
      <c r="G62" s="186">
        <f>ROUND(E62*F62,2)</f>
        <v>0</v>
      </c>
      <c r="H62" s="159">
        <v>506.11</v>
      </c>
      <c r="I62" s="158">
        <f>ROUND(E62*H62,2)</f>
        <v>506.11</v>
      </c>
      <c r="J62" s="159">
        <v>19493.89</v>
      </c>
      <c r="K62" s="158">
        <f>ROUND(E62*J62,2)</f>
        <v>19493.89</v>
      </c>
      <c r="L62" s="158">
        <v>21</v>
      </c>
      <c r="M62" s="158">
        <f>G62*(1+L62/100)</f>
        <v>0</v>
      </c>
      <c r="N62" s="157">
        <v>6.0000000000000002E-5</v>
      </c>
      <c r="O62" s="157">
        <f>ROUND(E62*N62,2)</f>
        <v>0</v>
      </c>
      <c r="P62" s="157">
        <v>0</v>
      </c>
      <c r="Q62" s="157">
        <f>ROUND(E62*P62,2)</f>
        <v>0</v>
      </c>
      <c r="R62" s="158"/>
      <c r="S62" s="158" t="s">
        <v>130</v>
      </c>
      <c r="T62" s="158" t="s">
        <v>150</v>
      </c>
      <c r="U62" s="158">
        <v>0.87</v>
      </c>
      <c r="V62" s="158">
        <f>ROUND(E62*U62,2)</f>
        <v>0.87</v>
      </c>
      <c r="W62" s="158"/>
      <c r="X62" s="158" t="s">
        <v>131</v>
      </c>
      <c r="Y62" s="158" t="s">
        <v>132</v>
      </c>
      <c r="Z62" s="148"/>
      <c r="AA62" s="148"/>
      <c r="AB62" s="148"/>
      <c r="AC62" s="148"/>
      <c r="AD62" s="148"/>
      <c r="AE62" s="148"/>
      <c r="AF62" s="148"/>
      <c r="AG62" s="148" t="s">
        <v>133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81"/>
      <c r="B63" s="182"/>
      <c r="C63" s="281" t="s">
        <v>279</v>
      </c>
      <c r="D63" s="282"/>
      <c r="E63" s="282"/>
      <c r="F63" s="282"/>
      <c r="G63" s="282"/>
      <c r="H63" s="159"/>
      <c r="I63" s="158"/>
      <c r="J63" s="159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81">
        <v>27</v>
      </c>
      <c r="B64" s="182" t="s">
        <v>195</v>
      </c>
      <c r="C64" s="188" t="s">
        <v>196</v>
      </c>
      <c r="D64" s="183" t="s">
        <v>129</v>
      </c>
      <c r="E64" s="184">
        <v>10</v>
      </c>
      <c r="F64" s="185"/>
      <c r="G64" s="186">
        <f>ROUND(E64*F64,2)</f>
        <v>0</v>
      </c>
      <c r="H64" s="159">
        <v>16.739999999999998</v>
      </c>
      <c r="I64" s="158">
        <f>ROUND(E64*H64,2)</f>
        <v>167.4</v>
      </c>
      <c r="J64" s="159">
        <v>253.76</v>
      </c>
      <c r="K64" s="158">
        <f>ROUND(E64*J64,2)</f>
        <v>2537.6</v>
      </c>
      <c r="L64" s="158">
        <v>21</v>
      </c>
      <c r="M64" s="158">
        <f>G64*(1+L64/100)</f>
        <v>0</v>
      </c>
      <c r="N64" s="157">
        <v>6.9999999999999999E-4</v>
      </c>
      <c r="O64" s="157">
        <f>ROUND(E64*N64,2)</f>
        <v>0.01</v>
      </c>
      <c r="P64" s="157">
        <v>0</v>
      </c>
      <c r="Q64" s="157">
        <f>ROUND(E64*P64,2)</f>
        <v>0</v>
      </c>
      <c r="R64" s="158"/>
      <c r="S64" s="158" t="s">
        <v>130</v>
      </c>
      <c r="T64" s="158" t="s">
        <v>130</v>
      </c>
      <c r="U64" s="158">
        <v>0.45</v>
      </c>
      <c r="V64" s="158">
        <f>ROUND(E64*U64,2)</f>
        <v>4.5</v>
      </c>
      <c r="W64" s="158"/>
      <c r="X64" s="158" t="s">
        <v>131</v>
      </c>
      <c r="Y64" s="158" t="s">
        <v>132</v>
      </c>
      <c r="Z64" s="148"/>
      <c r="AA64" s="148"/>
      <c r="AB64" s="148"/>
      <c r="AC64" s="148"/>
      <c r="AD64" s="148"/>
      <c r="AE64" s="148"/>
      <c r="AF64" s="148"/>
      <c r="AG64" s="148" t="s">
        <v>133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81">
        <v>28</v>
      </c>
      <c r="B65" s="182" t="s">
        <v>200</v>
      </c>
      <c r="C65" s="188" t="s">
        <v>197</v>
      </c>
      <c r="D65" s="183" t="s">
        <v>129</v>
      </c>
      <c r="E65" s="184">
        <v>15</v>
      </c>
      <c r="F65" s="185"/>
      <c r="G65" s="186">
        <f>ROUND(E65*F65,2)</f>
        <v>0</v>
      </c>
      <c r="H65" s="159">
        <v>1004.14</v>
      </c>
      <c r="I65" s="158">
        <f>ROUND(E65*H65,2)</f>
        <v>15062.1</v>
      </c>
      <c r="J65" s="159">
        <v>495.86</v>
      </c>
      <c r="K65" s="158">
        <f>ROUND(E65*J65,2)</f>
        <v>7437.9</v>
      </c>
      <c r="L65" s="158">
        <v>21</v>
      </c>
      <c r="M65" s="158">
        <f>G65*(1+L65/100)</f>
        <v>0</v>
      </c>
      <c r="N65" s="157">
        <v>4.8300000000000001E-3</v>
      </c>
      <c r="O65" s="157">
        <f>ROUND(E65*N65,2)</f>
        <v>7.0000000000000007E-2</v>
      </c>
      <c r="P65" s="157">
        <v>0</v>
      </c>
      <c r="Q65" s="157">
        <f>ROUND(E65*P65,2)</f>
        <v>0</v>
      </c>
      <c r="R65" s="158"/>
      <c r="S65" s="158" t="s">
        <v>130</v>
      </c>
      <c r="T65" s="158" t="s">
        <v>150</v>
      </c>
      <c r="U65" s="158">
        <v>0.48499999999999999</v>
      </c>
      <c r="V65" s="158">
        <f>ROUND(E65*U65,2)</f>
        <v>7.28</v>
      </c>
      <c r="W65" s="158"/>
      <c r="X65" s="158" t="s">
        <v>131</v>
      </c>
      <c r="Y65" s="158" t="s">
        <v>132</v>
      </c>
      <c r="Z65" s="148"/>
      <c r="AA65" s="148"/>
      <c r="AB65" s="148"/>
      <c r="AC65" s="148"/>
      <c r="AD65" s="148"/>
      <c r="AE65" s="148"/>
      <c r="AF65" s="148"/>
      <c r="AG65" s="148" t="s">
        <v>133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81"/>
      <c r="B66" s="182"/>
      <c r="C66" s="281" t="s">
        <v>280</v>
      </c>
      <c r="D66" s="282"/>
      <c r="E66" s="282"/>
      <c r="F66" s="282"/>
      <c r="G66" s="282"/>
      <c r="H66" s="159"/>
      <c r="I66" s="158"/>
      <c r="J66" s="159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81">
        <v>29</v>
      </c>
      <c r="B67" s="182" t="s">
        <v>198</v>
      </c>
      <c r="C67" s="188" t="s">
        <v>199</v>
      </c>
      <c r="D67" s="183" t="s">
        <v>129</v>
      </c>
      <c r="E67" s="184">
        <v>10</v>
      </c>
      <c r="F67" s="185"/>
      <c r="G67" s="186">
        <f>ROUND(E67*F67,2)</f>
        <v>0</v>
      </c>
      <c r="H67" s="159">
        <v>0</v>
      </c>
      <c r="I67" s="158">
        <f>ROUND(E67*H67,2)</f>
        <v>0</v>
      </c>
      <c r="J67" s="159">
        <v>127</v>
      </c>
      <c r="K67" s="158">
        <f>ROUND(E67*J67,2)</f>
        <v>1270</v>
      </c>
      <c r="L67" s="158">
        <v>21</v>
      </c>
      <c r="M67" s="158">
        <f>G67*(1+L67/100)</f>
        <v>0</v>
      </c>
      <c r="N67" s="157">
        <v>0</v>
      </c>
      <c r="O67" s="157">
        <f>ROUND(E67*N67,2)</f>
        <v>0</v>
      </c>
      <c r="P67" s="157">
        <v>5.5E-2</v>
      </c>
      <c r="Q67" s="157">
        <f>ROUND(E67*P67,2)</f>
        <v>0.55000000000000004</v>
      </c>
      <c r="R67" s="158"/>
      <c r="S67" s="158" t="s">
        <v>130</v>
      </c>
      <c r="T67" s="158" t="s">
        <v>130</v>
      </c>
      <c r="U67" s="158">
        <v>0.22500000000000001</v>
      </c>
      <c r="V67" s="158">
        <f>ROUND(E67*U67,2)</f>
        <v>2.25</v>
      </c>
      <c r="W67" s="158"/>
      <c r="X67" s="158" t="s">
        <v>131</v>
      </c>
      <c r="Y67" s="158" t="s">
        <v>132</v>
      </c>
      <c r="Z67" s="148"/>
      <c r="AA67" s="148"/>
      <c r="AB67" s="148"/>
      <c r="AC67" s="148"/>
      <c r="AD67" s="148"/>
      <c r="AE67" s="148"/>
      <c r="AF67" s="148"/>
      <c r="AG67" s="148" t="s">
        <v>133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2.5" outlineLevel="1" x14ac:dyDescent="0.2">
      <c r="A68" s="181">
        <v>30</v>
      </c>
      <c r="B68" s="182" t="s">
        <v>200</v>
      </c>
      <c r="C68" s="188" t="s">
        <v>201</v>
      </c>
      <c r="D68" s="183" t="s">
        <v>179</v>
      </c>
      <c r="E68" s="184">
        <v>1</v>
      </c>
      <c r="F68" s="185"/>
      <c r="G68" s="186">
        <f>ROUND(E68*F68,2)</f>
        <v>0</v>
      </c>
      <c r="H68" s="159">
        <v>0</v>
      </c>
      <c r="I68" s="158">
        <f>ROUND(E68*H68,2)</f>
        <v>0</v>
      </c>
      <c r="J68" s="159">
        <v>590000</v>
      </c>
      <c r="K68" s="158">
        <f>ROUND(E68*J68,2)</f>
        <v>590000</v>
      </c>
      <c r="L68" s="158">
        <v>21</v>
      </c>
      <c r="M68" s="158">
        <f>G68*(1+L68/100)</f>
        <v>0</v>
      </c>
      <c r="N68" s="157">
        <v>0</v>
      </c>
      <c r="O68" s="157">
        <f>ROUND(E68*N68,2)</f>
        <v>0</v>
      </c>
      <c r="P68" s="157">
        <v>0</v>
      </c>
      <c r="Q68" s="157">
        <f>ROUND(E68*P68,2)</f>
        <v>0</v>
      </c>
      <c r="R68" s="158"/>
      <c r="S68" s="158" t="s">
        <v>169</v>
      </c>
      <c r="T68" s="158" t="s">
        <v>150</v>
      </c>
      <c r="U68" s="158">
        <v>0</v>
      </c>
      <c r="V68" s="158">
        <f>ROUND(E68*U68,2)</f>
        <v>0</v>
      </c>
      <c r="W68" s="158"/>
      <c r="X68" s="158" t="s">
        <v>131</v>
      </c>
      <c r="Y68" s="158" t="s">
        <v>132</v>
      </c>
      <c r="Z68" s="148"/>
      <c r="AA68" s="148"/>
      <c r="AB68" s="148"/>
      <c r="AC68" s="148"/>
      <c r="AD68" s="148"/>
      <c r="AE68" s="148"/>
      <c r="AF68" s="148"/>
      <c r="AG68" s="148" t="s">
        <v>133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69"/>
      <c r="B69" s="170"/>
      <c r="C69" s="281" t="s">
        <v>296</v>
      </c>
      <c r="D69" s="282"/>
      <c r="E69" s="282"/>
      <c r="F69" s="282"/>
      <c r="G69" s="282"/>
      <c r="H69" s="159"/>
      <c r="I69" s="158"/>
      <c r="J69" s="159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40.9" customHeight="1" outlineLevel="1" x14ac:dyDescent="0.2">
      <c r="A70" s="181">
        <v>31</v>
      </c>
      <c r="B70" s="182" t="s">
        <v>200</v>
      </c>
      <c r="C70" s="188" t="s">
        <v>297</v>
      </c>
      <c r="D70" s="183" t="s">
        <v>179</v>
      </c>
      <c r="E70" s="184">
        <v>1</v>
      </c>
      <c r="F70" s="185"/>
      <c r="G70" s="186">
        <f>ROUND(E70*F70,2)</f>
        <v>0</v>
      </c>
      <c r="H70" s="159"/>
      <c r="I70" s="158"/>
      <c r="J70" s="159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69"/>
      <c r="B71" s="170"/>
      <c r="C71" s="194"/>
      <c r="D71" s="195"/>
      <c r="E71" s="195"/>
      <c r="F71" s="195"/>
      <c r="G71" s="195"/>
      <c r="H71" s="159"/>
      <c r="I71" s="158"/>
      <c r="J71" s="159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x14ac:dyDescent="0.2">
      <c r="A72" s="162" t="s">
        <v>126</v>
      </c>
      <c r="B72" s="163" t="s">
        <v>83</v>
      </c>
      <c r="C72" s="187" t="s">
        <v>84</v>
      </c>
      <c r="D72" s="164"/>
      <c r="E72" s="165"/>
      <c r="F72" s="166"/>
      <c r="G72" s="167">
        <f>SUMIF(AG73:AG75,"&lt;&gt;NOR",G73:G75)</f>
        <v>0</v>
      </c>
      <c r="H72" s="161"/>
      <c r="I72" s="161">
        <f>SUM(I73:I75)</f>
        <v>5934</v>
      </c>
      <c r="J72" s="161"/>
      <c r="K72" s="161">
        <f>SUM(K73:K75)</f>
        <v>8900</v>
      </c>
      <c r="L72" s="161"/>
      <c r="M72" s="161">
        <f>SUM(M73:M75)</f>
        <v>0</v>
      </c>
      <c r="N72" s="160"/>
      <c r="O72" s="160">
        <f>SUM(O73:O75)</f>
        <v>0.23</v>
      </c>
      <c r="P72" s="160"/>
      <c r="Q72" s="160">
        <f>SUM(Q73:Q75)</f>
        <v>0</v>
      </c>
      <c r="R72" s="161"/>
      <c r="S72" s="161"/>
      <c r="T72" s="161"/>
      <c r="U72" s="161"/>
      <c r="V72" s="161">
        <f>SUM(V73:V75)</f>
        <v>9.7799999999999994</v>
      </c>
      <c r="W72" s="161"/>
      <c r="X72" s="161"/>
      <c r="Y72" s="161"/>
      <c r="AG72" t="s">
        <v>127</v>
      </c>
    </row>
    <row r="73" spans="1:60" ht="22.5" outlineLevel="1" x14ac:dyDescent="0.2">
      <c r="A73" s="181">
        <v>32</v>
      </c>
      <c r="B73" s="182" t="s">
        <v>202</v>
      </c>
      <c r="C73" s="188" t="s">
        <v>203</v>
      </c>
      <c r="D73" s="183" t="s">
        <v>129</v>
      </c>
      <c r="E73" s="184">
        <v>10</v>
      </c>
      <c r="F73" s="185"/>
      <c r="G73" s="186">
        <f>ROUND(E73*F73,2)</f>
        <v>0</v>
      </c>
      <c r="H73" s="159">
        <v>0</v>
      </c>
      <c r="I73" s="158">
        <f>ROUND(E73*H73,2)</f>
        <v>0</v>
      </c>
      <c r="J73" s="159">
        <v>890</v>
      </c>
      <c r="K73" s="158">
        <f>ROUND(E73*J73,2)</f>
        <v>8900</v>
      </c>
      <c r="L73" s="158">
        <v>21</v>
      </c>
      <c r="M73" s="158">
        <f>G73*(1+L73/100)</f>
        <v>0</v>
      </c>
      <c r="N73" s="157">
        <v>0</v>
      </c>
      <c r="O73" s="157">
        <f>ROUND(E73*N73,2)</f>
        <v>0</v>
      </c>
      <c r="P73" s="157">
        <v>0</v>
      </c>
      <c r="Q73" s="157">
        <f>ROUND(E73*P73,2)</f>
        <v>0</v>
      </c>
      <c r="R73" s="158"/>
      <c r="S73" s="158" t="s">
        <v>130</v>
      </c>
      <c r="T73" s="158" t="s">
        <v>150</v>
      </c>
      <c r="U73" s="158">
        <v>0.97799999999999998</v>
      </c>
      <c r="V73" s="158">
        <f>ROUND(E73*U73,2)</f>
        <v>9.7799999999999994</v>
      </c>
      <c r="W73" s="158"/>
      <c r="X73" s="158" t="s">
        <v>131</v>
      </c>
      <c r="Y73" s="158" t="s">
        <v>132</v>
      </c>
      <c r="Z73" s="148"/>
      <c r="AA73" s="148"/>
      <c r="AB73" s="148"/>
      <c r="AC73" s="148"/>
      <c r="AD73" s="148"/>
      <c r="AE73" s="148"/>
      <c r="AF73" s="148"/>
      <c r="AG73" s="148" t="s">
        <v>133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81"/>
      <c r="B74" s="182"/>
      <c r="C74" s="281" t="s">
        <v>294</v>
      </c>
      <c r="D74" s="282"/>
      <c r="E74" s="282"/>
      <c r="F74" s="282"/>
      <c r="G74" s="282"/>
      <c r="H74" s="159"/>
      <c r="I74" s="158"/>
      <c r="J74" s="159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22.5" outlineLevel="1" x14ac:dyDescent="0.2">
      <c r="A75" s="181">
        <v>33</v>
      </c>
      <c r="B75" s="182" t="s">
        <v>204</v>
      </c>
      <c r="C75" s="188" t="s">
        <v>205</v>
      </c>
      <c r="D75" s="183" t="s">
        <v>129</v>
      </c>
      <c r="E75" s="184">
        <v>12</v>
      </c>
      <c r="F75" s="185"/>
      <c r="G75" s="186">
        <f>ROUND(E75*F75,2)</f>
        <v>0</v>
      </c>
      <c r="H75" s="159">
        <v>494.5</v>
      </c>
      <c r="I75" s="158">
        <f>ROUND(E75*H75,2)</f>
        <v>5934</v>
      </c>
      <c r="J75" s="159">
        <v>0</v>
      </c>
      <c r="K75" s="158">
        <f>ROUND(E75*J75,2)</f>
        <v>0</v>
      </c>
      <c r="L75" s="158">
        <v>21</v>
      </c>
      <c r="M75" s="158">
        <f>G75*(1+L75/100)</f>
        <v>0</v>
      </c>
      <c r="N75" s="157">
        <v>1.9199999999999998E-2</v>
      </c>
      <c r="O75" s="157">
        <f>ROUND(E75*N75,2)</f>
        <v>0.23</v>
      </c>
      <c r="P75" s="157">
        <v>0</v>
      </c>
      <c r="Q75" s="157">
        <f>ROUND(E75*P75,2)</f>
        <v>0</v>
      </c>
      <c r="R75" s="158" t="s">
        <v>184</v>
      </c>
      <c r="S75" s="158" t="s">
        <v>130</v>
      </c>
      <c r="T75" s="158" t="s">
        <v>130</v>
      </c>
      <c r="U75" s="158">
        <v>0</v>
      </c>
      <c r="V75" s="158">
        <f>ROUND(E75*U75,2)</f>
        <v>0</v>
      </c>
      <c r="W75" s="158"/>
      <c r="X75" s="158" t="s">
        <v>185</v>
      </c>
      <c r="Y75" s="158" t="s">
        <v>132</v>
      </c>
      <c r="Z75" s="148"/>
      <c r="AA75" s="148"/>
      <c r="AB75" s="148"/>
      <c r="AC75" s="148"/>
      <c r="AD75" s="148"/>
      <c r="AE75" s="148"/>
      <c r="AF75" s="148"/>
      <c r="AG75" s="148" t="s">
        <v>186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x14ac:dyDescent="0.2">
      <c r="A76" s="162" t="s">
        <v>126</v>
      </c>
      <c r="B76" s="163" t="s">
        <v>85</v>
      </c>
      <c r="C76" s="187" t="s">
        <v>86</v>
      </c>
      <c r="D76" s="164"/>
      <c r="E76" s="165"/>
      <c r="F76" s="166"/>
      <c r="G76" s="167">
        <f>SUMIF(AG77:AG82,"&lt;&gt;NOR",G77:G82)</f>
        <v>0</v>
      </c>
      <c r="H76" s="161"/>
      <c r="I76" s="161">
        <f>SUM(I77:I82)</f>
        <v>21405.47</v>
      </c>
      <c r="J76" s="161"/>
      <c r="K76" s="161">
        <f>SUM(K77:K82)</f>
        <v>19160.41</v>
      </c>
      <c r="L76" s="161"/>
      <c r="M76" s="161">
        <f>SUM(M77:M82)</f>
        <v>0</v>
      </c>
      <c r="N76" s="160"/>
      <c r="O76" s="160">
        <f>SUM(O77:O82)</f>
        <v>0.47</v>
      </c>
      <c r="P76" s="160"/>
      <c r="Q76" s="160">
        <f>SUM(Q77:Q82)</f>
        <v>0</v>
      </c>
      <c r="R76" s="161"/>
      <c r="S76" s="161"/>
      <c r="T76" s="161"/>
      <c r="U76" s="161"/>
      <c r="V76" s="161">
        <f>SUM(V77:V82)</f>
        <v>33.260000000000005</v>
      </c>
      <c r="W76" s="161"/>
      <c r="X76" s="161"/>
      <c r="Y76" s="161"/>
      <c r="AG76" t="s">
        <v>127</v>
      </c>
    </row>
    <row r="77" spans="1:60" outlineLevel="1" x14ac:dyDescent="0.2">
      <c r="A77" s="181">
        <v>34</v>
      </c>
      <c r="B77" s="182" t="s">
        <v>206</v>
      </c>
      <c r="C77" s="188" t="s">
        <v>207</v>
      </c>
      <c r="D77" s="183" t="s">
        <v>138</v>
      </c>
      <c r="E77" s="184">
        <v>25</v>
      </c>
      <c r="F77" s="185"/>
      <c r="G77" s="186">
        <f>ROUND(E77*F77,2)</f>
        <v>0</v>
      </c>
      <c r="H77" s="159">
        <v>5.66</v>
      </c>
      <c r="I77" s="158">
        <f>ROUND(E77*H77,2)</f>
        <v>141.5</v>
      </c>
      <c r="J77" s="159">
        <v>99.34</v>
      </c>
      <c r="K77" s="158">
        <f>ROUND(E77*J77,2)</f>
        <v>2483.5</v>
      </c>
      <c r="L77" s="158">
        <v>21</v>
      </c>
      <c r="M77" s="158">
        <f>G77*(1+L77/100)</f>
        <v>0</v>
      </c>
      <c r="N77" s="157">
        <v>0</v>
      </c>
      <c r="O77" s="157">
        <f>ROUND(E77*N77,2)</f>
        <v>0</v>
      </c>
      <c r="P77" s="157">
        <v>0</v>
      </c>
      <c r="Q77" s="157">
        <f>ROUND(E77*P77,2)</f>
        <v>0</v>
      </c>
      <c r="R77" s="158"/>
      <c r="S77" s="158" t="s">
        <v>130</v>
      </c>
      <c r="T77" s="158" t="s">
        <v>130</v>
      </c>
      <c r="U77" s="158">
        <v>0.154</v>
      </c>
      <c r="V77" s="158">
        <f>ROUND(E77*U77,2)</f>
        <v>3.85</v>
      </c>
      <c r="W77" s="158"/>
      <c r="X77" s="158" t="s">
        <v>131</v>
      </c>
      <c r="Y77" s="158" t="s">
        <v>132</v>
      </c>
      <c r="Z77" s="148"/>
      <c r="AA77" s="148"/>
      <c r="AB77" s="148"/>
      <c r="AC77" s="148"/>
      <c r="AD77" s="148"/>
      <c r="AE77" s="148"/>
      <c r="AF77" s="148"/>
      <c r="AG77" s="148" t="s">
        <v>133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81"/>
      <c r="B78" s="182"/>
      <c r="C78" s="281" t="s">
        <v>291</v>
      </c>
      <c r="D78" s="282"/>
      <c r="E78" s="282"/>
      <c r="F78" s="282"/>
      <c r="G78" s="282"/>
      <c r="H78" s="159"/>
      <c r="I78" s="158"/>
      <c r="J78" s="159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81">
        <v>35</v>
      </c>
      <c r="B79" s="182" t="s">
        <v>208</v>
      </c>
      <c r="C79" s="188" t="s">
        <v>209</v>
      </c>
      <c r="D79" s="183" t="s">
        <v>129</v>
      </c>
      <c r="E79" s="184">
        <v>24.2</v>
      </c>
      <c r="F79" s="185"/>
      <c r="G79" s="186">
        <f>ROUND(E79*F79,2)</f>
        <v>0</v>
      </c>
      <c r="H79" s="159">
        <v>129.16</v>
      </c>
      <c r="I79" s="158">
        <f>ROUND(E79*H79,2)</f>
        <v>3125.67</v>
      </c>
      <c r="J79" s="159">
        <v>638.84</v>
      </c>
      <c r="K79" s="158">
        <f>ROUND(E79*J79,2)</f>
        <v>15459.93</v>
      </c>
      <c r="L79" s="158">
        <v>21</v>
      </c>
      <c r="M79" s="158">
        <f>G79*(1+L79/100)</f>
        <v>0</v>
      </c>
      <c r="N79" s="157">
        <v>4.8700000000000002E-3</v>
      </c>
      <c r="O79" s="157">
        <f>ROUND(E79*N79,2)</f>
        <v>0.12</v>
      </c>
      <c r="P79" s="157">
        <v>0</v>
      </c>
      <c r="Q79" s="157">
        <f>ROUND(E79*P79,2)</f>
        <v>0</v>
      </c>
      <c r="R79" s="158"/>
      <c r="S79" s="158" t="s">
        <v>130</v>
      </c>
      <c r="T79" s="158" t="s">
        <v>130</v>
      </c>
      <c r="U79" s="158">
        <v>1.1259999999999999</v>
      </c>
      <c r="V79" s="158">
        <f>ROUND(E79*U79,2)</f>
        <v>27.25</v>
      </c>
      <c r="W79" s="158"/>
      <c r="X79" s="158" t="s">
        <v>131</v>
      </c>
      <c r="Y79" s="158" t="s">
        <v>132</v>
      </c>
      <c r="Z79" s="148"/>
      <c r="AA79" s="148"/>
      <c r="AB79" s="148"/>
      <c r="AC79" s="148"/>
      <c r="AD79" s="148"/>
      <c r="AE79" s="148"/>
      <c r="AF79" s="148"/>
      <c r="AG79" s="148" t="s">
        <v>133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81"/>
      <c r="B80" s="182"/>
      <c r="C80" s="281" t="s">
        <v>295</v>
      </c>
      <c r="D80" s="282"/>
      <c r="E80" s="282"/>
      <c r="F80" s="282"/>
      <c r="G80" s="282"/>
      <c r="H80" s="159"/>
      <c r="I80" s="158"/>
      <c r="J80" s="159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81">
        <v>36</v>
      </c>
      <c r="B81" s="182" t="s">
        <v>210</v>
      </c>
      <c r="C81" s="188" t="s">
        <v>211</v>
      </c>
      <c r="D81" s="183" t="s">
        <v>138</v>
      </c>
      <c r="E81" s="184">
        <v>18</v>
      </c>
      <c r="F81" s="185"/>
      <c r="G81" s="186">
        <f>ROUND(E81*F81,2)</f>
        <v>0</v>
      </c>
      <c r="H81" s="159">
        <v>209.89</v>
      </c>
      <c r="I81" s="158">
        <f>ROUND(E81*H81,2)</f>
        <v>3778.02</v>
      </c>
      <c r="J81" s="159">
        <v>67.61</v>
      </c>
      <c r="K81" s="158">
        <f>ROUND(E81*J81,2)</f>
        <v>1216.98</v>
      </c>
      <c r="L81" s="158">
        <v>21</v>
      </c>
      <c r="M81" s="158">
        <f>G81*(1+L81/100)</f>
        <v>0</v>
      </c>
      <c r="N81" s="157">
        <v>1E-4</v>
      </c>
      <c r="O81" s="157">
        <f>ROUND(E81*N81,2)</f>
        <v>0</v>
      </c>
      <c r="P81" s="157">
        <v>0</v>
      </c>
      <c r="Q81" s="157">
        <f>ROUND(E81*P81,2)</f>
        <v>0</v>
      </c>
      <c r="R81" s="158"/>
      <c r="S81" s="158" t="s">
        <v>130</v>
      </c>
      <c r="T81" s="158" t="s">
        <v>130</v>
      </c>
      <c r="U81" s="158">
        <v>0.12</v>
      </c>
      <c r="V81" s="158">
        <f>ROUND(E81*U81,2)</f>
        <v>2.16</v>
      </c>
      <c r="W81" s="158"/>
      <c r="X81" s="158" t="s">
        <v>131</v>
      </c>
      <c r="Y81" s="158" t="s">
        <v>132</v>
      </c>
      <c r="Z81" s="148"/>
      <c r="AA81" s="148"/>
      <c r="AB81" s="148"/>
      <c r="AC81" s="148"/>
      <c r="AD81" s="148"/>
      <c r="AE81" s="148"/>
      <c r="AF81" s="148"/>
      <c r="AG81" s="148" t="s">
        <v>133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ht="22.5" outlineLevel="1" x14ac:dyDescent="0.2">
      <c r="A82" s="181">
        <v>37</v>
      </c>
      <c r="B82" s="182" t="s">
        <v>212</v>
      </c>
      <c r="C82" s="188" t="s">
        <v>213</v>
      </c>
      <c r="D82" s="183" t="s">
        <v>129</v>
      </c>
      <c r="E82" s="184">
        <v>29.04</v>
      </c>
      <c r="F82" s="185"/>
      <c r="G82" s="186">
        <f>ROUND(E82*F82,2)</f>
        <v>0</v>
      </c>
      <c r="H82" s="159">
        <v>494.5</v>
      </c>
      <c r="I82" s="158">
        <f>ROUND(E82*H82,2)</f>
        <v>14360.28</v>
      </c>
      <c r="J82" s="159">
        <v>0</v>
      </c>
      <c r="K82" s="158">
        <f>ROUND(E82*J82,2)</f>
        <v>0</v>
      </c>
      <c r="L82" s="158">
        <v>21</v>
      </c>
      <c r="M82" s="158">
        <f>G82*(1+L82/100)</f>
        <v>0</v>
      </c>
      <c r="N82" s="157">
        <v>1.2200000000000001E-2</v>
      </c>
      <c r="O82" s="157">
        <f>ROUND(E82*N82,2)</f>
        <v>0.35</v>
      </c>
      <c r="P82" s="157">
        <v>0</v>
      </c>
      <c r="Q82" s="157">
        <f>ROUND(E82*P82,2)</f>
        <v>0</v>
      </c>
      <c r="R82" s="158" t="s">
        <v>184</v>
      </c>
      <c r="S82" s="158" t="s">
        <v>130</v>
      </c>
      <c r="T82" s="158" t="s">
        <v>130</v>
      </c>
      <c r="U82" s="158">
        <v>0</v>
      </c>
      <c r="V82" s="158">
        <f>ROUND(E82*U82,2)</f>
        <v>0</v>
      </c>
      <c r="W82" s="158"/>
      <c r="X82" s="158" t="s">
        <v>185</v>
      </c>
      <c r="Y82" s="158" t="s">
        <v>132</v>
      </c>
      <c r="Z82" s="148"/>
      <c r="AA82" s="148"/>
      <c r="AB82" s="148"/>
      <c r="AC82" s="148"/>
      <c r="AD82" s="148"/>
      <c r="AE82" s="148"/>
      <c r="AF82" s="148"/>
      <c r="AG82" s="148" t="s">
        <v>186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x14ac:dyDescent="0.2">
      <c r="A83" s="162" t="s">
        <v>126</v>
      </c>
      <c r="B83" s="163" t="s">
        <v>87</v>
      </c>
      <c r="C83" s="187" t="s">
        <v>88</v>
      </c>
      <c r="D83" s="164"/>
      <c r="E83" s="165"/>
      <c r="F83" s="166"/>
      <c r="G83" s="167">
        <f>SUMIF(AG84:AG84,"&lt;&gt;NOR",G84:G84)</f>
        <v>0</v>
      </c>
      <c r="H83" s="161"/>
      <c r="I83" s="161">
        <f>SUM(I84:I84)</f>
        <v>502.2</v>
      </c>
      <c r="J83" s="161"/>
      <c r="K83" s="161">
        <f>SUM(K84:K84)</f>
        <v>2177.8000000000002</v>
      </c>
      <c r="L83" s="161"/>
      <c r="M83" s="161">
        <f>SUM(M84:M84)</f>
        <v>0</v>
      </c>
      <c r="N83" s="160"/>
      <c r="O83" s="160">
        <f>SUM(O84:O84)</f>
        <v>0</v>
      </c>
      <c r="P83" s="160"/>
      <c r="Q83" s="160">
        <f>SUM(Q84:Q84)</f>
        <v>0</v>
      </c>
      <c r="R83" s="161"/>
      <c r="S83" s="161"/>
      <c r="T83" s="161"/>
      <c r="U83" s="161"/>
      <c r="V83" s="161">
        <f>SUM(V84:V84)</f>
        <v>4.03</v>
      </c>
      <c r="W83" s="161"/>
      <c r="X83" s="161"/>
      <c r="Y83" s="161"/>
      <c r="AG83" t="s">
        <v>127</v>
      </c>
    </row>
    <row r="84" spans="1:60" outlineLevel="1" x14ac:dyDescent="0.2">
      <c r="A84" s="175">
        <v>38</v>
      </c>
      <c r="B84" s="176" t="s">
        <v>214</v>
      </c>
      <c r="C84" s="189" t="s">
        <v>215</v>
      </c>
      <c r="D84" s="177" t="s">
        <v>129</v>
      </c>
      <c r="E84" s="178">
        <v>10</v>
      </c>
      <c r="F84" s="179"/>
      <c r="G84" s="180">
        <f>ROUND(E84*F84,2)</f>
        <v>0</v>
      </c>
      <c r="H84" s="159">
        <v>50.22</v>
      </c>
      <c r="I84" s="158">
        <f>ROUND(E84*H84,2)</f>
        <v>502.2</v>
      </c>
      <c r="J84" s="159">
        <v>217.78</v>
      </c>
      <c r="K84" s="158">
        <f>ROUND(E84*J84,2)</f>
        <v>2177.8000000000002</v>
      </c>
      <c r="L84" s="158">
        <v>21</v>
      </c>
      <c r="M84" s="158">
        <f>G84*(1+L84/100)</f>
        <v>0</v>
      </c>
      <c r="N84" s="157">
        <v>3.1E-4</v>
      </c>
      <c r="O84" s="157">
        <f>ROUND(E84*N84,2)</f>
        <v>0</v>
      </c>
      <c r="P84" s="157">
        <v>0</v>
      </c>
      <c r="Q84" s="157">
        <f>ROUND(E84*P84,2)</f>
        <v>0</v>
      </c>
      <c r="R84" s="158"/>
      <c r="S84" s="158" t="s">
        <v>130</v>
      </c>
      <c r="T84" s="158" t="s">
        <v>130</v>
      </c>
      <c r="U84" s="158">
        <v>0.40300000000000002</v>
      </c>
      <c r="V84" s="158">
        <f>ROUND(E84*U84,2)</f>
        <v>4.03</v>
      </c>
      <c r="W84" s="158"/>
      <c r="X84" s="158" t="s">
        <v>131</v>
      </c>
      <c r="Y84" s="158" t="s">
        <v>132</v>
      </c>
      <c r="Z84" s="148"/>
      <c r="AA84" s="148"/>
      <c r="AB84" s="148"/>
      <c r="AC84" s="148"/>
      <c r="AD84" s="148"/>
      <c r="AE84" s="148"/>
      <c r="AF84" s="148"/>
      <c r="AG84" s="148" t="s">
        <v>133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x14ac:dyDescent="0.2">
      <c r="A85" s="162" t="s">
        <v>126</v>
      </c>
      <c r="B85" s="163" t="s">
        <v>89</v>
      </c>
      <c r="C85" s="187" t="s">
        <v>90</v>
      </c>
      <c r="D85" s="164"/>
      <c r="E85" s="165"/>
      <c r="F85" s="166"/>
      <c r="G85" s="167">
        <f>SUMIF(AG86:AG86,"&lt;&gt;NOR",G86:G86)</f>
        <v>0</v>
      </c>
      <c r="H85" s="161"/>
      <c r="I85" s="161">
        <f>SUM(I86:I86)</f>
        <v>0</v>
      </c>
      <c r="J85" s="161"/>
      <c r="K85" s="161">
        <f>SUM(K86:K86)</f>
        <v>12000</v>
      </c>
      <c r="L85" s="161"/>
      <c r="M85" s="161">
        <f>SUM(M86:M86)</f>
        <v>0</v>
      </c>
      <c r="N85" s="160"/>
      <c r="O85" s="160">
        <f>SUM(O86:O86)</f>
        <v>0</v>
      </c>
      <c r="P85" s="160"/>
      <c r="Q85" s="160">
        <f>SUM(Q86:Q86)</f>
        <v>0</v>
      </c>
      <c r="R85" s="161"/>
      <c r="S85" s="161"/>
      <c r="T85" s="161"/>
      <c r="U85" s="161"/>
      <c r="V85" s="161">
        <f>SUM(V86:V86)</f>
        <v>1.35</v>
      </c>
      <c r="W85" s="161"/>
      <c r="X85" s="161"/>
      <c r="Y85" s="161"/>
      <c r="AG85" t="s">
        <v>127</v>
      </c>
    </row>
    <row r="86" spans="1:60" ht="22.5" outlineLevel="1" x14ac:dyDescent="0.2">
      <c r="A86" s="181">
        <v>39</v>
      </c>
      <c r="B86" s="182" t="s">
        <v>216</v>
      </c>
      <c r="C86" s="188" t="s">
        <v>217</v>
      </c>
      <c r="D86" s="183" t="s">
        <v>129</v>
      </c>
      <c r="E86" s="184">
        <v>100</v>
      </c>
      <c r="F86" s="185"/>
      <c r="G86" s="186">
        <f>ROUND(E86*F86,2)</f>
        <v>0</v>
      </c>
      <c r="H86" s="159">
        <v>0</v>
      </c>
      <c r="I86" s="158">
        <f>ROUND(E86*H86,2)</f>
        <v>0</v>
      </c>
      <c r="J86" s="159">
        <v>120</v>
      </c>
      <c r="K86" s="158">
        <f>ROUND(E86*J86,2)</f>
        <v>12000</v>
      </c>
      <c r="L86" s="158">
        <v>21</v>
      </c>
      <c r="M86" s="158">
        <f>G86*(1+L86/100)</f>
        <v>0</v>
      </c>
      <c r="N86" s="157">
        <v>0</v>
      </c>
      <c r="O86" s="157">
        <f>ROUND(E86*N86,2)</f>
        <v>0</v>
      </c>
      <c r="P86" s="157">
        <v>0</v>
      </c>
      <c r="Q86" s="157">
        <f>ROUND(E86*P86,2)</f>
        <v>0</v>
      </c>
      <c r="R86" s="158"/>
      <c r="S86" s="158" t="s">
        <v>130</v>
      </c>
      <c r="T86" s="158" t="s">
        <v>150</v>
      </c>
      <c r="U86" s="158">
        <v>1.35E-2</v>
      </c>
      <c r="V86" s="158">
        <f>ROUND(E86*U86,2)</f>
        <v>1.35</v>
      </c>
      <c r="W86" s="158"/>
      <c r="X86" s="158" t="s">
        <v>131</v>
      </c>
      <c r="Y86" s="158" t="s">
        <v>132</v>
      </c>
      <c r="Z86" s="148"/>
      <c r="AA86" s="148"/>
      <c r="AB86" s="148"/>
      <c r="AC86" s="148"/>
      <c r="AD86" s="148"/>
      <c r="AE86" s="148"/>
      <c r="AF86" s="148"/>
      <c r="AG86" s="148" t="s">
        <v>133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x14ac:dyDescent="0.2">
      <c r="A87" s="162" t="s">
        <v>126</v>
      </c>
      <c r="B87" s="163" t="s">
        <v>91</v>
      </c>
      <c r="C87" s="187" t="s">
        <v>92</v>
      </c>
      <c r="D87" s="164"/>
      <c r="E87" s="165"/>
      <c r="F87" s="166"/>
      <c r="G87" s="167">
        <f>SUM(G88:G97)</f>
        <v>0</v>
      </c>
      <c r="H87" s="161"/>
      <c r="I87" s="161">
        <f>SUM(I88:I96)</f>
        <v>0</v>
      </c>
      <c r="J87" s="161"/>
      <c r="K87" s="161">
        <f>SUM(K88:K96)</f>
        <v>95240</v>
      </c>
      <c r="L87" s="161"/>
      <c r="M87" s="161">
        <f>SUM(M88:M96)</f>
        <v>0</v>
      </c>
      <c r="N87" s="160"/>
      <c r="O87" s="160">
        <f>SUM(O88:O96)</f>
        <v>0</v>
      </c>
      <c r="P87" s="160"/>
      <c r="Q87" s="160">
        <f>SUM(Q88:Q96)</f>
        <v>0</v>
      </c>
      <c r="R87" s="161"/>
      <c r="S87" s="161"/>
      <c r="T87" s="161"/>
      <c r="U87" s="161"/>
      <c r="V87" s="161">
        <f>SUM(V88:V96)</f>
        <v>21.36</v>
      </c>
      <c r="W87" s="161"/>
      <c r="X87" s="161"/>
      <c r="Y87" s="161"/>
      <c r="AG87" t="s">
        <v>127</v>
      </c>
    </row>
    <row r="88" spans="1:60" outlineLevel="1" x14ac:dyDescent="0.2">
      <c r="A88" s="181">
        <v>40</v>
      </c>
      <c r="B88" s="182" t="s">
        <v>218</v>
      </c>
      <c r="C88" s="188" t="s">
        <v>219</v>
      </c>
      <c r="D88" s="183" t="s">
        <v>138</v>
      </c>
      <c r="E88" s="184">
        <v>200</v>
      </c>
      <c r="F88" s="185"/>
      <c r="G88" s="186">
        <f t="shared" ref="G88:G97" si="0">ROUND(E88*F88,2)</f>
        <v>0</v>
      </c>
      <c r="H88" s="159">
        <v>0</v>
      </c>
      <c r="I88" s="158">
        <f t="shared" ref="I88:I96" si="1">ROUND(E88*H88,2)</f>
        <v>0</v>
      </c>
      <c r="J88" s="159">
        <v>49</v>
      </c>
      <c r="K88" s="158">
        <f t="shared" ref="K88:K96" si="2">ROUND(E88*J88,2)</f>
        <v>9800</v>
      </c>
      <c r="L88" s="158">
        <v>21</v>
      </c>
      <c r="M88" s="158">
        <f t="shared" ref="M88:M96" si="3">G88*(1+L88/100)</f>
        <v>0</v>
      </c>
      <c r="N88" s="157">
        <v>0</v>
      </c>
      <c r="O88" s="157">
        <f t="shared" ref="O88:O96" si="4">ROUND(E88*N88,2)</f>
        <v>0</v>
      </c>
      <c r="P88" s="157">
        <v>0</v>
      </c>
      <c r="Q88" s="157">
        <f t="shared" ref="Q88:Q96" si="5">ROUND(E88*P88,2)</f>
        <v>0</v>
      </c>
      <c r="R88" s="158"/>
      <c r="S88" s="158" t="s">
        <v>130</v>
      </c>
      <c r="T88" s="158" t="s">
        <v>150</v>
      </c>
      <c r="U88" s="158">
        <v>6.4149999999999999E-2</v>
      </c>
      <c r="V88" s="158">
        <f t="shared" ref="V88:V96" si="6">ROUND(E88*U88,2)</f>
        <v>12.83</v>
      </c>
      <c r="W88" s="158"/>
      <c r="X88" s="158" t="s">
        <v>131</v>
      </c>
      <c r="Y88" s="158" t="s">
        <v>132</v>
      </c>
      <c r="Z88" s="148"/>
      <c r="AA88" s="148"/>
      <c r="AB88" s="148"/>
      <c r="AC88" s="148"/>
      <c r="AD88" s="148"/>
      <c r="AE88" s="148"/>
      <c r="AF88" s="148"/>
      <c r="AG88" s="148" t="s">
        <v>133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81">
        <v>41</v>
      </c>
      <c r="B89" s="182" t="s">
        <v>220</v>
      </c>
      <c r="C89" s="188" t="s">
        <v>221</v>
      </c>
      <c r="D89" s="183" t="s">
        <v>153</v>
      </c>
      <c r="E89" s="184">
        <v>1</v>
      </c>
      <c r="F89" s="185"/>
      <c r="G89" s="186">
        <f t="shared" si="0"/>
        <v>0</v>
      </c>
      <c r="H89" s="159">
        <v>0</v>
      </c>
      <c r="I89" s="158">
        <f t="shared" si="1"/>
        <v>0</v>
      </c>
      <c r="J89" s="159">
        <v>7000</v>
      </c>
      <c r="K89" s="158">
        <f t="shared" si="2"/>
        <v>7000</v>
      </c>
      <c r="L89" s="158">
        <v>21</v>
      </c>
      <c r="M89" s="158">
        <f t="shared" si="3"/>
        <v>0</v>
      </c>
      <c r="N89" s="157">
        <v>0</v>
      </c>
      <c r="O89" s="157">
        <f t="shared" si="4"/>
        <v>0</v>
      </c>
      <c r="P89" s="157">
        <v>0</v>
      </c>
      <c r="Q89" s="157">
        <f t="shared" si="5"/>
        <v>0</v>
      </c>
      <c r="R89" s="158"/>
      <c r="S89" s="158" t="s">
        <v>169</v>
      </c>
      <c r="T89" s="158" t="s">
        <v>150</v>
      </c>
      <c r="U89" s="158">
        <v>0</v>
      </c>
      <c r="V89" s="158">
        <f t="shared" si="6"/>
        <v>0</v>
      </c>
      <c r="W89" s="158"/>
      <c r="X89" s="158" t="s">
        <v>131</v>
      </c>
      <c r="Y89" s="158" t="s">
        <v>132</v>
      </c>
      <c r="Z89" s="148"/>
      <c r="AA89" s="148"/>
      <c r="AB89" s="148"/>
      <c r="AC89" s="148"/>
      <c r="AD89" s="148"/>
      <c r="AE89" s="148"/>
      <c r="AF89" s="148"/>
      <c r="AG89" s="148" t="s">
        <v>133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81">
        <v>42</v>
      </c>
      <c r="B90" s="182" t="s">
        <v>222</v>
      </c>
      <c r="C90" s="188" t="s">
        <v>223</v>
      </c>
      <c r="D90" s="183" t="s">
        <v>153</v>
      </c>
      <c r="E90" s="184">
        <v>16</v>
      </c>
      <c r="F90" s="185"/>
      <c r="G90" s="186">
        <f t="shared" si="0"/>
        <v>0</v>
      </c>
      <c r="H90" s="159">
        <v>0</v>
      </c>
      <c r="I90" s="158">
        <f t="shared" si="1"/>
        <v>0</v>
      </c>
      <c r="J90" s="159">
        <v>500</v>
      </c>
      <c r="K90" s="158">
        <f t="shared" si="2"/>
        <v>8000</v>
      </c>
      <c r="L90" s="158">
        <v>21</v>
      </c>
      <c r="M90" s="158">
        <f t="shared" si="3"/>
        <v>0</v>
      </c>
      <c r="N90" s="157">
        <v>0</v>
      </c>
      <c r="O90" s="157">
        <f t="shared" si="4"/>
        <v>0</v>
      </c>
      <c r="P90" s="157">
        <v>0</v>
      </c>
      <c r="Q90" s="157">
        <f t="shared" si="5"/>
        <v>0</v>
      </c>
      <c r="R90" s="158"/>
      <c r="S90" s="158" t="s">
        <v>169</v>
      </c>
      <c r="T90" s="158" t="s">
        <v>150</v>
      </c>
      <c r="U90" s="158">
        <v>0</v>
      </c>
      <c r="V90" s="158">
        <f t="shared" si="6"/>
        <v>0</v>
      </c>
      <c r="W90" s="158"/>
      <c r="X90" s="158" t="s">
        <v>131</v>
      </c>
      <c r="Y90" s="158" t="s">
        <v>132</v>
      </c>
      <c r="Z90" s="148"/>
      <c r="AA90" s="148"/>
      <c r="AB90" s="148"/>
      <c r="AC90" s="148"/>
      <c r="AD90" s="148"/>
      <c r="AE90" s="148"/>
      <c r="AF90" s="148"/>
      <c r="AG90" s="148" t="s">
        <v>133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81">
        <v>43</v>
      </c>
      <c r="B91" s="182" t="s">
        <v>224</v>
      </c>
      <c r="C91" s="188" t="s">
        <v>225</v>
      </c>
      <c r="D91" s="183" t="s">
        <v>153</v>
      </c>
      <c r="E91" s="184">
        <v>6</v>
      </c>
      <c r="F91" s="185"/>
      <c r="G91" s="186">
        <f t="shared" si="0"/>
        <v>0</v>
      </c>
      <c r="H91" s="159">
        <v>0</v>
      </c>
      <c r="I91" s="158">
        <f t="shared" si="1"/>
        <v>0</v>
      </c>
      <c r="J91" s="159">
        <v>950</v>
      </c>
      <c r="K91" s="158">
        <f t="shared" si="2"/>
        <v>5700</v>
      </c>
      <c r="L91" s="158">
        <v>21</v>
      </c>
      <c r="M91" s="158">
        <f t="shared" si="3"/>
        <v>0</v>
      </c>
      <c r="N91" s="157">
        <v>0</v>
      </c>
      <c r="O91" s="157">
        <f t="shared" si="4"/>
        <v>0</v>
      </c>
      <c r="P91" s="157">
        <v>0</v>
      </c>
      <c r="Q91" s="157">
        <f t="shared" si="5"/>
        <v>0</v>
      </c>
      <c r="R91" s="158"/>
      <c r="S91" s="158" t="s">
        <v>169</v>
      </c>
      <c r="T91" s="158" t="s">
        <v>150</v>
      </c>
      <c r="U91" s="158">
        <v>0</v>
      </c>
      <c r="V91" s="158">
        <f t="shared" si="6"/>
        <v>0</v>
      </c>
      <c r="W91" s="158"/>
      <c r="X91" s="158" t="s">
        <v>131</v>
      </c>
      <c r="Y91" s="158" t="s">
        <v>132</v>
      </c>
      <c r="Z91" s="148"/>
      <c r="AA91" s="148"/>
      <c r="AB91" s="148"/>
      <c r="AC91" s="148"/>
      <c r="AD91" s="148"/>
      <c r="AE91" s="148"/>
      <c r="AF91" s="148"/>
      <c r="AG91" s="148" t="s">
        <v>133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81">
        <v>44</v>
      </c>
      <c r="B92" s="182" t="s">
        <v>226</v>
      </c>
      <c r="C92" s="188" t="s">
        <v>227</v>
      </c>
      <c r="D92" s="183" t="s">
        <v>153</v>
      </c>
      <c r="E92" s="184">
        <v>6</v>
      </c>
      <c r="F92" s="185"/>
      <c r="G92" s="186">
        <f t="shared" si="0"/>
        <v>0</v>
      </c>
      <c r="H92" s="159">
        <v>0</v>
      </c>
      <c r="I92" s="158">
        <f t="shared" si="1"/>
        <v>0</v>
      </c>
      <c r="J92" s="159">
        <v>890</v>
      </c>
      <c r="K92" s="158">
        <f t="shared" si="2"/>
        <v>5340</v>
      </c>
      <c r="L92" s="158">
        <v>21</v>
      </c>
      <c r="M92" s="158">
        <f t="shared" si="3"/>
        <v>0</v>
      </c>
      <c r="N92" s="157">
        <v>0</v>
      </c>
      <c r="O92" s="157">
        <f t="shared" si="4"/>
        <v>0</v>
      </c>
      <c r="P92" s="157">
        <v>0</v>
      </c>
      <c r="Q92" s="157">
        <f t="shared" si="5"/>
        <v>0</v>
      </c>
      <c r="R92" s="158"/>
      <c r="S92" s="158" t="s">
        <v>169</v>
      </c>
      <c r="T92" s="158" t="s">
        <v>150</v>
      </c>
      <c r="U92" s="158">
        <v>0</v>
      </c>
      <c r="V92" s="158">
        <f t="shared" si="6"/>
        <v>0</v>
      </c>
      <c r="W92" s="158"/>
      <c r="X92" s="158" t="s">
        <v>131</v>
      </c>
      <c r="Y92" s="158" t="s">
        <v>132</v>
      </c>
      <c r="Z92" s="148"/>
      <c r="AA92" s="148"/>
      <c r="AB92" s="148"/>
      <c r="AC92" s="148"/>
      <c r="AD92" s="148"/>
      <c r="AE92" s="148"/>
      <c r="AF92" s="148"/>
      <c r="AG92" s="148" t="s">
        <v>133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22.5" outlineLevel="1" x14ac:dyDescent="0.2">
      <c r="A93" s="181">
        <v>45</v>
      </c>
      <c r="B93" s="182" t="s">
        <v>228</v>
      </c>
      <c r="C93" s="188" t="s">
        <v>229</v>
      </c>
      <c r="D93" s="183" t="s">
        <v>138</v>
      </c>
      <c r="E93" s="184">
        <v>90</v>
      </c>
      <c r="F93" s="185"/>
      <c r="G93" s="186">
        <f t="shared" si="0"/>
        <v>0</v>
      </c>
      <c r="H93" s="159">
        <v>0</v>
      </c>
      <c r="I93" s="158">
        <f t="shared" si="1"/>
        <v>0</v>
      </c>
      <c r="J93" s="159">
        <v>220</v>
      </c>
      <c r="K93" s="158">
        <f t="shared" si="2"/>
        <v>19800</v>
      </c>
      <c r="L93" s="158">
        <v>21</v>
      </c>
      <c r="M93" s="158">
        <f t="shared" si="3"/>
        <v>0</v>
      </c>
      <c r="N93" s="157">
        <v>0</v>
      </c>
      <c r="O93" s="157">
        <f t="shared" si="4"/>
        <v>0</v>
      </c>
      <c r="P93" s="157">
        <v>0</v>
      </c>
      <c r="Q93" s="157">
        <f t="shared" si="5"/>
        <v>0</v>
      </c>
      <c r="R93" s="158"/>
      <c r="S93" s="158" t="s">
        <v>169</v>
      </c>
      <c r="T93" s="158" t="s">
        <v>150</v>
      </c>
      <c r="U93" s="158">
        <v>9.4829999999999998E-2</v>
      </c>
      <c r="V93" s="158">
        <f t="shared" si="6"/>
        <v>8.5299999999999994</v>
      </c>
      <c r="W93" s="158"/>
      <c r="X93" s="158" t="s">
        <v>131</v>
      </c>
      <c r="Y93" s="158" t="s">
        <v>132</v>
      </c>
      <c r="Z93" s="148"/>
      <c r="AA93" s="148"/>
      <c r="AB93" s="148"/>
      <c r="AC93" s="148"/>
      <c r="AD93" s="148"/>
      <c r="AE93" s="148"/>
      <c r="AF93" s="148"/>
      <c r="AG93" s="148" t="s">
        <v>133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22.5" outlineLevel="1" x14ac:dyDescent="0.2">
      <c r="A94" s="181">
        <v>46</v>
      </c>
      <c r="B94" s="182" t="s">
        <v>230</v>
      </c>
      <c r="C94" s="188" t="s">
        <v>231</v>
      </c>
      <c r="D94" s="183" t="s">
        <v>168</v>
      </c>
      <c r="E94" s="184">
        <v>200</v>
      </c>
      <c r="F94" s="185"/>
      <c r="G94" s="186">
        <f t="shared" si="0"/>
        <v>0</v>
      </c>
      <c r="H94" s="159">
        <v>0</v>
      </c>
      <c r="I94" s="158">
        <f t="shared" si="1"/>
        <v>0</v>
      </c>
      <c r="J94" s="159">
        <v>148</v>
      </c>
      <c r="K94" s="158">
        <f t="shared" si="2"/>
        <v>29600</v>
      </c>
      <c r="L94" s="158">
        <v>21</v>
      </c>
      <c r="M94" s="158">
        <f t="shared" si="3"/>
        <v>0</v>
      </c>
      <c r="N94" s="157">
        <v>0</v>
      </c>
      <c r="O94" s="157">
        <f t="shared" si="4"/>
        <v>0</v>
      </c>
      <c r="P94" s="157">
        <v>0</v>
      </c>
      <c r="Q94" s="157">
        <f t="shared" si="5"/>
        <v>0</v>
      </c>
      <c r="R94" s="158"/>
      <c r="S94" s="158" t="s">
        <v>169</v>
      </c>
      <c r="T94" s="158" t="s">
        <v>150</v>
      </c>
      <c r="U94" s="158">
        <v>0</v>
      </c>
      <c r="V94" s="158">
        <f t="shared" si="6"/>
        <v>0</v>
      </c>
      <c r="W94" s="158"/>
      <c r="X94" s="158" t="s">
        <v>131</v>
      </c>
      <c r="Y94" s="158" t="s">
        <v>132</v>
      </c>
      <c r="Z94" s="148"/>
      <c r="AA94" s="148"/>
      <c r="AB94" s="148"/>
      <c r="AC94" s="148"/>
      <c r="AD94" s="148"/>
      <c r="AE94" s="148"/>
      <c r="AF94" s="148"/>
      <c r="AG94" s="148" t="s">
        <v>133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81">
        <v>47</v>
      </c>
      <c r="B95" s="182" t="s">
        <v>232</v>
      </c>
      <c r="C95" s="188" t="s">
        <v>233</v>
      </c>
      <c r="D95" s="183" t="s">
        <v>176</v>
      </c>
      <c r="E95" s="184">
        <v>1</v>
      </c>
      <c r="F95" s="185"/>
      <c r="G95" s="186">
        <f t="shared" si="0"/>
        <v>0</v>
      </c>
      <c r="H95" s="159">
        <v>0</v>
      </c>
      <c r="I95" s="158">
        <f t="shared" si="1"/>
        <v>0</v>
      </c>
      <c r="J95" s="159">
        <v>5000</v>
      </c>
      <c r="K95" s="158">
        <f t="shared" si="2"/>
        <v>5000</v>
      </c>
      <c r="L95" s="158">
        <v>21</v>
      </c>
      <c r="M95" s="158">
        <f t="shared" si="3"/>
        <v>0</v>
      </c>
      <c r="N95" s="157">
        <v>0</v>
      </c>
      <c r="O95" s="157">
        <f t="shared" si="4"/>
        <v>0</v>
      </c>
      <c r="P95" s="157">
        <v>0</v>
      </c>
      <c r="Q95" s="157">
        <f t="shared" si="5"/>
        <v>0</v>
      </c>
      <c r="R95" s="158"/>
      <c r="S95" s="158" t="s">
        <v>169</v>
      </c>
      <c r="T95" s="158" t="s">
        <v>150</v>
      </c>
      <c r="U95" s="158">
        <v>0</v>
      </c>
      <c r="V95" s="158">
        <f t="shared" si="6"/>
        <v>0</v>
      </c>
      <c r="W95" s="158"/>
      <c r="X95" s="158" t="s">
        <v>131</v>
      </c>
      <c r="Y95" s="158" t="s">
        <v>132</v>
      </c>
      <c r="Z95" s="148"/>
      <c r="AA95" s="148"/>
      <c r="AB95" s="148"/>
      <c r="AC95" s="148"/>
      <c r="AD95" s="148"/>
      <c r="AE95" s="148"/>
      <c r="AF95" s="148"/>
      <c r="AG95" s="148" t="s">
        <v>133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81">
        <v>48</v>
      </c>
      <c r="B96" s="182" t="s">
        <v>234</v>
      </c>
      <c r="C96" s="188" t="s">
        <v>235</v>
      </c>
      <c r="D96" s="183" t="s">
        <v>179</v>
      </c>
      <c r="E96" s="184">
        <v>1</v>
      </c>
      <c r="F96" s="185"/>
      <c r="G96" s="186">
        <f t="shared" si="0"/>
        <v>0</v>
      </c>
      <c r="H96" s="159">
        <v>0</v>
      </c>
      <c r="I96" s="158">
        <f t="shared" si="1"/>
        <v>0</v>
      </c>
      <c r="J96" s="159">
        <v>5000</v>
      </c>
      <c r="K96" s="158">
        <f t="shared" si="2"/>
        <v>5000</v>
      </c>
      <c r="L96" s="158">
        <v>21</v>
      </c>
      <c r="M96" s="158">
        <f t="shared" si="3"/>
        <v>0</v>
      </c>
      <c r="N96" s="157">
        <v>0</v>
      </c>
      <c r="O96" s="157">
        <f t="shared" si="4"/>
        <v>0</v>
      </c>
      <c r="P96" s="157">
        <v>0</v>
      </c>
      <c r="Q96" s="157">
        <f t="shared" si="5"/>
        <v>0</v>
      </c>
      <c r="R96" s="158"/>
      <c r="S96" s="158" t="s">
        <v>169</v>
      </c>
      <c r="T96" s="158" t="s">
        <v>150</v>
      </c>
      <c r="U96" s="158">
        <v>0</v>
      </c>
      <c r="V96" s="158">
        <f t="shared" si="6"/>
        <v>0</v>
      </c>
      <c r="W96" s="158"/>
      <c r="X96" s="158" t="s">
        <v>131</v>
      </c>
      <c r="Y96" s="158" t="s">
        <v>132</v>
      </c>
      <c r="Z96" s="148"/>
      <c r="AA96" s="148"/>
      <c r="AB96" s="148"/>
      <c r="AC96" s="148"/>
      <c r="AD96" s="148"/>
      <c r="AE96" s="148"/>
      <c r="AF96" s="148"/>
      <c r="AG96" s="148" t="s">
        <v>133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22.5" outlineLevel="1" x14ac:dyDescent="0.2">
      <c r="A97" s="169">
        <v>49</v>
      </c>
      <c r="B97" s="170" t="s">
        <v>265</v>
      </c>
      <c r="C97" s="193" t="s">
        <v>266</v>
      </c>
      <c r="D97" s="183" t="s">
        <v>179</v>
      </c>
      <c r="E97" s="184">
        <v>1</v>
      </c>
      <c r="F97" s="185"/>
      <c r="G97" s="186">
        <f t="shared" si="0"/>
        <v>0</v>
      </c>
      <c r="H97" s="159"/>
      <c r="I97" s="158"/>
      <c r="J97" s="159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x14ac:dyDescent="0.2">
      <c r="A98" s="162" t="s">
        <v>126</v>
      </c>
      <c r="B98" s="163" t="s">
        <v>93</v>
      </c>
      <c r="C98" s="187" t="s">
        <v>94</v>
      </c>
      <c r="D98" s="164"/>
      <c r="E98" s="165"/>
      <c r="F98" s="166"/>
      <c r="G98" s="167">
        <f>SUMIF(AG99:AG99,"&lt;&gt;NOR",G99:G99)</f>
        <v>0</v>
      </c>
      <c r="H98" s="161"/>
      <c r="I98" s="161">
        <f>SUM(I99:I99)</f>
        <v>0</v>
      </c>
      <c r="J98" s="161"/>
      <c r="K98" s="161">
        <f>SUM(K99:K99)</f>
        <v>9162.5</v>
      </c>
      <c r="L98" s="161"/>
      <c r="M98" s="161">
        <f>SUM(M99:M99)</f>
        <v>0</v>
      </c>
      <c r="N98" s="160"/>
      <c r="O98" s="160">
        <f>SUM(O99:O99)</f>
        <v>0</v>
      </c>
      <c r="P98" s="160"/>
      <c r="Q98" s="160">
        <f>SUM(Q99:Q99)</f>
        <v>0</v>
      </c>
      <c r="R98" s="161"/>
      <c r="S98" s="161"/>
      <c r="T98" s="161"/>
      <c r="U98" s="161"/>
      <c r="V98" s="161">
        <f>SUM(V99:V99)</f>
        <v>16.34</v>
      </c>
      <c r="W98" s="161"/>
      <c r="X98" s="161"/>
      <c r="Y98" s="161"/>
      <c r="AG98" t="s">
        <v>127</v>
      </c>
    </row>
    <row r="99" spans="1:60" ht="33.75" outlineLevel="1" x14ac:dyDescent="0.2">
      <c r="A99" s="181">
        <v>50</v>
      </c>
      <c r="B99" s="182" t="s">
        <v>286</v>
      </c>
      <c r="C99" s="188" t="s">
        <v>285</v>
      </c>
      <c r="D99" s="183" t="s">
        <v>138</v>
      </c>
      <c r="E99" s="184">
        <v>25</v>
      </c>
      <c r="F99" s="185"/>
      <c r="G99" s="186">
        <f>ROUND(E99*F99,2)</f>
        <v>0</v>
      </c>
      <c r="H99" s="159">
        <v>0</v>
      </c>
      <c r="I99" s="158">
        <f>ROUND(E99*H99,2)</f>
        <v>0</v>
      </c>
      <c r="J99" s="159">
        <v>366.5</v>
      </c>
      <c r="K99" s="158">
        <f>ROUND(E99*J99,2)</f>
        <v>9162.5</v>
      </c>
      <c r="L99" s="158">
        <v>21</v>
      </c>
      <c r="M99" s="158">
        <f>G99*(1+L99/100)</f>
        <v>0</v>
      </c>
      <c r="N99" s="157">
        <v>0</v>
      </c>
      <c r="O99" s="157">
        <f>ROUND(E99*N99,2)</f>
        <v>0</v>
      </c>
      <c r="P99" s="157">
        <v>0</v>
      </c>
      <c r="Q99" s="157">
        <f>ROUND(E99*P99,2)</f>
        <v>0</v>
      </c>
      <c r="R99" s="158"/>
      <c r="S99" s="158" t="s">
        <v>130</v>
      </c>
      <c r="T99" s="158" t="s">
        <v>130</v>
      </c>
      <c r="U99" s="158">
        <v>0.65349999999999997</v>
      </c>
      <c r="V99" s="158">
        <f>ROUND(E99*U99,2)</f>
        <v>16.34</v>
      </c>
      <c r="W99" s="158"/>
      <c r="X99" s="158" t="s">
        <v>131</v>
      </c>
      <c r="Y99" s="158" t="s">
        <v>132</v>
      </c>
      <c r="Z99" s="148"/>
      <c r="AA99" s="148"/>
      <c r="AB99" s="148"/>
      <c r="AC99" s="148"/>
      <c r="AD99" s="148"/>
      <c r="AE99" s="148"/>
      <c r="AF99" s="148"/>
      <c r="AG99" s="148" t="s">
        <v>133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x14ac:dyDescent="0.2">
      <c r="A100" s="162" t="s">
        <v>126</v>
      </c>
      <c r="B100" s="163" t="s">
        <v>95</v>
      </c>
      <c r="C100" s="187" t="s">
        <v>96</v>
      </c>
      <c r="D100" s="164"/>
      <c r="E100" s="165"/>
      <c r="F100" s="166"/>
      <c r="G100" s="167">
        <f>SUM(G101:G107)</f>
        <v>0</v>
      </c>
      <c r="H100" s="161"/>
      <c r="I100" s="161">
        <f>SUM(I101:I106)</f>
        <v>0</v>
      </c>
      <c r="J100" s="161"/>
      <c r="K100" s="161">
        <f>SUM(K101:K106)</f>
        <v>12797.07</v>
      </c>
      <c r="L100" s="161"/>
      <c r="M100" s="161">
        <f>SUM(M101:M106)</f>
        <v>0</v>
      </c>
      <c r="N100" s="160"/>
      <c r="O100" s="160">
        <f>SUM(O101:O106)</f>
        <v>0</v>
      </c>
      <c r="P100" s="160"/>
      <c r="Q100" s="160">
        <f>SUM(Q101:Q106)</f>
        <v>0</v>
      </c>
      <c r="R100" s="161"/>
      <c r="S100" s="161"/>
      <c r="T100" s="161"/>
      <c r="U100" s="161"/>
      <c r="V100" s="161">
        <f>SUM(V101:V106)</f>
        <v>20.770000000000003</v>
      </c>
      <c r="W100" s="161"/>
      <c r="X100" s="161"/>
      <c r="Y100" s="161"/>
      <c r="AG100" t="s">
        <v>127</v>
      </c>
    </row>
    <row r="101" spans="1:60" outlineLevel="1" x14ac:dyDescent="0.2">
      <c r="A101" s="181">
        <v>51</v>
      </c>
      <c r="B101" s="182" t="s">
        <v>236</v>
      </c>
      <c r="C101" s="188" t="s">
        <v>237</v>
      </c>
      <c r="D101" s="183" t="s">
        <v>238</v>
      </c>
      <c r="E101" s="184">
        <v>4.9400000000000004</v>
      </c>
      <c r="F101" s="185"/>
      <c r="G101" s="186">
        <f t="shared" ref="G101:G107" si="7">ROUND(E101*F101,2)</f>
        <v>0</v>
      </c>
      <c r="H101" s="159">
        <v>0</v>
      </c>
      <c r="I101" s="158">
        <f t="shared" ref="I101:I106" si="8">ROUND(E101*H101,2)</f>
        <v>0</v>
      </c>
      <c r="J101" s="159">
        <v>332</v>
      </c>
      <c r="K101" s="158">
        <f t="shared" ref="K101:K106" si="9">ROUND(E101*J101,2)</f>
        <v>1640.08</v>
      </c>
      <c r="L101" s="158">
        <v>21</v>
      </c>
      <c r="M101" s="158">
        <f t="shared" ref="M101:M106" si="10">G101*(1+L101/100)</f>
        <v>0</v>
      </c>
      <c r="N101" s="157">
        <v>0</v>
      </c>
      <c r="O101" s="157">
        <f t="shared" ref="O101:O106" si="11">ROUND(E101*N101,2)</f>
        <v>0</v>
      </c>
      <c r="P101" s="157">
        <v>0</v>
      </c>
      <c r="Q101" s="157">
        <f t="shared" ref="Q101:Q106" si="12">ROUND(E101*P101,2)</f>
        <v>0</v>
      </c>
      <c r="R101" s="158"/>
      <c r="S101" s="158" t="s">
        <v>130</v>
      </c>
      <c r="T101" s="158" t="s">
        <v>130</v>
      </c>
      <c r="U101" s="158">
        <v>0.746</v>
      </c>
      <c r="V101" s="158">
        <f t="shared" ref="V101:V106" si="13">ROUND(E101*U101,2)</f>
        <v>3.69</v>
      </c>
      <c r="W101" s="158"/>
      <c r="X101" s="158" t="s">
        <v>131</v>
      </c>
      <c r="Y101" s="158" t="s">
        <v>132</v>
      </c>
      <c r="Z101" s="148"/>
      <c r="AA101" s="148"/>
      <c r="AB101" s="148"/>
      <c r="AC101" s="148"/>
      <c r="AD101" s="148"/>
      <c r="AE101" s="148"/>
      <c r="AF101" s="148"/>
      <c r="AG101" s="148" t="s">
        <v>133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81">
        <v>52</v>
      </c>
      <c r="B102" s="182" t="s">
        <v>239</v>
      </c>
      <c r="C102" s="188" t="s">
        <v>240</v>
      </c>
      <c r="D102" s="183" t="s">
        <v>238</v>
      </c>
      <c r="E102" s="184">
        <v>4.9400000000000004</v>
      </c>
      <c r="F102" s="185"/>
      <c r="G102" s="186">
        <f t="shared" si="7"/>
        <v>0</v>
      </c>
      <c r="H102" s="159">
        <v>0</v>
      </c>
      <c r="I102" s="158">
        <f t="shared" si="8"/>
        <v>0</v>
      </c>
      <c r="J102" s="159">
        <v>817</v>
      </c>
      <c r="K102" s="158">
        <f t="shared" si="9"/>
        <v>4035.98</v>
      </c>
      <c r="L102" s="158">
        <v>21</v>
      </c>
      <c r="M102" s="158">
        <f t="shared" si="10"/>
        <v>0</v>
      </c>
      <c r="N102" s="157">
        <v>0</v>
      </c>
      <c r="O102" s="157">
        <f t="shared" si="11"/>
        <v>0</v>
      </c>
      <c r="P102" s="157">
        <v>0</v>
      </c>
      <c r="Q102" s="157">
        <f t="shared" si="12"/>
        <v>0</v>
      </c>
      <c r="R102" s="158"/>
      <c r="S102" s="158" t="s">
        <v>130</v>
      </c>
      <c r="T102" s="158" t="s">
        <v>130</v>
      </c>
      <c r="U102" s="158">
        <v>2.0089999999999999</v>
      </c>
      <c r="V102" s="158">
        <f t="shared" si="13"/>
        <v>9.92</v>
      </c>
      <c r="W102" s="158"/>
      <c r="X102" s="158" t="s">
        <v>131</v>
      </c>
      <c r="Y102" s="158" t="s">
        <v>132</v>
      </c>
      <c r="Z102" s="148"/>
      <c r="AA102" s="148"/>
      <c r="AB102" s="148"/>
      <c r="AC102" s="148"/>
      <c r="AD102" s="148"/>
      <c r="AE102" s="148"/>
      <c r="AF102" s="148"/>
      <c r="AG102" s="148" t="s">
        <v>133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81">
        <v>53</v>
      </c>
      <c r="B103" s="182" t="s">
        <v>241</v>
      </c>
      <c r="C103" s="188" t="s">
        <v>242</v>
      </c>
      <c r="D103" s="183" t="s">
        <v>238</v>
      </c>
      <c r="E103" s="184">
        <v>4.9400000000000004</v>
      </c>
      <c r="F103" s="185"/>
      <c r="G103" s="186">
        <f t="shared" si="7"/>
        <v>0</v>
      </c>
      <c r="H103" s="159">
        <v>0</v>
      </c>
      <c r="I103" s="158">
        <f t="shared" si="8"/>
        <v>0</v>
      </c>
      <c r="J103" s="159">
        <v>390</v>
      </c>
      <c r="K103" s="158">
        <f t="shared" si="9"/>
        <v>1926.6</v>
      </c>
      <c r="L103" s="158">
        <v>21</v>
      </c>
      <c r="M103" s="158">
        <f t="shared" si="10"/>
        <v>0</v>
      </c>
      <c r="N103" s="157">
        <v>0</v>
      </c>
      <c r="O103" s="157">
        <f t="shared" si="11"/>
        <v>0</v>
      </c>
      <c r="P103" s="157">
        <v>0</v>
      </c>
      <c r="Q103" s="157">
        <f t="shared" si="12"/>
        <v>0</v>
      </c>
      <c r="R103" s="158"/>
      <c r="S103" s="158" t="s">
        <v>130</v>
      </c>
      <c r="T103" s="158" t="s">
        <v>130</v>
      </c>
      <c r="U103" s="158">
        <v>0.95899999999999996</v>
      </c>
      <c r="V103" s="158">
        <f t="shared" si="13"/>
        <v>4.74</v>
      </c>
      <c r="W103" s="158"/>
      <c r="X103" s="158" t="s">
        <v>131</v>
      </c>
      <c r="Y103" s="158" t="s">
        <v>132</v>
      </c>
      <c r="Z103" s="148"/>
      <c r="AA103" s="148"/>
      <c r="AB103" s="148"/>
      <c r="AC103" s="148"/>
      <c r="AD103" s="148"/>
      <c r="AE103" s="148"/>
      <c r="AF103" s="148"/>
      <c r="AG103" s="148" t="s">
        <v>133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5">
        <v>54</v>
      </c>
      <c r="B104" s="176" t="s">
        <v>243</v>
      </c>
      <c r="C104" s="189" t="s">
        <v>244</v>
      </c>
      <c r="D104" s="177" t="s">
        <v>238</v>
      </c>
      <c r="E104" s="178">
        <v>4.9400000000000004</v>
      </c>
      <c r="F104" s="179"/>
      <c r="G104" s="180">
        <f t="shared" si="7"/>
        <v>0</v>
      </c>
      <c r="H104" s="159">
        <v>0</v>
      </c>
      <c r="I104" s="158">
        <f t="shared" si="8"/>
        <v>0</v>
      </c>
      <c r="J104" s="159">
        <v>271.5</v>
      </c>
      <c r="K104" s="158">
        <f t="shared" si="9"/>
        <v>1341.21</v>
      </c>
      <c r="L104" s="158">
        <v>21</v>
      </c>
      <c r="M104" s="158">
        <f t="shared" si="10"/>
        <v>0</v>
      </c>
      <c r="N104" s="157">
        <v>0</v>
      </c>
      <c r="O104" s="157">
        <f t="shared" si="11"/>
        <v>0</v>
      </c>
      <c r="P104" s="157">
        <v>0</v>
      </c>
      <c r="Q104" s="157">
        <f t="shared" si="12"/>
        <v>0</v>
      </c>
      <c r="R104" s="158"/>
      <c r="S104" s="158" t="s">
        <v>130</v>
      </c>
      <c r="T104" s="158" t="s">
        <v>130</v>
      </c>
      <c r="U104" s="158">
        <v>0.49</v>
      </c>
      <c r="V104" s="158">
        <f t="shared" si="13"/>
        <v>2.42</v>
      </c>
      <c r="W104" s="158"/>
      <c r="X104" s="158" t="s">
        <v>131</v>
      </c>
      <c r="Y104" s="158" t="s">
        <v>132</v>
      </c>
      <c r="Z104" s="148"/>
      <c r="AA104" s="148"/>
      <c r="AB104" s="148"/>
      <c r="AC104" s="148"/>
      <c r="AD104" s="148"/>
      <c r="AE104" s="148"/>
      <c r="AF104" s="148"/>
      <c r="AG104" s="148" t="s">
        <v>133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81">
        <v>55</v>
      </c>
      <c r="B105" s="182" t="s">
        <v>245</v>
      </c>
      <c r="C105" s="188" t="s">
        <v>246</v>
      </c>
      <c r="D105" s="183" t="s">
        <v>238</v>
      </c>
      <c r="E105" s="184">
        <v>49.4</v>
      </c>
      <c r="F105" s="185"/>
      <c r="G105" s="186">
        <f t="shared" si="7"/>
        <v>0</v>
      </c>
      <c r="H105" s="159">
        <v>0</v>
      </c>
      <c r="I105" s="158">
        <f t="shared" si="8"/>
        <v>0</v>
      </c>
      <c r="J105" s="159">
        <v>25</v>
      </c>
      <c r="K105" s="158">
        <f t="shared" si="9"/>
        <v>1235</v>
      </c>
      <c r="L105" s="158">
        <v>21</v>
      </c>
      <c r="M105" s="158">
        <f t="shared" si="10"/>
        <v>0</v>
      </c>
      <c r="N105" s="157">
        <v>0</v>
      </c>
      <c r="O105" s="157">
        <f t="shared" si="11"/>
        <v>0</v>
      </c>
      <c r="P105" s="157">
        <v>0</v>
      </c>
      <c r="Q105" s="157">
        <f t="shared" si="12"/>
        <v>0</v>
      </c>
      <c r="R105" s="158"/>
      <c r="S105" s="158" t="s">
        <v>130</v>
      </c>
      <c r="T105" s="158" t="s">
        <v>130</v>
      </c>
      <c r="U105" s="158">
        <v>0</v>
      </c>
      <c r="V105" s="158">
        <f t="shared" si="13"/>
        <v>0</v>
      </c>
      <c r="W105" s="158"/>
      <c r="X105" s="158" t="s">
        <v>131</v>
      </c>
      <c r="Y105" s="158" t="s">
        <v>132</v>
      </c>
      <c r="Z105" s="148"/>
      <c r="AA105" s="148"/>
      <c r="AB105" s="148"/>
      <c r="AC105" s="148"/>
      <c r="AD105" s="148"/>
      <c r="AE105" s="148"/>
      <c r="AF105" s="148"/>
      <c r="AG105" s="148" t="s">
        <v>133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ht="22.5" outlineLevel="1" x14ac:dyDescent="0.2">
      <c r="A106" s="181">
        <v>56</v>
      </c>
      <c r="B106" s="182" t="s">
        <v>247</v>
      </c>
      <c r="C106" s="188" t="s">
        <v>248</v>
      </c>
      <c r="D106" s="183" t="s">
        <v>238</v>
      </c>
      <c r="E106" s="184">
        <v>4.9400000000000004</v>
      </c>
      <c r="F106" s="185"/>
      <c r="G106" s="186">
        <f t="shared" si="7"/>
        <v>0</v>
      </c>
      <c r="H106" s="159">
        <v>0</v>
      </c>
      <c r="I106" s="158">
        <f t="shared" si="8"/>
        <v>0</v>
      </c>
      <c r="J106" s="159">
        <v>530</v>
      </c>
      <c r="K106" s="158">
        <f t="shared" si="9"/>
        <v>2618.1999999999998</v>
      </c>
      <c r="L106" s="158">
        <v>21</v>
      </c>
      <c r="M106" s="158">
        <f t="shared" si="10"/>
        <v>0</v>
      </c>
      <c r="N106" s="157">
        <v>0</v>
      </c>
      <c r="O106" s="157">
        <f t="shared" si="11"/>
        <v>0</v>
      </c>
      <c r="P106" s="157">
        <v>0</v>
      </c>
      <c r="Q106" s="157">
        <f t="shared" si="12"/>
        <v>0</v>
      </c>
      <c r="R106" s="158"/>
      <c r="S106" s="158" t="s">
        <v>130</v>
      </c>
      <c r="T106" s="158" t="s">
        <v>130</v>
      </c>
      <c r="U106" s="158">
        <v>0</v>
      </c>
      <c r="V106" s="158">
        <f t="shared" si="13"/>
        <v>0</v>
      </c>
      <c r="W106" s="158"/>
      <c r="X106" s="158" t="s">
        <v>131</v>
      </c>
      <c r="Y106" s="158" t="s">
        <v>132</v>
      </c>
      <c r="Z106" s="148"/>
      <c r="AA106" s="148"/>
      <c r="AB106" s="148"/>
      <c r="AC106" s="148"/>
      <c r="AD106" s="148"/>
      <c r="AE106" s="148"/>
      <c r="AF106" s="148"/>
      <c r="AG106" s="148" t="s">
        <v>133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69">
        <v>57</v>
      </c>
      <c r="B107" s="170" t="s">
        <v>287</v>
      </c>
      <c r="C107" s="193" t="s">
        <v>288</v>
      </c>
      <c r="D107" s="171" t="s">
        <v>238</v>
      </c>
      <c r="E107" s="172">
        <v>0.56999999999999995</v>
      </c>
      <c r="F107" s="173"/>
      <c r="G107" s="174">
        <f t="shared" si="7"/>
        <v>0</v>
      </c>
      <c r="H107" s="159"/>
      <c r="I107" s="158"/>
      <c r="J107" s="159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x14ac:dyDescent="0.2">
      <c r="A108" s="162" t="s">
        <v>126</v>
      </c>
      <c r="B108" s="163" t="s">
        <v>98</v>
      </c>
      <c r="C108" s="187" t="s">
        <v>29</v>
      </c>
      <c r="D108" s="164"/>
      <c r="E108" s="165"/>
      <c r="F108" s="166"/>
      <c r="G108" s="167">
        <f>SUMIF(AG109:AG113,"&lt;&gt;NOR",G109:G113)</f>
        <v>0</v>
      </c>
      <c r="H108" s="161"/>
      <c r="I108" s="161">
        <f>SUM(I109:I113)</f>
        <v>0</v>
      </c>
      <c r="J108" s="161"/>
      <c r="K108" s="161">
        <f>SUM(K109:K113)</f>
        <v>140000</v>
      </c>
      <c r="L108" s="161"/>
      <c r="M108" s="161">
        <f>SUM(M109:M113)</f>
        <v>0</v>
      </c>
      <c r="N108" s="160"/>
      <c r="O108" s="160">
        <f>SUM(O109:O113)</f>
        <v>0</v>
      </c>
      <c r="P108" s="160"/>
      <c r="Q108" s="160">
        <f>SUM(Q109:Q113)</f>
        <v>0</v>
      </c>
      <c r="R108" s="161"/>
      <c r="S108" s="161"/>
      <c r="T108" s="161"/>
      <c r="U108" s="161"/>
      <c r="V108" s="161">
        <f>SUM(V109:V113)</f>
        <v>0</v>
      </c>
      <c r="W108" s="161"/>
      <c r="X108" s="161"/>
      <c r="Y108" s="161"/>
      <c r="AG108" t="s">
        <v>127</v>
      </c>
    </row>
    <row r="109" spans="1:60" outlineLevel="1" x14ac:dyDescent="0.2">
      <c r="A109" s="175">
        <v>58</v>
      </c>
      <c r="B109" s="176" t="s">
        <v>249</v>
      </c>
      <c r="C109" s="189" t="s">
        <v>250</v>
      </c>
      <c r="D109" s="177" t="s">
        <v>251</v>
      </c>
      <c r="E109" s="178">
        <v>1</v>
      </c>
      <c r="F109" s="179"/>
      <c r="G109" s="180">
        <f>ROUND(E109*F109,2)</f>
        <v>0</v>
      </c>
      <c r="H109" s="159">
        <v>0</v>
      </c>
      <c r="I109" s="158">
        <f>ROUND(E109*H109,2)</f>
        <v>0</v>
      </c>
      <c r="J109" s="159">
        <v>20000</v>
      </c>
      <c r="K109" s="158">
        <f>ROUND(E109*J109,2)</f>
        <v>20000</v>
      </c>
      <c r="L109" s="158">
        <v>21</v>
      </c>
      <c r="M109" s="158">
        <f>G109*(1+L109/100)</f>
        <v>0</v>
      </c>
      <c r="N109" s="157">
        <v>0</v>
      </c>
      <c r="O109" s="157">
        <f>ROUND(E109*N109,2)</f>
        <v>0</v>
      </c>
      <c r="P109" s="157">
        <v>0</v>
      </c>
      <c r="Q109" s="157">
        <f>ROUND(E109*P109,2)</f>
        <v>0</v>
      </c>
      <c r="R109" s="158"/>
      <c r="S109" s="158" t="s">
        <v>130</v>
      </c>
      <c r="T109" s="158" t="s">
        <v>150</v>
      </c>
      <c r="U109" s="158">
        <v>0</v>
      </c>
      <c r="V109" s="158">
        <f>ROUND(E109*U109,2)</f>
        <v>0</v>
      </c>
      <c r="W109" s="158"/>
      <c r="X109" s="158" t="s">
        <v>252</v>
      </c>
      <c r="Y109" s="158" t="s">
        <v>132</v>
      </c>
      <c r="Z109" s="148"/>
      <c r="AA109" s="148"/>
      <c r="AB109" s="148"/>
      <c r="AC109" s="148"/>
      <c r="AD109" s="148"/>
      <c r="AE109" s="148"/>
      <c r="AF109" s="148"/>
      <c r="AG109" s="148" t="s">
        <v>253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5"/>
      <c r="B110" s="156"/>
      <c r="C110" s="281" t="s">
        <v>254</v>
      </c>
      <c r="D110" s="282"/>
      <c r="E110" s="282"/>
      <c r="F110" s="282"/>
      <c r="G110" s="282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158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75">
        <v>59</v>
      </c>
      <c r="B111" s="176" t="s">
        <v>255</v>
      </c>
      <c r="C111" s="189" t="s">
        <v>256</v>
      </c>
      <c r="D111" s="177" t="s">
        <v>251</v>
      </c>
      <c r="E111" s="178">
        <v>1</v>
      </c>
      <c r="F111" s="179"/>
      <c r="G111" s="180">
        <f>ROUND(E111*F111,2)</f>
        <v>0</v>
      </c>
      <c r="H111" s="159">
        <v>0</v>
      </c>
      <c r="I111" s="158">
        <f>ROUND(E111*H111,2)</f>
        <v>0</v>
      </c>
      <c r="J111" s="159">
        <v>20000</v>
      </c>
      <c r="K111" s="158">
        <f>ROUND(E111*J111,2)</f>
        <v>20000</v>
      </c>
      <c r="L111" s="158">
        <v>21</v>
      </c>
      <c r="M111" s="158">
        <f>G111*(1+L111/100)</f>
        <v>0</v>
      </c>
      <c r="N111" s="157">
        <v>0</v>
      </c>
      <c r="O111" s="157">
        <f>ROUND(E111*N111,2)</f>
        <v>0</v>
      </c>
      <c r="P111" s="157">
        <v>0</v>
      </c>
      <c r="Q111" s="157">
        <f>ROUND(E111*P111,2)</f>
        <v>0</v>
      </c>
      <c r="R111" s="158"/>
      <c r="S111" s="158" t="s">
        <v>130</v>
      </c>
      <c r="T111" s="158" t="s">
        <v>150</v>
      </c>
      <c r="U111" s="158">
        <v>0</v>
      </c>
      <c r="V111" s="158">
        <f>ROUND(E111*U111,2)</f>
        <v>0</v>
      </c>
      <c r="W111" s="158"/>
      <c r="X111" s="158" t="s">
        <v>252</v>
      </c>
      <c r="Y111" s="158" t="s">
        <v>132</v>
      </c>
      <c r="Z111" s="148"/>
      <c r="AA111" s="148"/>
      <c r="AB111" s="148"/>
      <c r="AC111" s="148"/>
      <c r="AD111" s="148"/>
      <c r="AE111" s="148"/>
      <c r="AF111" s="148"/>
      <c r="AG111" s="148" t="s">
        <v>253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">
      <c r="A112" s="155"/>
      <c r="B112" s="156"/>
      <c r="C112" s="281" t="s">
        <v>257</v>
      </c>
      <c r="D112" s="282"/>
      <c r="E112" s="282"/>
      <c r="F112" s="282"/>
      <c r="G112" s="282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8"/>
      <c r="AA112" s="148"/>
      <c r="AB112" s="148"/>
      <c r="AC112" s="148"/>
      <c r="AD112" s="148"/>
      <c r="AE112" s="148"/>
      <c r="AF112" s="148"/>
      <c r="AG112" s="148" t="s">
        <v>158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22.5" outlineLevel="1" x14ac:dyDescent="0.2">
      <c r="A113" s="175">
        <v>60</v>
      </c>
      <c r="B113" s="176" t="s">
        <v>258</v>
      </c>
      <c r="C113" s="189" t="s">
        <v>259</v>
      </c>
      <c r="D113" s="177" t="s">
        <v>260</v>
      </c>
      <c r="E113" s="178">
        <v>200</v>
      </c>
      <c r="F113" s="179"/>
      <c r="G113" s="180">
        <f>ROUND(E113*F113,2)</f>
        <v>0</v>
      </c>
      <c r="H113" s="159">
        <v>0</v>
      </c>
      <c r="I113" s="158">
        <f>ROUND(E113*H113,2)</f>
        <v>0</v>
      </c>
      <c r="J113" s="159">
        <v>500</v>
      </c>
      <c r="K113" s="158">
        <f>ROUND(E113*J113,2)</f>
        <v>100000</v>
      </c>
      <c r="L113" s="158">
        <v>21</v>
      </c>
      <c r="M113" s="158">
        <f>G113*(1+L113/100)</f>
        <v>0</v>
      </c>
      <c r="N113" s="157">
        <v>0</v>
      </c>
      <c r="O113" s="157">
        <f>ROUND(E113*N113,2)</f>
        <v>0</v>
      </c>
      <c r="P113" s="157">
        <v>0</v>
      </c>
      <c r="Q113" s="157">
        <f>ROUND(E113*P113,2)</f>
        <v>0</v>
      </c>
      <c r="R113" s="158"/>
      <c r="S113" s="158" t="s">
        <v>169</v>
      </c>
      <c r="T113" s="158" t="s">
        <v>150</v>
      </c>
      <c r="U113" s="158">
        <v>0</v>
      </c>
      <c r="V113" s="158">
        <f>ROUND(E113*U113,2)</f>
        <v>0</v>
      </c>
      <c r="W113" s="158"/>
      <c r="X113" s="158" t="s">
        <v>252</v>
      </c>
      <c r="Y113" s="158" t="s">
        <v>132</v>
      </c>
      <c r="Z113" s="148"/>
      <c r="AA113" s="148"/>
      <c r="AB113" s="148"/>
      <c r="AC113" s="148"/>
      <c r="AD113" s="148"/>
      <c r="AE113" s="148"/>
      <c r="AF113" s="148"/>
      <c r="AG113" s="148" t="s">
        <v>253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x14ac:dyDescent="0.2">
      <c r="A114" s="3"/>
      <c r="B114" s="4"/>
      <c r="C114" s="281" t="s">
        <v>281</v>
      </c>
      <c r="D114" s="282"/>
      <c r="E114" s="282"/>
      <c r="F114" s="282"/>
      <c r="G114" s="28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AE114">
        <v>15</v>
      </c>
      <c r="AF114">
        <v>21</v>
      </c>
      <c r="AG114" t="s">
        <v>112</v>
      </c>
    </row>
    <row r="115" spans="1:60" x14ac:dyDescent="0.2">
      <c r="A115" s="3"/>
      <c r="B115" s="4"/>
      <c r="C115" s="281" t="s">
        <v>282</v>
      </c>
      <c r="D115" s="282"/>
      <c r="E115" s="282"/>
      <c r="F115" s="282"/>
      <c r="G115" s="28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60" x14ac:dyDescent="0.2">
      <c r="A116" s="3"/>
      <c r="B116" s="4"/>
      <c r="C116" s="281" t="s">
        <v>283</v>
      </c>
      <c r="D116" s="282"/>
      <c r="E116" s="282"/>
      <c r="F116" s="282"/>
      <c r="G116" s="28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60" x14ac:dyDescent="0.2">
      <c r="A117" s="3"/>
      <c r="B117" s="4"/>
      <c r="C117" s="281" t="s">
        <v>284</v>
      </c>
      <c r="D117" s="282"/>
      <c r="E117" s="282"/>
      <c r="F117" s="282"/>
      <c r="G117" s="28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60" x14ac:dyDescent="0.2">
      <c r="A118" s="3"/>
      <c r="B118" s="4"/>
      <c r="C118" s="190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60" x14ac:dyDescent="0.2">
      <c r="A119" s="151"/>
      <c r="B119" s="152" t="s">
        <v>31</v>
      </c>
      <c r="C119" s="191"/>
      <c r="D119" s="153"/>
      <c r="E119" s="154"/>
      <c r="F119" s="154"/>
      <c r="G119" s="168">
        <f>G8+G12+G15+G20+G22+G24+G33+G35+G44+G49+G54+G58+G72+G76+G83+G85+G87+G98+G100+G108</f>
        <v>0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AE119">
        <f>SUMIF(L7:L113,AE114,G7:G113)</f>
        <v>0</v>
      </c>
      <c r="AF119">
        <f>SUMIF(L7:L113,AF114,G7:G113)</f>
        <v>0</v>
      </c>
      <c r="AG119" t="s">
        <v>261</v>
      </c>
    </row>
    <row r="120" spans="1:60" x14ac:dyDescent="0.2">
      <c r="A120" s="3"/>
      <c r="B120" s="4"/>
      <c r="C120" s="190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60" x14ac:dyDescent="0.2">
      <c r="A121" s="3"/>
      <c r="B121" s="4"/>
      <c r="C121" s="190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60" x14ac:dyDescent="0.2">
      <c r="A122" s="292" t="s">
        <v>262</v>
      </c>
      <c r="B122" s="292"/>
      <c r="C122" s="293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60" x14ac:dyDescent="0.2">
      <c r="A123" s="269"/>
      <c r="B123" s="270"/>
      <c r="C123" s="271"/>
      <c r="D123" s="270"/>
      <c r="E123" s="270"/>
      <c r="F123" s="270"/>
      <c r="G123" s="27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AG123" t="s">
        <v>263</v>
      </c>
    </row>
    <row r="124" spans="1:60" x14ac:dyDescent="0.2">
      <c r="A124" s="273"/>
      <c r="B124" s="274"/>
      <c r="C124" s="275"/>
      <c r="D124" s="274"/>
      <c r="E124" s="274"/>
      <c r="F124" s="274"/>
      <c r="G124" s="27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60" x14ac:dyDescent="0.2">
      <c r="A125" s="273"/>
      <c r="B125" s="274"/>
      <c r="C125" s="275"/>
      <c r="D125" s="274"/>
      <c r="E125" s="274"/>
      <c r="F125" s="274"/>
      <c r="G125" s="27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60" x14ac:dyDescent="0.2">
      <c r="A126" s="273"/>
      <c r="B126" s="274"/>
      <c r="C126" s="275"/>
      <c r="D126" s="274"/>
      <c r="E126" s="274"/>
      <c r="F126" s="274"/>
      <c r="G126" s="27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60" x14ac:dyDescent="0.2">
      <c r="A127" s="277"/>
      <c r="B127" s="278"/>
      <c r="C127" s="279"/>
      <c r="D127" s="278"/>
      <c r="E127" s="278"/>
      <c r="F127" s="278"/>
      <c r="G127" s="280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 x14ac:dyDescent="0.2">
      <c r="A128" s="3"/>
      <c r="B128" s="4"/>
      <c r="C128" s="190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3:33" x14ac:dyDescent="0.2">
      <c r="C129" s="192"/>
      <c r="D129" s="10"/>
      <c r="AG129" t="s">
        <v>264</v>
      </c>
    </row>
    <row r="130" spans="3:33" x14ac:dyDescent="0.2">
      <c r="D130" s="10"/>
    </row>
    <row r="131" spans="3:33" x14ac:dyDescent="0.2">
      <c r="D131" s="10"/>
    </row>
    <row r="132" spans="3:33" x14ac:dyDescent="0.2">
      <c r="D132" s="10"/>
    </row>
    <row r="133" spans="3:33" x14ac:dyDescent="0.2">
      <c r="D133" s="10"/>
    </row>
    <row r="134" spans="3:33" x14ac:dyDescent="0.2">
      <c r="D134" s="10"/>
    </row>
    <row r="135" spans="3:33" x14ac:dyDescent="0.2">
      <c r="D135" s="10"/>
    </row>
    <row r="136" spans="3:33" x14ac:dyDescent="0.2">
      <c r="D136" s="10"/>
    </row>
    <row r="137" spans="3:33" x14ac:dyDescent="0.2">
      <c r="D137" s="10"/>
    </row>
    <row r="138" spans="3:33" x14ac:dyDescent="0.2">
      <c r="D138" s="10"/>
    </row>
    <row r="139" spans="3:33" x14ac:dyDescent="0.2">
      <c r="D139" s="10"/>
    </row>
    <row r="140" spans="3:33" x14ac:dyDescent="0.2">
      <c r="D140" s="10"/>
    </row>
    <row r="141" spans="3:33" x14ac:dyDescent="0.2">
      <c r="D141" s="10"/>
    </row>
    <row r="142" spans="3:33" x14ac:dyDescent="0.2">
      <c r="D142" s="10"/>
    </row>
    <row r="143" spans="3:33" x14ac:dyDescent="0.2">
      <c r="D143" s="10"/>
    </row>
    <row r="144" spans="3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  <row r="5007" spans="4:4" x14ac:dyDescent="0.2">
      <c r="D5007" s="10"/>
    </row>
    <row r="5008" spans="4:4" x14ac:dyDescent="0.2">
      <c r="D5008" s="10"/>
    </row>
    <row r="5009" spans="4:4" x14ac:dyDescent="0.2">
      <c r="D5009" s="10"/>
    </row>
    <row r="5010" spans="4:4" x14ac:dyDescent="0.2">
      <c r="D5010" s="10"/>
    </row>
    <row r="5011" spans="4:4" x14ac:dyDescent="0.2">
      <c r="D5011" s="10"/>
    </row>
    <row r="5012" spans="4:4" x14ac:dyDescent="0.2">
      <c r="D5012" s="10"/>
    </row>
    <row r="5013" spans="4:4" x14ac:dyDescent="0.2">
      <c r="D5013" s="10"/>
    </row>
    <row r="5014" spans="4:4" x14ac:dyDescent="0.2">
      <c r="D5014" s="10"/>
    </row>
    <row r="5015" spans="4:4" x14ac:dyDescent="0.2">
      <c r="D5015" s="10"/>
    </row>
    <row r="5016" spans="4:4" x14ac:dyDescent="0.2">
      <c r="D5016" s="10"/>
    </row>
    <row r="5017" spans="4:4" x14ac:dyDescent="0.2">
      <c r="D5017" s="10"/>
    </row>
    <row r="5018" spans="4:4" x14ac:dyDescent="0.2">
      <c r="D5018" s="10"/>
    </row>
    <row r="5019" spans="4:4" x14ac:dyDescent="0.2">
      <c r="D5019" s="10"/>
    </row>
    <row r="5020" spans="4:4" x14ac:dyDescent="0.2">
      <c r="D5020" s="10"/>
    </row>
    <row r="5021" spans="4:4" x14ac:dyDescent="0.2">
      <c r="D5021" s="10"/>
    </row>
    <row r="5022" spans="4:4" x14ac:dyDescent="0.2">
      <c r="D5022" s="10"/>
    </row>
    <row r="5023" spans="4:4" x14ac:dyDescent="0.2">
      <c r="D5023" s="10"/>
    </row>
    <row r="5024" spans="4:4" x14ac:dyDescent="0.2">
      <c r="D5024" s="10"/>
    </row>
    <row r="5025" spans="4:4" x14ac:dyDescent="0.2">
      <c r="D5025" s="10"/>
    </row>
    <row r="5026" spans="4:4" x14ac:dyDescent="0.2">
      <c r="D5026" s="10"/>
    </row>
  </sheetData>
  <mergeCells count="35">
    <mergeCell ref="C117:G117"/>
    <mergeCell ref="C66:G66"/>
    <mergeCell ref="C74:G74"/>
    <mergeCell ref="C80:G80"/>
    <mergeCell ref="C114:G114"/>
    <mergeCell ref="C115:G115"/>
    <mergeCell ref="C116:G116"/>
    <mergeCell ref="C110:G110"/>
    <mergeCell ref="C112:G112"/>
    <mergeCell ref="C78:G78"/>
    <mergeCell ref="C69:G69"/>
    <mergeCell ref="C28:G28"/>
    <mergeCell ref="C26:G26"/>
    <mergeCell ref="C17:G17"/>
    <mergeCell ref="C10:G10"/>
    <mergeCell ref="C40:G40"/>
    <mergeCell ref="C39:G39"/>
    <mergeCell ref="C30:G30"/>
    <mergeCell ref="C19:G19"/>
    <mergeCell ref="A123:G127"/>
    <mergeCell ref="C37:G37"/>
    <mergeCell ref="C46:G46"/>
    <mergeCell ref="C47:G47"/>
    <mergeCell ref="A1:G1"/>
    <mergeCell ref="C2:G2"/>
    <mergeCell ref="C3:G3"/>
    <mergeCell ref="C4:G4"/>
    <mergeCell ref="A122:C122"/>
    <mergeCell ref="C42:G42"/>
    <mergeCell ref="C63:G63"/>
    <mergeCell ref="C61:G61"/>
    <mergeCell ref="C51:G51"/>
    <mergeCell ref="C53:G53"/>
    <mergeCell ref="C43:G43"/>
    <mergeCell ref="C48:G4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L16" sqref="L16"/>
    </sheetView>
  </sheetViews>
  <sheetFormatPr defaultRowHeight="12.75" x14ac:dyDescent="0.2"/>
  <cols>
    <col min="1" max="1" width="4.7109375" customWidth="1"/>
    <col min="2" max="2" width="5.7109375" customWidth="1"/>
    <col min="3" max="3" width="6.140625" customWidth="1"/>
    <col min="4" max="4" width="46.28515625" customWidth="1"/>
    <col min="5" max="5" width="10.42578125" customWidth="1"/>
  </cols>
  <sheetData>
    <row r="1" spans="1:7" ht="15.75" x14ac:dyDescent="0.25">
      <c r="A1" s="196"/>
      <c r="B1" s="196" t="s">
        <v>301</v>
      </c>
      <c r="C1" s="196"/>
      <c r="D1" s="196"/>
      <c r="E1" s="196"/>
      <c r="F1" s="196"/>
      <c r="G1" s="196"/>
    </row>
    <row r="2" spans="1:7" ht="18" x14ac:dyDescent="0.25">
      <c r="A2" s="197"/>
      <c r="B2" s="197" t="s">
        <v>302</v>
      </c>
      <c r="C2" s="197"/>
      <c r="D2" s="197"/>
      <c r="E2" s="197"/>
      <c r="F2" s="197"/>
      <c r="G2" s="197"/>
    </row>
    <row r="3" spans="1:7" ht="18" x14ac:dyDescent="0.25">
      <c r="A3" s="197"/>
      <c r="B3" s="197" t="s">
        <v>303</v>
      </c>
      <c r="C3" s="197"/>
      <c r="D3" s="197"/>
      <c r="E3" s="197"/>
      <c r="F3" s="197"/>
      <c r="G3" s="197"/>
    </row>
    <row r="4" spans="1:7" ht="18" x14ac:dyDescent="0.25">
      <c r="A4" s="197"/>
      <c r="B4" s="197"/>
      <c r="C4" s="197"/>
      <c r="D4" s="197"/>
      <c r="E4" s="197"/>
      <c r="F4" s="197"/>
      <c r="G4" s="197"/>
    </row>
    <row r="5" spans="1:7" ht="18" x14ac:dyDescent="0.25">
      <c r="A5" s="197"/>
      <c r="B5" s="197" t="s">
        <v>304</v>
      </c>
      <c r="C5" s="197"/>
      <c r="D5" s="197"/>
      <c r="E5" s="197"/>
      <c r="F5" s="197"/>
      <c r="G5" s="197"/>
    </row>
    <row r="6" spans="1:7" x14ac:dyDescent="0.2">
      <c r="A6" s="198"/>
      <c r="B6" s="198" t="s">
        <v>305</v>
      </c>
      <c r="C6" s="198"/>
      <c r="D6" s="198"/>
      <c r="E6" s="198"/>
      <c r="F6" s="198"/>
      <c r="G6" s="198"/>
    </row>
    <row r="7" spans="1:7" x14ac:dyDescent="0.2">
      <c r="A7" s="198"/>
      <c r="B7" s="198" t="s">
        <v>306</v>
      </c>
      <c r="C7" s="198"/>
      <c r="D7" s="198"/>
      <c r="E7" s="198"/>
      <c r="F7" s="198"/>
      <c r="G7" s="198"/>
    </row>
    <row r="8" spans="1:7" x14ac:dyDescent="0.2">
      <c r="A8" s="198"/>
      <c r="B8" s="198" t="s">
        <v>307</v>
      </c>
      <c r="C8" s="198"/>
      <c r="D8" s="198"/>
      <c r="E8" s="198"/>
      <c r="F8" s="198"/>
      <c r="G8" s="198"/>
    </row>
    <row r="9" spans="1:7" x14ac:dyDescent="0.2">
      <c r="A9" s="198"/>
      <c r="B9" s="198" t="s">
        <v>308</v>
      </c>
      <c r="C9" s="198"/>
      <c r="D9" s="198"/>
      <c r="E9" s="198"/>
      <c r="F9" s="198"/>
      <c r="G9" s="198"/>
    </row>
    <row r="10" spans="1:7" x14ac:dyDescent="0.2">
      <c r="A10" s="198"/>
      <c r="B10" s="198" t="s">
        <v>309</v>
      </c>
      <c r="C10" s="198"/>
      <c r="D10" s="198"/>
      <c r="E10" s="198"/>
      <c r="F10" s="198"/>
      <c r="G10" s="198"/>
    </row>
    <row r="11" spans="1:7" x14ac:dyDescent="0.2">
      <c r="A11" s="199"/>
      <c r="B11" s="200" t="s">
        <v>310</v>
      </c>
      <c r="C11" s="200" t="s">
        <v>311</v>
      </c>
      <c r="D11" s="200" t="s">
        <v>312</v>
      </c>
      <c r="E11" s="200" t="s">
        <v>313</v>
      </c>
      <c r="F11" s="200" t="s">
        <v>314</v>
      </c>
      <c r="G11" s="199"/>
    </row>
    <row r="12" spans="1:7" x14ac:dyDescent="0.2">
      <c r="A12" s="199"/>
      <c r="B12" s="200">
        <v>5</v>
      </c>
      <c r="C12" s="200" t="s">
        <v>315</v>
      </c>
      <c r="D12" s="200" t="s">
        <v>316</v>
      </c>
      <c r="E12" s="202"/>
      <c r="F12" s="203">
        <f t="shared" ref="F12:F17" si="0">B12*E12</f>
        <v>0</v>
      </c>
      <c r="G12" s="199"/>
    </row>
    <row r="13" spans="1:7" x14ac:dyDescent="0.2">
      <c r="A13" s="199"/>
      <c r="B13" s="200">
        <v>10</v>
      </c>
      <c r="C13" s="200" t="s">
        <v>315</v>
      </c>
      <c r="D13" s="201" t="s">
        <v>317</v>
      </c>
      <c r="E13" s="202"/>
      <c r="F13" s="203">
        <f t="shared" si="0"/>
        <v>0</v>
      </c>
      <c r="G13" s="199"/>
    </row>
    <row r="14" spans="1:7" x14ac:dyDescent="0.2">
      <c r="A14" s="199"/>
      <c r="B14" s="200">
        <v>30</v>
      </c>
      <c r="C14" s="200" t="s">
        <v>318</v>
      </c>
      <c r="D14" s="201" t="s">
        <v>319</v>
      </c>
      <c r="E14" s="202"/>
      <c r="F14" s="203">
        <f t="shared" si="0"/>
        <v>0</v>
      </c>
      <c r="G14" s="199"/>
    </row>
    <row r="15" spans="1:7" x14ac:dyDescent="0.2">
      <c r="A15" s="199"/>
      <c r="B15" s="200">
        <v>40</v>
      </c>
      <c r="C15" s="200" t="s">
        <v>320</v>
      </c>
      <c r="D15" s="201" t="s">
        <v>321</v>
      </c>
      <c r="E15" s="202"/>
      <c r="F15" s="203">
        <f t="shared" si="0"/>
        <v>0</v>
      </c>
      <c r="G15" s="199"/>
    </row>
    <row r="16" spans="1:7" x14ac:dyDescent="0.2">
      <c r="A16" s="199"/>
      <c r="B16" s="200">
        <v>4</v>
      </c>
      <c r="C16" s="200" t="s">
        <v>322</v>
      </c>
      <c r="D16" s="201" t="s">
        <v>323</v>
      </c>
      <c r="E16" s="202"/>
      <c r="F16" s="203">
        <f t="shared" si="0"/>
        <v>0</v>
      </c>
      <c r="G16" s="199"/>
    </row>
    <row r="17" spans="1:7" x14ac:dyDescent="0.2">
      <c r="A17" s="199"/>
      <c r="B17" s="200">
        <v>1</v>
      </c>
      <c r="C17" s="200" t="s">
        <v>315</v>
      </c>
      <c r="D17" s="201" t="s">
        <v>324</v>
      </c>
      <c r="E17" s="202"/>
      <c r="F17" s="203">
        <f t="shared" si="0"/>
        <v>0</v>
      </c>
      <c r="G17" s="199"/>
    </row>
    <row r="18" spans="1:7" x14ac:dyDescent="0.2">
      <c r="A18" s="204"/>
      <c r="B18" s="205"/>
      <c r="C18" s="205"/>
      <c r="D18" s="205" t="s">
        <v>325</v>
      </c>
      <c r="E18" s="205"/>
      <c r="F18" s="206">
        <f>SUM(F12:F17)</f>
        <v>0</v>
      </c>
      <c r="G18" s="204"/>
    </row>
    <row r="19" spans="1:7" x14ac:dyDescent="0.2">
      <c r="A19" s="204"/>
      <c r="B19" s="207"/>
      <c r="C19" s="207"/>
      <c r="D19" s="207"/>
      <c r="E19" s="207"/>
      <c r="F19" s="208"/>
      <c r="G19" s="204"/>
    </row>
    <row r="21" spans="1:7" x14ac:dyDescent="0.2">
      <c r="A21" s="198"/>
      <c r="B21" s="198"/>
      <c r="C21" s="198"/>
      <c r="D21" s="198"/>
      <c r="E21" s="198"/>
      <c r="F21" s="198"/>
      <c r="G21" s="198"/>
    </row>
    <row r="22" spans="1:7" x14ac:dyDescent="0.2">
      <c r="E22" s="19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Stavba</vt:lpstr>
      <vt:lpstr>VzorPolozky</vt:lpstr>
      <vt:lpstr>01 01 Pol</vt:lpstr>
      <vt:lpstr>strukturovaná kabeláž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uzivatel4</dc:creator>
  <cp:lastModifiedBy>Borek Petr</cp:lastModifiedBy>
  <cp:lastPrinted>2019-03-19T12:27:02Z</cp:lastPrinted>
  <dcterms:created xsi:type="dcterms:W3CDTF">2009-04-08T07:15:50Z</dcterms:created>
  <dcterms:modified xsi:type="dcterms:W3CDTF">2024-08-29T13:06:38Z</dcterms:modified>
</cp:coreProperties>
</file>