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192.168.1.240\ppskania\__Zakázky 2024\07_FN Brno - rehabilitace\# 001_DSP_DPS\slepáky\"/>
    </mc:Choice>
  </mc:AlternateContent>
  <xr:revisionPtr revIDLastSave="0" documentId="13_ncr:1_{2826870E-7946-4116-B3C2-138DB7D4A42E}" xr6:coauthVersionLast="47" xr6:coauthVersionMax="47" xr10:uidLastSave="{00000000-0000-0000-0000-000000000000}"/>
  <bookViews>
    <workbookView xWindow="8775" yWindow="690" windowWidth="36495" windowHeight="22800" activeTab="1" xr2:uid="{00000000-000D-0000-FFFF-FFFF00000000}"/>
  </bookViews>
  <sheets>
    <sheet name="Pokyny pro vyplnění" sheetId="11" r:id="rId1"/>
    <sheet name="Stavba" sheetId="1" r:id="rId2"/>
    <sheet name="VzorPolozky" sheetId="10" state="hidden" r:id="rId3"/>
    <sheet name="01 58240501A Pol" sheetId="12" state="hidden" r:id="rId4"/>
    <sheet name="01 58240501B Pol" sheetId="13" state="hidden" r:id="rId5"/>
    <sheet name="01 58240501C Pol" sheetId="14" state="hidden" r:id="rId6"/>
    <sheet name="01 58240501D Pol" sheetId="15" state="hidden" r:id="rId7"/>
    <sheet name="01 58240501E Pol" sheetId="16" state="hidden" r:id="rId8"/>
    <sheet name="01 58240501F Pol" sheetId="17" state="hidden" r:id="rId9"/>
    <sheet name="01 58240501G Pol" sheetId="18" state="hidden" r:id="rId10"/>
    <sheet name="01 58240501H Pol" sheetId="19" state="hidden" r:id="rId11"/>
    <sheet name="02 58240502A Pol" sheetId="20" r:id="rId12"/>
    <sheet name="02 58240502B Pol" sheetId="21" r:id="rId13"/>
  </sheets>
  <externalReferences>
    <externalReference r:id="rId14"/>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58240501A Pol'!$1:$7</definedName>
    <definedName name="_xlnm.Print_Titles" localSheetId="4">'01 58240501B Pol'!$1:$7</definedName>
    <definedName name="_xlnm.Print_Titles" localSheetId="5">'01 58240501C Pol'!$1:$7</definedName>
    <definedName name="_xlnm.Print_Titles" localSheetId="6">'01 58240501D Pol'!$1:$7</definedName>
    <definedName name="_xlnm.Print_Titles" localSheetId="7">'01 58240501E Pol'!$1:$7</definedName>
    <definedName name="_xlnm.Print_Titles" localSheetId="8">'01 58240501F Pol'!$1:$7</definedName>
    <definedName name="_xlnm.Print_Titles" localSheetId="9">'01 58240501G Pol'!$1:$7</definedName>
    <definedName name="_xlnm.Print_Titles" localSheetId="10">'01 58240501H Pol'!$1:$7</definedName>
    <definedName name="_xlnm.Print_Titles" localSheetId="11">'02 58240502A Pol'!$1:$7</definedName>
    <definedName name="_xlnm.Print_Titles" localSheetId="12">'02 58240502B Pol'!$1:$7</definedName>
    <definedName name="oadresa">Stavba!$D$6</definedName>
    <definedName name="Objednatel" localSheetId="1">Stavba!$D$5</definedName>
    <definedName name="Objekt" localSheetId="1">Stavba!$B$38</definedName>
    <definedName name="_xlnm.Print_Area" localSheetId="3">'01 58240501A Pol'!$A$1:$Y$727</definedName>
    <definedName name="_xlnm.Print_Area" localSheetId="4">'01 58240501B Pol'!$A$1:$Y$12</definedName>
    <definedName name="_xlnm.Print_Area" localSheetId="5">'01 58240501C Pol'!$A$1:$Y$12</definedName>
    <definedName name="_xlnm.Print_Area" localSheetId="6">'01 58240501D Pol'!$A$1:$Y$12</definedName>
    <definedName name="_xlnm.Print_Area" localSheetId="7">'01 58240501E Pol'!$A$1:$Y$12</definedName>
    <definedName name="_xlnm.Print_Area" localSheetId="8">'01 58240501F Pol'!$A$1:$Y$12</definedName>
    <definedName name="_xlnm.Print_Area" localSheetId="9">'01 58240501G Pol'!$A$1:$Y$12</definedName>
    <definedName name="_xlnm.Print_Area" localSheetId="10">'01 58240501H Pol'!$A$1:$Y$20</definedName>
    <definedName name="_xlnm.Print_Area" localSheetId="11">'02 58240502A Pol'!$A$1:$Y$102</definedName>
    <definedName name="_xlnm.Print_Area" localSheetId="12">'02 58240502B Pol'!$A$1:$Y$20</definedName>
    <definedName name="_xlnm.Print_Area" localSheetId="1">Stavba!$A$1:$J$174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1" i="1" l="1"/>
  <c r="G44" i="1"/>
  <c r="BA17" i="21"/>
  <c r="BA15" i="21"/>
  <c r="BA12" i="21"/>
  <c r="G9" i="21"/>
  <c r="G8" i="21" s="1"/>
  <c r="I9" i="21"/>
  <c r="I8" i="21" s="1"/>
  <c r="K9" i="21"/>
  <c r="O9" i="21"/>
  <c r="O8" i="21" s="1"/>
  <c r="Q9" i="21"/>
  <c r="Q8" i="21" s="1"/>
  <c r="V9" i="21"/>
  <c r="G11" i="21"/>
  <c r="M11" i="21" s="1"/>
  <c r="I11" i="21"/>
  <c r="K11" i="21"/>
  <c r="O11" i="21"/>
  <c r="Q11" i="21"/>
  <c r="V11" i="21"/>
  <c r="I13" i="21"/>
  <c r="G14" i="21"/>
  <c r="M14" i="21" s="1"/>
  <c r="I14" i="21"/>
  <c r="K14" i="21"/>
  <c r="K13" i="21" s="1"/>
  <c r="O14" i="21"/>
  <c r="Q14" i="21"/>
  <c r="Q13" i="21" s="1"/>
  <c r="V14" i="21"/>
  <c r="V13" i="21" s="1"/>
  <c r="G16" i="21"/>
  <c r="M16" i="21" s="1"/>
  <c r="I16" i="21"/>
  <c r="K16" i="21"/>
  <c r="O16" i="21"/>
  <c r="O13" i="21" s="1"/>
  <c r="Q16" i="21"/>
  <c r="V16" i="21"/>
  <c r="AE19" i="21"/>
  <c r="F52" i="1" s="1"/>
  <c r="BA20" i="20"/>
  <c r="BA10" i="20"/>
  <c r="G8" i="20"/>
  <c r="I147" i="1" s="1"/>
  <c r="V8" i="20"/>
  <c r="G9" i="20"/>
  <c r="M9" i="20" s="1"/>
  <c r="I9" i="20"/>
  <c r="K9" i="20"/>
  <c r="O9" i="20"/>
  <c r="Q9" i="20"/>
  <c r="V9" i="20"/>
  <c r="G12" i="20"/>
  <c r="M12" i="20" s="1"/>
  <c r="I12" i="20"/>
  <c r="K12" i="20"/>
  <c r="O12" i="20"/>
  <c r="Q12" i="20"/>
  <c r="V12" i="20"/>
  <c r="G19" i="20"/>
  <c r="M19" i="20" s="1"/>
  <c r="I19" i="20"/>
  <c r="K19" i="20"/>
  <c r="K8" i="20" s="1"/>
  <c r="O19" i="20"/>
  <c r="Q19" i="20"/>
  <c r="V19" i="20"/>
  <c r="G22" i="20"/>
  <c r="I22" i="20"/>
  <c r="K22" i="20"/>
  <c r="M22" i="20"/>
  <c r="O22" i="20"/>
  <c r="Q22" i="20"/>
  <c r="V22" i="20"/>
  <c r="G25" i="20"/>
  <c r="I25" i="20"/>
  <c r="K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G35" i="20"/>
  <c r="M35" i="20" s="1"/>
  <c r="I35" i="20"/>
  <c r="K35" i="20"/>
  <c r="O35" i="20"/>
  <c r="Q35" i="20"/>
  <c r="V35" i="20"/>
  <c r="G37" i="20"/>
  <c r="M37" i="20" s="1"/>
  <c r="I37" i="20"/>
  <c r="K37" i="20"/>
  <c r="O37" i="20"/>
  <c r="Q37" i="20"/>
  <c r="V37" i="20"/>
  <c r="G41" i="20"/>
  <c r="M41" i="20" s="1"/>
  <c r="I41" i="20"/>
  <c r="K41" i="20"/>
  <c r="O41" i="20"/>
  <c r="Q41" i="20"/>
  <c r="V41" i="20"/>
  <c r="G44" i="20"/>
  <c r="M44" i="20" s="1"/>
  <c r="I44" i="20"/>
  <c r="K44" i="20"/>
  <c r="O44" i="20"/>
  <c r="Q44" i="20"/>
  <c r="V44" i="20"/>
  <c r="G47" i="20"/>
  <c r="I47" i="20"/>
  <c r="K47" i="20"/>
  <c r="M47" i="20"/>
  <c r="O47" i="20"/>
  <c r="Q47" i="20"/>
  <c r="V47" i="20"/>
  <c r="G49" i="20"/>
  <c r="I49" i="20"/>
  <c r="K49" i="20"/>
  <c r="M49" i="20"/>
  <c r="O49" i="20"/>
  <c r="Q49" i="20"/>
  <c r="V49" i="20"/>
  <c r="G53" i="20"/>
  <c r="M53" i="20" s="1"/>
  <c r="I53" i="20"/>
  <c r="K53" i="20"/>
  <c r="O53" i="20"/>
  <c r="Q53" i="20"/>
  <c r="V53" i="20"/>
  <c r="G57" i="20"/>
  <c r="M57" i="20" s="1"/>
  <c r="I57" i="20"/>
  <c r="K57" i="20"/>
  <c r="O57" i="20"/>
  <c r="Q57" i="20"/>
  <c r="V57" i="20"/>
  <c r="G61" i="20"/>
  <c r="M61" i="20" s="1"/>
  <c r="I61" i="20"/>
  <c r="K61" i="20"/>
  <c r="O61" i="20"/>
  <c r="Q61" i="20"/>
  <c r="V61" i="20"/>
  <c r="G65" i="20"/>
  <c r="I65" i="20"/>
  <c r="K65" i="20"/>
  <c r="M65" i="20"/>
  <c r="O65" i="20"/>
  <c r="Q65" i="20"/>
  <c r="V65" i="20"/>
  <c r="G71" i="20"/>
  <c r="G70" i="20" s="1"/>
  <c r="I71" i="20"/>
  <c r="I70" i="20" s="1"/>
  <c r="K71" i="20"/>
  <c r="K70" i="20" s="1"/>
  <c r="O71" i="20"/>
  <c r="O70" i="20" s="1"/>
  <c r="Q71" i="20"/>
  <c r="Q70" i="20" s="1"/>
  <c r="V71" i="20"/>
  <c r="V70" i="20" s="1"/>
  <c r="G77" i="20"/>
  <c r="G76" i="20" s="1"/>
  <c r="I158" i="1" s="1"/>
  <c r="I77" i="20"/>
  <c r="I76" i="20" s="1"/>
  <c r="K77" i="20"/>
  <c r="O77" i="20"/>
  <c r="Q77" i="20"/>
  <c r="Q76" i="20" s="1"/>
  <c r="V77" i="20"/>
  <c r="V76" i="20" s="1"/>
  <c r="G80" i="20"/>
  <c r="M80" i="20" s="1"/>
  <c r="I80" i="20"/>
  <c r="K80" i="20"/>
  <c r="O80" i="20"/>
  <c r="Q80" i="20"/>
  <c r="V80" i="20"/>
  <c r="G83" i="20"/>
  <c r="I83" i="20"/>
  <c r="K83" i="20"/>
  <c r="M83" i="20"/>
  <c r="O83" i="20"/>
  <c r="Q83" i="20"/>
  <c r="V83" i="20"/>
  <c r="G85" i="20"/>
  <c r="M85" i="20" s="1"/>
  <c r="I85" i="20"/>
  <c r="K85" i="20"/>
  <c r="O85" i="20"/>
  <c r="O82" i="20" s="1"/>
  <c r="Q85" i="20"/>
  <c r="V85" i="20"/>
  <c r="G87" i="20"/>
  <c r="I87" i="20"/>
  <c r="K87" i="20"/>
  <c r="O87" i="20"/>
  <c r="Q87" i="20"/>
  <c r="V87" i="20"/>
  <c r="V82" i="20" s="1"/>
  <c r="G89" i="20"/>
  <c r="M89" i="20" s="1"/>
  <c r="I89" i="20"/>
  <c r="K89" i="20"/>
  <c r="O89" i="20"/>
  <c r="Q89" i="20"/>
  <c r="V89" i="20"/>
  <c r="I91" i="20"/>
  <c r="G92" i="20"/>
  <c r="G91" i="20" s="1"/>
  <c r="I92" i="20"/>
  <c r="K92" i="20"/>
  <c r="K91" i="20" s="1"/>
  <c r="O92" i="20"/>
  <c r="O91" i="20" s="1"/>
  <c r="Q92" i="20"/>
  <c r="Q91" i="20" s="1"/>
  <c r="V92" i="20"/>
  <c r="G97" i="20"/>
  <c r="I97" i="20"/>
  <c r="K97" i="20"/>
  <c r="M97" i="20"/>
  <c r="O97" i="20"/>
  <c r="Q97" i="20"/>
  <c r="V97" i="20"/>
  <c r="AE101" i="20"/>
  <c r="F51" i="1" s="1"/>
  <c r="BA17" i="19"/>
  <c r="BA15" i="19"/>
  <c r="BA12" i="19"/>
  <c r="G9" i="19"/>
  <c r="M9" i="19" s="1"/>
  <c r="M8" i="19" s="1"/>
  <c r="I9" i="19"/>
  <c r="K9" i="19"/>
  <c r="K8" i="19" s="1"/>
  <c r="O9" i="19"/>
  <c r="O8" i="19" s="1"/>
  <c r="Q9" i="19"/>
  <c r="V9" i="19"/>
  <c r="V8" i="19" s="1"/>
  <c r="G11" i="19"/>
  <c r="I11" i="19"/>
  <c r="I8" i="19" s="1"/>
  <c r="K11" i="19"/>
  <c r="M11" i="19"/>
  <c r="O11" i="19"/>
  <c r="Q11" i="19"/>
  <c r="V11" i="19"/>
  <c r="G14" i="19"/>
  <c r="I14" i="19"/>
  <c r="I13" i="19" s="1"/>
  <c r="K14" i="19"/>
  <c r="M14" i="19"/>
  <c r="O14" i="19"/>
  <c r="O13" i="19" s="1"/>
  <c r="Q14" i="19"/>
  <c r="Q13" i="19" s="1"/>
  <c r="V14" i="19"/>
  <c r="G16" i="19"/>
  <c r="G13" i="19" s="1"/>
  <c r="I16" i="19"/>
  <c r="K16" i="19"/>
  <c r="O16" i="19"/>
  <c r="Q16" i="19"/>
  <c r="V16" i="19"/>
  <c r="AE19" i="19"/>
  <c r="F49" i="1" s="1"/>
  <c r="G8" i="18"/>
  <c r="I171" i="1" s="1"/>
  <c r="G9" i="18"/>
  <c r="I9" i="18"/>
  <c r="I8" i="18" s="1"/>
  <c r="K9" i="18"/>
  <c r="K8" i="18" s="1"/>
  <c r="M9" i="18"/>
  <c r="M8" i="18" s="1"/>
  <c r="O9" i="18"/>
  <c r="O8" i="18" s="1"/>
  <c r="Q9" i="18"/>
  <c r="Q8" i="18" s="1"/>
  <c r="V9" i="18"/>
  <c r="V8" i="18" s="1"/>
  <c r="AE11" i="18"/>
  <c r="F48" i="1" s="1"/>
  <c r="AF11" i="18"/>
  <c r="G48" i="1" s="1"/>
  <c r="G9" i="17"/>
  <c r="M9" i="17" s="1"/>
  <c r="M8" i="17" s="1"/>
  <c r="I9" i="17"/>
  <c r="I8" i="17" s="1"/>
  <c r="K9" i="17"/>
  <c r="K8" i="17" s="1"/>
  <c r="O9" i="17"/>
  <c r="O8" i="17" s="1"/>
  <c r="Q9" i="17"/>
  <c r="Q8" i="17" s="1"/>
  <c r="V9" i="17"/>
  <c r="V8" i="17" s="1"/>
  <c r="AE11" i="17"/>
  <c r="F47" i="1" s="1"/>
  <c r="AF11" i="17"/>
  <c r="G47" i="1" s="1"/>
  <c r="I8" i="16"/>
  <c r="O8" i="16"/>
  <c r="G9" i="16"/>
  <c r="AF11" i="16" s="1"/>
  <c r="G46" i="1" s="1"/>
  <c r="I9" i="16"/>
  <c r="K9" i="16"/>
  <c r="K8" i="16" s="1"/>
  <c r="O9" i="16"/>
  <c r="Q9" i="16"/>
  <c r="Q8" i="16" s="1"/>
  <c r="V9" i="16"/>
  <c r="V8" i="16" s="1"/>
  <c r="AE11" i="16"/>
  <c r="F46" i="1" s="1"/>
  <c r="V8" i="15"/>
  <c r="G9" i="15"/>
  <c r="G8" i="15" s="1"/>
  <c r="I9" i="15"/>
  <c r="I8" i="15" s="1"/>
  <c r="K9" i="15"/>
  <c r="K8" i="15" s="1"/>
  <c r="M9" i="15"/>
  <c r="M8" i="15" s="1"/>
  <c r="O9" i="15"/>
  <c r="O8" i="15" s="1"/>
  <c r="Q9" i="15"/>
  <c r="Q8" i="15" s="1"/>
  <c r="V9" i="15"/>
  <c r="AE11" i="15"/>
  <c r="F45" i="1" s="1"/>
  <c r="H45" i="1" s="1"/>
  <c r="I45" i="1" s="1"/>
  <c r="AF11" i="15"/>
  <c r="G45" i="1" s="1"/>
  <c r="G9" i="14"/>
  <c r="M9" i="14" s="1"/>
  <c r="M8" i="14" s="1"/>
  <c r="I9" i="14"/>
  <c r="I8" i="14" s="1"/>
  <c r="K9" i="14"/>
  <c r="K8" i="14" s="1"/>
  <c r="O9" i="14"/>
  <c r="O8" i="14" s="1"/>
  <c r="Q9" i="14"/>
  <c r="Q8" i="14" s="1"/>
  <c r="V9" i="14"/>
  <c r="V8" i="14" s="1"/>
  <c r="AE11" i="14"/>
  <c r="F44" i="1" s="1"/>
  <c r="H44" i="1" s="1"/>
  <c r="I44" i="1" s="1"/>
  <c r="AF11" i="14"/>
  <c r="I8" i="13"/>
  <c r="O8" i="13"/>
  <c r="G9" i="13"/>
  <c r="AF11" i="13" s="1"/>
  <c r="G43" i="1" s="1"/>
  <c r="I9" i="13"/>
  <c r="K9" i="13"/>
  <c r="K8" i="13" s="1"/>
  <c r="O9" i="13"/>
  <c r="Q9" i="13"/>
  <c r="Q8" i="13" s="1"/>
  <c r="V9" i="13"/>
  <c r="V8" i="13" s="1"/>
  <c r="AE11" i="13"/>
  <c r="F43" i="1" s="1"/>
  <c r="BA584" i="12"/>
  <c r="BA562" i="12"/>
  <c r="BA548" i="12"/>
  <c r="BA289" i="12"/>
  <c r="BA272" i="12"/>
  <c r="BA268" i="12"/>
  <c r="BA264" i="12"/>
  <c r="BA260" i="12"/>
  <c r="BA256" i="12"/>
  <c r="BA214" i="12"/>
  <c r="BA211" i="12"/>
  <c r="BA208" i="12"/>
  <c r="BA205" i="12"/>
  <c r="BA158" i="12"/>
  <c r="BA149" i="12"/>
  <c r="BA127" i="12"/>
  <c r="BA118" i="12"/>
  <c r="BA77" i="12"/>
  <c r="BA76" i="12"/>
  <c r="BA65" i="12"/>
  <c r="BA60" i="12"/>
  <c r="BA44" i="12"/>
  <c r="BA37" i="12"/>
  <c r="BA25" i="12"/>
  <c r="G9" i="12"/>
  <c r="I9" i="12"/>
  <c r="K9" i="12"/>
  <c r="O9" i="12"/>
  <c r="O8" i="12" s="1"/>
  <c r="Q9" i="12"/>
  <c r="V9" i="12"/>
  <c r="G13" i="12"/>
  <c r="M13" i="12" s="1"/>
  <c r="I13" i="12"/>
  <c r="K13" i="12"/>
  <c r="O13" i="12"/>
  <c r="Q13" i="12"/>
  <c r="V13" i="12"/>
  <c r="G18" i="12"/>
  <c r="I18" i="12"/>
  <c r="K18" i="12"/>
  <c r="M18" i="12"/>
  <c r="O18" i="12"/>
  <c r="Q18" i="12"/>
  <c r="V18" i="12"/>
  <c r="G21" i="12"/>
  <c r="I21" i="12"/>
  <c r="K21" i="12"/>
  <c r="M21" i="12"/>
  <c r="O21" i="12"/>
  <c r="Q21" i="12"/>
  <c r="V21" i="12"/>
  <c r="G24" i="12"/>
  <c r="M24" i="12" s="1"/>
  <c r="I24" i="12"/>
  <c r="K24" i="12"/>
  <c r="O24" i="12"/>
  <c r="Q24" i="12"/>
  <c r="V24" i="12"/>
  <c r="G30" i="12"/>
  <c r="I30" i="12"/>
  <c r="K30" i="12"/>
  <c r="O30" i="12"/>
  <c r="Q30" i="12"/>
  <c r="V30" i="12"/>
  <c r="G34" i="12"/>
  <c r="M34" i="12" s="1"/>
  <c r="I34" i="12"/>
  <c r="K34" i="12"/>
  <c r="O34" i="12"/>
  <c r="Q34" i="12"/>
  <c r="V34" i="12"/>
  <c r="G36" i="12"/>
  <c r="I36" i="12"/>
  <c r="K36" i="12"/>
  <c r="M36" i="12"/>
  <c r="O36" i="12"/>
  <c r="Q36" i="12"/>
  <c r="V36" i="12"/>
  <c r="G41" i="12"/>
  <c r="M41" i="12" s="1"/>
  <c r="I41" i="12"/>
  <c r="K41" i="12"/>
  <c r="O41" i="12"/>
  <c r="Q41" i="12"/>
  <c r="V41" i="12"/>
  <c r="G43" i="12"/>
  <c r="I43" i="12"/>
  <c r="K43" i="12"/>
  <c r="M43" i="12"/>
  <c r="O43" i="12"/>
  <c r="Q43" i="12"/>
  <c r="V43" i="12"/>
  <c r="G50" i="12"/>
  <c r="M50" i="12" s="1"/>
  <c r="I50" i="12"/>
  <c r="K50" i="12"/>
  <c r="O50" i="12"/>
  <c r="Q50" i="12"/>
  <c r="V50" i="12"/>
  <c r="G52" i="12"/>
  <c r="M52" i="12" s="1"/>
  <c r="I52" i="12"/>
  <c r="K52" i="12"/>
  <c r="O52" i="12"/>
  <c r="Q52" i="12"/>
  <c r="V52" i="12"/>
  <c r="G59" i="12"/>
  <c r="M59" i="12" s="1"/>
  <c r="I59" i="12"/>
  <c r="K59" i="12"/>
  <c r="O59" i="12"/>
  <c r="Q59" i="12"/>
  <c r="V59" i="12"/>
  <c r="G64" i="12"/>
  <c r="I64" i="12"/>
  <c r="K64" i="12"/>
  <c r="M64" i="12"/>
  <c r="O64" i="12"/>
  <c r="Q64" i="12"/>
  <c r="V64" i="12"/>
  <c r="G68" i="12"/>
  <c r="I68" i="12"/>
  <c r="K68" i="12"/>
  <c r="M68" i="12"/>
  <c r="O68" i="12"/>
  <c r="Q68" i="12"/>
  <c r="V68" i="12"/>
  <c r="K74" i="12"/>
  <c r="G75" i="12"/>
  <c r="M75" i="12" s="1"/>
  <c r="I75" i="12"/>
  <c r="K75" i="12"/>
  <c r="O75" i="12"/>
  <c r="Q75" i="12"/>
  <c r="V75" i="12"/>
  <c r="V74" i="12" s="1"/>
  <c r="G79" i="12"/>
  <c r="M79" i="12" s="1"/>
  <c r="I79" i="12"/>
  <c r="K79" i="12"/>
  <c r="O79" i="12"/>
  <c r="Q79" i="12"/>
  <c r="V79" i="12"/>
  <c r="G83" i="12"/>
  <c r="M83" i="12" s="1"/>
  <c r="I83" i="12"/>
  <c r="K83" i="12"/>
  <c r="O83" i="12"/>
  <c r="Q83" i="12"/>
  <c r="V83" i="12"/>
  <c r="G85" i="12"/>
  <c r="I85" i="12"/>
  <c r="K85" i="12"/>
  <c r="M85" i="12"/>
  <c r="O85" i="12"/>
  <c r="Q85" i="12"/>
  <c r="V85" i="12"/>
  <c r="G88" i="12"/>
  <c r="I88" i="12"/>
  <c r="K88" i="12"/>
  <c r="M88" i="12"/>
  <c r="O88" i="12"/>
  <c r="Q88" i="12"/>
  <c r="V88" i="12"/>
  <c r="G112" i="12"/>
  <c r="M112" i="12" s="1"/>
  <c r="I112" i="12"/>
  <c r="K112" i="12"/>
  <c r="O112" i="12"/>
  <c r="Q112" i="12"/>
  <c r="V112" i="12"/>
  <c r="G114" i="12"/>
  <c r="M114" i="12" s="1"/>
  <c r="I114" i="12"/>
  <c r="K114" i="12"/>
  <c r="O114" i="12"/>
  <c r="Q114" i="12"/>
  <c r="V114" i="12"/>
  <c r="G117" i="12"/>
  <c r="M117" i="12" s="1"/>
  <c r="I117" i="12"/>
  <c r="K117" i="12"/>
  <c r="O117" i="12"/>
  <c r="Q117" i="12"/>
  <c r="V117" i="12"/>
  <c r="G120" i="12"/>
  <c r="I120" i="12"/>
  <c r="K120" i="12"/>
  <c r="M120" i="12"/>
  <c r="O120" i="12"/>
  <c r="Q120" i="12"/>
  <c r="V120" i="12"/>
  <c r="G124" i="12"/>
  <c r="I124" i="12"/>
  <c r="K124" i="12"/>
  <c r="M124" i="12"/>
  <c r="O124" i="12"/>
  <c r="Q124" i="12"/>
  <c r="V124" i="12"/>
  <c r="G126" i="12"/>
  <c r="I126" i="12"/>
  <c r="K126" i="12"/>
  <c r="M126" i="12"/>
  <c r="O126" i="12"/>
  <c r="Q126" i="12"/>
  <c r="V126" i="12"/>
  <c r="G130" i="12"/>
  <c r="M130" i="12" s="1"/>
  <c r="I130" i="12"/>
  <c r="K130" i="12"/>
  <c r="O130" i="12"/>
  <c r="Q130" i="12"/>
  <c r="V130" i="12"/>
  <c r="G139" i="12"/>
  <c r="M139" i="12" s="1"/>
  <c r="I139" i="12"/>
  <c r="K139" i="12"/>
  <c r="O139" i="12"/>
  <c r="Q139" i="12"/>
  <c r="V139" i="12"/>
  <c r="G142" i="12"/>
  <c r="M142" i="12" s="1"/>
  <c r="I142" i="12"/>
  <c r="K142" i="12"/>
  <c r="O142" i="12"/>
  <c r="Q142" i="12"/>
  <c r="V142" i="12"/>
  <c r="G145" i="12"/>
  <c r="I145" i="12"/>
  <c r="K145" i="12"/>
  <c r="M145" i="12"/>
  <c r="O145" i="12"/>
  <c r="Q145" i="12"/>
  <c r="V145" i="12"/>
  <c r="G148" i="12"/>
  <c r="M148" i="12" s="1"/>
  <c r="I148" i="12"/>
  <c r="K148" i="12"/>
  <c r="O148" i="12"/>
  <c r="Q148" i="12"/>
  <c r="V148" i="12"/>
  <c r="G151" i="12"/>
  <c r="M151" i="12" s="1"/>
  <c r="I151" i="12"/>
  <c r="K151" i="12"/>
  <c r="O151" i="12"/>
  <c r="Q151" i="12"/>
  <c r="V151" i="12"/>
  <c r="G153" i="12"/>
  <c r="I153" i="12"/>
  <c r="K153" i="12"/>
  <c r="O153" i="12"/>
  <c r="Q153" i="12"/>
  <c r="V153" i="12"/>
  <c r="G157" i="12"/>
  <c r="M157" i="12" s="1"/>
  <c r="I157" i="12"/>
  <c r="K157" i="12"/>
  <c r="O157" i="12"/>
  <c r="Q157" i="12"/>
  <c r="V157" i="12"/>
  <c r="G160" i="12"/>
  <c r="I160" i="12"/>
  <c r="K160" i="12"/>
  <c r="M160" i="12"/>
  <c r="O160" i="12"/>
  <c r="Q160" i="12"/>
  <c r="V160" i="12"/>
  <c r="G163" i="12"/>
  <c r="I163" i="12"/>
  <c r="K163" i="12"/>
  <c r="M163" i="12"/>
  <c r="O163" i="12"/>
  <c r="Q163" i="12"/>
  <c r="V163" i="12"/>
  <c r="G166" i="12"/>
  <c r="I166" i="12"/>
  <c r="K166" i="12"/>
  <c r="M166" i="12"/>
  <c r="O166" i="12"/>
  <c r="Q166" i="12"/>
  <c r="V166" i="12"/>
  <c r="G172" i="12"/>
  <c r="M172" i="12" s="1"/>
  <c r="I172" i="12"/>
  <c r="K172" i="12"/>
  <c r="O172" i="12"/>
  <c r="Q172" i="12"/>
  <c r="V172" i="12"/>
  <c r="G176" i="12"/>
  <c r="M176" i="12" s="1"/>
  <c r="I176" i="12"/>
  <c r="K176" i="12"/>
  <c r="O176" i="12"/>
  <c r="Q176" i="12"/>
  <c r="V176" i="12"/>
  <c r="G180" i="12"/>
  <c r="M180" i="12" s="1"/>
  <c r="I180" i="12"/>
  <c r="K180" i="12"/>
  <c r="O180" i="12"/>
  <c r="Q180" i="12"/>
  <c r="V180" i="12"/>
  <c r="G183" i="12"/>
  <c r="I183" i="12"/>
  <c r="K183" i="12"/>
  <c r="M183" i="12"/>
  <c r="O183" i="12"/>
  <c r="Q183" i="12"/>
  <c r="V183" i="12"/>
  <c r="G186" i="12"/>
  <c r="M186" i="12" s="1"/>
  <c r="I186" i="12"/>
  <c r="K186" i="12"/>
  <c r="O186" i="12"/>
  <c r="Q186" i="12"/>
  <c r="V186" i="12"/>
  <c r="G194" i="12"/>
  <c r="M194" i="12" s="1"/>
  <c r="I194" i="12"/>
  <c r="K194" i="12"/>
  <c r="O194" i="12"/>
  <c r="Q194" i="12"/>
  <c r="V194" i="12"/>
  <c r="G196" i="12"/>
  <c r="I196" i="12"/>
  <c r="K196" i="12"/>
  <c r="O196" i="12"/>
  <c r="Q196" i="12"/>
  <c r="V196" i="12"/>
  <c r="G198" i="12"/>
  <c r="M198" i="12" s="1"/>
  <c r="I198" i="12"/>
  <c r="K198" i="12"/>
  <c r="O198" i="12"/>
  <c r="Q198" i="12"/>
  <c r="V198" i="12"/>
  <c r="G200" i="12"/>
  <c r="I200" i="12"/>
  <c r="K200" i="12"/>
  <c r="M200" i="12"/>
  <c r="O200" i="12"/>
  <c r="Q200" i="12"/>
  <c r="V200" i="12"/>
  <c r="G202" i="12"/>
  <c r="I202" i="12"/>
  <c r="K202" i="12"/>
  <c r="M202" i="12"/>
  <c r="O202" i="12"/>
  <c r="Q202" i="12"/>
  <c r="V202" i="12"/>
  <c r="G204" i="12"/>
  <c r="I204" i="12"/>
  <c r="K204" i="12"/>
  <c r="M204" i="12"/>
  <c r="O204" i="12"/>
  <c r="Q204" i="12"/>
  <c r="V204" i="12"/>
  <c r="G207" i="12"/>
  <c r="M207" i="12" s="1"/>
  <c r="I207" i="12"/>
  <c r="K207" i="12"/>
  <c r="O207" i="12"/>
  <c r="Q207" i="12"/>
  <c r="V207" i="12"/>
  <c r="G210" i="12"/>
  <c r="M210" i="12" s="1"/>
  <c r="I210" i="12"/>
  <c r="K210" i="12"/>
  <c r="O210" i="12"/>
  <c r="Q210" i="12"/>
  <c r="V210" i="12"/>
  <c r="G213" i="12"/>
  <c r="M213" i="12" s="1"/>
  <c r="I213" i="12"/>
  <c r="K213" i="12"/>
  <c r="O213" i="12"/>
  <c r="Q213" i="12"/>
  <c r="V213" i="12"/>
  <c r="G216" i="12"/>
  <c r="M216" i="12" s="1"/>
  <c r="I216" i="12"/>
  <c r="K216" i="12"/>
  <c r="O216" i="12"/>
  <c r="Q216" i="12"/>
  <c r="V216" i="12"/>
  <c r="G218" i="12"/>
  <c r="M218" i="12" s="1"/>
  <c r="I218" i="12"/>
  <c r="K218" i="12"/>
  <c r="O218" i="12"/>
  <c r="Q218" i="12"/>
  <c r="V218" i="12"/>
  <c r="G220" i="12"/>
  <c r="M220" i="12" s="1"/>
  <c r="I220" i="12"/>
  <c r="K220" i="12"/>
  <c r="O220" i="12"/>
  <c r="Q220" i="12"/>
  <c r="V220" i="12"/>
  <c r="G222" i="12"/>
  <c r="M222" i="12" s="1"/>
  <c r="I222" i="12"/>
  <c r="K222" i="12"/>
  <c r="O222" i="12"/>
  <c r="Q222" i="12"/>
  <c r="V222" i="12"/>
  <c r="G224" i="12"/>
  <c r="I224" i="12"/>
  <c r="G225" i="12"/>
  <c r="M225" i="12" s="1"/>
  <c r="M224" i="12" s="1"/>
  <c r="I225" i="12"/>
  <c r="K225" i="12"/>
  <c r="K224" i="12" s="1"/>
  <c r="O225" i="12"/>
  <c r="O224" i="12" s="1"/>
  <c r="Q225" i="12"/>
  <c r="Q224" i="12" s="1"/>
  <c r="V225" i="12"/>
  <c r="V224" i="12" s="1"/>
  <c r="G229" i="12"/>
  <c r="I229" i="12"/>
  <c r="K229" i="12"/>
  <c r="M229" i="12"/>
  <c r="O229" i="12"/>
  <c r="Q229" i="12"/>
  <c r="V229" i="12"/>
  <c r="G230" i="12"/>
  <c r="M230" i="12" s="1"/>
  <c r="I230" i="12"/>
  <c r="K230" i="12"/>
  <c r="O230" i="12"/>
  <c r="Q230" i="12"/>
  <c r="V230" i="12"/>
  <c r="G232" i="12"/>
  <c r="M232" i="12" s="1"/>
  <c r="I232" i="12"/>
  <c r="K232" i="12"/>
  <c r="O232" i="12"/>
  <c r="Q232" i="12"/>
  <c r="V232" i="12"/>
  <c r="G234" i="12"/>
  <c r="I234" i="12"/>
  <c r="K234" i="12"/>
  <c r="O234" i="12"/>
  <c r="Q234" i="12"/>
  <c r="V234" i="12"/>
  <c r="G236" i="12"/>
  <c r="M236" i="12" s="1"/>
  <c r="I236" i="12"/>
  <c r="K236" i="12"/>
  <c r="O236" i="12"/>
  <c r="Q236" i="12"/>
  <c r="V236" i="12"/>
  <c r="G238" i="12"/>
  <c r="M238" i="12" s="1"/>
  <c r="I238" i="12"/>
  <c r="K238" i="12"/>
  <c r="O238" i="12"/>
  <c r="Q238" i="12"/>
  <c r="V238" i="12"/>
  <c r="G240" i="12"/>
  <c r="I240" i="12"/>
  <c r="K240" i="12"/>
  <c r="M240" i="12"/>
  <c r="O240" i="12"/>
  <c r="Q240" i="12"/>
  <c r="V240" i="12"/>
  <c r="G241" i="12"/>
  <c r="I241" i="12"/>
  <c r="K241" i="12"/>
  <c r="M241" i="12"/>
  <c r="O241" i="12"/>
  <c r="Q241" i="12"/>
  <c r="V241" i="12"/>
  <c r="G244" i="12"/>
  <c r="M244" i="12" s="1"/>
  <c r="I244" i="12"/>
  <c r="K244" i="12"/>
  <c r="O244" i="12"/>
  <c r="Q244" i="12"/>
  <c r="V244" i="12"/>
  <c r="G246" i="12"/>
  <c r="M246" i="12" s="1"/>
  <c r="I246" i="12"/>
  <c r="K246" i="12"/>
  <c r="O246" i="12"/>
  <c r="Q246" i="12"/>
  <c r="V246" i="12"/>
  <c r="G248" i="12"/>
  <c r="M248" i="12" s="1"/>
  <c r="I248" i="12"/>
  <c r="K248" i="12"/>
  <c r="O248" i="12"/>
  <c r="Q248" i="12"/>
  <c r="V248" i="12"/>
  <c r="G250" i="12"/>
  <c r="M250" i="12" s="1"/>
  <c r="I250" i="12"/>
  <c r="K250" i="12"/>
  <c r="O250" i="12"/>
  <c r="Q250" i="12"/>
  <c r="V250" i="12"/>
  <c r="G252" i="12"/>
  <c r="M252" i="12" s="1"/>
  <c r="I252" i="12"/>
  <c r="K252" i="12"/>
  <c r="O252" i="12"/>
  <c r="Q252" i="12"/>
  <c r="V252" i="12"/>
  <c r="G255" i="12"/>
  <c r="M255" i="12" s="1"/>
  <c r="I255" i="12"/>
  <c r="K255" i="12"/>
  <c r="O255" i="12"/>
  <c r="Q255" i="12"/>
  <c r="V255" i="12"/>
  <c r="G259" i="12"/>
  <c r="M259" i="12" s="1"/>
  <c r="I259" i="12"/>
  <c r="K259" i="12"/>
  <c r="O259" i="12"/>
  <c r="Q259" i="12"/>
  <c r="V259" i="12"/>
  <c r="G263" i="12"/>
  <c r="M263" i="12" s="1"/>
  <c r="I263" i="12"/>
  <c r="K263" i="12"/>
  <c r="O263" i="12"/>
  <c r="Q263" i="12"/>
  <c r="V263" i="12"/>
  <c r="G267" i="12"/>
  <c r="M267" i="12" s="1"/>
  <c r="I267" i="12"/>
  <c r="K267" i="12"/>
  <c r="O267" i="12"/>
  <c r="Q267" i="12"/>
  <c r="V267" i="12"/>
  <c r="G271" i="12"/>
  <c r="M271" i="12" s="1"/>
  <c r="I271" i="12"/>
  <c r="K271" i="12"/>
  <c r="O271" i="12"/>
  <c r="Q271" i="12"/>
  <c r="V271" i="12"/>
  <c r="G274" i="12"/>
  <c r="I274" i="12"/>
  <c r="K274" i="12"/>
  <c r="M274" i="12"/>
  <c r="O274" i="12"/>
  <c r="Q274" i="12"/>
  <c r="V274" i="12"/>
  <c r="G279" i="12"/>
  <c r="I279" i="12"/>
  <c r="K279" i="12"/>
  <c r="M279" i="12"/>
  <c r="O279" i="12"/>
  <c r="Q279" i="12"/>
  <c r="V279" i="12"/>
  <c r="G281" i="12"/>
  <c r="M281" i="12" s="1"/>
  <c r="I281" i="12"/>
  <c r="K281" i="12"/>
  <c r="O281" i="12"/>
  <c r="Q281" i="12"/>
  <c r="V281" i="12"/>
  <c r="G283" i="12"/>
  <c r="M283" i="12" s="1"/>
  <c r="I283" i="12"/>
  <c r="K283" i="12"/>
  <c r="O283" i="12"/>
  <c r="Q283" i="12"/>
  <c r="V283" i="12"/>
  <c r="G286" i="12"/>
  <c r="M286" i="12" s="1"/>
  <c r="I286" i="12"/>
  <c r="K286" i="12"/>
  <c r="O286" i="12"/>
  <c r="Q286" i="12"/>
  <c r="V286" i="12"/>
  <c r="G288" i="12"/>
  <c r="M288" i="12" s="1"/>
  <c r="I288" i="12"/>
  <c r="K288" i="12"/>
  <c r="O288" i="12"/>
  <c r="Q288" i="12"/>
  <c r="V288" i="12"/>
  <c r="G291" i="12"/>
  <c r="I291" i="12"/>
  <c r="K291" i="12"/>
  <c r="M291" i="12"/>
  <c r="O291" i="12"/>
  <c r="Q291" i="12"/>
  <c r="V291" i="12"/>
  <c r="G293" i="12"/>
  <c r="M293" i="12" s="1"/>
  <c r="I293" i="12"/>
  <c r="K293" i="12"/>
  <c r="O293" i="12"/>
  <c r="Q293" i="12"/>
  <c r="V293" i="12"/>
  <c r="G295" i="12"/>
  <c r="M295" i="12" s="1"/>
  <c r="I295" i="12"/>
  <c r="K295" i="12"/>
  <c r="O295" i="12"/>
  <c r="Q295" i="12"/>
  <c r="V295" i="12"/>
  <c r="G297" i="12"/>
  <c r="M297" i="12" s="1"/>
  <c r="I297" i="12"/>
  <c r="K297" i="12"/>
  <c r="O297" i="12"/>
  <c r="Q297" i="12"/>
  <c r="V297" i="12"/>
  <c r="G299" i="12"/>
  <c r="M299" i="12" s="1"/>
  <c r="I299" i="12"/>
  <c r="K299" i="12"/>
  <c r="O299" i="12"/>
  <c r="Q299" i="12"/>
  <c r="V299" i="12"/>
  <c r="G302" i="12"/>
  <c r="I302" i="12"/>
  <c r="K302" i="12"/>
  <c r="M302" i="12"/>
  <c r="O302" i="12"/>
  <c r="Q302" i="12"/>
  <c r="V302" i="12"/>
  <c r="G305" i="12"/>
  <c r="I305" i="12"/>
  <c r="K305" i="12"/>
  <c r="M305" i="12"/>
  <c r="O305" i="12"/>
  <c r="Q305" i="12"/>
  <c r="V305" i="12"/>
  <c r="G309" i="12"/>
  <c r="I309" i="12"/>
  <c r="K309" i="12"/>
  <c r="M309" i="12"/>
  <c r="O309" i="12"/>
  <c r="Q309" i="12"/>
  <c r="V309" i="12"/>
  <c r="G314" i="12"/>
  <c r="M314" i="12" s="1"/>
  <c r="I314" i="12"/>
  <c r="K314" i="12"/>
  <c r="O314" i="12"/>
  <c r="Q314" i="12"/>
  <c r="V314" i="12"/>
  <c r="G318" i="12"/>
  <c r="M318" i="12" s="1"/>
  <c r="I318" i="12"/>
  <c r="K318" i="12"/>
  <c r="O318" i="12"/>
  <c r="Q318" i="12"/>
  <c r="V318" i="12"/>
  <c r="G322" i="12"/>
  <c r="M322" i="12" s="1"/>
  <c r="I322" i="12"/>
  <c r="K322" i="12"/>
  <c r="O322" i="12"/>
  <c r="Q322" i="12"/>
  <c r="V322" i="12"/>
  <c r="G326" i="12"/>
  <c r="M326" i="12" s="1"/>
  <c r="I326" i="12"/>
  <c r="K326" i="12"/>
  <c r="O326" i="12"/>
  <c r="Q326" i="12"/>
  <c r="V326" i="12"/>
  <c r="G329" i="12"/>
  <c r="M329" i="12" s="1"/>
  <c r="I329" i="12"/>
  <c r="K329" i="12"/>
  <c r="O329" i="12"/>
  <c r="Q329" i="12"/>
  <c r="V329" i="12"/>
  <c r="G331" i="12"/>
  <c r="M331" i="12" s="1"/>
  <c r="I331" i="12"/>
  <c r="K331" i="12"/>
  <c r="O331" i="12"/>
  <c r="Q331" i="12"/>
  <c r="V331" i="12"/>
  <c r="G334" i="12"/>
  <c r="M334" i="12" s="1"/>
  <c r="I334" i="12"/>
  <c r="K334" i="12"/>
  <c r="O334" i="12"/>
  <c r="Q334" i="12"/>
  <c r="V334" i="12"/>
  <c r="G336" i="12"/>
  <c r="M336" i="12" s="1"/>
  <c r="I336" i="12"/>
  <c r="K336" i="12"/>
  <c r="O336" i="12"/>
  <c r="Q336" i="12"/>
  <c r="V336" i="12"/>
  <c r="G337" i="12"/>
  <c r="M337" i="12" s="1"/>
  <c r="I337" i="12"/>
  <c r="K337" i="12"/>
  <c r="O337" i="12"/>
  <c r="Q337" i="12"/>
  <c r="V337" i="12"/>
  <c r="G338" i="12"/>
  <c r="M338" i="12" s="1"/>
  <c r="I338" i="12"/>
  <c r="K338" i="12"/>
  <c r="O338" i="12"/>
  <c r="Q338" i="12"/>
  <c r="V338" i="12"/>
  <c r="G344" i="12"/>
  <c r="I344" i="12"/>
  <c r="K344" i="12"/>
  <c r="M344" i="12"/>
  <c r="O344" i="12"/>
  <c r="Q344" i="12"/>
  <c r="V344" i="12"/>
  <c r="G346" i="12"/>
  <c r="I346" i="12"/>
  <c r="K346" i="12"/>
  <c r="M346" i="12"/>
  <c r="O346" i="12"/>
  <c r="Q346" i="12"/>
  <c r="V346" i="12"/>
  <c r="G350" i="12"/>
  <c r="M350" i="12" s="1"/>
  <c r="I350" i="12"/>
  <c r="K350" i="12"/>
  <c r="O350" i="12"/>
  <c r="Q350" i="12"/>
  <c r="V350" i="12"/>
  <c r="G354" i="12"/>
  <c r="M354" i="12" s="1"/>
  <c r="I354" i="12"/>
  <c r="K354" i="12"/>
  <c r="O354" i="12"/>
  <c r="Q354" i="12"/>
  <c r="V354" i="12"/>
  <c r="G358" i="12"/>
  <c r="M358" i="12" s="1"/>
  <c r="I358" i="12"/>
  <c r="K358" i="12"/>
  <c r="O358" i="12"/>
  <c r="Q358" i="12"/>
  <c r="V358" i="12"/>
  <c r="G362" i="12"/>
  <c r="M362" i="12" s="1"/>
  <c r="I362" i="12"/>
  <c r="K362" i="12"/>
  <c r="O362" i="12"/>
  <c r="Q362" i="12"/>
  <c r="V362" i="12"/>
  <c r="O367" i="12"/>
  <c r="G368" i="12"/>
  <c r="G367" i="12" s="1"/>
  <c r="I154" i="1" s="1"/>
  <c r="I368" i="12"/>
  <c r="I367" i="12" s="1"/>
  <c r="K368" i="12"/>
  <c r="K367" i="12" s="1"/>
  <c r="O368" i="12"/>
  <c r="Q368" i="12"/>
  <c r="Q367" i="12" s="1"/>
  <c r="V368" i="12"/>
  <c r="V367" i="12" s="1"/>
  <c r="G376" i="12"/>
  <c r="M376" i="12" s="1"/>
  <c r="I376" i="12"/>
  <c r="K376" i="12"/>
  <c r="O376" i="12"/>
  <c r="O375" i="12" s="1"/>
  <c r="Q376" i="12"/>
  <c r="V376" i="12"/>
  <c r="G378" i="12"/>
  <c r="M378" i="12" s="1"/>
  <c r="I378" i="12"/>
  <c r="K378" i="12"/>
  <c r="O378" i="12"/>
  <c r="Q378" i="12"/>
  <c r="V378" i="12"/>
  <c r="G380" i="12"/>
  <c r="I380" i="12"/>
  <c r="K380" i="12"/>
  <c r="M380" i="12"/>
  <c r="O380" i="12"/>
  <c r="Q380" i="12"/>
  <c r="V380" i="12"/>
  <c r="G382" i="12"/>
  <c r="M382" i="12" s="1"/>
  <c r="I382" i="12"/>
  <c r="K382" i="12"/>
  <c r="O382" i="12"/>
  <c r="Q382" i="12"/>
  <c r="V382" i="12"/>
  <c r="G396" i="12"/>
  <c r="I396" i="12"/>
  <c r="K396" i="12"/>
  <c r="M396" i="12"/>
  <c r="O396" i="12"/>
  <c r="Q396" i="12"/>
  <c r="V396" i="12"/>
  <c r="G408" i="12"/>
  <c r="I408" i="12"/>
  <c r="K408" i="12"/>
  <c r="O408" i="12"/>
  <c r="Q408" i="12"/>
  <c r="V408" i="12"/>
  <c r="G414" i="12"/>
  <c r="M414" i="12" s="1"/>
  <c r="I414" i="12"/>
  <c r="K414" i="12"/>
  <c r="O414" i="12"/>
  <c r="Q414" i="12"/>
  <c r="V414" i="12"/>
  <c r="G418" i="12"/>
  <c r="M418" i="12" s="1"/>
  <c r="I418" i="12"/>
  <c r="K418" i="12"/>
  <c r="O418" i="12"/>
  <c r="Q418" i="12"/>
  <c r="V418" i="12"/>
  <c r="G421" i="12"/>
  <c r="M421" i="12" s="1"/>
  <c r="I421" i="12"/>
  <c r="K421" i="12"/>
  <c r="O421" i="12"/>
  <c r="Q421" i="12"/>
  <c r="V421" i="12"/>
  <c r="G423" i="12"/>
  <c r="I423" i="12"/>
  <c r="K423" i="12"/>
  <c r="M423" i="12"/>
  <c r="O423" i="12"/>
  <c r="Q423" i="12"/>
  <c r="V423" i="12"/>
  <c r="G432" i="12"/>
  <c r="M432" i="12" s="1"/>
  <c r="I432" i="12"/>
  <c r="K432" i="12"/>
  <c r="O432" i="12"/>
  <c r="Q432" i="12"/>
  <c r="V432" i="12"/>
  <c r="G437" i="12"/>
  <c r="M437" i="12" s="1"/>
  <c r="I437" i="12"/>
  <c r="K437" i="12"/>
  <c r="O437" i="12"/>
  <c r="Q437" i="12"/>
  <c r="Q420" i="12" s="1"/>
  <c r="V437" i="12"/>
  <c r="G439" i="12"/>
  <c r="M439" i="12" s="1"/>
  <c r="I439" i="12"/>
  <c r="K439" i="12"/>
  <c r="O439" i="12"/>
  <c r="Q439" i="12"/>
  <c r="V439" i="12"/>
  <c r="G443" i="12"/>
  <c r="M443" i="12" s="1"/>
  <c r="I443" i="12"/>
  <c r="K443" i="12"/>
  <c r="O443" i="12"/>
  <c r="Q443" i="12"/>
  <c r="V443" i="12"/>
  <c r="G447" i="12"/>
  <c r="I447" i="12"/>
  <c r="K447" i="12"/>
  <c r="M447" i="12"/>
  <c r="O447" i="12"/>
  <c r="Q447" i="12"/>
  <c r="V447" i="12"/>
  <c r="G451" i="12"/>
  <c r="M451" i="12" s="1"/>
  <c r="I451" i="12"/>
  <c r="K451" i="12"/>
  <c r="O451" i="12"/>
  <c r="Q451" i="12"/>
  <c r="V451" i="12"/>
  <c r="G455" i="12"/>
  <c r="M455" i="12" s="1"/>
  <c r="I455" i="12"/>
  <c r="K455" i="12"/>
  <c r="O455" i="12"/>
  <c r="Q455" i="12"/>
  <c r="V455" i="12"/>
  <c r="G460" i="12"/>
  <c r="M460" i="12" s="1"/>
  <c r="I460" i="12"/>
  <c r="K460" i="12"/>
  <c r="O460" i="12"/>
  <c r="Q460" i="12"/>
  <c r="V460" i="12"/>
  <c r="G462" i="12"/>
  <c r="M462" i="12" s="1"/>
  <c r="I462" i="12"/>
  <c r="K462" i="12"/>
  <c r="O462" i="12"/>
  <c r="Q462" i="12"/>
  <c r="V462" i="12"/>
  <c r="G464" i="12"/>
  <c r="M464" i="12" s="1"/>
  <c r="I464" i="12"/>
  <c r="K464" i="12"/>
  <c r="O464" i="12"/>
  <c r="Q464" i="12"/>
  <c r="V464" i="12"/>
  <c r="G466" i="12"/>
  <c r="I466" i="12"/>
  <c r="K466" i="12"/>
  <c r="M466" i="12"/>
  <c r="O466" i="12"/>
  <c r="Q466" i="12"/>
  <c r="V466" i="12"/>
  <c r="G470" i="12"/>
  <c r="I470" i="12"/>
  <c r="K470" i="12"/>
  <c r="O470" i="12"/>
  <c r="Q470" i="12"/>
  <c r="V470" i="12"/>
  <c r="G473" i="12"/>
  <c r="M473" i="12" s="1"/>
  <c r="I473" i="12"/>
  <c r="K473" i="12"/>
  <c r="O473" i="12"/>
  <c r="Q473" i="12"/>
  <c r="V473" i="12"/>
  <c r="G476" i="12"/>
  <c r="M476" i="12" s="1"/>
  <c r="I476" i="12"/>
  <c r="K476" i="12"/>
  <c r="O476" i="12"/>
  <c r="Q476" i="12"/>
  <c r="V476" i="12"/>
  <c r="G479" i="12"/>
  <c r="M479" i="12" s="1"/>
  <c r="I479" i="12"/>
  <c r="K479" i="12"/>
  <c r="O479" i="12"/>
  <c r="Q479" i="12"/>
  <c r="V479" i="12"/>
  <c r="G482" i="12"/>
  <c r="I482" i="12"/>
  <c r="K482" i="12"/>
  <c r="M482" i="12"/>
  <c r="O482" i="12"/>
  <c r="Q482" i="12"/>
  <c r="V482" i="12"/>
  <c r="G485" i="12"/>
  <c r="M485" i="12" s="1"/>
  <c r="I485" i="12"/>
  <c r="K485" i="12"/>
  <c r="O485" i="12"/>
  <c r="Q485" i="12"/>
  <c r="V485" i="12"/>
  <c r="G488" i="12"/>
  <c r="M488" i="12" s="1"/>
  <c r="I488" i="12"/>
  <c r="K488" i="12"/>
  <c r="O488" i="12"/>
  <c r="Q488" i="12"/>
  <c r="V488" i="12"/>
  <c r="G490" i="12"/>
  <c r="M490" i="12" s="1"/>
  <c r="I490" i="12"/>
  <c r="K490" i="12"/>
  <c r="O490" i="12"/>
  <c r="Q490" i="12"/>
  <c r="V490" i="12"/>
  <c r="G493" i="12"/>
  <c r="M493" i="12" s="1"/>
  <c r="I493" i="12"/>
  <c r="K493" i="12"/>
  <c r="O493" i="12"/>
  <c r="Q493" i="12"/>
  <c r="V493" i="12"/>
  <c r="G495" i="12"/>
  <c r="M495" i="12" s="1"/>
  <c r="I495" i="12"/>
  <c r="K495" i="12"/>
  <c r="O495" i="12"/>
  <c r="Q495" i="12"/>
  <c r="V495" i="12"/>
  <c r="G497" i="12"/>
  <c r="I497" i="12"/>
  <c r="K497" i="12"/>
  <c r="M497" i="12"/>
  <c r="O497" i="12"/>
  <c r="Q497" i="12"/>
  <c r="V497" i="12"/>
  <c r="G499" i="12"/>
  <c r="I499" i="12"/>
  <c r="K499" i="12"/>
  <c r="O499" i="12"/>
  <c r="Q499" i="12"/>
  <c r="V499" i="12"/>
  <c r="G501" i="12"/>
  <c r="M501" i="12" s="1"/>
  <c r="I501" i="12"/>
  <c r="K501" i="12"/>
  <c r="O501" i="12"/>
  <c r="Q501" i="12"/>
  <c r="V501" i="12"/>
  <c r="G503" i="12"/>
  <c r="M503" i="12" s="1"/>
  <c r="I503" i="12"/>
  <c r="K503" i="12"/>
  <c r="O503" i="12"/>
  <c r="Q503" i="12"/>
  <c r="V503" i="12"/>
  <c r="G505" i="12"/>
  <c r="M505" i="12" s="1"/>
  <c r="I505" i="12"/>
  <c r="K505" i="12"/>
  <c r="O505" i="12"/>
  <c r="Q505" i="12"/>
  <c r="V505" i="12"/>
  <c r="G507" i="12"/>
  <c r="I507" i="12"/>
  <c r="K507" i="12"/>
  <c r="M507" i="12"/>
  <c r="O507" i="12"/>
  <c r="Q507" i="12"/>
  <c r="V507" i="12"/>
  <c r="G509" i="12"/>
  <c r="M509" i="12" s="1"/>
  <c r="I509" i="12"/>
  <c r="K509" i="12"/>
  <c r="O509" i="12"/>
  <c r="Q509" i="12"/>
  <c r="V509" i="12"/>
  <c r="G511" i="12"/>
  <c r="M511" i="12" s="1"/>
  <c r="I511" i="12"/>
  <c r="K511" i="12"/>
  <c r="O511" i="12"/>
  <c r="Q511" i="12"/>
  <c r="V511" i="12"/>
  <c r="G513" i="12"/>
  <c r="M513" i="12" s="1"/>
  <c r="I513" i="12"/>
  <c r="K513" i="12"/>
  <c r="O513" i="12"/>
  <c r="Q513" i="12"/>
  <c r="V513" i="12"/>
  <c r="G515" i="12"/>
  <c r="M515" i="12" s="1"/>
  <c r="I515" i="12"/>
  <c r="K515" i="12"/>
  <c r="O515" i="12"/>
  <c r="Q515" i="12"/>
  <c r="V515" i="12"/>
  <c r="G517" i="12"/>
  <c r="I517" i="12"/>
  <c r="K517" i="12"/>
  <c r="M517" i="12"/>
  <c r="O517" i="12"/>
  <c r="Q517" i="12"/>
  <c r="V517" i="12"/>
  <c r="G520" i="12"/>
  <c r="I520" i="12"/>
  <c r="I519" i="12" s="1"/>
  <c r="K520" i="12"/>
  <c r="M520" i="12"/>
  <c r="O520" i="12"/>
  <c r="Q520" i="12"/>
  <c r="V520" i="12"/>
  <c r="G522" i="12"/>
  <c r="M522" i="12" s="1"/>
  <c r="I522" i="12"/>
  <c r="K522" i="12"/>
  <c r="K519" i="12" s="1"/>
  <c r="O522" i="12"/>
  <c r="Q522" i="12"/>
  <c r="V522" i="12"/>
  <c r="G524" i="12"/>
  <c r="M524" i="12" s="1"/>
  <c r="I524" i="12"/>
  <c r="K524" i="12"/>
  <c r="O524" i="12"/>
  <c r="Q524" i="12"/>
  <c r="V524" i="12"/>
  <c r="G526" i="12"/>
  <c r="M526" i="12" s="1"/>
  <c r="I526" i="12"/>
  <c r="K526" i="12"/>
  <c r="O526" i="12"/>
  <c r="Q526" i="12"/>
  <c r="V526" i="12"/>
  <c r="G528" i="12"/>
  <c r="M528" i="12" s="1"/>
  <c r="I528" i="12"/>
  <c r="K528" i="12"/>
  <c r="O528" i="12"/>
  <c r="Q528" i="12"/>
  <c r="V528" i="12"/>
  <c r="G531" i="12"/>
  <c r="I531" i="12"/>
  <c r="K531" i="12"/>
  <c r="M531" i="12"/>
  <c r="O531" i="12"/>
  <c r="Q531" i="12"/>
  <c r="V531" i="12"/>
  <c r="G533" i="12"/>
  <c r="M533" i="12" s="1"/>
  <c r="I533" i="12"/>
  <c r="K533" i="12"/>
  <c r="O533" i="12"/>
  <c r="Q533" i="12"/>
  <c r="V533" i="12"/>
  <c r="G536" i="12"/>
  <c r="M536" i="12" s="1"/>
  <c r="I536" i="12"/>
  <c r="K536" i="12"/>
  <c r="O536" i="12"/>
  <c r="Q536" i="12"/>
  <c r="V536" i="12"/>
  <c r="G538" i="12"/>
  <c r="M538" i="12" s="1"/>
  <c r="I538" i="12"/>
  <c r="K538" i="12"/>
  <c r="O538" i="12"/>
  <c r="Q538" i="12"/>
  <c r="V538" i="12"/>
  <c r="G545" i="12"/>
  <c r="M545" i="12" s="1"/>
  <c r="I545" i="12"/>
  <c r="K545" i="12"/>
  <c r="O545" i="12"/>
  <c r="Q545" i="12"/>
  <c r="V545" i="12"/>
  <c r="G547" i="12"/>
  <c r="I547" i="12"/>
  <c r="K547" i="12"/>
  <c r="M547" i="12"/>
  <c r="O547" i="12"/>
  <c r="Q547" i="12"/>
  <c r="V547" i="12"/>
  <c r="G550" i="12"/>
  <c r="M550" i="12" s="1"/>
  <c r="I550" i="12"/>
  <c r="K550" i="12"/>
  <c r="O550" i="12"/>
  <c r="Q550" i="12"/>
  <c r="V550" i="12"/>
  <c r="G552" i="12"/>
  <c r="M552" i="12" s="1"/>
  <c r="I552" i="12"/>
  <c r="K552" i="12"/>
  <c r="O552" i="12"/>
  <c r="Q552" i="12"/>
  <c r="V552" i="12"/>
  <c r="G555" i="12"/>
  <c r="M555" i="12" s="1"/>
  <c r="I555" i="12"/>
  <c r="K555" i="12"/>
  <c r="O555" i="12"/>
  <c r="O554" i="12" s="1"/>
  <c r="Q555" i="12"/>
  <c r="V555" i="12"/>
  <c r="G557" i="12"/>
  <c r="M557" i="12" s="1"/>
  <c r="I557" i="12"/>
  <c r="K557" i="12"/>
  <c r="O557" i="12"/>
  <c r="Q557" i="12"/>
  <c r="V557" i="12"/>
  <c r="G561" i="12"/>
  <c r="M561" i="12" s="1"/>
  <c r="I561" i="12"/>
  <c r="K561" i="12"/>
  <c r="O561" i="12"/>
  <c r="Q561" i="12"/>
  <c r="V561" i="12"/>
  <c r="G565" i="12"/>
  <c r="I565" i="12"/>
  <c r="K565" i="12"/>
  <c r="M565" i="12"/>
  <c r="O565" i="12"/>
  <c r="Q565" i="12"/>
  <c r="V565" i="12"/>
  <c r="G583" i="12"/>
  <c r="M583" i="12" s="1"/>
  <c r="I583" i="12"/>
  <c r="K583" i="12"/>
  <c r="O583" i="12"/>
  <c r="Q583" i="12"/>
  <c r="V583" i="12"/>
  <c r="G586" i="12"/>
  <c r="I586" i="12"/>
  <c r="K586" i="12"/>
  <c r="O586" i="12"/>
  <c r="Q586" i="12"/>
  <c r="V586" i="12"/>
  <c r="G589" i="12"/>
  <c r="M589" i="12" s="1"/>
  <c r="I589" i="12"/>
  <c r="K589" i="12"/>
  <c r="O589" i="12"/>
  <c r="Q589" i="12"/>
  <c r="V589" i="12"/>
  <c r="G591" i="12"/>
  <c r="M591" i="12" s="1"/>
  <c r="I591" i="12"/>
  <c r="K591" i="12"/>
  <c r="O591" i="12"/>
  <c r="Q591" i="12"/>
  <c r="V591" i="12"/>
  <c r="G593" i="12"/>
  <c r="I593" i="12"/>
  <c r="K593" i="12"/>
  <c r="M593" i="12"/>
  <c r="O593" i="12"/>
  <c r="Q593" i="12"/>
  <c r="V593" i="12"/>
  <c r="G597" i="12"/>
  <c r="M597" i="12" s="1"/>
  <c r="I597" i="12"/>
  <c r="K597" i="12"/>
  <c r="O597" i="12"/>
  <c r="Q597" i="12"/>
  <c r="V597" i="12"/>
  <c r="G601" i="12"/>
  <c r="M601" i="12" s="1"/>
  <c r="I601" i="12"/>
  <c r="K601" i="12"/>
  <c r="O601" i="12"/>
  <c r="Q601" i="12"/>
  <c r="V601" i="12"/>
  <c r="G605" i="12"/>
  <c r="M605" i="12" s="1"/>
  <c r="I605" i="12"/>
  <c r="K605" i="12"/>
  <c r="O605" i="12"/>
  <c r="Q605" i="12"/>
  <c r="V605" i="12"/>
  <c r="G609" i="12"/>
  <c r="M609" i="12" s="1"/>
  <c r="I609" i="12"/>
  <c r="K609" i="12"/>
  <c r="O609" i="12"/>
  <c r="Q609" i="12"/>
  <c r="V609" i="12"/>
  <c r="G615" i="12"/>
  <c r="I615" i="12"/>
  <c r="K615" i="12"/>
  <c r="M615" i="12"/>
  <c r="O615" i="12"/>
  <c r="Q615" i="12"/>
  <c r="V615" i="12"/>
  <c r="G618" i="12"/>
  <c r="I618" i="12"/>
  <c r="K618" i="12"/>
  <c r="M618" i="12"/>
  <c r="O618" i="12"/>
  <c r="Q618" i="12"/>
  <c r="V618" i="12"/>
  <c r="G640" i="12"/>
  <c r="M640" i="12" s="1"/>
  <c r="I640" i="12"/>
  <c r="K640" i="12"/>
  <c r="O640" i="12"/>
  <c r="Q640" i="12"/>
  <c r="V640" i="12"/>
  <c r="G656" i="12"/>
  <c r="M656" i="12" s="1"/>
  <c r="I656" i="12"/>
  <c r="K656" i="12"/>
  <c r="O656" i="12"/>
  <c r="Q656" i="12"/>
  <c r="V656" i="12"/>
  <c r="G659" i="12"/>
  <c r="M659" i="12" s="1"/>
  <c r="I659" i="12"/>
  <c r="K659" i="12"/>
  <c r="O659" i="12"/>
  <c r="Q659" i="12"/>
  <c r="V659" i="12"/>
  <c r="G671" i="12"/>
  <c r="I671" i="12"/>
  <c r="K671" i="12"/>
  <c r="M671" i="12"/>
  <c r="O671" i="12"/>
  <c r="Q671" i="12"/>
  <c r="V671" i="12"/>
  <c r="G673" i="12"/>
  <c r="M673" i="12" s="1"/>
  <c r="I673" i="12"/>
  <c r="K673" i="12"/>
  <c r="O673" i="12"/>
  <c r="Q673" i="12"/>
  <c r="V673" i="12"/>
  <c r="K674" i="12"/>
  <c r="G675" i="12"/>
  <c r="M675" i="12" s="1"/>
  <c r="M674" i="12" s="1"/>
  <c r="I675" i="12"/>
  <c r="I674" i="12" s="1"/>
  <c r="K675" i="12"/>
  <c r="O675" i="12"/>
  <c r="O674" i="12" s="1"/>
  <c r="Q675" i="12"/>
  <c r="Q674" i="12" s="1"/>
  <c r="V675" i="12"/>
  <c r="V674" i="12" s="1"/>
  <c r="I677" i="12"/>
  <c r="G678" i="12"/>
  <c r="M678" i="12" s="1"/>
  <c r="I678" i="12"/>
  <c r="K678" i="12"/>
  <c r="O678" i="12"/>
  <c r="Q678" i="12"/>
  <c r="V678" i="12"/>
  <c r="G701" i="12"/>
  <c r="M701" i="12" s="1"/>
  <c r="I701" i="12"/>
  <c r="K701" i="12"/>
  <c r="K677" i="12" s="1"/>
  <c r="O701" i="12"/>
  <c r="Q701" i="12"/>
  <c r="V701" i="12"/>
  <c r="V677" i="12" s="1"/>
  <c r="G722" i="12"/>
  <c r="I722" i="12"/>
  <c r="K722" i="12"/>
  <c r="M722" i="12"/>
  <c r="O722" i="12"/>
  <c r="Q722" i="12"/>
  <c r="V722" i="12"/>
  <c r="AE726" i="12"/>
  <c r="F42" i="1" s="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H40" i="1"/>
  <c r="H48" i="1" l="1"/>
  <c r="I48" i="1" s="1"/>
  <c r="G11" i="15"/>
  <c r="I167" i="1"/>
  <c r="H46" i="1"/>
  <c r="I46" i="1" s="1"/>
  <c r="H43" i="1"/>
  <c r="I43" i="1" s="1"/>
  <c r="Q554" i="12"/>
  <c r="V375" i="12"/>
  <c r="O228" i="12"/>
  <c r="Q87" i="12"/>
  <c r="G29" i="12"/>
  <c r="I145" i="1" s="1"/>
  <c r="M8" i="20"/>
  <c r="F50" i="1"/>
  <c r="O254" i="12"/>
  <c r="K614" i="12"/>
  <c r="V554" i="12"/>
  <c r="K554" i="12"/>
  <c r="V530" i="12"/>
  <c r="Q74" i="12"/>
  <c r="G11" i="18"/>
  <c r="K13" i="19"/>
  <c r="Q8" i="19"/>
  <c r="AF101" i="20"/>
  <c r="Q677" i="12"/>
  <c r="V614" i="12"/>
  <c r="I614" i="12"/>
  <c r="Q530" i="12"/>
  <c r="I459" i="12"/>
  <c r="G228" i="12"/>
  <c r="I152" i="1" s="1"/>
  <c r="K87" i="12"/>
  <c r="O74" i="12"/>
  <c r="K29" i="12"/>
  <c r="O29" i="12"/>
  <c r="M71" i="20"/>
  <c r="M70" i="20" s="1"/>
  <c r="V8" i="21"/>
  <c r="O677" i="12"/>
  <c r="O614" i="12"/>
  <c r="Q614" i="12"/>
  <c r="G519" i="12"/>
  <c r="V492" i="12"/>
  <c r="K492" i="12"/>
  <c r="V459" i="12"/>
  <c r="K459" i="12"/>
  <c r="G420" i="12"/>
  <c r="I156" i="1" s="1"/>
  <c r="G175" i="12"/>
  <c r="I150" i="1" s="1"/>
  <c r="I175" i="12"/>
  <c r="G138" i="12"/>
  <c r="I149" i="1" s="1"/>
  <c r="I138" i="12"/>
  <c r="I87" i="12"/>
  <c r="V8" i="12"/>
  <c r="Q82" i="20"/>
  <c r="V24" i="20"/>
  <c r="F39" i="1"/>
  <c r="K254" i="12"/>
  <c r="G375" i="12"/>
  <c r="I155" i="1" s="1"/>
  <c r="K375" i="12"/>
  <c r="V254" i="12"/>
  <c r="G87" i="12"/>
  <c r="I148" i="1" s="1"/>
  <c r="I74" i="12"/>
  <c r="Q8" i="12"/>
  <c r="Q24" i="20"/>
  <c r="O519" i="12"/>
  <c r="O492" i="12"/>
  <c r="O420" i="12"/>
  <c r="M368" i="12"/>
  <c r="M367" i="12" s="1"/>
  <c r="Q254" i="12"/>
  <c r="I24" i="20"/>
  <c r="O24" i="20"/>
  <c r="M9" i="21"/>
  <c r="M8" i="21" s="1"/>
  <c r="F41" i="1"/>
  <c r="M677" i="12"/>
  <c r="G554" i="12"/>
  <c r="I162" i="1" s="1"/>
  <c r="I554" i="12"/>
  <c r="I530" i="12"/>
  <c r="Q228" i="12"/>
  <c r="O87" i="12"/>
  <c r="V29" i="12"/>
  <c r="K8" i="12"/>
  <c r="G82" i="20"/>
  <c r="K82" i="20"/>
  <c r="O76" i="20"/>
  <c r="K24" i="20"/>
  <c r="K8" i="21"/>
  <c r="M614" i="12"/>
  <c r="G530" i="12"/>
  <c r="I161" i="1" s="1"/>
  <c r="Q29" i="12"/>
  <c r="I8" i="12"/>
  <c r="I82" i="20"/>
  <c r="K76" i="20"/>
  <c r="Q8" i="20"/>
  <c r="G614" i="12"/>
  <c r="I163" i="1" s="1"/>
  <c r="G492" i="12"/>
  <c r="I159" i="1" s="1"/>
  <c r="G459" i="12"/>
  <c r="I157" i="1" s="1"/>
  <c r="O459" i="12"/>
  <c r="K420" i="12"/>
  <c r="Q175" i="12"/>
  <c r="Q138" i="12"/>
  <c r="G8" i="12"/>
  <c r="G8" i="19"/>
  <c r="G24" i="20"/>
  <c r="G101" i="20" s="1"/>
  <c r="O8" i="20"/>
  <c r="AF726" i="12"/>
  <c r="G677" i="12"/>
  <c r="I165" i="1" s="1"/>
  <c r="K530" i="12"/>
  <c r="O530" i="12"/>
  <c r="V519" i="12"/>
  <c r="I492" i="12"/>
  <c r="V420" i="12"/>
  <c r="I420" i="12"/>
  <c r="Q375" i="12"/>
  <c r="I254" i="12"/>
  <c r="V228" i="12"/>
  <c r="K228" i="12"/>
  <c r="K175" i="12"/>
  <c r="O175" i="12"/>
  <c r="K138" i="12"/>
  <c r="O138" i="12"/>
  <c r="V13" i="19"/>
  <c r="Q519" i="12"/>
  <c r="Q492" i="12"/>
  <c r="Q459" i="12"/>
  <c r="I375" i="12"/>
  <c r="G254" i="12"/>
  <c r="I153" i="1" s="1"/>
  <c r="I228" i="12"/>
  <c r="V175" i="12"/>
  <c r="V138" i="12"/>
  <c r="V87" i="12"/>
  <c r="I29" i="12"/>
  <c r="V91" i="20"/>
  <c r="I8" i="20"/>
  <c r="H47" i="1"/>
  <c r="I47" i="1" s="1"/>
  <c r="M13" i="21"/>
  <c r="G13" i="21"/>
  <c r="I173" i="1" s="1"/>
  <c r="I20" i="1" s="1"/>
  <c r="AF19" i="21"/>
  <c r="G52" i="1" s="1"/>
  <c r="H52" i="1" s="1"/>
  <c r="I52" i="1" s="1"/>
  <c r="M92" i="20"/>
  <c r="M91" i="20" s="1"/>
  <c r="M77" i="20"/>
  <c r="M76" i="20" s="1"/>
  <c r="M25" i="20"/>
  <c r="M24" i="20" s="1"/>
  <c r="M87" i="20"/>
  <c r="M82" i="20" s="1"/>
  <c r="M16" i="19"/>
  <c r="M13" i="19" s="1"/>
  <c r="AF19" i="19"/>
  <c r="G49" i="1" s="1"/>
  <c r="H49" i="1" s="1"/>
  <c r="I49" i="1" s="1"/>
  <c r="G8" i="17"/>
  <c r="G8" i="16"/>
  <c r="M9" i="16"/>
  <c r="M8" i="16" s="1"/>
  <c r="G8" i="14"/>
  <c r="G8" i="13"/>
  <c r="M9" i="13"/>
  <c r="M8" i="13" s="1"/>
  <c r="M519" i="12"/>
  <c r="M420" i="12"/>
  <c r="M87" i="12"/>
  <c r="M74" i="12"/>
  <c r="M530" i="12"/>
  <c r="M375" i="12"/>
  <c r="M254" i="12"/>
  <c r="M586" i="12"/>
  <c r="M554" i="12" s="1"/>
  <c r="G74" i="12"/>
  <c r="I146" i="1" s="1"/>
  <c r="G674" i="12"/>
  <c r="I164" i="1" s="1"/>
  <c r="M499" i="12"/>
  <c r="M492" i="12" s="1"/>
  <c r="M470" i="12"/>
  <c r="M459" i="12" s="1"/>
  <c r="M408" i="12"/>
  <c r="M234" i="12"/>
  <c r="M228" i="12" s="1"/>
  <c r="M196" i="12"/>
  <c r="M175" i="12" s="1"/>
  <c r="M153" i="12"/>
  <c r="M138" i="12" s="1"/>
  <c r="M30" i="12"/>
  <c r="M29" i="12" s="1"/>
  <c r="M9" i="12"/>
  <c r="M8" i="12" s="1"/>
  <c r="J28" i="1"/>
  <c r="J26" i="1"/>
  <c r="G38" i="1"/>
  <c r="F38" i="1"/>
  <c r="J23" i="1"/>
  <c r="J24" i="1"/>
  <c r="J25" i="1"/>
  <c r="J27" i="1"/>
  <c r="E24" i="1"/>
  <c r="E26" i="1"/>
  <c r="G42" i="1" l="1"/>
  <c r="H42" i="1" s="1"/>
  <c r="I42" i="1" s="1"/>
  <c r="G41" i="1"/>
  <c r="H41" i="1" s="1"/>
  <c r="I41" i="1" s="1"/>
  <c r="G39" i="1"/>
  <c r="G53" i="1" s="1"/>
  <c r="G25" i="1" s="1"/>
  <c r="A25" i="1" s="1"/>
  <c r="A26" i="1" s="1"/>
  <c r="G26" i="1" s="1"/>
  <c r="F53" i="1"/>
  <c r="I172" i="1"/>
  <c r="I19" i="1" s="1"/>
  <c r="G19" i="19"/>
  <c r="G726" i="12"/>
  <c r="I144" i="1"/>
  <c r="I160" i="1"/>
  <c r="I17" i="1" s="1"/>
  <c r="G11" i="13"/>
  <c r="I166" i="1"/>
  <c r="G19" i="21"/>
  <c r="I169" i="1"/>
  <c r="G11" i="16"/>
  <c r="I170" i="1"/>
  <c r="G11" i="17"/>
  <c r="G51" i="1"/>
  <c r="H51" i="1" s="1"/>
  <c r="I51" i="1" s="1"/>
  <c r="G50" i="1"/>
  <c r="H50" i="1" s="1"/>
  <c r="I50" i="1" s="1"/>
  <c r="I168" i="1"/>
  <c r="I18" i="1" s="1"/>
  <c r="G11" i="14"/>
  <c r="I16" i="1" l="1"/>
  <c r="I21" i="1" s="1"/>
  <c r="I174" i="1"/>
  <c r="G28" i="1"/>
  <c r="G23" i="1"/>
  <c r="A23" i="1" s="1"/>
  <c r="A24" i="1" s="1"/>
  <c r="G24" i="1" s="1"/>
  <c r="A27" i="1" s="1"/>
  <c r="A29" i="1" s="1"/>
  <c r="G29" i="1" s="1"/>
  <c r="G27" i="1" s="1"/>
  <c r="H39" i="1"/>
  <c r="I39" i="1" l="1"/>
  <c r="I53" i="1" s="1"/>
  <c r="H53" i="1"/>
  <c r="J173" i="1"/>
  <c r="J164" i="1"/>
  <c r="J151" i="1"/>
  <c r="J162" i="1"/>
  <c r="J170" i="1"/>
  <c r="J150" i="1"/>
  <c r="J145" i="1"/>
  <c r="J165" i="1"/>
  <c r="J146" i="1"/>
  <c r="J147" i="1"/>
  <c r="J167" i="1"/>
  <c r="J149" i="1"/>
  <c r="J171" i="1"/>
  <c r="J166" i="1"/>
  <c r="J161" i="1"/>
  <c r="J168" i="1"/>
  <c r="J144" i="1"/>
  <c r="J157" i="1"/>
  <c r="J155" i="1"/>
  <c r="J160" i="1"/>
  <c r="J154" i="1"/>
  <c r="J152" i="1"/>
  <c r="J163" i="1"/>
  <c r="J158" i="1"/>
  <c r="J159" i="1"/>
  <c r="J148" i="1"/>
  <c r="J153" i="1"/>
  <c r="J156" i="1"/>
  <c r="J172" i="1"/>
  <c r="J169" i="1"/>
  <c r="J174" i="1" l="1"/>
  <c r="J47" i="1"/>
  <c r="J45" i="1"/>
  <c r="J43" i="1"/>
  <c r="J41" i="1"/>
  <c r="J49" i="1"/>
  <c r="J52" i="1"/>
  <c r="J46" i="1"/>
  <c r="J44" i="1"/>
  <c r="J50" i="1"/>
  <c r="J48" i="1"/>
  <c r="J51" i="1"/>
  <c r="J39" i="1"/>
  <c r="J53" i="1" s="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21DCDF54-06D1-4E5F-BF8B-FFD70B9C1E23}">
      <text>
        <r>
          <rPr>
            <sz val="9"/>
            <color indexed="81"/>
            <rFont val="Tahoma"/>
            <family val="2"/>
            <charset val="238"/>
          </rPr>
          <t>Jedná se o informaci, zda se jedná o položku, která je do rozpočtu zadána z cenové soustavy RTS, nebo vlastní.</t>
        </r>
      </text>
    </comment>
    <comment ref="T6" authorId="0" shapeId="0" xr:uid="{43CE2784-0DA8-4934-ADD2-317E9CCA8E5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48F0E67-2254-413E-A0EE-DC3477FEC080}">
      <text>
        <r>
          <rPr>
            <sz val="9"/>
            <color indexed="81"/>
            <rFont val="Tahoma"/>
            <family val="2"/>
            <charset val="238"/>
          </rPr>
          <t>Jedná se o informaci, zda se jedná o položku, která je do rozpočtu zadána z cenové soustavy RTS, nebo vlastní.</t>
        </r>
      </text>
    </comment>
    <comment ref="T6" authorId="0" shapeId="0" xr:uid="{46227895-3544-48F3-91C2-10F7E7E82304}">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451D6BC-7351-44C7-93C9-D4F5F1384BD0}">
      <text>
        <r>
          <rPr>
            <sz val="9"/>
            <color indexed="81"/>
            <rFont val="Tahoma"/>
            <family val="2"/>
            <charset val="238"/>
          </rPr>
          <t>Jedná se o informaci, zda se jedná o položku, která je do rozpočtu zadána z cenové soustavy RTS, nebo vlastní.</t>
        </r>
      </text>
    </comment>
    <comment ref="T6" authorId="0" shapeId="0" xr:uid="{99E08255-AF59-4E9A-A342-A1F42004D5C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110A09C8-9FAC-4450-A545-24D2C1E08B3E}">
      <text>
        <r>
          <rPr>
            <sz val="9"/>
            <color indexed="81"/>
            <rFont val="Tahoma"/>
            <family val="2"/>
            <charset val="238"/>
          </rPr>
          <t>Jedná se o informaci, zda se jedná o položku, která je do rozpočtu zadána z cenové soustavy RTS, nebo vlastní.</t>
        </r>
      </text>
    </comment>
    <comment ref="T6" authorId="0" shapeId="0" xr:uid="{0B529D9E-0529-447E-8D12-3834460A7A1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22659C0-8F45-41DA-B4A1-0BD8D79953EA}">
      <text>
        <r>
          <rPr>
            <sz val="9"/>
            <color indexed="81"/>
            <rFont val="Tahoma"/>
            <family val="2"/>
            <charset val="238"/>
          </rPr>
          <t>Jedná se o informaci, zda se jedná o položku, která je do rozpočtu zadána z cenové soustavy RTS, nebo vlastní.</t>
        </r>
      </text>
    </comment>
    <comment ref="T6" authorId="0" shapeId="0" xr:uid="{8ABF4F07-93F3-42D9-8D70-D6DEE9C420CC}">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23B42D07-E813-4710-A7D1-16EE70643409}">
      <text>
        <r>
          <rPr>
            <sz val="9"/>
            <color indexed="81"/>
            <rFont val="Tahoma"/>
            <family val="2"/>
            <charset val="238"/>
          </rPr>
          <t>Jedná se o informaci, zda se jedná o položku, která je do rozpočtu zadána z cenové soustavy RTS, nebo vlastní.</t>
        </r>
      </text>
    </comment>
    <comment ref="T6" authorId="0" shapeId="0" xr:uid="{44354390-6511-423D-BED0-D9F808E8480B}">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BFFD4B7-C313-4D08-884D-29796BE229AC}">
      <text>
        <r>
          <rPr>
            <sz val="9"/>
            <color indexed="81"/>
            <rFont val="Tahoma"/>
            <family val="2"/>
            <charset val="238"/>
          </rPr>
          <t>Jedná se o informaci, zda se jedná o položku, která je do rozpočtu zadána z cenové soustavy RTS, nebo vlastní.</t>
        </r>
      </text>
    </comment>
    <comment ref="T6" authorId="0" shapeId="0" xr:uid="{E6FECF21-3853-4301-BFD7-0A73CB764F58}">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14FABB1A-18EB-469F-964F-C7A2B2EE24AC}">
      <text>
        <r>
          <rPr>
            <sz val="9"/>
            <color indexed="81"/>
            <rFont val="Tahoma"/>
            <family val="2"/>
            <charset val="238"/>
          </rPr>
          <t>Jedná se o informaci, zda se jedná o položku, která je do rozpočtu zadána z cenové soustavy RTS, nebo vlastní.</t>
        </r>
      </text>
    </comment>
    <comment ref="T6" authorId="0" shapeId="0" xr:uid="{4409EC9A-375A-4CEE-9441-FE90713861C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DB3475A-C891-4CBD-A909-529B1B8CFE79}">
      <text>
        <r>
          <rPr>
            <sz val="9"/>
            <color indexed="81"/>
            <rFont val="Tahoma"/>
            <family val="2"/>
            <charset val="238"/>
          </rPr>
          <t>Jedná se o informaci, zda se jedná o položku, která je do rozpočtu zadána z cenové soustavy RTS, nebo vlastní.</t>
        </r>
      </text>
    </comment>
    <comment ref="T6" authorId="0" shapeId="0" xr:uid="{44045F4B-1D1E-424E-A6B3-925DD11F457D}">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10269CD7-3395-4E26-BCE1-07FF0B003F0C}">
      <text>
        <r>
          <rPr>
            <sz val="9"/>
            <color indexed="81"/>
            <rFont val="Tahoma"/>
            <family val="2"/>
            <charset val="238"/>
          </rPr>
          <t>Jedná se o informaci, zda se jedná o položku, která je do rozpočtu zadána z cenové soustavy RTS, nebo vlastní.</t>
        </r>
      </text>
    </comment>
    <comment ref="T6" authorId="0" shapeId="0" xr:uid="{CC71294E-B2B5-4CD9-B7A3-9445675B0F7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<sst xmlns="http://schemas.openxmlformats.org/spreadsheetml/2006/main" count="3974" uniqueCount="1069">
  <si>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</si>
  <si>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</si>
  <si>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</si>
  <si>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</si>
  <si>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</si>
  <si>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</si>
  <si>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</si>
  <si>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</si>
  <si>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</si>
  <si>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</si>
  <si>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</si>
  <si>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</si>
  <si>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</si>
  <si>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</si>
  <si>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</si>
  <si>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</si>
  <si>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</si>
  <si>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</si>
  <si>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</si>
  <si>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</si>
  <si>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</si>
  <si>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</si>
  <si>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</si>
  <si>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</si>
  <si>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</si>
  <si>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</si>
  <si>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</si>
  <si>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</si>
  <si>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</si>
  <si>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</si>
  <si>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</si>
  <si>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</si>
  <si>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</si>
  <si>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</si>
  <si>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</si>
  <si>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</si>
  <si>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</si>
  <si>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</si>
  <si>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</si>
  <si>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</si>
  <si>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</si>
  <si>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</si>
  <si>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</si>
  <si>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582405</t>
  </si>
  <si>
    <t>FN Brno – Rekonstrukce pracoviště rehabilitace, Dětská nemocnice</t>
  </si>
  <si>
    <t>Fakultní nemocnice Brno</t>
  </si>
  <si>
    <t>Jihlavská 340/20</t>
  </si>
  <si>
    <t>Brno - Bohunice</t>
  </si>
  <si>
    <t>62500</t>
  </si>
  <si>
    <t>65269705</t>
  </si>
  <si>
    <t>CZ65269705</t>
  </si>
  <si>
    <t>PPS Kania s.r.o.</t>
  </si>
  <si>
    <t>Nivnická 665/10</t>
  </si>
  <si>
    <t>Ostrava-Mariánské Hory</t>
  </si>
  <si>
    <t>70900</t>
  </si>
  <si>
    <t>26821940</t>
  </si>
  <si>
    <t>CZ26821940</t>
  </si>
  <si>
    <t>Stavba</t>
  </si>
  <si>
    <t>Stavební objekt</t>
  </si>
  <si>
    <t>01</t>
  </si>
  <si>
    <t>Rekonstrukce pracoviště rehabilitace, Dětská nemocnice</t>
  </si>
  <si>
    <t>58240501A</t>
  </si>
  <si>
    <t>Stavební část</t>
  </si>
  <si>
    <t>58240501B</t>
  </si>
  <si>
    <t>Zdravotně technická instalace</t>
  </si>
  <si>
    <t>58240501C</t>
  </si>
  <si>
    <t>Zařízení vzduchotechniky</t>
  </si>
  <si>
    <t>58240501D</t>
  </si>
  <si>
    <t>Zařízení pro vytápění staveb a rozvody chladu</t>
  </si>
  <si>
    <t>58240501E</t>
  </si>
  <si>
    <t>Silnoproudá elektrotechnika</t>
  </si>
  <si>
    <t>58240501F</t>
  </si>
  <si>
    <t>Elektronické komunikace</t>
  </si>
  <si>
    <t>58240501G</t>
  </si>
  <si>
    <t>MaR</t>
  </si>
  <si>
    <t>58240501H</t>
  </si>
  <si>
    <t>Vedlejší a ostatní náklady</t>
  </si>
  <si>
    <t>02</t>
  </si>
  <si>
    <t>Výměna oken</t>
  </si>
  <si>
    <t>58240502A</t>
  </si>
  <si>
    <t>58240502B</t>
  </si>
  <si>
    <t>Celkem za stavbu</t>
  </si>
  <si>
    <t>CZK</t>
  </si>
  <si>
    <t>#POPS</t>
  </si>
  <si>
    <t>Popis stavby: 582405 - FN Brno – Rekonstrukce pracoviště rehabilitace, Dětská nemocnice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</si>
  <si>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</si>
  <si>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</si>
  <si>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</si>
  <si>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</si>
  <si>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</si>
  <si>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</si>
  <si>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</si>
  <si>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</si>
  <si>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</si>
  <si>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</si>
  <si>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</si>
  <si>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</si>
  <si>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</si>
  <si>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</si>
  <si>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</si>
  <si>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</si>
  <si>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</si>
  <si>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</si>
  <si>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</si>
  <si>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</si>
  <si>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</si>
  <si>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</si>
  <si>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</si>
  <si>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</si>
  <si>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</si>
  <si>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</si>
  <si>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</si>
  <si>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</si>
  <si>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</si>
  <si>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</si>
  <si>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</si>
  <si>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</si>
  <si>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</si>
  <si>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</si>
  <si>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</si>
  <si>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</si>
  <si>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</si>
  <si>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</si>
  <si>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</si>
  <si>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</si>
  <si>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</si>
  <si>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</si>
  <si>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</si>
  <si>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</si>
  <si>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</si>
  <si>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Rekonstrukce pracoviště rehabilitace, Dětská nemocnice</t>
  </si>
  <si>
    <t>#POPR</t>
  </si>
  <si>
    <t>Popis rozpočtu: 58240501A - Stavební část</t>
  </si>
  <si>
    <t>Popis rozpočtu: 58240501B - Zdravotně technická instalace</t>
  </si>
  <si>
    <t>Popis rozpočtu: 58240501C - Zařízení vzduchotechniky</t>
  </si>
  <si>
    <t>Popis rozpočtu: 58240501D - Zařízení pro vytápění staveb a rozvody chladu</t>
  </si>
  <si>
    <t>Popis rozpočtu: 58240501E - Silnoproudá elektrotechnika</t>
  </si>
  <si>
    <t>Popis rozpočtu: 58240501F - Elektronické komunikace</t>
  </si>
  <si>
    <t>Popis rozpočtu: 58240501G - MaR</t>
  </si>
  <si>
    <t>Popis rozpočtu: 58240501H - Vedlejší a ostatní náklady</t>
  </si>
  <si>
    <t>Popis objektu: 02 - Výměna oken</t>
  </si>
  <si>
    <t>Popis rozpočtu: 58240502A - Výměna oken</t>
  </si>
  <si>
    <t>Popis rozpočtu: 58240502B - Vedlejší a ostatní náklady</t>
  </si>
  <si>
    <t>Rekapitulace dílů</t>
  </si>
  <si>
    <t>Typ dílu</t>
  </si>
  <si>
    <t>3</t>
  </si>
  <si>
    <t>Svislé a kompletní konstrukce</t>
  </si>
  <si>
    <t>342</t>
  </si>
  <si>
    <t>Stěny a příčky montované lehké</t>
  </si>
  <si>
    <t>416</t>
  </si>
  <si>
    <t>Podhledy a mezistropy montované lehké</t>
  </si>
  <si>
    <t>6</t>
  </si>
  <si>
    <t>Úpravy povrchu, podlahy</t>
  </si>
  <si>
    <t>61</t>
  </si>
  <si>
    <t>Úpravy povrchů vnitřní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</si>
  <si>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</si>
  <si>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</si>
  <si>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</si>
  <si>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</si>
  <si>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</si>
  <si>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</si>
  <si>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</si>
  <si>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</si>
  <si>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</si>
  <si>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</si>
  <si>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</si>
  <si>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</si>
  <si>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</si>
  <si>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</si>
  <si>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</si>
  <si>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</si>
  <si>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725</t>
  </si>
  <si>
    <t>Zařizovací předměty</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</si>
  <si>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</si>
  <si>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</si>
  <si>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</si>
  <si>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</si>
  <si>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</si>
  <si>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</si>
  <si>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</si>
  <si>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</si>
  <si>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</si>
  <si>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</si>
  <si>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</si>
  <si>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</si>
  <si>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</si>
  <si>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</si>
  <si>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</si>
  <si>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</si>
  <si>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D.1.4.1</t>
  </si>
  <si>
    <t>D.1.4.3</t>
  </si>
  <si>
    <t>D.1.4.2</t>
  </si>
  <si>
    <t>Vzduchotechnika</t>
  </si>
  <si>
    <t>D.1.4.4</t>
  </si>
  <si>
    <t>D.1.4.5</t>
  </si>
  <si>
    <t>D.1.4.6</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</si>
  <si>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</si>
  <si>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</si>
  <si>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</si>
  <si>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</si>
  <si>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</si>
  <si>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</si>
  <si>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</si>
  <si>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</si>
  <si>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</si>
  <si>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</si>
  <si>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</si>
  <si>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</si>
  <si>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</si>
  <si>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</si>
  <si>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</si>
  <si>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</si>
  <si>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</si>
  <si>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</si>
  <si>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</si>
  <si>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</si>
  <si>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</si>
  <si>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</si>
  <si>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</si>
  <si>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</si>
  <si>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</si>
  <si>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</si>
  <si>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</si>
  <si>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</si>
  <si>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</si>
  <si>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</si>
  <si>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</si>
  <si>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310239211RT2</t>
  </si>
  <si>
    <t>Zazdívka otvorů o ploše přes 1 m2 do 4 m2 ve zdivu nadzákladovém cihlami pálenými pro jakoukoliv maltu vápenocementovou</t>
  </si>
  <si>
    <t>m3</t>
  </si>
  <si>
    <t>801-4</t>
  </si>
  <si>
    <t>RTS 24/ I</t>
  </si>
  <si>
    <t>Práce</t>
  </si>
  <si>
    <t>Běžná</t>
  </si>
  <si>
    <t>POL1_</t>
  </si>
  <si>
    <t>včetně pomocného pracovního lešení</t>
  </si>
  <si>
    <t>SPI</t>
  </si>
  <si>
    <t>0,9*2,1*0,2</t>
  </si>
  <si>
    <t>VV</t>
  </si>
  <si>
    <t>1,5*2,1*0,2</t>
  </si>
  <si>
    <t>317234410RT2</t>
  </si>
  <si>
    <t>Vyzdívka mezi nosníky cementovou</t>
  </si>
  <si>
    <t>jakýmikoliv cihlami pálenými na jakoukoliv maltu,</t>
  </si>
  <si>
    <t>1,55*0,5*0,12</t>
  </si>
  <si>
    <t>(1,5+1,2+1,3)*0,2*0,1</t>
  </si>
  <si>
    <t>1,5*0,16*0,1</t>
  </si>
  <si>
    <t>317944311R00</t>
  </si>
  <si>
    <t>Dodání a osazení válcovaných nosníků do připravených otvorů do výšky 120 mm</t>
  </si>
  <si>
    <t>t</t>
  </si>
  <si>
    <t>bez zazdění hlav, s nařezáním nosníků na potřebný rozměr,</t>
  </si>
  <si>
    <t>112,62*0,001</t>
  </si>
  <si>
    <t>346244381RT2</t>
  </si>
  <si>
    <t>Plentování ocelových nosníků jednostranné výšky do 200 mm</t>
  </si>
  <si>
    <t>m2</t>
  </si>
  <si>
    <t>801-1</t>
  </si>
  <si>
    <t>jakýmikoliv cihlami,</t>
  </si>
  <si>
    <t>1,55*0,12*2</t>
  </si>
  <si>
    <t>349231811RT2</t>
  </si>
  <si>
    <t>Přizdívka ostění s ozubem  přes 80 do 150 mm</t>
  </si>
  <si>
    <t>ve vybouraných otvorech, s vysekáním kapes pro zavázání, z jakýchkoliv cihel, z pomocného pracovního lešení o výšce podlahy do 1900 mm a pro zatížení do 1,5 kPa,</t>
  </si>
  <si>
    <t>2,1*0,5</t>
  </si>
  <si>
    <t>2,1*0,2*6</t>
  </si>
  <si>
    <t>2,1*0,15*2</t>
  </si>
  <si>
    <t>347015111R01</t>
  </si>
  <si>
    <t>Předstěna SDK, 1x ocelová konstrukce CW 50, tloušťka desky 12,5, standard, tl. izolace 50 mm,</t>
  </si>
  <si>
    <t>Vlastní</t>
  </si>
  <si>
    <t>Indiv</t>
  </si>
  <si>
    <t>Červená</t>
  </si>
  <si>
    <t>(0,6+0,6)*2*3,17</t>
  </si>
  <si>
    <t>(0,6+0,8)*2*3,17</t>
  </si>
  <si>
    <t>(1,5+0,315)*3,17</t>
  </si>
  <si>
    <t>347015113R01</t>
  </si>
  <si>
    <t>Předstěna SDK, 1x ocelová konstrukce CW 50, tloušťka desky 12,5, impregnovaná, tl. izolace 50 mm</t>
  </si>
  <si>
    <t>mč 23 : (2,465+1,0+0,5)*3,17</t>
  </si>
  <si>
    <t>342012123R00</t>
  </si>
  <si>
    <t>Příčky z desek sádrokartonových jednoduché opláštění, jednoduchá konstrukce CW 50 tloušťka příčky 75 mm, desky impregnované, tloušťky 12,5 mm, tloušťka izolace 50 mm, požární odolnost EI 30</t>
  </si>
  <si>
    <t>Modrá</t>
  </si>
  <si>
    <t>zřízení nosné konstrukce příčky, vložení tepelné izolace tl. do 5 cm, montáž desek, tmelení spár Q2 a úprava rohů. Včetně dodávek materiálu.</t>
  </si>
  <si>
    <t>(1,2+2,05)*3,17-0,7*1,97*2</t>
  </si>
  <si>
    <t>(1,125+2,05)*3,17-0,7*1,97*2</t>
  </si>
  <si>
    <t>(2,465+1,4)*3,17-0,7*1,97*2</t>
  </si>
  <si>
    <t>342091132R00</t>
  </si>
  <si>
    <t>Úpravy, doplňkové práce a příplatky pro sádrokartonové a sádrovláknité příčky příplatky za rozteč 300 mm u svislých profilů 75x50 mm</t>
  </si>
  <si>
    <t>Odkaz na mn. položky pořadí 8 : 24,34530</t>
  </si>
  <si>
    <t>342012221R00</t>
  </si>
  <si>
    <t>Příčky z desek sádrokartonových jednoduché opláštění, jednoduchá konstrukce CW 75 tloušťka příčky 100 mm, desky standard, tloušťky 12,5 mm, tloušťka izolace 50 mm, požární odolnost EI 30</t>
  </si>
  <si>
    <t>Zelená</t>
  </si>
  <si>
    <t>1,82*3,17</t>
  </si>
  <si>
    <t>(2,2*3,17-0,7*1,97)*2</t>
  </si>
  <si>
    <t>2,935*3,17-0,7*1,97</t>
  </si>
  <si>
    <t>4,17*3,17</t>
  </si>
  <si>
    <t>(2,49+5,9)*3,17-0,8*1,97*2</t>
  </si>
  <si>
    <t>342012321R01</t>
  </si>
  <si>
    <t>Příčka SDK, tloušťka příčky 125 mm, desky standard, tloušťky 12,5 mm, tloušťka izolace 80 mm</t>
  </si>
  <si>
    <t>Žlutá</t>
  </si>
  <si>
    <t>3,1*3,17</t>
  </si>
  <si>
    <t>342013221R02</t>
  </si>
  <si>
    <t>Příčka SDK dvojité opláštění, tloušťka příčky 125 mm, desky standard, tloušťky12,5 mm, tloušťka izolace 60 mm</t>
  </si>
  <si>
    <t>4,4*3,17+0,4*1,0</t>
  </si>
  <si>
    <t>5,675*3,17*2</t>
  </si>
  <si>
    <t>6,125*3,17+0,4*1,0</t>
  </si>
  <si>
    <t>(4,2+3,245+1,25)*3,17-1,1*1,97</t>
  </si>
  <si>
    <t>4,17*3,17-0,8*1,97</t>
  </si>
  <si>
    <t>342013321R00</t>
  </si>
  <si>
    <t>Příčky z desek sádrokartonových dvojité opláštění, jednoduchá konstrukce CW 100 tloušťka příčky 150 mm, desky standard, tloušťky 12,5 mm, tloušťka izolace 80 mm, požární odolnost EI 60</t>
  </si>
  <si>
    <t>Nachový</t>
  </si>
  <si>
    <t>12,83*3,17-0,9*1,97-0,8*1,97*2-1,1*1,97*2</t>
  </si>
  <si>
    <t>5,605*3,17-1,1*1,97*2</t>
  </si>
  <si>
    <t>5,8*3,17-1,1*1,97*2</t>
  </si>
  <si>
    <t>342016523R00</t>
  </si>
  <si>
    <t>Příčky z desek sádrokartonových dvojitá ocelová konstrukce CW 75 s mezerou, 2x opláštění tloušťka příčky 205 mm, desky impregnované, tloušťky 12,5 mm, tloušťka izolace 50 mm, požární odolnost EI 60</t>
  </si>
  <si>
    <t>mč 06 : (2,0+2,15)*3,17</t>
  </si>
  <si>
    <t>mč 07 : 1,0*3,17</t>
  </si>
  <si>
    <t>342263990RV1</t>
  </si>
  <si>
    <t>Úpravy, doplňkové práce a příplatky pro sádrokartonové a sádrovláknité příčky příplatek za desku tloušťky 12,5 mm, impregnovanou, z jedné strany příčky</t>
  </si>
  <si>
    <t>Oranžová</t>
  </si>
  <si>
    <t>2,05*3,17</t>
  </si>
  <si>
    <t>2,15*3,17</t>
  </si>
  <si>
    <t>1,1*3,17</t>
  </si>
  <si>
    <t>416900101</t>
  </si>
  <si>
    <t>Závěsný podhled hygiena, dodávka, montáž včetně nosné konstrukce a doplňků</t>
  </si>
  <si>
    <t>Použité kazety – minerální kazety, tloušťka 19 mm, rozměry 600 x 600, hrana rovná provedení pro závěsný systém viditelný rozebíratelný, hmotnost min.5.2 kg/m2 , barva bílá, světelná odrazivost 88%, zvuková pohltivost dle EN ISO 354 ?w = 0.90 podle EN ISO 11654 - Třída A NRC = 0.90 podle ASTM C 423 ; reakce na oheň Euroclass A2-s1, d0 podle EN 13501-1 ; tepelná vodivost ? = 0.060 W/mK podle EN 12667 ; odolnost vlhkosti 100% RH ; klasifikace pro čisté prostory ISO 4 podle EN ISO 14644-1 ; Povrch omyvatelný (je možné čištění pomocí vysokotlakého mytí)</t>
  </si>
  <si>
    <t>POP</t>
  </si>
  <si>
    <t>Konstrukce podhledu viditelná s nosnými profily šířky 24 mm univerzálními, zavěšena na prodloužené závěsy dl.400-1000 mm.</t>
  </si>
  <si>
    <t>vč 103 celková plocha : 330,72</t>
  </si>
  <si>
    <t>416093121R00</t>
  </si>
  <si>
    <t>Doplňkové práce čelo podhledu SDK výšky od 200 do 500 mm, z desek standard, tloušťky 12,5 mm</t>
  </si>
  <si>
    <t>bez dodávky izolace</t>
  </si>
  <si>
    <t>(6,53+2,67+2,81+3,36+3,265+5,845+2,995+3,8)*0,3</t>
  </si>
  <si>
    <t>1,65*0,4</t>
  </si>
  <si>
    <t>41690Z03</t>
  </si>
  <si>
    <t>Úprava podhledu pro mobilní posuvnou stěnu dl. 6050 mm</t>
  </si>
  <si>
    <t>kus</t>
  </si>
  <si>
    <t>specifikace vč 107 odkaz Z03 : 1</t>
  </si>
  <si>
    <t>41690Z04</t>
  </si>
  <si>
    <t>Úprava podhledu pro závěsný posuvný systém</t>
  </si>
  <si>
    <t>specifikace vč 107 odkaz Z04 : 2</t>
  </si>
  <si>
    <t>612421321R00</t>
  </si>
  <si>
    <t>Oprava vnitřních vápenných omítek stěn v množství opravované plochy přes 10 do 30 %, hladkých</t>
  </si>
  <si>
    <t>Včetně pomocného pracovního lešení o výšce podlahy do 1900 mm a pro zatížení do 1,5 kPa.</t>
  </si>
  <si>
    <t xml:space="preserve">oprava omítek na stávajících konstrukcí 20% : </t>
  </si>
  <si>
    <t>mč 01 : (4,13+4,015)*2*3,17-3,56*1,0-1,1*1,97-1,6*2,0</t>
  </si>
  <si>
    <t>mč 02 : (5,94*2+6,615+0,7)*3,17-1,5*1,97-1,1*1,97-0,94*3,0</t>
  </si>
  <si>
    <t>mč 03 : 1,8*3,17</t>
  </si>
  <si>
    <t>mč 04 : 1,5*3,17-1,1*1,97</t>
  </si>
  <si>
    <t>mč 06 : 1,8*(3,17-2,4)</t>
  </si>
  <si>
    <t>mč 07 : (1,2+0,925)*(3,17-2,4)</t>
  </si>
  <si>
    <t>mč 08 : (1,125+0,925)*(3,17-2,4)</t>
  </si>
  <si>
    <t>mč 11 : (2,67+4,4)*3,17-2,2*1,0</t>
  </si>
  <si>
    <t>mč 12 : 2,81*3,17-2,2*1,0</t>
  </si>
  <si>
    <t>mč 13 : 3,36*3,17-2,2*1,0</t>
  </si>
  <si>
    <t>mč 14 : 3,265*3,17-2,2*1,0</t>
  </si>
  <si>
    <t>mč 15 : 2,98*3,17</t>
  </si>
  <si>
    <t>mč 16 : 2,975*3,17</t>
  </si>
  <si>
    <t>mč 17 : (2,995+3,0)*3,17-1,8*1,0</t>
  </si>
  <si>
    <t>mč 18 : (5,845+6,05+5,8)*3,17-4,55*1,0-1,1*1,97</t>
  </si>
  <si>
    <t>mč 19 : (2,7+1,46)*3,17-0,9*1,97-0,8*1,97</t>
  </si>
  <si>
    <t>mč 20 : (2,49+3,95)*3,17</t>
  </si>
  <si>
    <t>mč 21 : (3,56+5,9)*2*3,17-0,9*1,97</t>
  </si>
  <si>
    <t>mč 22 : (3,8+3,6)*2*3,17-2,2*1,0-0,8*1,97-1,6*2,7</t>
  </si>
  <si>
    <t>mč 23 : (1,1+1,2)*(3,17-2,4)</t>
  </si>
  <si>
    <t>mč 24 : (2,49+1,85)*3,17</t>
  </si>
  <si>
    <t>612481211RT8</t>
  </si>
  <si>
    <t>Vyztužení povrchu vnitřních stěn sklotextilní síťovinou s dodávkou síťoviny a stěrkového tmelu</t>
  </si>
  <si>
    <t>Odkaz na mn. položky pořadí 20 : 380,29690</t>
  </si>
  <si>
    <t>602011141RT3</t>
  </si>
  <si>
    <t xml:space="preserve">Omítka stěn z hotových směsí vrstva štuková, vápenná,  , tloušťka vrstvy 4 mm,  </t>
  </si>
  <si>
    <t>po jednotlivých vrstvách</t>
  </si>
  <si>
    <t>612401291RT2</t>
  </si>
  <si>
    <t>Omítky malých ploch vnitřních stěn přes 0,09 do 0,25 m2, vápennou štukovou omítkou</t>
  </si>
  <si>
    <t>jakoukoliv maltou, z pomocného pracovního lešení o výšce podlahy do 1900 mm a pro zatížení do 1,5 kPa,</t>
  </si>
  <si>
    <t>vrt mč 16 : 1</t>
  </si>
  <si>
    <t>612403399RT2</t>
  </si>
  <si>
    <t>Hrubá výplň rýh ve stěnách, jakoukoliv maltou maltou ze suchých směsí  jakékoliv šířky</t>
  </si>
  <si>
    <t>jakékoliv šířky rýhy,</t>
  </si>
  <si>
    <t xml:space="preserve">5% opravovaných ploch : </t>
  </si>
  <si>
    <t>Odkaz na mn. položky pořadí 20 : 380,29700*0,05</t>
  </si>
  <si>
    <t>612409991RT2</t>
  </si>
  <si>
    <t>Začištění omítek kolem oken, dveří a obkladů apod. s použitím suché maltové směsi</t>
  </si>
  <si>
    <t>m</t>
  </si>
  <si>
    <t>VZT mč 16 : (2,7+0,42)*2</t>
  </si>
  <si>
    <t>612425931RT2</t>
  </si>
  <si>
    <t>Omítka vápenná vnitřního ostění omítkou štukovou</t>
  </si>
  <si>
    <t>okenního nebo dveřního, z pomocného pracovního lešení o výšce podlahy do 1900 mm a pro zatížení do 1,5 kPa,</t>
  </si>
  <si>
    <t>H01 : (1,5+2,1*2)*0,6</t>
  </si>
  <si>
    <t>S01 : (1,1+2,1*2)*0,4</t>
  </si>
  <si>
    <t>612451121R00</t>
  </si>
  <si>
    <t>Omítky vnitřního zdiva cementové hladké</t>
  </si>
  <si>
    <t>v podlaží i ve schodišti, zdiva cihelného, kamenného, smíšeného nebo betonového</t>
  </si>
  <si>
    <t xml:space="preserve">pod obklady na zděné konstrukce : </t>
  </si>
  <si>
    <t>mč 01 : 1,6*2,0</t>
  </si>
  <si>
    <t>mč 06 : 1,8*2,4</t>
  </si>
  <si>
    <t>mč 07 : (1,2+0,925)*2,4</t>
  </si>
  <si>
    <t>mč 08 : (1,125+0,925)*2,4</t>
  </si>
  <si>
    <t>mč 23 : (1,4+1,1+1,2)*2,4</t>
  </si>
  <si>
    <t>631315711R00</t>
  </si>
  <si>
    <t xml:space="preserve">Mazanina z betonu prostého tl. přes 120 do 240 mm třídy C 25/30,  </t>
  </si>
  <si>
    <t>(z kameniva) hlazená dřevěným hladítkem</t>
  </si>
  <si>
    <t>zrušení stávajícího bazénu : 5,2*3,11*0,15</t>
  </si>
  <si>
    <t>631319175R00</t>
  </si>
  <si>
    <t>Příplatek za stržení povrchu tloušťka mazaniny od 120 mm do 240 mm</t>
  </si>
  <si>
    <t>spodní vrstvy mazaniny latí před vložením výztuže nebo pletiva pro tloušťku obou vrstev mazaniny</t>
  </si>
  <si>
    <t>Odkaz na mn. položky pořadí 28 : 2,42580</t>
  </si>
  <si>
    <t>631361921RT9</t>
  </si>
  <si>
    <t>Výztuž mazanin z betonů a z lehkých betonů ze svařovaných sítí průměr drátu 8 mm, velikost oka 150/150 mm</t>
  </si>
  <si>
    <t>včetně distančních prvků</t>
  </si>
  <si>
    <t>zrušení stávajícího bazénu : 97,2*0,001</t>
  </si>
  <si>
    <t>631571010R00</t>
  </si>
  <si>
    <t>Násyp  bez dodávky materiálu  bez určení tloušťky</t>
  </si>
  <si>
    <t>pod mazaniny a dlažby, popř. na plochých střechách, vodorovný nebo ve spádu, s udusáním a urovnáním povrchu,</t>
  </si>
  <si>
    <t>zrušení stávajícího bazénu : (4,8*2,71-0,9*1,0)*0,515</t>
  </si>
  <si>
    <t>583423631R</t>
  </si>
  <si>
    <t>Kamenivo nestanovené drcené; frakce 0,0 až 63,0 mm</t>
  </si>
  <si>
    <t>SPCM</t>
  </si>
  <si>
    <t>Specifikace</t>
  </si>
  <si>
    <t>POL3_</t>
  </si>
  <si>
    <t>Odkaz na mn. položky pořadí 31 : 6,23562*1,9</t>
  </si>
  <si>
    <t>632415102RT2</t>
  </si>
  <si>
    <t>Potěr ze suchých směsí cementový samonivelační vyrovnávací, tloušťky 2 mm, včetně penetrace</t>
  </si>
  <si>
    <t>s rozprostřením a uhlazením</t>
  </si>
  <si>
    <t xml:space="preserve">skladba podlah S1 : </t>
  </si>
  <si>
    <t>16,38+23,41+18,21+10,45+11,71+12,53+20,35+19,71+12,6+12,58+12,72+72,32+9,33+9,92+21,2+10,87+4,69</t>
  </si>
  <si>
    <t>632441016RT3</t>
  </si>
  <si>
    <t>Potěr litý anhydritový anhydritový, pevnost v tlaku 30 MPa, pokládaná plocha do 100 m2, tloušťka 55 mm</t>
  </si>
  <si>
    <t>dovoz směsi, doprava pomocí šnekového čerpadla, lití hadicí na plochu, dvojí (křížem vedené) rozvlnění hrazdami</t>
  </si>
  <si>
    <t>Odkaz na mn. položky pořadí 33 : 298,98000</t>
  </si>
  <si>
    <t>632421125RU3</t>
  </si>
  <si>
    <t>Potěr ze suchých směsí cementová rychle tvrdnoucí podlahová hmota vyztužená vláknem, tloušťky 15 mm, včetně penetrace</t>
  </si>
  <si>
    <t>podkladní vrstvy konstrukce podlahy 3-30 mm viz TZ : 330,72</t>
  </si>
  <si>
    <t>632421470R00</t>
  </si>
  <si>
    <t>Provedení potěru ve spádu tloušťky 60 mm, bez penetrace podkladu</t>
  </si>
  <si>
    <t xml:space="preserve">skladba podlah S4 : </t>
  </si>
  <si>
    <t>1,9+1,9+2,7</t>
  </si>
  <si>
    <t>632443311R00</t>
  </si>
  <si>
    <t>Potěr litý cementový pevnost v tlaku 30 MPa, pokládaná plocha do 100 m2, tloušťky 50 mm</t>
  </si>
  <si>
    <t>dovoz směsi, doprava pomocí šnekového čerpadla, lití hadicí na plochu, srovnání latí do roviny</t>
  </si>
  <si>
    <t xml:space="preserve">skladba podlah S2 : </t>
  </si>
  <si>
    <t>3,46+3,97+3,46-1,9+3,97-1,9+6,33-2,7</t>
  </si>
  <si>
    <t xml:space="preserve">skladba podlah S3 : </t>
  </si>
  <si>
    <t>4,58+4,58</t>
  </si>
  <si>
    <t>632443312R00</t>
  </si>
  <si>
    <t>Potěr litý cementový pevnost v tlaku 30 MPa, pokládaná plocha do 100 m2, příplatek za každých 5 mm tloušťky</t>
  </si>
  <si>
    <t>Odkaz na mn. položky pořadí 37 : 23,85000</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</si>
  <si>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</si>
  <si>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</si>
  <si>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</si>
  <si>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T10 : 2</t>
  </si>
  <si>
    <t>T11 : 2</t>
  </si>
  <si>
    <t>642941211RT4</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</si>
  <si>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900/1970 mm</t>
  </si>
  <si>
    <t>T03 : 2</t>
  </si>
  <si>
    <t>642941211RT6</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</si>
  <si>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1100/1970 mm</t>
  </si>
  <si>
    <t>T02 : 7</t>
  </si>
  <si>
    <t>642944121R00</t>
  </si>
  <si>
    <t>Osazování ocelových zárubní dodatečně plochy do 2,5 m2</t>
  </si>
  <si>
    <t>lisovaných nebo z úhelníků s vybetonováním prahu</t>
  </si>
  <si>
    <t>S01 : 1</t>
  </si>
  <si>
    <t>T01 : 1</t>
  </si>
  <si>
    <t>T04 : 1</t>
  </si>
  <si>
    <t>T05 : 1</t>
  </si>
  <si>
    <t>T07 : 1</t>
  </si>
  <si>
    <t>5533301125R</t>
  </si>
  <si>
    <t>Zárubeň kovová - polodrážková (klasická); pro přesné zdění; H' = 1 970 mm; B' = 800 mm; t = 100 mm; počet křídel: 1; materiál těsnění: PVC; typ závěsů: stavitelné</t>
  </si>
  <si>
    <t>5533301135R</t>
  </si>
  <si>
    <t>Zárubeň kovová - polodrážková (klasická); pro přesné zdění; H' = 1 970 mm; B' = 900 mm; t = 100 mm; počet křídel: 1; materiál těsnění: PVC; typ závěsů: stavitelné</t>
  </si>
  <si>
    <t>5533301345R</t>
  </si>
  <si>
    <t>Zárubeň kovová - polodrážková (klasická); pro přesné zdění; H' = 1 970 mm; B' = 1 100 mm; t = 150 mm; počet křídel: 1; materiál těsnění: PVC; typ závěsů: stavitelné</t>
  </si>
  <si>
    <t>5533301346R</t>
  </si>
  <si>
    <t>Zárubeň kovová - polodrážková (klasická); pro přesné zdění; H' = 1 970 mm; B' = 1 100 mm; t = 150 mm; počet křídel: 1; materiál těsnění: PVC; typ závěsů: stavitelné; požární odolnost: E, I, W; 30</t>
  </si>
  <si>
    <t>SO01 : 1</t>
  </si>
  <si>
    <t>642942211R00</t>
  </si>
  <si>
    <t>Osazení zárubní dveřních ocelových do sádrokartonové příčky  tloušťky 75 mm  šířky 700 mm, bez dodávky zárubně</t>
  </si>
  <si>
    <t>Včetně kotvení rámů do zdiva a platí pro jakýkoliv způsob provádění (např. bodovým přivařením k obnažené výztuži, uklínováním, zalitím pracen apod.).</t>
  </si>
  <si>
    <t>T12 : 6</t>
  </si>
  <si>
    <t>642942212R00</t>
  </si>
  <si>
    <t>Osazení zárubní dveřních ocelových do sádrokartonové příčky  tloušťky 100 mm  šířky 700 mm, bez dodávky zárubně</t>
  </si>
  <si>
    <t>T06 : 2</t>
  </si>
  <si>
    <t>642942213R00</t>
  </si>
  <si>
    <t>Osazení zárubní dveřních ocelových do sádrokartonové příčky  tloušťky 125 mm  šířky 700 mm, bez dodávky zárubně</t>
  </si>
  <si>
    <t>T09 : 1</t>
  </si>
  <si>
    <t>642942214R00</t>
  </si>
  <si>
    <t>Osazení zárubní dveřních ocelových do sádrokartonové příčky  tloušťky 150 mm šířky 700 mm, bez dodávky zárubně</t>
  </si>
  <si>
    <t>T08 : 1</t>
  </si>
  <si>
    <t>5533302016R</t>
  </si>
  <si>
    <t>Zárubeň kovová - polodrážková (klasická); pro sádrokarton; H' = 1 970 mm; B' = 700 mm; t = 75 mm; počet křídel: 1; materiál těsnění: PVC; typ závěsů: stavitelné</t>
  </si>
  <si>
    <t>5533302126R</t>
  </si>
  <si>
    <t>Zárubeň kovová - polodrážková (klasická); pro sádrokarton; H' = 1 970 mm; B' = 800 mm; t = 100 mm; počet křídel: 1; materiál těsnění: PVC; typ závěsů: stavitelné</t>
  </si>
  <si>
    <t>5533302226R</t>
  </si>
  <si>
    <t>Zárubeň kovová - polodrážková (klasická); pro sádrokarton; H' = 1 970 mm; B' = 800 mm; t = 125 mm; počet křídel: 1; materiál těsnění: PVC; typ závěsů: stavitelné</t>
  </si>
  <si>
    <t>5533302336R</t>
  </si>
  <si>
    <t>Zárubeň kovová - polodrážková (klasická); pro sádrokarton; H' = 1 970 mm; B' = 900 mm; t = 150 mm; počet křídel: 1; materiál těsnění: PVC; typ závěsů: stavitelné</t>
  </si>
  <si>
    <t>941955002R00</t>
  </si>
  <si>
    <t>Lešení lehké pracovní pomocné pomocné, o výšce lešeňové podlahy přes 1,2 do 1,9 m</t>
  </si>
  <si>
    <t>800-3</t>
  </si>
  <si>
    <t xml:space="preserve">podhledy : </t>
  </si>
  <si>
    <t>Odkaz na mn. položky pořadí 16 : 330,72000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</si>
  <si>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</si>
  <si>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</si>
  <si>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953171002R00</t>
  </si>
  <si>
    <t>Osazování kov. předmětů - poklopů a stupadel hmotnosti přes 50 do 100 kg</t>
  </si>
  <si>
    <t>801-5</t>
  </si>
  <si>
    <t>Z01, Z02 : 1+3</t>
  </si>
  <si>
    <t>55390Z01</t>
  </si>
  <si>
    <t>Poklop šachtový pro zadláždění; pozink; 750 x 1000 mm, vzduchotěsný</t>
  </si>
  <si>
    <t>specifikace vč 107 odkaz Z01 : 1</t>
  </si>
  <si>
    <t>55390Z02A</t>
  </si>
  <si>
    <t>Poklop pro PVC VZT; pozink; 750 x 600 mm, vzduchotěsný</t>
  </si>
  <si>
    <t>specifikace vč 107 odkaz Z02 : 1</t>
  </si>
  <si>
    <t>55390Z02B</t>
  </si>
  <si>
    <t>Poklop pro PVC VZT; pozink; 450 x 450 mm, vzduchotěsný</t>
  </si>
  <si>
    <t>55390Z02C</t>
  </si>
  <si>
    <t>Poklop pro PVC VZT; pozink; 550 x 500 mm, vzduchotěsný</t>
  </si>
  <si>
    <t>953941312R00</t>
  </si>
  <si>
    <t>Osazení předmětů na hmoždinky osazení hasicího přístroje</t>
  </si>
  <si>
    <t>44984114R</t>
  </si>
  <si>
    <t>přístoj hasicí práškový; P6Te; třída hašení A,B,C; výtlačný prostředek dusík; náplň 6 kg; provozní schopnost od -30 do + 60°C</t>
  </si>
  <si>
    <t>včetně držáku na stěnu</t>
  </si>
  <si>
    <t>specifikace vč 107 odkaz Z10 : 3</t>
  </si>
  <si>
    <t>953981102R01</t>
  </si>
  <si>
    <t>Kotvení závěsného posuvného systému kotvy do stropní konstrukce M10x150 mm</t>
  </si>
  <si>
    <t>specifikace vč 107 odkaz Z04 : 2*8</t>
  </si>
  <si>
    <t>95090Z05</t>
  </si>
  <si>
    <t>Plastový ochranný pás na zeď š. 300 mm, dodávka, montáž</t>
  </si>
  <si>
    <t>specifikace vč 107 odkaz Z05 : 21,0+10,0+9,0</t>
  </si>
  <si>
    <t>95090Z06</t>
  </si>
  <si>
    <t>Plastový ochranný roh 50/50 mm, dl. 1500mm, dodávka, montáž</t>
  </si>
  <si>
    <t>specifikace vč 107 odkaz Z06 : 7+1</t>
  </si>
  <si>
    <t>95090Z11</t>
  </si>
  <si>
    <t>Hydrantová dvířka nerez s prosklením pro box 19/30, dodávk, montáž</t>
  </si>
  <si>
    <t>specifikace vč 107 odkaz Z11 : 1</t>
  </si>
  <si>
    <t>912      R00</t>
  </si>
  <si>
    <t>Hzs - Zedník tř.7</t>
  </si>
  <si>
    <t>h</t>
  </si>
  <si>
    <t>Prav.M</t>
  </si>
  <si>
    <t>HZS</t>
  </si>
  <si>
    <t>POL10_</t>
  </si>
  <si>
    <t>ostatní nespecifikované práce - odhad : 40,0</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</si>
  <si>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</si>
  <si>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</si>
  <si>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</si>
  <si>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</si>
  <si>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(2,45*2+2,935+2,33+1,89+0,93)*3,28</t>
  </si>
  <si>
    <t>-0,7*1,97*3-0,9*1,97*2</t>
  </si>
  <si>
    <t>962031116R00</t>
  </si>
  <si>
    <t>Bourání příček z cihel pálených plných, tloušťky 140 mm</t>
  </si>
  <si>
    <t>(1,505+1,45+3,185*2+4,2+12,095-0,775+1,625*2+1,82+0,685+0,315)*3,28</t>
  </si>
  <si>
    <t>-0,7*1,97-0,8*1,97*4-0,9*1,97*2-1,25*1,97</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</si>
  <si>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</si>
  <si>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</si>
  <si>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</si>
  <si>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15,24*0,2*3,28-0,8*1,97*0,2-0,9*2,0*0,2-1,25*1,97*0,2</t>
  </si>
  <si>
    <t>(0,69*0,7-0,45*0,45+0,91*0,36+0,51*0,48+0,2*0,3+1,0*0,775+0,75*0,32)*3,28</t>
  </si>
  <si>
    <t>962052211R00</t>
  </si>
  <si>
    <t>Bourání zdiva železobetonového nadzákladového</t>
  </si>
  <si>
    <t>nebo vybourání otvorů průřezové plochy přes 4 m2 ve zdivu železobetonovém, včetně pomocného lešení o výšce podlahy do 1900 mm a pro zatížení do 1,5 kPa  (150 kg/m2),</t>
  </si>
  <si>
    <t>nadezdívka bazénu : (5,675*0,43+4,675*0,47+2,71*0,45+2,71*0,425)*0,425</t>
  </si>
  <si>
    <t>schodiště bazénu : 0,5</t>
  </si>
  <si>
    <t>962081131R00</t>
  </si>
  <si>
    <t>Bourání zdiva příček ze skleněných tvárnic, tloušťky do 100 mm</t>
  </si>
  <si>
    <t>nebo vybourání otvorů jakýchkoliv rozměrů, včetně pomocného lešení o výšce podlahy do 1900 mm a pro zatížení do 1,5 kPa  (150 kg/m2),</t>
  </si>
  <si>
    <t>1,97*2,11</t>
  </si>
  <si>
    <t>963016111R00</t>
  </si>
  <si>
    <t>Demontáž sádrokartonových a sádrovláknitých podhledů z desek bez minerální izolace, na jednoduché ocelové konstrukci, 1x opláštěné tl. 12,5 mm</t>
  </si>
  <si>
    <t xml:space="preserve">podhledy včetně čel podhledů : </t>
  </si>
  <si>
    <t>330,15-3,6*0,75+3,6*0,78-1,53*0,75+1,53*0,575-5,0*0,9+5,0*0,575</t>
  </si>
  <si>
    <t>-6,02*1,835+6,02*0,64-8,32*1,85+8,32*0,65-3,8*0,3+3,8*0,375</t>
  </si>
  <si>
    <t>5,6*0,71*2+8,64*0,58</t>
  </si>
  <si>
    <t>965042141R00</t>
  </si>
  <si>
    <t>Bourání podkladů pod dlažby nebo litých celistvých dlažeb a mazanin  betonových nebo z litého asfaltu, tloušťky do 100 mm, plochy přes 4 m2</t>
  </si>
  <si>
    <t>stávající podlahy : 210,0*0,068+120,5*0,085</t>
  </si>
  <si>
    <t>965043341R00</t>
  </si>
  <si>
    <t>Bourání podkladů pod dlažby nebo litých celistvých dlažeb a mazanin  betonových s potěrem nebo teracem, tloušťky do 100 mm, plochy přes 4 m2</t>
  </si>
  <si>
    <t>stávající podlahy : 210,0*0,03</t>
  </si>
  <si>
    <t>965081713R00</t>
  </si>
  <si>
    <t>Bourání podlah z keramických dlaždic, tloušťky do 10 mm, plochy přes 1 m2</t>
  </si>
  <si>
    <t>bez podkladního lože, s jakoukoliv výplní spár</t>
  </si>
  <si>
    <t>stávající podlahy : 120,5</t>
  </si>
  <si>
    <t>965081702R00</t>
  </si>
  <si>
    <t>Soklíků z dlažeb keramických tloušťky do 10 mm, výšky do 100 mm</t>
  </si>
  <si>
    <t>stávající podlahy : 152,78</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</si>
  <si>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</si>
  <si>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</si>
  <si>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</si>
  <si>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0,5*2,1*2</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</si>
  <si>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</si>
  <si>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</si>
  <si>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</si>
  <si>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</si>
  <si>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</si>
  <si>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0,7*1,97*3+0,8*1,97*7+0,9*1,97*6</t>
  </si>
  <si>
    <t>968072456R00</t>
  </si>
  <si>
    <t>Vybourání a vyjmutí kovových rámů a rolet rámů, včetně pomocného lešení o výšce podlahy do 1900 mm a pro zatížení do 1,5 kPa  (150 kg/m2) dveřních zárubní, plochy přes 2 m2</t>
  </si>
  <si>
    <t>1,25*1,97*3+1,5*1,975</t>
  </si>
  <si>
    <t>970031160R00</t>
  </si>
  <si>
    <t>Jádrové vrtání, kruhové prostupy v cihelném zdivu jádrové vrtání, do D 160 mm</t>
  </si>
  <si>
    <t>pro potrubí chlazení : 0,6</t>
  </si>
  <si>
    <t>971033331R00</t>
  </si>
  <si>
    <t>Vybourání otvorů ve zdivu cihelném z jakýchkoliv cihel pálených  na jakoukoliv maltu vápenou nebo vápenocementovou, plochy do 0,09 m2, tloušťky do 150 mm</t>
  </si>
  <si>
    <t>základovém nebo nadzákladovém,</t>
  </si>
  <si>
    <t>Včetně pomocného lešení o výšce podlahy do 1900 mm a pro zatížení do 1,5 kPa  (150 kg/m2).</t>
  </si>
  <si>
    <t>971033441R00</t>
  </si>
  <si>
    <t>Vybourání otvorů ve zdivu cihelném z jakýchkoliv cihel pálených  na jakoukoliv maltu vápenou nebo vápenocementovou, plochy do 0,25 m2, tloušťky do 300 mm</t>
  </si>
  <si>
    <t>971033531R00</t>
  </si>
  <si>
    <t>Vybourání otvorů ve zdivu cihelném z jakýchkoliv cihel pálených  na jakoukoliv maltu vápenou nebo vápenocementovou, plochy do 1 m2, tloušťky do 150 mm</t>
  </si>
  <si>
    <t>1,25*2,1-0,9*1,97</t>
  </si>
  <si>
    <t>971033541R00</t>
  </si>
  <si>
    <t>Vybourání otvorů ve zdivu cihelném z jakýchkoliv cihel pálených  na jakoukoliv maltu vápenou nebo vápenocementovou, plochy do 1 m2, tloušťky do 300 mm</t>
  </si>
  <si>
    <t>0,8*0,4*0,2+1,1*0,25*0,2</t>
  </si>
  <si>
    <t>(1,1*2,1-0,9*1,97)*0,2</t>
  </si>
  <si>
    <t>971033631R00</t>
  </si>
  <si>
    <t>Vybourání otvorů ve zdivu cihelném z jakýchkoliv cihel pálených  na jakoukoliv maltu vápenou nebo vápenocementovou, plochy do 4 m2, tloušťky do 150 mm</t>
  </si>
  <si>
    <t>2,7*0,42</t>
  </si>
  <si>
    <t>971033641R00</t>
  </si>
  <si>
    <t>Vybourání otvorů ve zdivu cihelném z jakýchkoliv cihel pálených  na jakoukoliv maltu vápenou nebo vápenocementovou, plochy do 4 m2, tloušťky do 300 mm</t>
  </si>
  <si>
    <t>1,0*2,1*0,2+1,25*2,1*0,2</t>
  </si>
  <si>
    <t>971033651R00</t>
  </si>
  <si>
    <t>Vybourání otvorů ve zdivu cihelném z jakýchkoliv cihel pálených  na jakoukoliv maltu vápenou nebo vápenocementovou, plochy do 4 m2, tloušťky do 600 mm</t>
  </si>
  <si>
    <t>(1,4*2,1-0,8*1,97)*0,5</t>
  </si>
  <si>
    <t>973031151R00</t>
  </si>
  <si>
    <t>Vysekání v cihelném zdivu výklenků a kapes výklenků  na jakoukoliv maltu vápennou nebo vápenocementovou, plochy větší než 0,25 m2</t>
  </si>
  <si>
    <t>nika pro hydrant : 0,25</t>
  </si>
  <si>
    <t>974031664R00</t>
  </si>
  <si>
    <t>Vysekání rýh v jakémkoliv zdivu cihelném pro vtahování nosníků do zdí, před vybouráním otvorů  do hloubky 150 mm, při výšce nosníku do 150 mm</t>
  </si>
  <si>
    <t>0,9+1,55*3+1,3*2+1,2*2+1,5*4</t>
  </si>
  <si>
    <t>974042565R00</t>
  </si>
  <si>
    <t>Vysekání rýh v betonové a jiné monolitické dlažbě do hloubky 150 mm, šířky do 200 mm</t>
  </si>
  <si>
    <t>s betonovým podkladem,</t>
  </si>
  <si>
    <t>bazén kapsy pro podkladní beton : 5,2*2+2,71*2</t>
  </si>
  <si>
    <t>976071111R00</t>
  </si>
  <si>
    <t>Vybourání kovových doplňkových konstrukcí madel a zábradlí  v jakémkoliv zdivu</t>
  </si>
  <si>
    <t>zábradlí bazén : 19,0</t>
  </si>
  <si>
    <t>976085211R00</t>
  </si>
  <si>
    <t>Vybourání madel, objímek, rámů, mříží apod. kanalizačních rámů litinových, z rýhovaného plechu nebo betonových včetně poklopů nebo mříží  plochy do 0,3 m2</t>
  </si>
  <si>
    <t>976085411R00</t>
  </si>
  <si>
    <t>Vybourání madel, objímek, rámů, mříží apod. kanalizačních rámů litinových, z rýhovaného plechu nebo betonových včetně poklopů nebo mříží  plochy přes 0,6 m2</t>
  </si>
  <si>
    <t>978059531R00</t>
  </si>
  <si>
    <t>Odsekání a odebrání obkladů stěn z obkládaček vnitřních z jakýchkoliv materiálů, plochy přes 2 m2</t>
  </si>
  <si>
    <t>včetně otlučení podkladní omítky až na zdivo,</t>
  </si>
  <si>
    <t>1,6*1,6*3</t>
  </si>
  <si>
    <t>(1,45+0,89+1,45+2,025)*2*2,0-0,8*1,97*2</t>
  </si>
  <si>
    <t>(10,875+12,095+2,15+0,155+0,215*2+2,7)*2*3,0-4,55*1,0-1,9*2,0-1,25*1,97*2-0,8*1,97*2-0,9*1,97-0,7*1,97+0,4*2,0*2</t>
  </si>
  <si>
    <t>(1,3+1,89+0,93+1,27+2,33+0,945)*2*2,0-07*1,97*5</t>
  </si>
  <si>
    <t>913      R00</t>
  </si>
  <si>
    <t>Hzs - Stavební dělník</t>
  </si>
  <si>
    <t>ostatní nespecifikované práce - odhad : 25,0</t>
  </si>
  <si>
    <t>979082111R00</t>
  </si>
  <si>
    <t>Vnitrostaveništní doprava suti a vybouraných hmot do 10 m</t>
  </si>
  <si>
    <t>Přesun suti</t>
  </si>
  <si>
    <t>POL8_</t>
  </si>
  <si>
    <t xml:space="preserve">Demontážní hmotnosti z položek s pořadovými čísly: : </t>
  </si>
  <si>
    <t xml:space="preserve">70,71,72,73,74,75,76,77,78,79,80,82,83,84,85,86,87,88,89,90,91,92,93,94,95,96,97,98, : </t>
  </si>
  <si>
    <t>Součet: : 164,96219</t>
  </si>
  <si>
    <t>979082121R00</t>
  </si>
  <si>
    <t>Vnitrostaveništní doprava suti a vybouraných hmot příplatek k ceně za každých dalších 5 m</t>
  </si>
  <si>
    <t>Součet: : 329,92437</t>
  </si>
  <si>
    <t>979082213R00</t>
  </si>
  <si>
    <t>Vodorovná doprava suti po suchu bez naložení, ale se složením a hrubým urovnáním na vzdálenost do 1 km</t>
  </si>
  <si>
    <t>822-1</t>
  </si>
  <si>
    <t>979082219R00</t>
  </si>
  <si>
    <t>Vodorovná doprava suti po suchu příplatek k ceně za každý další i započatý 1 km přes 1 km</t>
  </si>
  <si>
    <t>Součet: : 3134,28154</t>
  </si>
  <si>
    <t>979990107R00</t>
  </si>
  <si>
    <t>Poplatek za uložení, směs betonu, cihel a dřeva,  , skupina 17 09 04 z Katalogu odpadů</t>
  </si>
  <si>
    <t>kategorie 17 09 04 smíšené stavební a demoliční odpady</t>
  </si>
  <si>
    <t>999281145R00</t>
  </si>
  <si>
    <t>Přesun hmot pro opravy a údržbu objektů pro opravy a údržbu dosavadních objektů včetně vnějších plášťů  výšky do 6 m, nošením</t>
  </si>
  <si>
    <t>Přesun hmot</t>
  </si>
  <si>
    <t>POL7_</t>
  </si>
  <si>
    <t>oborů 801, 803, 811 a 812</t>
  </si>
  <si>
    <t xml:space="preserve">Hmotnosti z položek s pořadovými čísly: : </t>
  </si>
  <si>
    <t xml:space="preserve">1,2,3,4,5,6,7,8,9,10,11,12,13,14,16,17,20,21,22,23,24,25,26,27,28,30,32,33,34,35,37,38,39,40,41,42, : </t>
  </si>
  <si>
    <t xml:space="preserve">43,44,45,46,47,52,53,54,55,56,57,58,59,60,61,62,63,64,66,67,68,70,71,72,73,74,75,82,83,84,85,86,87, : </t>
  </si>
  <si>
    <t xml:space="preserve">88,89,90,91,92, : </t>
  </si>
  <si>
    <t>Součet: : 102,44188</t>
  </si>
  <si>
    <t>711111001RZ1</t>
  </si>
  <si>
    <t>Provedení izolace proti zemní vlhkosti natěradly za studena na ploše vodorovné nátěrem penetračním, 1 x nátěr, včetně dodávky penetračního laku ALP</t>
  </si>
  <si>
    <t>800-711</t>
  </si>
  <si>
    <t>podkladní vrstvy konstrukce podlahy viz TZ : 330,72</t>
  </si>
  <si>
    <t>711141559RY1</t>
  </si>
  <si>
    <t>Provedení izolace proti zemní vlhkosti pásy přitavením vodorovná, 1 vrstva, s dodávkou izolačního pásu se skleněnou nebo polyesterovou vložkou, s minerálním posypem</t>
  </si>
  <si>
    <t>Odkaz na mn. položky pořadí 106 : 330,72000</t>
  </si>
  <si>
    <t>711212000R00</t>
  </si>
  <si>
    <t>Izolace proti vodě nátěr podkladní pod hydroizolační stěrky</t>
  </si>
  <si>
    <t>Odkaz na mn. položky pořadí 109 : 108,49600</t>
  </si>
  <si>
    <t>711212002RT1</t>
  </si>
  <si>
    <t>Izolace proti vodě stěrka hydroizolační  proti zemní vlhkosti</t>
  </si>
  <si>
    <t>dvouvrstvá</t>
  </si>
  <si>
    <t xml:space="preserve">skladba podlah S2, S4 +  , : </t>
  </si>
  <si>
    <t>mč 05 : (1,9+1,82)*2*0,15+3,46</t>
  </si>
  <si>
    <t>mč 06 : (1,9+2,15)*2*0,15+3,97</t>
  </si>
  <si>
    <t>mč 07 : (1,2+0,9)*2*2,4-0,7*1,97-4,45</t>
  </si>
  <si>
    <t>(1,2+1,075)*2*2,4-0,7*1,97*3</t>
  </si>
  <si>
    <t>(0,925+2,05)*2*2,4-0,7*1,97</t>
  </si>
  <si>
    <t>mč 08 : (1,125+0,9)*2*2,4-0,7*1,97+4,38</t>
  </si>
  <si>
    <t>(1,125+1,075)*2*2,4-0,7*1,97*3</t>
  </si>
  <si>
    <t>mč 23 : (1,4+0,9)*2*2,4-0,7*1,97+6,33</t>
  </si>
  <si>
    <t>(1,1+1,96)*2*2,4-0,7*1,97*3</t>
  </si>
  <si>
    <t>(1,2+2,465)*2*2,4-0,7*1,97</t>
  </si>
  <si>
    <t>711212601R00</t>
  </si>
  <si>
    <t>Izolace proti vodě doplňky  těsnicí pás š.120 mm do spoje podlaha-stěna</t>
  </si>
  <si>
    <t>mč 05 : (1,9+1,82)*2</t>
  </si>
  <si>
    <t>mč 06 : (1,9+2,15)*2</t>
  </si>
  <si>
    <t>mč 07 : (1,2+0,9)*2</t>
  </si>
  <si>
    <t>(1,2+1,075)*2</t>
  </si>
  <si>
    <t>(0,925+2,05)*2</t>
  </si>
  <si>
    <t>mč 08 : (1,125+0,9)*2</t>
  </si>
  <si>
    <t>(1,125+1,075)*2</t>
  </si>
  <si>
    <t>mč 23 : (1,4+0,9)*2</t>
  </si>
  <si>
    <t>(1,1+1,96)*2</t>
  </si>
  <si>
    <t>(1,2+2,465)*2</t>
  </si>
  <si>
    <t>711212602R00</t>
  </si>
  <si>
    <t>Izolace proti vodě doplňky  těsnicí roh do spoje podlaha stěna</t>
  </si>
  <si>
    <t>mč 05 : 4</t>
  </si>
  <si>
    <t>mč 06 : 4</t>
  </si>
  <si>
    <t>mč 07 : 12</t>
  </si>
  <si>
    <t>mč 08 : 12</t>
  </si>
  <si>
    <t>mč 23 : 14</t>
  </si>
  <si>
    <t>711212611R00</t>
  </si>
  <si>
    <t>Izolace proti vodě doplňky  těsnicí pás šířky 120 mm do svislých koutů</t>
  </si>
  <si>
    <t>mč 07 : 12*2,4</t>
  </si>
  <si>
    <t>mč 08 : 12*2,4</t>
  </si>
  <si>
    <t>mč 23 : 13*2,4</t>
  </si>
  <si>
    <t>998711201R00</t>
  </si>
  <si>
    <t>Přesun hmot pro izolace proti vodě svisle do 6 m</t>
  </si>
  <si>
    <t>50 m vodorovně měřeno od těžiště půdorysné plochy skládky do těžiště půdorysné plochy objektu</t>
  </si>
  <si>
    <t>713102121R00</t>
  </si>
  <si>
    <t>Odstranění tepelné izolace z desek, lamel, rohoží, pásů a foukané izolace podlah, volně uložené, z minerálních desek, lamel, rohoží a pásů, tloušťky do 100 mm</t>
  </si>
  <si>
    <t>800-713</t>
  </si>
  <si>
    <t>stávající podlahy : 210,0+120,5</t>
  </si>
  <si>
    <t>713121111R00</t>
  </si>
  <si>
    <t>Montáž tepelné izolace podlah  jednovrstvá, bez dodávky materiálu</t>
  </si>
  <si>
    <t>28375704R</t>
  </si>
  <si>
    <t>Výrobek izolační pro budovy z pěnového polystyrenu (EPS) tvar: deska; OH = 20 kg/m3; lambda = 0,037 W/(m.K); pevnost v tlaku CS 100 kPa</t>
  </si>
  <si>
    <t>skladba podlah S1 : 298,98*0,05*1,02</t>
  </si>
  <si>
    <t>skladba podlah S2 : 14,69*0,04*1,02</t>
  </si>
  <si>
    <t>skladba podlah S3 : 9,16*0,04*1,02</t>
  </si>
  <si>
    <t>skladba podlah S4 : 6,5*0,03*1,02</t>
  </si>
  <si>
    <t>998713201R00</t>
  </si>
  <si>
    <t>Přesun hmot pro izolace tepelné v objektech výšky do 6 m</t>
  </si>
  <si>
    <t>50 m vodorovně</t>
  </si>
  <si>
    <t xml:space="preserve">114, : </t>
  </si>
  <si>
    <t>Součet: : 0,72710</t>
  </si>
  <si>
    <t>Součet: : 13,81490</t>
  </si>
  <si>
    <t>Součet: : 1,45420</t>
  </si>
  <si>
    <t>979990144R00</t>
  </si>
  <si>
    <t>Poplatek za uložení, minerální vata,  , skupina 17 06 04 z Katalogu odpadů</t>
  </si>
  <si>
    <t>725291141R01</t>
  </si>
  <si>
    <t>Madlo pevné nerez dl. 500 mm</t>
  </si>
  <si>
    <t>odkaz Z08 : 1</t>
  </si>
  <si>
    <t>725291142R01</t>
  </si>
  <si>
    <t>Madlo pevné dl. 600 mm se svislou části dl. 700 mm</t>
  </si>
  <si>
    <t>725291146R01</t>
  </si>
  <si>
    <t>Madlo sklopné nerez dl. 800 mm</t>
  </si>
  <si>
    <t>72529001</t>
  </si>
  <si>
    <t>Zrcadlo na stěnu 600/1000 mm, na lepidlo, dodávka, montáž</t>
  </si>
  <si>
    <t>odkaz Z07 : 2</t>
  </si>
  <si>
    <t>odkaz Z09 : 1</t>
  </si>
  <si>
    <t>72529002</t>
  </si>
  <si>
    <t>Zásobník na papírové ručníky nerez na stěnu</t>
  </si>
  <si>
    <t>72529003</t>
  </si>
  <si>
    <t>Mýdelník nerez na stěnu</t>
  </si>
  <si>
    <t>72529004</t>
  </si>
  <si>
    <t>Odpadkový koš 40 l nerez</t>
  </si>
  <si>
    <t>72529005</t>
  </si>
  <si>
    <t>Odpadkový koš 20 l nerez</t>
  </si>
  <si>
    <t>odkaz Z09 : 2</t>
  </si>
  <si>
    <t>72529006</t>
  </si>
  <si>
    <t>WC štětka na stěnu nerez</t>
  </si>
  <si>
    <t>72529007</t>
  </si>
  <si>
    <t>Pětiháček na stěnu do sprchy nerez</t>
  </si>
  <si>
    <t>72529008</t>
  </si>
  <si>
    <t>Držák toaletního papíru na stěnu nerez</t>
  </si>
  <si>
    <t>998725201R00</t>
  </si>
  <si>
    <t>Přesun hmot pro zařizovací předměty v objektech výšky do 6 m</t>
  </si>
  <si>
    <t>800-721</t>
  </si>
  <si>
    <t>vodorovně do 50 m</t>
  </si>
  <si>
    <t>76690T01</t>
  </si>
  <si>
    <t>Dveře vnitřní CPL 1100 x 1970, zámek a kování, madlo, dodávka, montáž, příslušenství</t>
  </si>
  <si>
    <t>specifikace dveří vč 107 odkaz T01 : 1</t>
  </si>
  <si>
    <t>76690T02</t>
  </si>
  <si>
    <t>Dveře vnitřní CPL 1100 x 1970, obložková zárubeň, zámek a kování, madlo, dodávka, montáž, příslušenství</t>
  </si>
  <si>
    <t>specifikace dveří vč 107 odkaz T02 : 7</t>
  </si>
  <si>
    <t>76690T03</t>
  </si>
  <si>
    <t>Dveře vnitřní CPL 900 x 1970, obložková zárubeň, zámek a kování, madlo, dodávka, montáž, příslušenství</t>
  </si>
  <si>
    <t>specifikace dveří vč 107 odkaz T03 : 2</t>
  </si>
  <si>
    <t>76690T04</t>
  </si>
  <si>
    <t>Dveře vnitřní CPL 800 x 1970, zámek a kování, dodávka, montáž, příslušenství</t>
  </si>
  <si>
    <t>specifikace dveří vč 107 odkaz T04 : 1</t>
  </si>
  <si>
    <t>76690T05</t>
  </si>
  <si>
    <t>Dveře vnitřní CPL 900 x 1970, zámek a kování, dodávka, montáž, příslušenství</t>
  </si>
  <si>
    <t>specifikace dveří vč 107 odkaz T05 : 1</t>
  </si>
  <si>
    <t>76690T06</t>
  </si>
  <si>
    <t>specifikace dveří vč 107 odkaz T06 : 2</t>
  </si>
  <si>
    <t>76690T07</t>
  </si>
  <si>
    <t>Dveře vnitřní CPL 1100 x 1970, kování, madlo, dodávka, montáž, příslušenství</t>
  </si>
  <si>
    <t>specifikace dveří vč 107 odkaz T07 : 1</t>
  </si>
  <si>
    <t>76690T08</t>
  </si>
  <si>
    <t>Dveře vnitřní CPL 900 x 1970, zámek a kování, mřížka, dodávka, montáž, příslušenství</t>
  </si>
  <si>
    <t>specifikace dveří vč 107 odkaz T08 : 1</t>
  </si>
  <si>
    <t>76690T09</t>
  </si>
  <si>
    <t>Dveře vnitřní CPL 800 x 1970, zámek a kování, madlo, mřížka, dodávka, montáž, příslušenství</t>
  </si>
  <si>
    <t>specifikace dveří vč 107 odkaz T09 : 1</t>
  </si>
  <si>
    <t>76690T10</t>
  </si>
  <si>
    <t>Dveře vnitřní CPL 700 x 1970, obložková zárubeň, zámek a kování, madlo, dodávka, montáž, příslušenství</t>
  </si>
  <si>
    <t>specifikace dveří vč 107 odkaz T10 : 2</t>
  </si>
  <si>
    <t>76690T11</t>
  </si>
  <si>
    <t>Dveře vnitřní CPL 700 x 1970, obložková zárubeň, zámek a kování, dodávka, montáž, příslušenství</t>
  </si>
  <si>
    <t>specifikace dveří vč 107 odkaz T11 : 2</t>
  </si>
  <si>
    <t>76690T12</t>
  </si>
  <si>
    <t>Dveře vnitřní CPL 700 x 1970, zámek a kování, mřížka, dodávka, montáž, příslušenství</t>
  </si>
  <si>
    <t>specifikace dveří vč 107 odkaz T12 : 6</t>
  </si>
  <si>
    <t>998766201R00</t>
  </si>
  <si>
    <t>Přesun hmot pro konstrukce truhlářské v objektech výšky do 6 m</t>
  </si>
  <si>
    <t>800-766</t>
  </si>
  <si>
    <t>76790H01</t>
  </si>
  <si>
    <t>Dveře AL včetně zárubně 1650/2050, bezpečnostní sklo, zámek a kování, doplňky, PO EI30, dodávka, montáž, příslušenství</t>
  </si>
  <si>
    <t>specifikace dveří vč 107 odkaz H01 : 1</t>
  </si>
  <si>
    <t>76790H02</t>
  </si>
  <si>
    <t>Dveře AL včetně zárubně 1550/2050, bezpečnostní sklo, zámek a kování, doplňky, dodávka, montáž, příslušenství</t>
  </si>
  <si>
    <t>specifikace dveří vč 107 odkaz H02 : 1</t>
  </si>
  <si>
    <t>76790S01</t>
  </si>
  <si>
    <t>Dveře 1100/1970, bezpečnostní zámek a kování, doplňky, PO EI30, dodávka, montáž, příslušenství</t>
  </si>
  <si>
    <t>specifikace dveří vč 107 odkaz S01 : 1</t>
  </si>
  <si>
    <t>76790Z03</t>
  </si>
  <si>
    <t>Mobilní posuvná stěna  6050/3200 mm s dveřmi 800/1970, dodávka, montáž, příslušenství</t>
  </si>
  <si>
    <t>specifikace dveří vč 107 odkaz Z03 : 1</t>
  </si>
  <si>
    <t>998767201R00</t>
  </si>
  <si>
    <t>Přesun hmot pro kovové stavební doplňk. konstrukce v objektech výšky do 6 m</t>
  </si>
  <si>
    <t>800-767</t>
  </si>
  <si>
    <t>771101210R00</t>
  </si>
  <si>
    <t>Příprava podkladu pod dlažby penetrace podkladu pod dlažby, Penetrace epoxidová (EP); funkce: zpevnění povrchu, úprava savosti, adhezní můstek; ředidlo: voda (disperzní)</t>
  </si>
  <si>
    <t>800-771</t>
  </si>
  <si>
    <t>Odkaz na mn. položky pořadí 156 : 30,35000</t>
  </si>
  <si>
    <t>771475014R00</t>
  </si>
  <si>
    <t>Montáž soklíků z dlaždic keramických výšky 100 mm, soklíků vodorovných, kladených do flexibilního tmele</t>
  </si>
  <si>
    <t>mč 09 : (2,2+2,02)*2-0,7-0,9</t>
  </si>
  <si>
    <t>mč 10 : (2,2+2,02)*2-0,7-0,9</t>
  </si>
  <si>
    <t>5970102</t>
  </si>
  <si>
    <t>Dlažba sokl 300 x 80 x 9 mm, dle výběru investora</t>
  </si>
  <si>
    <t>Odkaz na mn. položky pořadí 154 : 13,68000*3,5</t>
  </si>
  <si>
    <t>771575107R00</t>
  </si>
  <si>
    <t>Montáž podlah z dlaždic keramických 200 x 200 mm, režných nebo glazovaných, hladkých, kladených do flexibilního tmele</t>
  </si>
  <si>
    <t>771579791R00</t>
  </si>
  <si>
    <t>Příplatky k položkám montáže podlah keramických příplatek za plochu podlah keramických do 5 m2 jednotlivě</t>
  </si>
  <si>
    <t>5970101</t>
  </si>
  <si>
    <t>Dlažba 200 x 200 mm, dle výběru investora</t>
  </si>
  <si>
    <t>Slinuté glazované dlaždice, Povrch-matný, Rozměr 20 x 20 cm, Rektifikované zabroušené hrany, Protiskluznost min. R10, Otěruvzdornost PEI 5, Probarvený střep.</t>
  </si>
  <si>
    <t>Odkaz na mn. položky pořadí 156 : 30,35000*1,05</t>
  </si>
  <si>
    <t>771577113R00</t>
  </si>
  <si>
    <t>Hrany schodů, dilatační, koutové, ukončovací a přechodové profily profily přechodové eloxovaný hliník, dekorativní spojení dvou podlah stejné výšky, uložení do tmele, výška profilu 8 mm, šířka profilu 10 mm</t>
  </si>
  <si>
    <t>0,7*8</t>
  </si>
  <si>
    <t>998771201R00</t>
  </si>
  <si>
    <t>Přesun hmot pro podlahy z dlaždic v objektech výšky do 6 m</t>
  </si>
  <si>
    <t>776511820R00</t>
  </si>
  <si>
    <t>Odstranění povlakových podlah z nášlapné plochy lepených, s podložkou, z ploch přes 20 m2</t>
  </si>
  <si>
    <t>800-775</t>
  </si>
  <si>
    <t>stávající podlahy : 210,0</t>
  </si>
  <si>
    <t>776101101R00</t>
  </si>
  <si>
    <t>Přípravné práce vysávání povlakových podlah průmyslovým vysavačem</t>
  </si>
  <si>
    <t>položky neobsahují žádný materiál</t>
  </si>
  <si>
    <t>77652-0101</t>
  </si>
  <si>
    <t>Povlak syntetický, dodávka, montáž včetně spojů a doplňků podlahové krytiny</t>
  </si>
  <si>
    <t>PVC podlaha v rolích, tloušťka dle EN ISO 24346 (EN 428) - 2mm ; klasifikace, oblast použití dle EN ISO 10581,10582 (EN 649) - 21 - 23, 31 - 34, 41 - 43 ; tloušťka nášlapné vrstvy dle EN ISO 24340 (EN 429) - 0,8mm ; povrchová úprava - PUR ; plošná hmotnost (informativní) dle EN ISO 23997 (EN 430) 3280g/m2 ; rozměrová stálost dle EN ISO 23999 (EN 434) 0,4% ; trvalá deformace dle EN ISO 24343-1 (EN 433) ?0,1 mm ; stálobarevnost na umělém světle dle EN ISO 105 - B02 (METHOD 3) Stupeň 6 min. ; reakce výrobku na oheň dle EN 13501 -1 Stupeň B? - s1 ; garance 5let ; protiskluznost dle ČSN 74 4507 DIN 511 30 — µ &gt; 0,6 , R10 ; vliv kolečkové židle dle EN 425 ; odolnost proti opotřebení dle EN 660-2 ; odolnost proti vzniku skvrn dle EN ISO 26987 (EN 423) ; odolnost proti bakteriím dle EN ISO 846.</t>
  </si>
  <si>
    <t>23,41+18,21+10,45+11,71+12,53+20,35+19,71+12,6+12,58+12,72+72,32+9,33+9,92+21,2+10,87+4,69</t>
  </si>
  <si>
    <t>77652-0102</t>
  </si>
  <si>
    <t>Fabion se systémovou lištou včetně rohových a koutových prvků, dodávka, montáž</t>
  </si>
  <si>
    <t>včetně vytažení a nalepení povlakové krytiny na stěnu.</t>
  </si>
  <si>
    <t>mč 02 : (5,94+6,615+0,4+0,3)*2-1,5-1,45-1,1-0,8*2</t>
  </si>
  <si>
    <t>mč 03 : (5,605+3,225)*2-1,45-1,5-1,1*2-0,9*3</t>
  </si>
  <si>
    <t>mč 04 : (6,5+1,5)*2-1,5-1,1*5</t>
  </si>
  <si>
    <t>mč 11 : (2,67+4,4)*2-1,1</t>
  </si>
  <si>
    <t>mč 12 : (2,81+4,4)*2-1,1</t>
  </si>
  <si>
    <t>mč 13 : (3,36+6,125)*2-1,1</t>
  </si>
  <si>
    <t>mč 14 : (3,265+6,125)*2-1,1</t>
  </si>
  <si>
    <t>mč 15 : (2,98+4,17)*2-1,1</t>
  </si>
  <si>
    <t>mč 16 : (2,975+4,17)*2-1,1</t>
  </si>
  <si>
    <t>mč 17 : (2,995+4,2)*2-1,1</t>
  </si>
  <si>
    <t>mč 18 : (6,05+12,095)*2-1,1*3-0,8*2-1,355</t>
  </si>
  <si>
    <t>mč 19 : (4,705+2,935)*2-0,8-0,9-0,7-1,355</t>
  </si>
  <si>
    <t>mč 20 : (2,49+3,95)*2-0,8</t>
  </si>
  <si>
    <t>mč 21 : (3,56+5,9)*2-0,9</t>
  </si>
  <si>
    <t>mč 22 : (3,8+2,86)*2-0,8</t>
  </si>
  <si>
    <t>mč 24 : (2,49+1,85)*2-0,8</t>
  </si>
  <si>
    <t>77652-0201</t>
  </si>
  <si>
    <t>Povlak syntetický antistatický, dodávka, montáž včetně spojů a doplňků podlahové krytiny</t>
  </si>
  <si>
    <t>Homogenní podlahová krytina v celé tloušťce stejného složení i provedení, nášlapná vrstva shodná s tloušťkou podlahoviny. Podlahovina antistatická s vnitřním elektrickým odporem ? 1·108 ?. PVC podlaha v dlaždicích cca 600x600, tloušťka dle EN ISO 24346 (EN 428) - 2mm ; klasifikace, oblast použití dle EN ISO 10581,10582 (EN 649) - 21 - 23, 31 - 34, 41 - 43 ; tloušťka nášlapné vrstvy dle EN ISO 24340 (EN 429) - homogenní krytina ; plošná hmotnost (informativní) dle EN ISO 23997 (EN 430) cca2780g/m2 ; rozměrová stálost dle EN ISO 23999 (EN 434) 0,25% ; trvalá deformace dle EN ISO 24343-1 (EN 433) ?0,1 mm ; stálobarevnost na umělém světle dle EN ISO 105 - B02 (METHOD 3) Stupeň 6 min. ; reakce výrobku na oheň dle EN 13501 -1 Stupeň B? - s1 ; garance 10let ; protikluznost dle ČSN 74 4507 DIN 511 30 — µ &gt; 0,6 , R11 ; vliv kolečkové židle dle EN 425 ; odolnost proti opotřebení dle EN 660-2 ; odolnost proti vzniku skvrn dle EN ISO 26987 (EN 423) ; odolnost proti bakteriím dle EN ISO 846.</t>
  </si>
  <si>
    <t>skladba podlah S1 mč 01 : 16,38</t>
  </si>
  <si>
    <t>77652-0202</t>
  </si>
  <si>
    <t>mč 01 : (4,13+4,015)*2-1,1</t>
  </si>
  <si>
    <t>776981112R00</t>
  </si>
  <si>
    <t>Přechodové, krycí a ukončující podlahové profily přechodová lišta, stejná výška podlahoviny, eloxovaný hliník, samolepicí profil,  , šířka profilu 30 mm</t>
  </si>
  <si>
    <t>0,7+0,8*6+0,9*3+1,1*10+1,45+1,5</t>
  </si>
  <si>
    <t>998776201R00</t>
  </si>
  <si>
    <t>Přesun hmot pro podlahy povlakové v objektech výšky do 6 m</t>
  </si>
  <si>
    <t xml:space="preserve">161, : </t>
  </si>
  <si>
    <t>Součet: : 0,73500</t>
  </si>
  <si>
    <t>Součet: : 13,96500</t>
  </si>
  <si>
    <t>Součet: : 1,47000</t>
  </si>
  <si>
    <t>979990181R00</t>
  </si>
  <si>
    <t>Poplatek za uložení, PVC podlahová krytina,  , skupina 20 03 07 z Katalogu odpadů</t>
  </si>
  <si>
    <t>kategorie 17 02 03 plasty</t>
  </si>
  <si>
    <t>781101210R00</t>
  </si>
  <si>
    <t>Příprava podkladu pod obklady penetrace podkladu pod obklady</t>
  </si>
  <si>
    <t>včetně dodávky materiálu.</t>
  </si>
  <si>
    <t>Odkaz na mn. položky pořadí 175 : 166,40200</t>
  </si>
  <si>
    <t>781415015R00</t>
  </si>
  <si>
    <t>Montáž obkladů vnitřních z obkládaček pórovinových 200 x 200, nebo 300 x 150 mm, lepených do flexibilního tmele</t>
  </si>
  <si>
    <t>mč 05 : (1,9+1,82)*2*2,4-0,9*1,97</t>
  </si>
  <si>
    <t>mč 06 : (1,8+2,15)*2*2,4-0,8*1,97</t>
  </si>
  <si>
    <t>mč 07 : (1,2+0,9)*2*2,4-0,7*1,97</t>
  </si>
  <si>
    <t>mč 08 : (1,125+0,9)*2*2,4-0,7*1,97</t>
  </si>
  <si>
    <t>mč 11 : 1,6*2,7</t>
  </si>
  <si>
    <t>mč 12 : 1,6*2,7</t>
  </si>
  <si>
    <t>mč 13 : 1,6*2,7</t>
  </si>
  <si>
    <t>mč 14 : 1,6*2,7</t>
  </si>
  <si>
    <t>mč 15 : 1,6*2,7</t>
  </si>
  <si>
    <t>mč 16 : 1,6*2,7</t>
  </si>
  <si>
    <t>mč 17 : 1,6*2,7</t>
  </si>
  <si>
    <t>mč 18 : 1,0*2,7</t>
  </si>
  <si>
    <t>mč 22 : 1,6*2,7</t>
  </si>
  <si>
    <t>mč 23 : (1,4+0,9)*2*2,4-0,7*1,97</t>
  </si>
  <si>
    <t>781419711R00</t>
  </si>
  <si>
    <t>Montáž obkladů vnitřních z obkládaček pórovinových příplatky k položkám montáže obkladů vnitřních z obkladaček pórovinových příplatek k obkladu stěn za plochu do 10 m2 jedntl</t>
  </si>
  <si>
    <t>5970201</t>
  </si>
  <si>
    <t>Obklad bělninový 200x200 mm barevný</t>
  </si>
  <si>
    <t>Upřesnit dle požadavku zadavatele</t>
  </si>
  <si>
    <t>Odkaz na mn. položky pořadí 175 : 166,40200*1,05</t>
  </si>
  <si>
    <t>781497111RS2</t>
  </si>
  <si>
    <t xml:space="preserve">Lišty k obkladům profil ukončovací leštěný hliník, uložení do tmele, výška profilu 8 mm,  </t>
  </si>
  <si>
    <t>mč 06 : (1,8+2,15)*2</t>
  </si>
  <si>
    <t>781497121RS2</t>
  </si>
  <si>
    <t xml:space="preserve">Lišty k obkladům profil rohový eloxovaný hliník, uložení do tmele,  , výška profilu 8 mm,  </t>
  </si>
  <si>
    <t>mč 23 : 2,4</t>
  </si>
  <si>
    <t>998781201R00</t>
  </si>
  <si>
    <t>Přesun hmot pro obklady keramické v objektech výšky do 6 m</t>
  </si>
  <si>
    <t>783225600R00</t>
  </si>
  <si>
    <t xml:space="preserve">Nátěry kov.stavebních doplňk.konstrukcí syntetické 2x email,  </t>
  </si>
  <si>
    <t>800-783</t>
  </si>
  <si>
    <t>ocelové zárubně : 6*0,928+0,948*3+0,9954+1,0164+1,2584+1,3494*3</t>
  </si>
  <si>
    <t>784402801R00</t>
  </si>
  <si>
    <t>Odstranění maleb oškrabáním, v místnostech do 3,8 m</t>
  </si>
  <si>
    <t>800-784</t>
  </si>
  <si>
    <t xml:space="preserve">úprava omítek na stávajících konstrukcí 20% : </t>
  </si>
  <si>
    <t>mč 01 : (4,13+4,015)*2*3,17</t>
  </si>
  <si>
    <t>mč 02 : (5,94*2+6,615+0,7)*3,17</t>
  </si>
  <si>
    <t>mč 11 : (2,67+4,4)*3,17</t>
  </si>
  <si>
    <t>mč 12 : 2,81*3,17</t>
  </si>
  <si>
    <t>mč 13 : 3,36*3,17</t>
  </si>
  <si>
    <t>mč 14 : 3,265*3,17</t>
  </si>
  <si>
    <t>mč 17 : (2,995+3,0)*3,17</t>
  </si>
  <si>
    <t>mč 18 : (5,845+6,05+5,8)*3,17-4,55*1,0+4,0</t>
  </si>
  <si>
    <t>mč 19 : (2,7+1,46)*3,17</t>
  </si>
  <si>
    <t>mč 21 : (3,56+5,9)*2*3,17</t>
  </si>
  <si>
    <t>mč 22 : (3,8+3,6)*2*3,17</t>
  </si>
  <si>
    <t>784161601R00</t>
  </si>
  <si>
    <t>Příprava povrchu Penetrace (napouštění) podkladu disperzní, jednonásobná</t>
  </si>
  <si>
    <t>mč 01 : (4,13+4,015)*2*2,7+6,53*0,3</t>
  </si>
  <si>
    <t>mč 02 : (5,94+6,615)*2*2,6+2,7*0,4</t>
  </si>
  <si>
    <t>mč 03 : (5,605+3,225)*2*2,6-1,5*2,6</t>
  </si>
  <si>
    <t>mč 04 : (6,5+1,5)*2*2,6-1,5*2,6</t>
  </si>
  <si>
    <t>mč 09 : (2,2+2,02)*2*2,4</t>
  </si>
  <si>
    <t>mč 10 : (2,2+2,02)*2*2,4</t>
  </si>
  <si>
    <t>mč 11 : (2,67+4,4)*2*2,7+5,07*0,3</t>
  </si>
  <si>
    <t>mč 12 : (2,81+4,4)*2*2,7+5,21*0,3</t>
  </si>
  <si>
    <t>mč 13 : (3,36+6,125)*2*2,7+5,76*0,3</t>
  </si>
  <si>
    <t>mč 14 : (3,265+6,125)*2*2,7+5,665*0,3</t>
  </si>
  <si>
    <t>mč 15 : (2,98+4,17)*2*2,7</t>
  </si>
  <si>
    <t>mč 16 : (2,975+4,17)*2*2,7</t>
  </si>
  <si>
    <t>mč 17 : (2,995+4,2)*2*2,7+5,395*0,3</t>
  </si>
  <si>
    <t>mč 18 : (6,05+12,095)*2*2,7+8,245*0,3-1,355*2,7-4,55*1,0+4,0</t>
  </si>
  <si>
    <t>mč 19 : (4,705+2,935)*2*2,7-1,355*2,7</t>
  </si>
  <si>
    <t>mč 20 : (2,49+3,95)*2*2,5</t>
  </si>
  <si>
    <t>mč 21 : (3,56+5,9)*2*2,7</t>
  </si>
  <si>
    <t>mč 22 : (3,8+2,86)*2*2,7+6,2*0,3</t>
  </si>
  <si>
    <t>mč 24 : (2,49+1,85)*2*2,5</t>
  </si>
  <si>
    <t>H01, S01 : 10,0</t>
  </si>
  <si>
    <t>784165442R00</t>
  </si>
  <si>
    <t>Malby z malířských směsí omyvatelných,  , barevné, dvojnásobné</t>
  </si>
  <si>
    <t>specifikace malby viz TZ</t>
  </si>
  <si>
    <t>Odkaz na mn. položky pořadí 183 : 822,40250</t>
  </si>
  <si>
    <t>SUM</t>
  </si>
  <si>
    <t>END</t>
  </si>
  <si>
    <t>Zdravotně technická instalace - samostatný rozpočet</t>
  </si>
  <si>
    <t>soubor</t>
  </si>
  <si>
    <t>Vzduchotechnika - samostatný rozpočet</t>
  </si>
  <si>
    <t>Zařízení pro vytápění staveb a rozvody chladu - samostatný rozpočet</t>
  </si>
  <si>
    <t>Silnoproudá elektrotechnika - samostatný rozpočet</t>
  </si>
  <si>
    <t>Elektronické komunikace - samostatný rozpočet</t>
  </si>
  <si>
    <t>MaR - samostatný rozpočet</t>
  </si>
  <si>
    <t>005121010T</t>
  </si>
  <si>
    <t>Zařízení staveniště</t>
  </si>
  <si>
    <t>Soubor</t>
  </si>
  <si>
    <t>VRN</t>
  </si>
  <si>
    <t>POL99_8</t>
  </si>
  <si>
    <t>Veškeré náklady spojené s vybudováním, provozem a odstraněním zařízení staveniště.</t>
  </si>
  <si>
    <t>005122010R</t>
  </si>
  <si>
    <t xml:space="preserve">Provoz objednatele </t>
  </si>
  <si>
    <t>Náklady na ztížené provádění stavebních prací v důsledku nepřerušeného provozu na staveništi. Náklady na ochranu zabudovaných konstrukcí proti poškození a znečištění. Průběžný úklid přilehlých ploch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</si>
  <si>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</si>
  <si>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</si>
  <si>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</si>
  <si>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00905ON</t>
  </si>
  <si>
    <t>Vzorkování materiálu a výrobků</t>
  </si>
  <si>
    <t>Náklady spojené se schválením materiálů, výrobků a barevným řešením, odsouhlasení se zástupci investora a generálním projektantem.</t>
  </si>
  <si>
    <t>612401191RT2</t>
  </si>
  <si>
    <t>Omítky malých ploch vnitřních stěn do 0,09 m2, vápennou štukovou omítkou</t>
  </si>
  <si>
    <t>úprava parapetu : 1</t>
  </si>
  <si>
    <t xml:space="preserve">vnitřní a vnější úprava (mimo oprav ostění) : </t>
  </si>
  <si>
    <t>(3,56+1,0*2)*2</t>
  </si>
  <si>
    <t>(0,94+3,0*2)*2</t>
  </si>
  <si>
    <t>(4,55+1,0*2)*2*2</t>
  </si>
  <si>
    <t>4,55*2</t>
  </si>
  <si>
    <t>(4,55+1,0)*2</t>
  </si>
  <si>
    <t>doplnění po otlučení obkladů : (0,7*1,0)*3</t>
  </si>
  <si>
    <t>632451011R00</t>
  </si>
  <si>
    <t>Vyrovnávací potěr ze suché směsi v pásu tloušťky 20 mm</t>
  </si>
  <si>
    <t>úprava parapetu : (4,55*4+3,58)*0,7</t>
  </si>
  <si>
    <t>968071112R00</t>
  </si>
  <si>
    <t>Vyvěšení nebo zavěšení kovových křídel oken, plochy do 1,5 m2</t>
  </si>
  <si>
    <t>s případným uložením a opětovným zavěšením po provedení stavebních změn,</t>
  </si>
  <si>
    <t>968071125R00</t>
  </si>
  <si>
    <t>Vyvěšení nebo zavěšení kovových křídel dveří, plochy do 2 m2</t>
  </si>
  <si>
    <t>968072354R00</t>
  </si>
  <si>
    <t>Vybourání a vyjmutí kovových rámů a rolet rámů, včetně pomocného lešení o výšce podlahy do 1900 mm a pro zatížení do 1,5 kPa  (150 kg/m2) okenních zdvojených, plochy do 1 m2</t>
  </si>
  <si>
    <t>0,94*1,0</t>
  </si>
  <si>
    <t>968072356R00</t>
  </si>
  <si>
    <t>Vybourání a vyjmutí kovových rámů a rolet rámů, včetně pomocného lešení o výšce podlahy do 1900 mm a pro zatížení do 1,5 kPa  (150 kg/m2) okenních zdvojených, plochy do 4 m2</t>
  </si>
  <si>
    <t>3,58*1,0</t>
  </si>
  <si>
    <t>968072357R00</t>
  </si>
  <si>
    <t>Vybourání a vyjmutí kovových rámů a rolet rámů, včetně pomocného lešení o výšce podlahy do 1900 mm a pro zatížení do 1,5 kPa  (150 kg/m2) okenních zdvojených, plochy přes 4 m2</t>
  </si>
  <si>
    <t>4,55*1,0*4</t>
  </si>
  <si>
    <t>0,94*2,0</t>
  </si>
  <si>
    <t>úprava parapetu : 0,4*1,0</t>
  </si>
  <si>
    <t>978059511R00</t>
  </si>
  <si>
    <t>Odsekání a odebrání obkladů stěn z obkládaček vnitřních z jakýchkoliv materiálů, plochy do 1 m2</t>
  </si>
  <si>
    <t>ostění : (0,7*1,0)*3</t>
  </si>
  <si>
    <t>978059521R00</t>
  </si>
  <si>
    <t>Odsekání a odebrání obkladů stěn z obkládaček vnitřních z jakýchkoliv materiálů, plochy do 2 m2</t>
  </si>
  <si>
    <t>parapet : (4,55*4+3,58)*0,4</t>
  </si>
  <si>
    <t>764410850R00</t>
  </si>
  <si>
    <t>Demontáž oplechování parapetů rš od 100 do 330 mm</t>
  </si>
  <si>
    <t>800-764</t>
  </si>
  <si>
    <t>4,55*4+3,6</t>
  </si>
  <si>
    <t xml:space="preserve">7,8,9,10,11,12,13,14, : </t>
  </si>
  <si>
    <t>Součet: : 2,19893</t>
  </si>
  <si>
    <t>Součet: : 41,77959</t>
  </si>
  <si>
    <t>Součet: : 4,39785</t>
  </si>
  <si>
    <t xml:space="preserve">1,2,3,4,7,8,9,10,11, : </t>
  </si>
  <si>
    <t>Součet: : 0,90420</t>
  </si>
  <si>
    <t>764412340R00</t>
  </si>
  <si>
    <t>Oplechování parapetů z hliníku dodávka a montáž   , , rš 250 mm</t>
  </si>
  <si>
    <t>včetně rohů</t>
  </si>
  <si>
    <t>998764201R00</t>
  </si>
  <si>
    <t>Přesun hmot pro konstrukce klempířské v objektech výšky do 6 m</t>
  </si>
  <si>
    <t>76790F01</t>
  </si>
  <si>
    <t>Sestava - okno AL 4550/1000 mm, 2x FIX,2x S, trojsklo, pákový mechanizmus, kování, doplňky, parotěsná páska, dodávka, montáž, příslušenství</t>
  </si>
  <si>
    <t>specifikace sestavy vč  106 odkaz F01 : 3</t>
  </si>
  <si>
    <t>76790F02</t>
  </si>
  <si>
    <t>specifikace sestavy vč  106 odkaz F02 : 1</t>
  </si>
  <si>
    <t>76790F03</t>
  </si>
  <si>
    <t>Sestava - AL okno 3560/1000 mm, 2x FIX,2x S, dveře s nadsvětlíkem 940/3000 mm, trojsklo, pákový mechanizmus, kování, doplňky, parotěsná páska, dodávka, montáž, příslušenství</t>
  </si>
  <si>
    <t>specifikace sestavy vč  106 odkaz F03 : 1</t>
  </si>
  <si>
    <t xml:space="preserve">ostění, nadpraží a parapet : </t>
  </si>
  <si>
    <t>(3,56+1,0)*2*0,4</t>
  </si>
  <si>
    <t>(0,94+3,0*2)*0,4</t>
  </si>
  <si>
    <t>(4,55+1,0)*2*0,4*4+0,4*1,0*2</t>
  </si>
  <si>
    <t>specifikace viz TZ</t>
  </si>
  <si>
    <t>Odkaz na mn. položky pořadí 27 : 24,98400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</si>
</sst>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Alignment="1" applyProtection="1">
      <alignment vertical="top" shrinkToFit="1"/>
      <protection locked="0"/>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5" t="s">
        <v>39</v>
      </c>
      <c r="B2" s="195"/>
      <c r="C2" s="195"/>
      <c r="D2" s="195"/>
      <c r="E2" s="195"/>
      <c r="F2" s="195"/>
      <c r="G2" s="195"/>
    </row>
  </sheetData>
  <sheetProtection algorithmName="SHA-512" hashValue="m4H5E3o84HgTexH8rFjmTS0iUwo4DYIpFHsSZvqQ0oCvbFnzPJ22Fs478OZcwfUi4662YG06/0c3CB0sxZDyAg==" saltValue="NkjVydmcBNTfdBdkBnHwa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77"/>
  <sheetViews>
    <sheetView showGridLines="0" tabSelected="1" topLeftCell="B1" zoomScaleNormal="100" zoomScaleSheetLayoutView="75" workbookViewId="0">
      <selection activeCell="B61" sqref="B61:J6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196" t="s">
        <v>41</v>
      </c>
      <c r="C1" s="197"/>
      <c r="D1" s="197"/>
      <c r="E1" s="197"/>
      <c r="F1" s="197"/>
      <c r="G1" s="197"/>
      <c r="H1" s="197"/>
      <c r="I1" s="197"/>
      <c r="J1" s="198"/>
    </row>
    <row r="2" spans="1:15" ht="36" customHeight="1" x14ac:dyDescent="0.2">
      <c r="A2" s="2"/>
      <c r="B2" s="72" t="s">
        <v>22</v>
      </c>
      <c r="C2" s="73"/>
      <c r="D2" s="74" t="s">
        <v>43</v>
      </c>
      <c r="E2" s="205" t="s">
        <v>44</v>
      </c>
      <c r="F2" s="206"/>
      <c r="G2" s="206"/>
      <c r="H2" s="206"/>
      <c r="I2" s="206"/>
      <c r="J2" s="207"/>
      <c r="O2" s="1"/>
    </row>
    <row r="3" spans="1:15" ht="27" hidden="1" customHeight="1" x14ac:dyDescent="0.2">
      <c r="A3" s="2"/>
      <c r="B3" s="75"/>
      <c r="C3" s="73"/>
      <c r="D3" s="76"/>
      <c r="E3" s="208"/>
      <c r="F3" s="209"/>
      <c r="G3" s="209"/>
      <c r="H3" s="209"/>
      <c r="I3" s="209"/>
      <c r="J3" s="210"/>
    </row>
    <row r="4" spans="1:15" ht="23.25" customHeight="1" x14ac:dyDescent="0.2">
      <c r="A4" s="2"/>
      <c r="B4" s="77"/>
      <c r="C4" s="78"/>
      <c r="D4" s="79"/>
      <c r="E4" s="218"/>
      <c r="F4" s="218"/>
      <c r="G4" s="218"/>
      <c r="H4" s="218"/>
      <c r="I4" s="218"/>
      <c r="J4" s="219"/>
    </row>
    <row r="5" spans="1:15" ht="24" customHeight="1" x14ac:dyDescent="0.2">
      <c r="A5" s="2"/>
      <c r="B5" s="30" t="s">
        <v>42</v>
      </c>
      <c r="D5" s="222" t="s">
        <v>45</v>
      </c>
      <c r="E5" s="223"/>
      <c r="F5" s="223"/>
      <c r="G5" s="223"/>
      <c r="H5" s="18" t="s">
        <v>40</v>
      </c>
      <c r="I5" s="82" t="s">
        <v>49</v>
      </c>
      <c r="J5" s="8"/>
    </row>
    <row r="6" spans="1:15" ht="15.75" customHeight="1" x14ac:dyDescent="0.2">
      <c r="A6" s="2"/>
      <c r="B6" s="27"/>
      <c r="C6" s="52"/>
      <c r="D6" s="224" t="s">
        <v>46</v>
      </c>
      <c r="E6" s="225"/>
      <c r="F6" s="225"/>
      <c r="G6" s="225"/>
      <c r="H6" s="18" t="s">
        <v>34</v>
      </c>
      <c r="I6" s="82" t="s">
        <v>50</v>
      </c>
      <c r="J6" s="8"/>
    </row>
    <row r="7" spans="1:15" ht="15.75" customHeight="1" x14ac:dyDescent="0.2">
      <c r="A7" s="2"/>
      <c r="B7" s="28"/>
      <c r="C7" s="53"/>
      <c r="D7" s="81" t="s">
        <v>48</v>
      </c>
      <c r="E7" s="226" t="s">
        <v>47</v>
      </c>
      <c r="F7" s="227"/>
      <c r="G7" s="227"/>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12"/>
      <c r="E11" s="212"/>
      <c r="F11" s="212"/>
      <c r="G11" s="212"/>
      <c r="H11" s="18" t="s">
        <v>40</v>
      </c>
      <c r="I11" s="84"/>
      <c r="J11" s="8"/>
    </row>
    <row r="12" spans="1:15" ht="15.75" customHeight="1" x14ac:dyDescent="0.2">
      <c r="A12" s="2"/>
      <c r="B12" s="27"/>
      <c r="C12" s="52"/>
      <c r="D12" s="217"/>
      <c r="E12" s="217"/>
      <c r="F12" s="217"/>
      <c r="G12" s="217"/>
      <c r="H12" s="18" t="s">
        <v>34</v>
      </c>
      <c r="I12" s="84"/>
      <c r="J12" s="8"/>
    </row>
    <row r="13" spans="1:15" ht="15.75" customHeight="1" x14ac:dyDescent="0.2">
      <c r="A13" s="2"/>
      <c r="B13" s="28"/>
      <c r="C13" s="53"/>
      <c r="D13" s="85"/>
      <c r="E13" s="220"/>
      <c r="F13" s="221"/>
      <c r="G13" s="221"/>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11"/>
      <c r="F15" s="211"/>
      <c r="G15" s="213"/>
      <c r="H15" s="213"/>
      <c r="I15" s="213" t="s">
        <v>29</v>
      </c>
      <c r="J15" s="214"/>
    </row>
    <row r="16" spans="1:15" ht="23.25" customHeight="1" x14ac:dyDescent="0.2">
      <c r="A16" s="139" t="s">
        <v>24</v>
      </c>
      <c r="B16" s="37" t="s">
        <v>24</v>
      </c>
      <c r="C16" s="58"/>
      <c r="D16" s="59"/>
      <c r="E16" s="202"/>
      <c r="F16" s="203"/>
      <c r="G16" s="202"/>
      <c r="H16" s="203"/>
      <c r="I16" s="202">
        <f>SUMIF(F144:F173,A16,I144:I173)+SUMIF(F144:F173,"PSU",I144:I173)</f>
        <v>0</v>
      </c>
      <c r="J16" s="204"/>
    </row>
    <row r="17" spans="1:10" ht="23.25" customHeight="1" x14ac:dyDescent="0.2">
      <c r="A17" s="139" t="s">
        <v>25</v>
      </c>
      <c r="B17" s="37" t="s">
        <v>25</v>
      </c>
      <c r="C17" s="58"/>
      <c r="D17" s="59"/>
      <c r="E17" s="202"/>
      <c r="F17" s="203"/>
      <c r="G17" s="202"/>
      <c r="H17" s="203"/>
      <c r="I17" s="202">
        <f>SUMIF(F144:F173,A17,I144:I173)</f>
        <v>0</v>
      </c>
      <c r="J17" s="204"/>
    </row>
    <row r="18" spans="1:10" ht="23.25" customHeight="1" x14ac:dyDescent="0.2">
      <c r="A18" s="139" t="s">
        <v>26</v>
      </c>
      <c r="B18" s="37" t="s">
        <v>26</v>
      </c>
      <c r="C18" s="58"/>
      <c r="D18" s="59"/>
      <c r="E18" s="202"/>
      <c r="F18" s="203"/>
      <c r="G18" s="202"/>
      <c r="H18" s="203"/>
      <c r="I18" s="202">
        <f>SUMIF(F144:F173,A18,I144:I173)</f>
        <v>0</v>
      </c>
      <c r="J18" s="204"/>
    </row>
    <row r="19" spans="1:10" ht="23.25" customHeight="1" x14ac:dyDescent="0.2">
      <c r="A19" s="139" t="s">
        <v>196</v>
      </c>
      <c r="B19" s="37" t="s">
        <v>27</v>
      </c>
      <c r="C19" s="58"/>
      <c r="D19" s="59"/>
      <c r="E19" s="202"/>
      <c r="F19" s="203"/>
      <c r="G19" s="202"/>
      <c r="H19" s="203"/>
      <c r="I19" s="202">
        <f>SUMIF(F144:F173,A19,I144:I173)</f>
        <v>0</v>
      </c>
      <c r="J19" s="204"/>
    </row>
    <row r="20" spans="1:10" ht="23.25" customHeight="1" x14ac:dyDescent="0.2">
      <c r="A20" s="139" t="s">
        <v>197</v>
      </c>
      <c r="B20" s="37" t="s">
        <v>28</v>
      </c>
      <c r="C20" s="58"/>
      <c r="D20" s="59"/>
      <c r="E20" s="202"/>
      <c r="F20" s="203"/>
      <c r="G20" s="202"/>
      <c r="H20" s="203"/>
      <c r="I20" s="202">
        <f>SUMIF(F144:F173,A20,I144:I173)</f>
        <v>0</v>
      </c>
      <c r="J20" s="204"/>
    </row>
    <row r="21" spans="1:10" ht="23.25" customHeight="1" x14ac:dyDescent="0.2">
      <c r="A21" s="2"/>
      <c r="B21" s="47" t="s">
        <v>29</v>
      </c>
      <c r="C21" s="60"/>
      <c r="D21" s="61"/>
      <c r="E21" s="215"/>
      <c r="F21" s="216"/>
      <c r="G21" s="215"/>
      <c r="H21" s="216"/>
      <c r="I21" s="215">
        <f>SUM(I16:J20)</f>
        <v>0</v>
      </c>
      <c r="J21" s="233"/>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231">
        <f>ZakladDPHSniVypocet</f>
        <v>0</v>
      </c>
      <c r="H23" s="232"/>
      <c r="I23" s="232"/>
      <c r="J23" s="39" t="str">
        <f t="shared" ref="J23:J28" si="0">Mena</f>
        <v>CZK</v>
      </c>
    </row>
    <row r="24" spans="1:10" ht="23.25" customHeight="1" x14ac:dyDescent="0.2">
      <c r="A24" s="2">
        <f>(A23-INT(A23))*100</f>
        <v>0</v>
      </c>
      <c r="B24" s="37" t="s">
        <v>13</v>
      </c>
      <c r="C24" s="58"/>
      <c r="D24" s="59"/>
      <c r="E24" s="63">
        <f>SazbaDPH1</f>
        <v>12</v>
      </c>
      <c r="F24" s="38" t="s">
        <v>0</v>
      </c>
      <c r="G24" s="229">
        <f>IF((((A24/10)-INT(A24/10))*100)&gt;50, ROUNDUP(A23, 1), ROUNDDOWN(A23, 1))</f>
        <v>0</v>
      </c>
      <c r="H24" s="230"/>
      <c r="I24" s="230"/>
      <c r="J24" s="39" t="str">
        <f t="shared" si="0"/>
        <v>CZK</v>
      </c>
    </row>
    <row r="25" spans="1:10" ht="23.25" customHeight="1" x14ac:dyDescent="0.2">
      <c r="A25" s="2">
        <f>ZakladDPHZakl*SazbaDPH2/100</f>
        <v>0</v>
      </c>
      <c r="B25" s="37" t="s">
        <v>14</v>
      </c>
      <c r="C25" s="58"/>
      <c r="D25" s="59"/>
      <c r="E25" s="63">
        <v>21</v>
      </c>
      <c r="F25" s="38" t="s">
        <v>0</v>
      </c>
      <c r="G25" s="231">
        <f>ZakladDPHZaklVypocet</f>
        <v>0</v>
      </c>
      <c r="H25" s="232"/>
      <c r="I25" s="232"/>
      <c r="J25" s="39" t="str">
        <f t="shared" si="0"/>
        <v>CZK</v>
      </c>
    </row>
    <row r="26" spans="1:10" ht="23.25" customHeight="1" x14ac:dyDescent="0.2">
      <c r="A26" s="2">
        <f>(A25-INT(A25))*100</f>
        <v>0</v>
      </c>
      <c r="B26" s="31" t="s">
        <v>15</v>
      </c>
      <c r="C26" s="64"/>
      <c r="D26" s="51"/>
      <c r="E26" s="65">
        <f>SazbaDPH2</f>
        <v>21</v>
      </c>
      <c r="F26" s="29" t="s">
        <v>0</v>
      </c>
      <c r="G26" s="199">
        <f>IF((((A26/10)-INT(A26/10))*100)&gt;50, ROUNDUP(A25, 1), ROUNDDOWN(A25, 1))</f>
        <v>0</v>
      </c>
      <c r="H26" s="200"/>
      <c r="I26" s="200"/>
      <c r="J26" s="36" t="str">
        <f t="shared" si="0"/>
        <v>CZK</v>
      </c>
    </row>
    <row r="27" spans="1:10" ht="23.25" customHeight="1" thickBot="1" x14ac:dyDescent="0.25">
      <c r="A27" s="2">
        <f>ZakladDPHSni+DPHSni+ZakladDPHZakl+DPHZakl</f>
        <v>0</v>
      </c>
      <c r="B27" s="30" t="s">
        <v>4</v>
      </c>
      <c r="C27" s="66"/>
      <c r="D27" s="67"/>
      <c r="E27" s="66"/>
      <c r="F27" s="16"/>
      <c r="G27" s="201">
        <f>CenaCelkem-(ZakladDPHSni+DPHSni+ZakladDPHZakl+DPHZakl)</f>
        <v>0</v>
      </c>
      <c r="H27" s="201"/>
      <c r="I27" s="201"/>
      <c r="J27" s="40" t="str">
        <f t="shared" si="0"/>
        <v>CZK</v>
      </c>
    </row>
    <row r="28" spans="1:10" ht="27.75" hidden="1" customHeight="1" thickBot="1" x14ac:dyDescent="0.25">
      <c r="A28" s="2"/>
      <c r="B28" s="111" t="s">
        <v>23</v>
      </c>
      <c r="C28" s="112"/>
      <c r="D28" s="112"/>
      <c r="E28" s="113"/>
      <c r="F28" s="114"/>
      <c r="G28" s="235">
        <f>ZakladDPHSniVypocet+ZakladDPHZaklVypocet</f>
        <v>0</v>
      </c>
      <c r="H28" s="235"/>
      <c r="I28" s="235"/>
      <c r="J28" s="115" t="str">
        <f t="shared" si="0"/>
        <v>CZK</v>
      </c>
    </row>
    <row r="29" spans="1:10" ht="27.75" customHeight="1" thickBot="1" x14ac:dyDescent="0.25">
      <c r="A29" s="2">
        <f>(A27-INT(A27))*100</f>
        <v>0</v>
      </c>
      <c r="B29" s="111" t="s">
        <v>35</v>
      </c>
      <c r="C29" s="116"/>
      <c r="D29" s="116"/>
      <c r="E29" s="116"/>
      <c r="F29" s="117"/>
      <c r="G29" s="234">
        <f>IF((((A29/10)-INT(A29/10))*100)&gt;50, ROUNDUP(A27, 1), ROUNDDOWN(A27, 1))</f>
        <v>0</v>
      </c>
      <c r="H29" s="234"/>
      <c r="I29" s="234"/>
      <c r="J29" s="118" t="s">
        <v>82</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36"/>
      <c r="E34" s="237"/>
      <c r="G34" s="238"/>
      <c r="H34" s="239"/>
      <c r="I34" s="239"/>
      <c r="J34" s="24"/>
    </row>
    <row r="35" spans="1:10" ht="12.75" customHeight="1" x14ac:dyDescent="0.2">
      <c r="A35" s="2"/>
      <c r="B35" s="2"/>
      <c r="D35" s="228" t="s">
        <v>2</v>
      </c>
      <c r="E35" s="228"/>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40"/>
      <c r="D39" s="240"/>
      <c r="E39" s="240"/>
      <c r="F39" s="98">
        <f>'01 58240501A Pol'!AE726+'01 58240501B Pol'!AE11+'01 58240501C Pol'!AE11+'01 58240501D Pol'!AE11+'01 58240501E Pol'!AE11+'01 58240501F Pol'!AE11+'01 58240501G Pol'!AE11+'01 58240501H Pol'!AE19+'02 58240502A Pol'!AE101+'02 58240502B Pol'!AE19</f>
        <v>0</v>
      </c>
      <c r="G39" s="99">
        <f>'01 58240501A Pol'!AF726+'01 58240501B Pol'!AF11+'01 58240501C Pol'!AF11+'01 58240501D Pol'!AF11+'01 58240501E Pol'!AF11+'01 58240501F Pol'!AF11+'01 58240501G Pol'!AF11+'01 58240501H Pol'!AF19+'02 58240502A Pol'!AF101+'02 58240502B Pol'!AF19</f>
        <v>0</v>
      </c>
      <c r="H39" s="100">
        <f t="shared" ref="H39:H52" si="1">(F39*SazbaDPH1/100)+(G39*SazbaDPH2/100)</f>
        <v>0</v>
      </c>
      <c r="I39" s="100">
        <f>F39+G39+H39</f>
        <v>0</v>
      </c>
      <c r="J39" s="101" t="str">
        <f>IF(CenaCelkemVypocet=0,"",I39/CenaCelkemVypocet*100)</f>
        <v/>
      </c>
    </row>
    <row r="40" spans="1:10" ht="25.5" customHeight="1" x14ac:dyDescent="0.2">
      <c r="A40" s="87">
        <v>2</v>
      </c>
      <c r="B40" s="102"/>
      <c r="C40" s="241" t="s">
        <v>58</v>
      </c>
      <c r="D40" s="241"/>
      <c r="E40" s="241"/>
      <c r="F40" s="103"/>
      <c r="G40" s="104"/>
      <c r="H40" s="104">
        <f t="shared" si="1"/>
        <v>0</v>
      </c>
      <c r="I40" s="104"/>
      <c r="J40" s="105"/>
    </row>
    <row r="41" spans="1:10" ht="25.5" hidden="1" customHeight="1" x14ac:dyDescent="0.2">
      <c r="A41" s="87">
        <v>2</v>
      </c>
      <c r="B41" s="102" t="s">
        <v>59</v>
      </c>
      <c r="C41" s="241" t="s">
        <v>60</v>
      </c>
      <c r="D41" s="241"/>
      <c r="E41" s="241"/>
      <c r="F41" s="103">
        <f>'01 58240501A Pol'!AE726+'01 58240501B Pol'!AE11+'01 58240501C Pol'!AE11+'01 58240501D Pol'!AE11+'01 58240501E Pol'!AE11+'01 58240501F Pol'!AE11+'01 58240501G Pol'!AE11+'01 58240501H Pol'!AE19</f>
        <v>0</v>
      </c>
      <c r="G41" s="104">
        <f>'01 58240501A Pol'!AF726+'01 58240501B Pol'!AF11+'01 58240501C Pol'!AF11+'01 58240501D Pol'!AF11+'01 58240501E Pol'!AF11+'01 58240501F Pol'!AF11+'01 58240501G Pol'!AF11+'01 58240501H Pol'!AF19</f>
        <v>0</v>
      </c>
      <c r="H41" s="104">
        <f t="shared" si="1"/>
        <v>0</v>
      </c>
      <c r="I41" s="104">
        <f t="shared" ref="I41:I52" si="2">F41+G41+H41</f>
        <v>0</v>
      </c>
      <c r="J41" s="105" t="str">
        <f t="shared" ref="J41:J52" si="3">IF(CenaCelkemVypocet=0,"",I41/CenaCelkemVypocet*100)</f>
        <v/>
      </c>
    </row>
    <row r="42" spans="1:10" ht="25.5" hidden="1" customHeight="1" x14ac:dyDescent="0.2">
      <c r="A42" s="87">
        <v>3</v>
      </c>
      <c r="B42" s="106" t="s">
        <v>61</v>
      </c>
      <c r="C42" s="240" t="s">
        <v>62</v>
      </c>
      <c r="D42" s="240"/>
      <c r="E42" s="240"/>
      <c r="F42" s="107">
        <f>'01 58240501A Pol'!AE726</f>
        <v>0</v>
      </c>
      <c r="G42" s="100">
        <f>'01 58240501A Pol'!AF726</f>
        <v>0</v>
      </c>
      <c r="H42" s="100">
        <f t="shared" si="1"/>
        <v>0</v>
      </c>
      <c r="I42" s="100">
        <f t="shared" si="2"/>
        <v>0</v>
      </c>
      <c r="J42" s="101" t="str">
        <f t="shared" si="3"/>
        <v/>
      </c>
    </row>
    <row r="43" spans="1:10" ht="25.5" hidden="1" customHeight="1" x14ac:dyDescent="0.2">
      <c r="A43" s="87">
        <v>3</v>
      </c>
      <c r="B43" s="106" t="s">
        <v>63</v>
      </c>
      <c r="C43" s="240" t="s">
        <v>64</v>
      </c>
      <c r="D43" s="240"/>
      <c r="E43" s="240"/>
      <c r="F43" s="107">
        <f>'01 58240501B Pol'!AE11</f>
        <v>0</v>
      </c>
      <c r="G43" s="100">
        <f>'01 58240501B Pol'!AF11</f>
        <v>0</v>
      </c>
      <c r="H43" s="100">
        <f t="shared" si="1"/>
        <v>0</v>
      </c>
      <c r="I43" s="100">
        <f t="shared" si="2"/>
        <v>0</v>
      </c>
      <c r="J43" s="101" t="str">
        <f t="shared" si="3"/>
        <v/>
      </c>
    </row>
    <row r="44" spans="1:10" ht="25.5" hidden="1" customHeight="1" x14ac:dyDescent="0.2">
      <c r="A44" s="87">
        <v>3</v>
      </c>
      <c r="B44" s="106" t="s">
        <v>65</v>
      </c>
      <c r="C44" s="240" t="s">
        <v>66</v>
      </c>
      <c r="D44" s="240"/>
      <c r="E44" s="240"/>
      <c r="F44" s="107">
        <f>'01 58240501C Pol'!AE11</f>
        <v>0</v>
      </c>
      <c r="G44" s="100">
        <f>'01 58240501C Pol'!AF11</f>
        <v>0</v>
      </c>
      <c r="H44" s="100">
        <f t="shared" si="1"/>
        <v>0</v>
      </c>
      <c r="I44" s="100">
        <f t="shared" si="2"/>
        <v>0</v>
      </c>
      <c r="J44" s="101" t="str">
        <f t="shared" si="3"/>
        <v/>
      </c>
    </row>
    <row r="45" spans="1:10" ht="25.5" hidden="1" customHeight="1" x14ac:dyDescent="0.2">
      <c r="A45" s="87">
        <v>3</v>
      </c>
      <c r="B45" s="106" t="s">
        <v>67</v>
      </c>
      <c r="C45" s="240" t="s">
        <v>68</v>
      </c>
      <c r="D45" s="240"/>
      <c r="E45" s="240"/>
      <c r="F45" s="107">
        <f>'01 58240501D Pol'!AE11</f>
        <v>0</v>
      </c>
      <c r="G45" s="100">
        <f>'01 58240501D Pol'!AF11</f>
        <v>0</v>
      </c>
      <c r="H45" s="100">
        <f t="shared" si="1"/>
        <v>0</v>
      </c>
      <c r="I45" s="100">
        <f t="shared" si="2"/>
        <v>0</v>
      </c>
      <c r="J45" s="101" t="str">
        <f t="shared" si="3"/>
        <v/>
      </c>
    </row>
    <row r="46" spans="1:10" ht="25.5" hidden="1" customHeight="1" x14ac:dyDescent="0.2">
      <c r="A46" s="87">
        <v>3</v>
      </c>
      <c r="B46" s="106" t="s">
        <v>69</v>
      </c>
      <c r="C46" s="240" t="s">
        <v>70</v>
      </c>
      <c r="D46" s="240"/>
      <c r="E46" s="240"/>
      <c r="F46" s="107">
        <f>'01 58240501E Pol'!AE11</f>
        <v>0</v>
      </c>
      <c r="G46" s="100">
        <f>'01 58240501E Pol'!AF11</f>
        <v>0</v>
      </c>
      <c r="H46" s="100">
        <f t="shared" si="1"/>
        <v>0</v>
      </c>
      <c r="I46" s="100">
        <f t="shared" si="2"/>
        <v>0</v>
      </c>
      <c r="J46" s="101" t="str">
        <f t="shared" si="3"/>
        <v/>
      </c>
    </row>
    <row r="47" spans="1:10" ht="25.5" hidden="1" customHeight="1" x14ac:dyDescent="0.2">
      <c r="A47" s="87">
        <v>3</v>
      </c>
      <c r="B47" s="106" t="s">
        <v>71</v>
      </c>
      <c r="C47" s="240" t="s">
        <v>72</v>
      </c>
      <c r="D47" s="240"/>
      <c r="E47" s="240"/>
      <c r="F47" s="107">
        <f>'01 58240501F Pol'!AE11</f>
        <v>0</v>
      </c>
      <c r="G47" s="100">
        <f>'01 58240501F Pol'!AF11</f>
        <v>0</v>
      </c>
      <c r="H47" s="100">
        <f t="shared" si="1"/>
        <v>0</v>
      </c>
      <c r="I47" s="100">
        <f t="shared" si="2"/>
        <v>0</v>
      </c>
      <c r="J47" s="101" t="str">
        <f t="shared" si="3"/>
        <v/>
      </c>
    </row>
    <row r="48" spans="1:10" ht="25.5" hidden="1" customHeight="1" x14ac:dyDescent="0.2">
      <c r="A48" s="87">
        <v>3</v>
      </c>
      <c r="B48" s="106" t="s">
        <v>73</v>
      </c>
      <c r="C48" s="240" t="s">
        <v>74</v>
      </c>
      <c r="D48" s="240"/>
      <c r="E48" s="240"/>
      <c r="F48" s="107">
        <f>'01 58240501G Pol'!AE11</f>
        <v>0</v>
      </c>
      <c r="G48" s="100">
        <f>'01 58240501G Pol'!AF11</f>
        <v>0</v>
      </c>
      <c r="H48" s="100">
        <f t="shared" si="1"/>
        <v>0</v>
      </c>
      <c r="I48" s="100">
        <f t="shared" si="2"/>
        <v>0</v>
      </c>
      <c r="J48" s="101" t="str">
        <f t="shared" si="3"/>
        <v/>
      </c>
    </row>
    <row r="49" spans="1:52" ht="25.5" hidden="1" customHeight="1" x14ac:dyDescent="0.2">
      <c r="A49" s="87">
        <v>3</v>
      </c>
      <c r="B49" s="106" t="s">
        <v>75</v>
      </c>
      <c r="C49" s="240" t="s">
        <v>76</v>
      </c>
      <c r="D49" s="240"/>
      <c r="E49" s="240"/>
      <c r="F49" s="107">
        <f>'01 58240501H Pol'!AE19</f>
        <v>0</v>
      </c>
      <c r="G49" s="100">
        <f>'01 58240501H Pol'!AF19</f>
        <v>0</v>
      </c>
      <c r="H49" s="100">
        <f t="shared" si="1"/>
        <v>0</v>
      </c>
      <c r="I49" s="100">
        <f t="shared" si="2"/>
        <v>0</v>
      </c>
      <c r="J49" s="101" t="str">
        <f t="shared" si="3"/>
        <v/>
      </c>
    </row>
    <row r="50" spans="1:52" ht="25.5" customHeight="1" x14ac:dyDescent="0.2">
      <c r="A50" s="87">
        <v>2</v>
      </c>
      <c r="B50" s="102" t="s">
        <v>77</v>
      </c>
      <c r="C50" s="241" t="s">
        <v>78</v>
      </c>
      <c r="D50" s="241"/>
      <c r="E50" s="241"/>
      <c r="F50" s="103">
        <f>'02 58240502A Pol'!AE101+'02 58240502B Pol'!AE19</f>
        <v>0</v>
      </c>
      <c r="G50" s="104">
        <f>'02 58240502A Pol'!AF101+'02 58240502B Pol'!AF19</f>
        <v>0</v>
      </c>
      <c r="H50" s="104">
        <f t="shared" si="1"/>
        <v>0</v>
      </c>
      <c r="I50" s="104">
        <f t="shared" si="2"/>
        <v>0</v>
      </c>
      <c r="J50" s="105" t="str">
        <f t="shared" si="3"/>
        <v/>
      </c>
    </row>
    <row r="51" spans="1:52" ht="25.5" customHeight="1" x14ac:dyDescent="0.2">
      <c r="A51" s="87">
        <v>3</v>
      </c>
      <c r="B51" s="106" t="s">
        <v>79</v>
      </c>
      <c r="C51" s="240" t="s">
        <v>78</v>
      </c>
      <c r="D51" s="240"/>
      <c r="E51" s="240"/>
      <c r="F51" s="107">
        <f>'02 58240502A Pol'!AE101</f>
        <v>0</v>
      </c>
      <c r="G51" s="100">
        <f>'02 58240502A Pol'!AF101</f>
        <v>0</v>
      </c>
      <c r="H51" s="100">
        <f t="shared" si="1"/>
        <v>0</v>
      </c>
      <c r="I51" s="100">
        <f t="shared" si="2"/>
        <v>0</v>
      </c>
      <c r="J51" s="101" t="str">
        <f t="shared" si="3"/>
        <v/>
      </c>
    </row>
    <row r="52" spans="1:52" ht="25.5" customHeight="1" x14ac:dyDescent="0.2">
      <c r="A52" s="87">
        <v>3</v>
      </c>
      <c r="B52" s="106" t="s">
        <v>80</v>
      </c>
      <c r="C52" s="240" t="s">
        <v>76</v>
      </c>
      <c r="D52" s="240"/>
      <c r="E52" s="240"/>
      <c r="F52" s="107">
        <f>'02 58240502B Pol'!AE19</f>
        <v>0</v>
      </c>
      <c r="G52" s="100">
        <f>'02 58240502B Pol'!AF19</f>
        <v>0</v>
      </c>
      <c r="H52" s="100">
        <f t="shared" si="1"/>
        <v>0</v>
      </c>
      <c r="I52" s="100">
        <f t="shared" si="2"/>
        <v>0</v>
      </c>
      <c r="J52" s="101" t="str">
        <f t="shared" si="3"/>
        <v/>
      </c>
    </row>
    <row r="53" spans="1:52" ht="25.5" customHeight="1" x14ac:dyDescent="0.2">
      <c r="A53" s="87"/>
      <c r="B53" s="243" t="s">
        <v>81</v>
      </c>
      <c r="C53" s="244"/>
      <c r="D53" s="244"/>
      <c r="E53" s="245"/>
      <c r="F53" s="108">
        <f>SUMIF(A39:A52,"=1",F39:F52)</f>
        <v>0</v>
      </c>
      <c r="G53" s="109">
        <f>SUMIF(A39:A52,"=1",G39:G52)</f>
        <v>0</v>
      </c>
      <c r="H53" s="109">
        <f>SUMIF(A39:A52,"=1",H39:H52)</f>
        <v>0</v>
      </c>
      <c r="I53" s="109">
        <f>SUMIF(A39:A52,"=1",I39:I52)</f>
        <v>0</v>
      </c>
      <c r="J53" s="110">
        <f>SUMIF(A39:A52,"=1",J39:J52)</f>
        <v>0</v>
      </c>
    </row>
    <row r="55" spans="1:52" x14ac:dyDescent="0.2">
      <c r="A55" t="s">
        <v>83</v>
      </c>
      <c r="B55" t="s">
        <v>84</v>
      </c>
    </row>
    <row r="56" spans="1:52" x14ac:dyDescent="0.2">
      <c r="B56" s="242" t="s">
        <v>85</v>
      </c>
      <c r="C56" s="242"/>
      <c r="D56" s="242"/>
      <c r="E56" s="242"/>
      <c r="F56" s="242"/>
      <c r="G56" s="242"/>
      <c r="H56" s="242"/>
      <c r="I56" s="242"/>
      <c r="J56" s="242"/>
      <c r="AZ56" s="119" t="str">
        <f>B56</f>
        <v>1. PODMÍNKY PRO ZPRACOVÁNÍ NABÍDKOVÉ CENY</v>
      </c>
    </row>
    <row r="58" spans="1:52" x14ac:dyDescent="0.2">
      <c r="B58" s="242" t="s">
        <v>86</v>
      </c>
      <c r="C58" s="242"/>
      <c r="D58" s="242"/>
      <c r="E58" s="242"/>
      <c r="F58" s="242"/>
      <c r="G58" s="242"/>
      <c r="H58" s="242"/>
      <c r="I58" s="242"/>
      <c r="J58" s="242"/>
      <c r="AZ58" s="119" t="str">
        <f>B58</f>
        <v xml:space="preserve">        Preambule</v>
      </c>
    </row>
    <row r="60" spans="1:52" ht="51" x14ac:dyDescent="0.2">
      <c r="B60" s="242" t="s">
        <v>87</v>
      </c>
      <c r="C60" s="242"/>
      <c r="D60" s="242"/>
      <c r="E60" s="242"/>
      <c r="F60" s="242"/>
      <c r="G60" s="242"/>
      <c r="H60" s="242"/>
      <c r="I60" s="242"/>
      <c r="J60" s="242"/>
      <c r="AZ60" s="119"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1:52" ht="51" x14ac:dyDescent="0.2">
      <c r="B61" s="242" t="s">
        <v>88</v>
      </c>
      <c r="C61" s="242"/>
      <c r="D61" s="242"/>
      <c r="E61" s="242"/>
      <c r="F61" s="242"/>
      <c r="G61" s="242"/>
      <c r="H61" s="242"/>
      <c r="I61" s="242"/>
      <c r="J61" s="242"/>
      <c r="AZ61" s="119"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3" spans="1:52" x14ac:dyDescent="0.2">
      <c r="B63" s="242" t="s">
        <v>89</v>
      </c>
      <c r="C63" s="242"/>
      <c r="D63" s="242"/>
      <c r="E63" s="242"/>
      <c r="F63" s="242"/>
      <c r="G63" s="242"/>
      <c r="H63" s="242"/>
      <c r="I63" s="242"/>
      <c r="J63" s="242"/>
      <c r="AZ63" s="119" t="str">
        <f>B63</f>
        <v xml:space="preserve">        Vymezení některých pojmů</v>
      </c>
    </row>
    <row r="66" spans="2:52" x14ac:dyDescent="0.2">
      <c r="B66" s="242" t="s">
        <v>90</v>
      </c>
      <c r="C66" s="242"/>
      <c r="D66" s="242"/>
      <c r="E66" s="242"/>
      <c r="F66" s="242"/>
      <c r="G66" s="242"/>
      <c r="H66" s="242"/>
      <c r="I66" s="242"/>
      <c r="J66" s="242"/>
      <c r="AZ66" s="119" t="str">
        <f t="shared" ref="AZ66:AZ71" si="4">B66</f>
        <v>Pro účely zpracování nabídkové ceny se jsou použity některé pojmy, pod kterými se rozumí:</v>
      </c>
    </row>
    <row r="67" spans="2:52" ht="38.25" x14ac:dyDescent="0.2">
      <c r="B67" s="242" t="s">
        <v>91</v>
      </c>
      <c r="C67" s="242"/>
      <c r="D67" s="242"/>
      <c r="E67" s="242"/>
      <c r="F67" s="242"/>
      <c r="G67" s="242"/>
      <c r="H67" s="242"/>
      <c r="I67" s="242"/>
      <c r="J67" s="242"/>
      <c r="AZ67"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x14ac:dyDescent="0.2">
      <c r="B68" s="242" t="s">
        <v>92</v>
      </c>
      <c r="C68" s="242"/>
      <c r="D68" s="242"/>
      <c r="E68" s="242"/>
      <c r="F68" s="242"/>
      <c r="G68" s="242"/>
      <c r="H68" s="242"/>
      <c r="I68" s="242"/>
      <c r="J68" s="242"/>
      <c r="AZ68"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x14ac:dyDescent="0.2">
      <c r="B69" s="242" t="s">
        <v>93</v>
      </c>
      <c r="C69" s="242"/>
      <c r="D69" s="242"/>
      <c r="E69" s="242"/>
      <c r="F69" s="242"/>
      <c r="G69" s="242"/>
      <c r="H69" s="242"/>
      <c r="I69" s="242"/>
      <c r="J69" s="242"/>
      <c r="AZ69"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x14ac:dyDescent="0.2">
      <c r="B70" s="242" t="s">
        <v>94</v>
      </c>
      <c r="C70" s="242"/>
      <c r="D70" s="242"/>
      <c r="E70" s="242"/>
      <c r="F70" s="242"/>
      <c r="G70" s="242"/>
      <c r="H70" s="242"/>
      <c r="I70" s="242"/>
      <c r="J70" s="242"/>
      <c r="AZ70"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x14ac:dyDescent="0.2">
      <c r="B71" s="242" t="s">
        <v>95</v>
      </c>
      <c r="C71" s="242"/>
      <c r="D71" s="242"/>
      <c r="E71" s="242"/>
      <c r="F71" s="242"/>
      <c r="G71" s="242"/>
      <c r="H71" s="242"/>
      <c r="I71" s="242"/>
      <c r="J71" s="242"/>
      <c r="AZ71"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x14ac:dyDescent="0.2">
      <c r="B73" s="242" t="s">
        <v>96</v>
      </c>
      <c r="C73" s="242"/>
      <c r="D73" s="242"/>
      <c r="E73" s="242"/>
      <c r="F73" s="242"/>
      <c r="G73" s="242"/>
      <c r="H73" s="242"/>
      <c r="I73" s="242"/>
      <c r="J73" s="242"/>
      <c r="AZ73" s="119" t="str">
        <f>B73</f>
        <v xml:space="preserve">        Cenová soustava</v>
      </c>
    </row>
    <row r="75" spans="2:52" x14ac:dyDescent="0.2">
      <c r="B75" s="242" t="s">
        <v>97</v>
      </c>
      <c r="C75" s="242"/>
      <c r="D75" s="242"/>
      <c r="E75" s="242"/>
      <c r="F75" s="242"/>
      <c r="G75" s="242"/>
      <c r="H75" s="242"/>
      <c r="I75" s="242"/>
      <c r="J75" s="242"/>
      <c r="AZ75" s="119" t="str">
        <f>B75</f>
        <v xml:space="preserve">        Použitá cenová soustava</v>
      </c>
    </row>
    <row r="76" spans="2:52" ht="38.25" x14ac:dyDescent="0.2">
      <c r="B76" s="242" t="s">
        <v>98</v>
      </c>
      <c r="C76" s="242"/>
      <c r="D76" s="242"/>
      <c r="E76" s="242"/>
      <c r="F76" s="242"/>
      <c r="G76" s="242"/>
      <c r="H76" s="242"/>
      <c r="I76" s="242"/>
      <c r="J76" s="242"/>
      <c r="AZ76" s="119" t="str">
        <f>B76</f>
        <v>Soupisy stavebních prací, dodávek a služeb jsou zpracovány s použitím cenové soustavy zpracované společností RTS, a.s.. Položky z cenové soustavy mají uveden odkaz na cenovou soustavu včetně označení příslušného ceníku.</v>
      </c>
    </row>
    <row r="78" spans="2:52" x14ac:dyDescent="0.2">
      <c r="B78" s="242" t="s">
        <v>99</v>
      </c>
      <c r="C78" s="242"/>
      <c r="D78" s="242"/>
      <c r="E78" s="242"/>
      <c r="F78" s="242"/>
      <c r="G78" s="242"/>
      <c r="H78" s="242"/>
      <c r="I78" s="242"/>
      <c r="J78" s="242"/>
      <c r="AZ78" s="119" t="str">
        <f>B78</f>
        <v xml:space="preserve">        Technické podmínky</v>
      </c>
    </row>
    <row r="79" spans="2:52" ht="38.25" x14ac:dyDescent="0.2">
      <c r="B79" s="242" t="s">
        <v>100</v>
      </c>
      <c r="C79" s="242"/>
      <c r="D79" s="242"/>
      <c r="E79" s="242"/>
      <c r="F79" s="242"/>
      <c r="G79" s="242"/>
      <c r="H79" s="242"/>
      <c r="I79" s="242"/>
      <c r="J79" s="242"/>
      <c r="AZ79" s="119"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x14ac:dyDescent="0.2">
      <c r="B81" s="242" t="s">
        <v>101</v>
      </c>
      <c r="C81" s="242"/>
      <c r="D81" s="242"/>
      <c r="E81" s="242"/>
      <c r="F81" s="242"/>
      <c r="G81" s="242"/>
      <c r="H81" s="242"/>
      <c r="I81" s="242"/>
      <c r="J81" s="242"/>
      <c r="AZ81" s="119" t="str">
        <f>B81</f>
        <v>Individuální položky</v>
      </c>
    </row>
    <row r="82" spans="2:52" ht="38.25" x14ac:dyDescent="0.2">
      <c r="B82" s="242" t="s">
        <v>102</v>
      </c>
      <c r="C82" s="242"/>
      <c r="D82" s="242"/>
      <c r="E82" s="242"/>
      <c r="F82" s="242"/>
      <c r="G82" s="242"/>
      <c r="H82" s="242"/>
      <c r="I82" s="242"/>
      <c r="J82" s="242"/>
      <c r="AZ82" s="119" t="str">
        <f>B82</f>
        <v>Položky soupisu prací, které cenová soustava neobsahuje, jsou označeny popisem „vlastní“. Pro tyto položky jsou cenové a technické podmínky definovány jejich popisem, případně odkazem na konkrétní část příslušné dokumentace.</v>
      </c>
    </row>
    <row r="84" spans="2:52" x14ac:dyDescent="0.2">
      <c r="B84" s="242" t="s">
        <v>103</v>
      </c>
      <c r="C84" s="242"/>
      <c r="D84" s="242"/>
      <c r="E84" s="242"/>
      <c r="F84" s="242"/>
      <c r="G84" s="242"/>
      <c r="H84" s="242"/>
      <c r="I84" s="242"/>
      <c r="J84" s="242"/>
      <c r="AZ84" s="119" t="str">
        <f>B84</f>
        <v xml:space="preserve">        Závaznost a změna soupisu</v>
      </c>
    </row>
    <row r="86" spans="2:52" x14ac:dyDescent="0.2">
      <c r="B86" s="242" t="s">
        <v>104</v>
      </c>
      <c r="C86" s="242"/>
      <c r="D86" s="242"/>
      <c r="E86" s="242"/>
      <c r="F86" s="242"/>
      <c r="G86" s="242"/>
      <c r="H86" s="242"/>
      <c r="I86" s="242"/>
      <c r="J86" s="242"/>
      <c r="AZ86" s="119" t="str">
        <f>B86</f>
        <v xml:space="preserve">        Závaznost soupisu</v>
      </c>
    </row>
    <row r="87" spans="2:52" ht="38.25" x14ac:dyDescent="0.2">
      <c r="B87" s="242" t="s">
        <v>105</v>
      </c>
      <c r="C87" s="242"/>
      <c r="D87" s="242"/>
      <c r="E87" s="242"/>
      <c r="F87" s="242"/>
      <c r="G87" s="242"/>
      <c r="H87" s="242"/>
      <c r="I87" s="242"/>
      <c r="J87" s="242"/>
      <c r="AZ87" s="119"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x14ac:dyDescent="0.2">
      <c r="B89" s="242" t="s">
        <v>106</v>
      </c>
      <c r="C89" s="242"/>
      <c r="D89" s="242"/>
      <c r="E89" s="242"/>
      <c r="F89" s="242"/>
      <c r="G89" s="242"/>
      <c r="H89" s="242"/>
      <c r="I89" s="242"/>
      <c r="J89" s="242"/>
      <c r="AZ89" s="119" t="str">
        <f>B89</f>
        <v xml:space="preserve">        Zvláštní podmínky pro stanovení nabídkové ceny</v>
      </c>
    </row>
    <row r="91" spans="2:52" x14ac:dyDescent="0.2">
      <c r="B91" s="242" t="s">
        <v>107</v>
      </c>
      <c r="C91" s="242"/>
      <c r="D91" s="242"/>
      <c r="E91" s="242"/>
      <c r="F91" s="242"/>
      <c r="G91" s="242"/>
      <c r="H91" s="242"/>
      <c r="I91" s="242"/>
      <c r="J91" s="242"/>
      <c r="AZ91" s="119" t="str">
        <f>B91</f>
        <v xml:space="preserve">        Přeprava vybouraných hmot, suti a vytěžené zeminy</v>
      </c>
    </row>
    <row r="92" spans="2:52" ht="76.5" x14ac:dyDescent="0.2">
      <c r="B92" s="242" t="s">
        <v>108</v>
      </c>
      <c r="C92" s="242"/>
      <c r="D92" s="242"/>
      <c r="E92" s="242"/>
      <c r="F92" s="242"/>
      <c r="G92" s="242"/>
      <c r="H92" s="242"/>
      <c r="I92" s="242"/>
      <c r="J92" s="242"/>
      <c r="AZ92" s="119"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x14ac:dyDescent="0.2">
      <c r="B94" s="242" t="s">
        <v>109</v>
      </c>
      <c r="C94" s="242"/>
      <c r="D94" s="242"/>
      <c r="E94" s="242"/>
      <c r="F94" s="242"/>
      <c r="G94" s="242"/>
      <c r="H94" s="242"/>
      <c r="I94" s="242"/>
      <c r="J94" s="242"/>
      <c r="AZ94" s="119" t="str">
        <f>B94</f>
        <v xml:space="preserve">        Vnitrostaveništní přesun stavebního materiálu</v>
      </c>
    </row>
    <row r="95" spans="2:52" ht="51" x14ac:dyDescent="0.2">
      <c r="B95" s="242" t="s">
        <v>110</v>
      </c>
      <c r="C95" s="242"/>
      <c r="D95" s="242"/>
      <c r="E95" s="242"/>
      <c r="F95" s="242"/>
      <c r="G95" s="242"/>
      <c r="H95" s="242"/>
      <c r="I95" s="242"/>
      <c r="J95" s="242"/>
      <c r="AZ95" s="119"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51" x14ac:dyDescent="0.2">
      <c r="B96" s="242" t="s">
        <v>111</v>
      </c>
      <c r="C96" s="242"/>
      <c r="D96" s="242"/>
      <c r="E96" s="242"/>
      <c r="F96" s="242"/>
      <c r="G96" s="242"/>
      <c r="H96" s="242"/>
      <c r="I96" s="242"/>
      <c r="J96" s="242"/>
      <c r="AZ96" s="119"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x14ac:dyDescent="0.2">
      <c r="B98" s="242" t="s">
        <v>112</v>
      </c>
      <c r="C98" s="242"/>
      <c r="D98" s="242"/>
      <c r="E98" s="242"/>
      <c r="F98" s="242"/>
      <c r="G98" s="242"/>
      <c r="H98" s="242"/>
      <c r="I98" s="242"/>
      <c r="J98" s="242"/>
      <c r="AZ98" s="119" t="str">
        <f>B98</f>
        <v xml:space="preserve">        Příplatky za ztížené podmínky prací</v>
      </c>
    </row>
    <row r="99" spans="2:52" ht="25.5" x14ac:dyDescent="0.2">
      <c r="B99" s="242" t="s">
        <v>113</v>
      </c>
      <c r="C99" s="242"/>
      <c r="D99" s="242"/>
      <c r="E99" s="242"/>
      <c r="F99" s="242"/>
      <c r="G99" s="242"/>
      <c r="H99" s="242"/>
      <c r="I99" s="242"/>
      <c r="J99" s="242"/>
      <c r="AZ99" s="119" t="str">
        <f>B99</f>
        <v>Pokud soupis položku příplatku za ztížené podmínky obsahuje, je dodavatel povinen ji ocenit bez ohledu na to, že tento příplatek dodavatel standardně neuplatňuje.</v>
      </c>
    </row>
    <row r="101" spans="2:52" x14ac:dyDescent="0.2">
      <c r="B101" s="242" t="s">
        <v>114</v>
      </c>
      <c r="C101" s="242"/>
      <c r="D101" s="242"/>
      <c r="E101" s="242"/>
      <c r="F101" s="242"/>
      <c r="G101" s="242"/>
      <c r="H101" s="242"/>
      <c r="I101" s="242"/>
      <c r="J101" s="242"/>
      <c r="AZ101" s="119" t="str">
        <f>B101</f>
        <v xml:space="preserve">        Vedlejší a ostatní náklady</v>
      </c>
    </row>
    <row r="102" spans="2:52" ht="25.5" x14ac:dyDescent="0.2">
      <c r="B102" s="242" t="s">
        <v>115</v>
      </c>
      <c r="C102" s="242"/>
      <c r="D102" s="242"/>
      <c r="E102" s="242"/>
      <c r="F102" s="242"/>
      <c r="G102" s="242"/>
      <c r="H102" s="242"/>
      <c r="I102" s="242"/>
      <c r="J102" s="242"/>
      <c r="AZ102" s="119" t="str">
        <f>B102</f>
        <v>Tyto náklady jsou popsány v samostatném soupisu stavebních prací, dodávek a služeb s tím, že dodavatel je povinen v rámci těchto nákladů ocenit všechny definované náklady souhrnně pro celou stavbu.</v>
      </c>
    </row>
    <row r="106" spans="2:52" x14ac:dyDescent="0.2">
      <c r="B106" s="242" t="s">
        <v>116</v>
      </c>
      <c r="C106" s="242"/>
      <c r="D106" s="242"/>
      <c r="E106" s="242"/>
      <c r="F106" s="242"/>
      <c r="G106" s="242"/>
      <c r="H106" s="242"/>
      <c r="I106" s="242"/>
      <c r="J106" s="242"/>
      <c r="AZ106" s="119" t="str">
        <f>B106</f>
        <v>2. SPECIFICKÉ PODMÍNKY PRO ZPRACOVÁNÍ NABÍDKOVÉ CENY</v>
      </c>
    </row>
    <row r="108" spans="2:52" x14ac:dyDescent="0.2">
      <c r="B108" s="242" t="s">
        <v>117</v>
      </c>
      <c r="C108" s="242"/>
      <c r="D108" s="242"/>
      <c r="E108" s="242"/>
      <c r="F108" s="242"/>
      <c r="G108" s="242"/>
      <c r="H108" s="242"/>
      <c r="I108" s="242"/>
      <c r="J108" s="242"/>
      <c r="AZ108" s="119" t="str">
        <f>B108</f>
        <v>Zde doplní zpracovatel soupisu  případná specifika týkající se konkrétní zakázky.</v>
      </c>
    </row>
    <row r="111" spans="2:52" x14ac:dyDescent="0.2">
      <c r="B111" s="242" t="s">
        <v>118</v>
      </c>
      <c r="C111" s="242"/>
      <c r="D111" s="242"/>
      <c r="E111" s="242"/>
      <c r="F111" s="242"/>
      <c r="G111" s="242"/>
      <c r="H111" s="242"/>
      <c r="I111" s="242"/>
      <c r="J111" s="242"/>
      <c r="AZ111" s="119" t="str">
        <f>B111</f>
        <v>3. ELEKTRONICKÁ PODOBA SOUPISU</v>
      </c>
    </row>
    <row r="113" spans="1:52" x14ac:dyDescent="0.2">
      <c r="B113" s="242" t="s">
        <v>119</v>
      </c>
      <c r="C113" s="242"/>
      <c r="D113" s="242"/>
      <c r="E113" s="242"/>
      <c r="F113" s="242"/>
      <c r="G113" s="242"/>
      <c r="H113" s="242"/>
      <c r="I113" s="242"/>
      <c r="J113" s="242"/>
      <c r="AZ113" s="119" t="str">
        <f>B113</f>
        <v xml:space="preserve">        Elektronická podoba soupisu</v>
      </c>
    </row>
    <row r="114" spans="1:52" ht="25.5" x14ac:dyDescent="0.2">
      <c r="B114" s="242" t="s">
        <v>120</v>
      </c>
      <c r="C114" s="242"/>
      <c r="D114" s="242"/>
      <c r="E114" s="242"/>
      <c r="F114" s="242"/>
      <c r="G114" s="242"/>
      <c r="H114" s="242"/>
      <c r="I114" s="242"/>
      <c r="J114" s="242"/>
      <c r="AZ114" s="119" t="str">
        <f>B114</f>
        <v>V souladu se zákonem jsou předložené soupisy zpracovány i v elektronické podobě.  Elektronickou podobou soupisu stavebních prací, dodávek a služeb je formát MS EXCEL.</v>
      </c>
    </row>
    <row r="115" spans="1:52" x14ac:dyDescent="0.2">
      <c r="B115" s="242" t="s">
        <v>121</v>
      </c>
      <c r="C115" s="242"/>
      <c r="D115" s="242"/>
      <c r="E115" s="242"/>
      <c r="F115" s="242"/>
      <c r="G115" s="242"/>
      <c r="H115" s="242"/>
      <c r="I115" s="242"/>
      <c r="J115" s="242"/>
      <c r="AZ115" s="119" t="str">
        <f>B115</f>
        <v>Popis formátu soupisu odpovídá svou strukturou vzorovému soupisu volně dostupnému na internetové adrese:</v>
      </c>
    </row>
    <row r="117" spans="1:52" x14ac:dyDescent="0.2">
      <c r="B117" s="242" t="s">
        <v>122</v>
      </c>
      <c r="C117" s="242"/>
      <c r="D117" s="242"/>
      <c r="E117" s="242"/>
      <c r="F117" s="242"/>
      <c r="G117" s="242"/>
      <c r="H117" s="242"/>
      <c r="I117" s="242"/>
      <c r="J117" s="242"/>
      <c r="AZ117" s="119" t="str">
        <f>B117</f>
        <v>www.stavebnionline.cz/soupis</v>
      </c>
    </row>
    <row r="119" spans="1:52" x14ac:dyDescent="0.2">
      <c r="B119" s="242" t="s">
        <v>123</v>
      </c>
      <c r="C119" s="242"/>
      <c r="D119" s="242"/>
      <c r="E119" s="242"/>
      <c r="F119" s="242"/>
      <c r="G119" s="242"/>
      <c r="H119" s="242"/>
      <c r="I119" s="242"/>
      <c r="J119" s="242"/>
      <c r="AZ119" s="119" t="str">
        <f>B119</f>
        <v xml:space="preserve">        Zpracování elektronické podoby soupisu</v>
      </c>
    </row>
    <row r="120" spans="1:52" ht="51" x14ac:dyDescent="0.2">
      <c r="B120" s="242" t="s">
        <v>124</v>
      </c>
      <c r="C120" s="242"/>
      <c r="D120" s="242"/>
      <c r="E120" s="242"/>
      <c r="F120" s="242"/>
      <c r="G120" s="242"/>
      <c r="H120" s="242"/>
      <c r="I120" s="242"/>
      <c r="J120" s="242"/>
      <c r="AZ120" s="119"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1:52" x14ac:dyDescent="0.2">
      <c r="B122" s="242" t="s">
        <v>125</v>
      </c>
      <c r="C122" s="242"/>
      <c r="D122" s="242"/>
      <c r="E122" s="242"/>
      <c r="F122" s="242"/>
      <c r="G122" s="242"/>
      <c r="H122" s="242"/>
      <c r="I122" s="242"/>
      <c r="J122" s="242"/>
      <c r="AZ122" s="119" t="str">
        <f>B122</f>
        <v xml:space="preserve">        Jiný formát soupisu</v>
      </c>
    </row>
    <row r="123" spans="1:52" ht="38.25" x14ac:dyDescent="0.2">
      <c r="B123" s="242" t="s">
        <v>126</v>
      </c>
      <c r="C123" s="242"/>
      <c r="D123" s="242"/>
      <c r="E123" s="242"/>
      <c r="F123" s="242"/>
      <c r="G123" s="242"/>
      <c r="H123" s="242"/>
      <c r="I123" s="242"/>
      <c r="J123" s="242"/>
      <c r="AZ123" s="119"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1:52" x14ac:dyDescent="0.2">
      <c r="B125" s="242" t="s">
        <v>127</v>
      </c>
      <c r="C125" s="242"/>
      <c r="D125" s="242"/>
      <c r="E125" s="242"/>
      <c r="F125" s="242"/>
      <c r="G125" s="242"/>
      <c r="H125" s="242"/>
      <c r="I125" s="242"/>
      <c r="J125" s="242"/>
      <c r="AZ125" s="119" t="str">
        <f>B125</f>
        <v xml:space="preserve">        Závěrečné ustanovení</v>
      </c>
    </row>
    <row r="126" spans="1:52" x14ac:dyDescent="0.2">
      <c r="B126" s="242" t="s">
        <v>128</v>
      </c>
      <c r="C126" s="242"/>
      <c r="D126" s="242"/>
      <c r="E126" s="242"/>
      <c r="F126" s="242"/>
      <c r="G126" s="242"/>
      <c r="H126" s="242"/>
      <c r="I126" s="242"/>
      <c r="J126" s="242"/>
      <c r="AZ126" s="119" t="str">
        <f>B126</f>
        <v>Ostatní podmínky vztahující se ke zpracování nabídkové ceny jsou uvedeny v zadávací dokumentaci.</v>
      </c>
    </row>
    <row r="127" spans="1:52" x14ac:dyDescent="0.2">
      <c r="A127" t="s">
        <v>129</v>
      </c>
      <c r="B127" t="s">
        <v>130</v>
      </c>
    </row>
    <row r="128" spans="1:52" x14ac:dyDescent="0.2">
      <c r="A128" t="s">
        <v>131</v>
      </c>
      <c r="B128" t="s">
        <v>132</v>
      </c>
    </row>
    <row r="129" spans="1:10" x14ac:dyDescent="0.2">
      <c r="A129" t="s">
        <v>131</v>
      </c>
      <c r="B129" t="s">
        <v>133</v>
      </c>
    </row>
    <row r="130" spans="1:10" x14ac:dyDescent="0.2">
      <c r="A130" t="s">
        <v>131</v>
      </c>
      <c r="B130" t="s">
        <v>134</v>
      </c>
    </row>
    <row r="131" spans="1:10" x14ac:dyDescent="0.2">
      <c r="A131" t="s">
        <v>131</v>
      </c>
      <c r="B131" t="s">
        <v>135</v>
      </c>
    </row>
    <row r="132" spans="1:10" x14ac:dyDescent="0.2">
      <c r="A132" t="s">
        <v>131</v>
      </c>
      <c r="B132" t="s">
        <v>136</v>
      </c>
    </row>
    <row r="133" spans="1:10" x14ac:dyDescent="0.2">
      <c r="A133" t="s">
        <v>131</v>
      </c>
      <c r="B133" t="s">
        <v>137</v>
      </c>
    </row>
    <row r="134" spans="1:10" x14ac:dyDescent="0.2">
      <c r="A134" t="s">
        <v>131</v>
      </c>
      <c r="B134" t="s">
        <v>138</v>
      </c>
    </row>
    <row r="135" spans="1:10" x14ac:dyDescent="0.2">
      <c r="A135" t="s">
        <v>131</v>
      </c>
      <c r="B135" t="s">
        <v>139</v>
      </c>
    </row>
    <row r="136" spans="1:10" x14ac:dyDescent="0.2">
      <c r="A136" t="s">
        <v>129</v>
      </c>
      <c r="B136" t="s">
        <v>140</v>
      </c>
    </row>
    <row r="137" spans="1:10" x14ac:dyDescent="0.2">
      <c r="A137" t="s">
        <v>131</v>
      </c>
      <c r="B137" t="s">
        <v>141</v>
      </c>
    </row>
    <row r="138" spans="1:10" x14ac:dyDescent="0.2">
      <c r="A138" t="s">
        <v>131</v>
      </c>
      <c r="B138" t="s">
        <v>142</v>
      </c>
    </row>
    <row r="141" spans="1:10" ht="15.75" x14ac:dyDescent="0.25">
      <c r="B141" s="120" t="s">
        <v>143</v>
      </c>
    </row>
    <row r="143" spans="1:10" ht="25.5" customHeight="1" x14ac:dyDescent="0.2">
      <c r="A143" s="122"/>
      <c r="B143" s="125" t="s">
        <v>17</v>
      </c>
      <c r="C143" s="125" t="s">
        <v>5</v>
      </c>
      <c r="D143" s="126"/>
      <c r="E143" s="126"/>
      <c r="F143" s="127" t="s">
        <v>144</v>
      </c>
      <c r="G143" s="127"/>
      <c r="H143" s="127"/>
      <c r="I143" s="127" t="s">
        <v>29</v>
      </c>
      <c r="J143" s="127" t="s">
        <v>0</v>
      </c>
    </row>
    <row r="144" spans="1:10" ht="36.75" customHeight="1" x14ac:dyDescent="0.2">
      <c r="A144" s="123"/>
      <c r="B144" s="128" t="s">
        <v>145</v>
      </c>
      <c r="C144" s="246" t="s">
        <v>146</v>
      </c>
      <c r="D144" s="247"/>
      <c r="E144" s="247"/>
      <c r="F144" s="135" t="s">
        <v>24</v>
      </c>
      <c r="G144" s="136"/>
      <c r="H144" s="136"/>
      <c r="I144" s="136">
        <f>'01 58240501A Pol'!G8</f>
        <v>0</v>
      </c>
      <c r="J144" s="132" t="str">
        <f>IF(I174=0,"",I144/I174*100)</f>
        <v/>
      </c>
    </row>
    <row r="145" spans="1:10" ht="36.75" customHeight="1" x14ac:dyDescent="0.2">
      <c r="A145" s="123"/>
      <c r="B145" s="128" t="s">
        <v>147</v>
      </c>
      <c r="C145" s="246" t="s">
        <v>148</v>
      </c>
      <c r="D145" s="247"/>
      <c r="E145" s="247"/>
      <c r="F145" s="135" t="s">
        <v>24</v>
      </c>
      <c r="G145" s="136"/>
      <c r="H145" s="136"/>
      <c r="I145" s="136">
        <f>'01 58240501A Pol'!G29</f>
        <v>0</v>
      </c>
      <c r="J145" s="132" t="str">
        <f>IF(I174=0,"",I145/I174*100)</f>
        <v/>
      </c>
    </row>
    <row r="146" spans="1:10" ht="36.75" customHeight="1" x14ac:dyDescent="0.2">
      <c r="A146" s="123"/>
      <c r="B146" s="128" t="s">
        <v>149</v>
      </c>
      <c r="C146" s="246" t="s">
        <v>150</v>
      </c>
      <c r="D146" s="247"/>
      <c r="E146" s="247"/>
      <c r="F146" s="135" t="s">
        <v>24</v>
      </c>
      <c r="G146" s="136"/>
      <c r="H146" s="136"/>
      <c r="I146" s="136">
        <f>'01 58240501A Pol'!G74</f>
        <v>0</v>
      </c>
      <c r="J146" s="132" t="str">
        <f>IF(I174=0,"",I146/I174*100)</f>
        <v/>
      </c>
    </row>
    <row r="147" spans="1:10" ht="36.75" customHeight="1" x14ac:dyDescent="0.2">
      <c r="A147" s="123"/>
      <c r="B147" s="128" t="s">
        <v>151</v>
      </c>
      <c r="C147" s="246" t="s">
        <v>152</v>
      </c>
      <c r="D147" s="247"/>
      <c r="E147" s="247"/>
      <c r="F147" s="135" t="s">
        <v>24</v>
      </c>
      <c r="G147" s="136"/>
      <c r="H147" s="136"/>
      <c r="I147" s="136">
        <f>'02 58240502A Pol'!G8</f>
        <v>0</v>
      </c>
      <c r="J147" s="132" t="str">
        <f>IF(I174=0,"",I147/I174*100)</f>
        <v/>
      </c>
    </row>
    <row r="148" spans="1:10" ht="36.75" customHeight="1" x14ac:dyDescent="0.2">
      <c r="A148" s="123"/>
      <c r="B148" s="128" t="s">
        <v>153</v>
      </c>
      <c r="C148" s="246" t="s">
        <v>154</v>
      </c>
      <c r="D148" s="247"/>
      <c r="E148" s="247"/>
      <c r="F148" s="135" t="s">
        <v>24</v>
      </c>
      <c r="G148" s="136"/>
      <c r="H148" s="136"/>
      <c r="I148" s="136">
        <f>'01 58240501A Pol'!G87</f>
        <v>0</v>
      </c>
      <c r="J148" s="132" t="str">
        <f>IF(I174=0,"",I148/I174*100)</f>
        <v/>
      </c>
    </row>
    <row r="149" spans="1:10" ht="36.75" customHeight="1" x14ac:dyDescent="0.2">
      <c r="A149" s="123"/>
      <c r="B149" s="128" t="s">
        <v>155</v>
      </c>
      <c r="C149" s="246" t="s">
        <v>156</v>
      </c>
      <c r="D149" s="247"/>
      <c r="E149" s="247"/>
      <c r="F149" s="135" t="s">
        <v>24</v>
      </c>
      <c r="G149" s="136"/>
      <c r="H149" s="136"/>
      <c r="I149" s="136">
        <f>'01 58240501A Pol'!G138</f>
        <v>0</v>
      </c>
      <c r="J149" s="132" t="str">
        <f>IF(I174=0,"",I149/I174*100)</f>
        <v/>
      </c>
    </row>
    <row r="150" spans="1:10" ht="36.75" customHeight="1" x14ac:dyDescent="0.2">
      <c r="A150" s="123"/>
      <c r="B150" s="128" t="s">
        <v>157</v>
      </c>
      <c r="C150" s="246" t="s">
        <v>158</v>
      </c>
      <c r="D150" s="247"/>
      <c r="E150" s="247"/>
      <c r="F150" s="135" t="s">
        <v>24</v>
      </c>
      <c r="G150" s="136"/>
      <c r="H150" s="136"/>
      <c r="I150" s="136">
        <f>'01 58240501A Pol'!G175</f>
        <v>0</v>
      </c>
      <c r="J150" s="132" t="str">
        <f>IF(I174=0,"",I150/I174*100)</f>
        <v/>
      </c>
    </row>
    <row r="151" spans="1:10" ht="36.75" customHeight="1" x14ac:dyDescent="0.2">
      <c r="A151" s="123"/>
      <c r="B151" s="128" t="s">
        <v>159</v>
      </c>
      <c r="C151" s="246" t="s">
        <v>160</v>
      </c>
      <c r="D151" s="247"/>
      <c r="E151" s="247"/>
      <c r="F151" s="135" t="s">
        <v>24</v>
      </c>
      <c r="G151" s="136"/>
      <c r="H151" s="136"/>
      <c r="I151" s="136">
        <f>'01 58240501A Pol'!G224</f>
        <v>0</v>
      </c>
      <c r="J151" s="132" t="str">
        <f>IF(I174=0,"",I151/I174*100)</f>
        <v/>
      </c>
    </row>
    <row r="152" spans="1:10" ht="36.75" customHeight="1" x14ac:dyDescent="0.2">
      <c r="A152" s="123"/>
      <c r="B152" s="128" t="s">
        <v>161</v>
      </c>
      <c r="C152" s="246" t="s">
        <v>162</v>
      </c>
      <c r="D152" s="247"/>
      <c r="E152" s="247"/>
      <c r="F152" s="135" t="s">
        <v>24</v>
      </c>
      <c r="G152" s="136"/>
      <c r="H152" s="136"/>
      <c r="I152" s="136">
        <f>'01 58240501A Pol'!G228</f>
        <v>0</v>
      </c>
      <c r="J152" s="132" t="str">
        <f>IF(I174=0,"",I152/I174*100)</f>
        <v/>
      </c>
    </row>
    <row r="153" spans="1:10" ht="36.75" customHeight="1" x14ac:dyDescent="0.2">
      <c r="A153" s="123"/>
      <c r="B153" s="128" t="s">
        <v>163</v>
      </c>
      <c r="C153" s="246" t="s">
        <v>164</v>
      </c>
      <c r="D153" s="247"/>
      <c r="E153" s="247"/>
      <c r="F153" s="135" t="s">
        <v>24</v>
      </c>
      <c r="G153" s="136"/>
      <c r="H153" s="136"/>
      <c r="I153" s="136">
        <f>'01 58240501A Pol'!G254+'02 58240502A Pol'!G24</f>
        <v>0</v>
      </c>
      <c r="J153" s="132" t="str">
        <f>IF(I174=0,"",I153/I174*100)</f>
        <v/>
      </c>
    </row>
    <row r="154" spans="1:10" ht="36.75" customHeight="1" x14ac:dyDescent="0.2">
      <c r="A154" s="123"/>
      <c r="B154" s="128" t="s">
        <v>165</v>
      </c>
      <c r="C154" s="246" t="s">
        <v>166</v>
      </c>
      <c r="D154" s="247"/>
      <c r="E154" s="247"/>
      <c r="F154" s="135" t="s">
        <v>24</v>
      </c>
      <c r="G154" s="136"/>
      <c r="H154" s="136"/>
      <c r="I154" s="136">
        <f>'01 58240501A Pol'!G367+'02 58240502A Pol'!G70</f>
        <v>0</v>
      </c>
      <c r="J154" s="132" t="str">
        <f>IF(I174=0,"",I154/I174*100)</f>
        <v/>
      </c>
    </row>
    <row r="155" spans="1:10" ht="36.75" customHeight="1" x14ac:dyDescent="0.2">
      <c r="A155" s="123"/>
      <c r="B155" s="128" t="s">
        <v>167</v>
      </c>
      <c r="C155" s="246" t="s">
        <v>168</v>
      </c>
      <c r="D155" s="247"/>
      <c r="E155" s="247"/>
      <c r="F155" s="135" t="s">
        <v>25</v>
      </c>
      <c r="G155" s="136"/>
      <c r="H155" s="136"/>
      <c r="I155" s="136">
        <f>'01 58240501A Pol'!G375</f>
        <v>0</v>
      </c>
      <c r="J155" s="132" t="str">
        <f>IF(I174=0,"",I155/I174*100)</f>
        <v/>
      </c>
    </row>
    <row r="156" spans="1:10" ht="36.75" customHeight="1" x14ac:dyDescent="0.2">
      <c r="A156" s="123"/>
      <c r="B156" s="128" t="s">
        <v>169</v>
      </c>
      <c r="C156" s="246" t="s">
        <v>170</v>
      </c>
      <c r="D156" s="247"/>
      <c r="E156" s="247"/>
      <c r="F156" s="135" t="s">
        <v>25</v>
      </c>
      <c r="G156" s="136"/>
      <c r="H156" s="136"/>
      <c r="I156" s="136">
        <f>'01 58240501A Pol'!G420</f>
        <v>0</v>
      </c>
      <c r="J156" s="132" t="str">
        <f>IF(I174=0,"",I156/I174*100)</f>
        <v/>
      </c>
    </row>
    <row r="157" spans="1:10" ht="36.75" customHeight="1" x14ac:dyDescent="0.2">
      <c r="A157" s="123"/>
      <c r="B157" s="128" t="s">
        <v>171</v>
      </c>
      <c r="C157" s="246" t="s">
        <v>172</v>
      </c>
      <c r="D157" s="247"/>
      <c r="E157" s="247"/>
      <c r="F157" s="135" t="s">
        <v>25</v>
      </c>
      <c r="G157" s="136"/>
      <c r="H157" s="136"/>
      <c r="I157" s="136">
        <f>'01 58240501A Pol'!G459</f>
        <v>0</v>
      </c>
      <c r="J157" s="132" t="str">
        <f>IF(I174=0,"",I157/I174*100)</f>
        <v/>
      </c>
    </row>
    <row r="158" spans="1:10" ht="36.75" customHeight="1" x14ac:dyDescent="0.2">
      <c r="A158" s="123"/>
      <c r="B158" s="128" t="s">
        <v>173</v>
      </c>
      <c r="C158" s="246" t="s">
        <v>174</v>
      </c>
      <c r="D158" s="247"/>
      <c r="E158" s="247"/>
      <c r="F158" s="135" t="s">
        <v>25</v>
      </c>
      <c r="G158" s="136"/>
      <c r="H158" s="136"/>
      <c r="I158" s="136">
        <f>'02 58240502A Pol'!G76</f>
        <v>0</v>
      </c>
      <c r="J158" s="132" t="str">
        <f>IF(I174=0,"",I158/I174*100)</f>
        <v/>
      </c>
    </row>
    <row r="159" spans="1:10" ht="36.75" customHeight="1" x14ac:dyDescent="0.2">
      <c r="A159" s="123"/>
      <c r="B159" s="128" t="s">
        <v>175</v>
      </c>
      <c r="C159" s="246" t="s">
        <v>176</v>
      </c>
      <c r="D159" s="247"/>
      <c r="E159" s="247"/>
      <c r="F159" s="135" t="s">
        <v>25</v>
      </c>
      <c r="G159" s="136"/>
      <c r="H159" s="136"/>
      <c r="I159" s="136">
        <f>'01 58240501A Pol'!G492</f>
        <v>0</v>
      </c>
      <c r="J159" s="132" t="str">
        <f>IF(I174=0,"",I159/I174*100)</f>
        <v/>
      </c>
    </row>
    <row r="160" spans="1:10" ht="36.75" customHeight="1" x14ac:dyDescent="0.2">
      <c r="A160" s="123"/>
      <c r="B160" s="128" t="s">
        <v>177</v>
      </c>
      <c r="C160" s="246" t="s">
        <v>178</v>
      </c>
      <c r="D160" s="247"/>
      <c r="E160" s="247"/>
      <c r="F160" s="135" t="s">
        <v>25</v>
      </c>
      <c r="G160" s="136"/>
      <c r="H160" s="136"/>
      <c r="I160" s="136">
        <f>'01 58240501A Pol'!G519+'02 58240502A Pol'!G82</f>
        <v>0</v>
      </c>
      <c r="J160" s="132" t="str">
        <f>IF(I174=0,"",I160/I174*100)</f>
        <v/>
      </c>
    </row>
    <row r="161" spans="1:10" ht="36.75" customHeight="1" x14ac:dyDescent="0.2">
      <c r="A161" s="123"/>
      <c r="B161" s="128" t="s">
        <v>179</v>
      </c>
      <c r="C161" s="246" t="s">
        <v>180</v>
      </c>
      <c r="D161" s="247"/>
      <c r="E161" s="247"/>
      <c r="F161" s="135" t="s">
        <v>25</v>
      </c>
      <c r="G161" s="136"/>
      <c r="H161" s="136"/>
      <c r="I161" s="136">
        <f>'01 58240501A Pol'!G530</f>
        <v>0</v>
      </c>
      <c r="J161" s="132" t="str">
        <f>IF(I174=0,"",I161/I174*100)</f>
        <v/>
      </c>
    </row>
    <row r="162" spans="1:10" ht="36.75" customHeight="1" x14ac:dyDescent="0.2">
      <c r="A162" s="123"/>
      <c r="B162" s="128" t="s">
        <v>181</v>
      </c>
      <c r="C162" s="246" t="s">
        <v>182</v>
      </c>
      <c r="D162" s="247"/>
      <c r="E162" s="247"/>
      <c r="F162" s="135" t="s">
        <v>25</v>
      </c>
      <c r="G162" s="136"/>
      <c r="H162" s="136"/>
      <c r="I162" s="136">
        <f>'01 58240501A Pol'!G554</f>
        <v>0</v>
      </c>
      <c r="J162" s="132" t="str">
        <f>IF(I174=0,"",I162/I174*100)</f>
        <v/>
      </c>
    </row>
    <row r="163" spans="1:10" ht="36.75" customHeight="1" x14ac:dyDescent="0.2">
      <c r="A163" s="123"/>
      <c r="B163" s="128" t="s">
        <v>183</v>
      </c>
      <c r="C163" s="246" t="s">
        <v>184</v>
      </c>
      <c r="D163" s="247"/>
      <c r="E163" s="247"/>
      <c r="F163" s="135" t="s">
        <v>25</v>
      </c>
      <c r="G163" s="136"/>
      <c r="H163" s="136"/>
      <c r="I163" s="136">
        <f>'01 58240501A Pol'!G614</f>
        <v>0</v>
      </c>
      <c r="J163" s="132" t="str">
        <f>IF(I174=0,"",I163/I174*100)</f>
        <v/>
      </c>
    </row>
    <row r="164" spans="1:10" ht="36.75" customHeight="1" x14ac:dyDescent="0.2">
      <c r="A164" s="123"/>
      <c r="B164" s="128" t="s">
        <v>185</v>
      </c>
      <c r="C164" s="246" t="s">
        <v>186</v>
      </c>
      <c r="D164" s="247"/>
      <c r="E164" s="247"/>
      <c r="F164" s="135" t="s">
        <v>25</v>
      </c>
      <c r="G164" s="136"/>
      <c r="H164" s="136"/>
      <c r="I164" s="136">
        <f>'01 58240501A Pol'!G674</f>
        <v>0</v>
      </c>
      <c r="J164" s="132" t="str">
        <f>IF(I174=0,"",I164/I174*100)</f>
        <v/>
      </c>
    </row>
    <row r="165" spans="1:10" ht="36.75" customHeight="1" x14ac:dyDescent="0.2">
      <c r="A165" s="123"/>
      <c r="B165" s="128" t="s">
        <v>187</v>
      </c>
      <c r="C165" s="246" t="s">
        <v>188</v>
      </c>
      <c r="D165" s="247"/>
      <c r="E165" s="247"/>
      <c r="F165" s="135" t="s">
        <v>25</v>
      </c>
      <c r="G165" s="136"/>
      <c r="H165" s="136"/>
      <c r="I165" s="136">
        <f>'01 58240501A Pol'!G677+'02 58240502A Pol'!G91</f>
        <v>0</v>
      </c>
      <c r="J165" s="132" t="str">
        <f>IF(I174=0,"",I165/I174*100)</f>
        <v/>
      </c>
    </row>
    <row r="166" spans="1:10" ht="36.75" customHeight="1" x14ac:dyDescent="0.2">
      <c r="A166" s="123"/>
      <c r="B166" s="128" t="s">
        <v>189</v>
      </c>
      <c r="C166" s="246" t="s">
        <v>64</v>
      </c>
      <c r="D166" s="247"/>
      <c r="E166" s="247"/>
      <c r="F166" s="135" t="s">
        <v>25</v>
      </c>
      <c r="G166" s="136"/>
      <c r="H166" s="136"/>
      <c r="I166" s="136">
        <f>'01 58240501B Pol'!G8</f>
        <v>0</v>
      </c>
      <c r="J166" s="132" t="str">
        <f>IF(I174=0,"",I166/I174*100)</f>
        <v/>
      </c>
    </row>
    <row r="167" spans="1:10" ht="36.75" customHeight="1" x14ac:dyDescent="0.2">
      <c r="A167" s="123"/>
      <c r="B167" s="128" t="s">
        <v>190</v>
      </c>
      <c r="C167" s="246" t="s">
        <v>68</v>
      </c>
      <c r="D167" s="247"/>
      <c r="E167" s="247"/>
      <c r="F167" s="135" t="s">
        <v>25</v>
      </c>
      <c r="G167" s="136"/>
      <c r="H167" s="136"/>
      <c r="I167" s="136">
        <f>'01 58240501D Pol'!G8</f>
        <v>0</v>
      </c>
      <c r="J167" s="132" t="str">
        <f>IF(I174=0,"",I167/I174*100)</f>
        <v/>
      </c>
    </row>
    <row r="168" spans="1:10" ht="36.75" customHeight="1" x14ac:dyDescent="0.2">
      <c r="A168" s="123"/>
      <c r="B168" s="128" t="s">
        <v>191</v>
      </c>
      <c r="C168" s="246" t="s">
        <v>192</v>
      </c>
      <c r="D168" s="247"/>
      <c r="E168" s="247"/>
      <c r="F168" s="135" t="s">
        <v>26</v>
      </c>
      <c r="G168" s="136"/>
      <c r="H168" s="136"/>
      <c r="I168" s="136">
        <f>'01 58240501C Pol'!G8</f>
        <v>0</v>
      </c>
      <c r="J168" s="132" t="str">
        <f>IF(I174=0,"",I168/I174*100)</f>
        <v/>
      </c>
    </row>
    <row r="169" spans="1:10" ht="36.75" customHeight="1" x14ac:dyDescent="0.2">
      <c r="A169" s="123"/>
      <c r="B169" s="128" t="s">
        <v>193</v>
      </c>
      <c r="C169" s="246" t="s">
        <v>70</v>
      </c>
      <c r="D169" s="247"/>
      <c r="E169" s="247"/>
      <c r="F169" s="135" t="s">
        <v>26</v>
      </c>
      <c r="G169" s="136"/>
      <c r="H169" s="136"/>
      <c r="I169" s="136">
        <f>'01 58240501E Pol'!G8</f>
        <v>0</v>
      </c>
      <c r="J169" s="132" t="str">
        <f>IF(I174=0,"",I169/I174*100)</f>
        <v/>
      </c>
    </row>
    <row r="170" spans="1:10" ht="36.75" customHeight="1" x14ac:dyDescent="0.2">
      <c r="A170" s="123"/>
      <c r="B170" s="128" t="s">
        <v>194</v>
      </c>
      <c r="C170" s="246" t="s">
        <v>72</v>
      </c>
      <c r="D170" s="247"/>
      <c r="E170" s="247"/>
      <c r="F170" s="135" t="s">
        <v>26</v>
      </c>
      <c r="G170" s="136"/>
      <c r="H170" s="136"/>
      <c r="I170" s="136">
        <f>'01 58240501F Pol'!G8</f>
        <v>0</v>
      </c>
      <c r="J170" s="132" t="str">
        <f>IF(I174=0,"",I170/I174*100)</f>
        <v/>
      </c>
    </row>
    <row r="171" spans="1:10" ht="36.75" customHeight="1" x14ac:dyDescent="0.2">
      <c r="A171" s="123"/>
      <c r="B171" s="128" t="s">
        <v>195</v>
      </c>
      <c r="C171" s="246" t="s">
        <v>74</v>
      </c>
      <c r="D171" s="247"/>
      <c r="E171" s="247"/>
      <c r="F171" s="135" t="s">
        <v>26</v>
      </c>
      <c r="G171" s="136"/>
      <c r="H171" s="136"/>
      <c r="I171" s="136">
        <f>'01 58240501G Pol'!G8</f>
        <v>0</v>
      </c>
      <c r="J171" s="132" t="str">
        <f>IF(I174=0,"",I171/I174*100)</f>
        <v/>
      </c>
    </row>
    <row r="172" spans="1:10" ht="36.75" customHeight="1" x14ac:dyDescent="0.2">
      <c r="A172" s="123"/>
      <c r="B172" s="128" t="s">
        <v>196</v>
      </c>
      <c r="C172" s="246" t="s">
        <v>27</v>
      </c>
      <c r="D172" s="247"/>
      <c r="E172" s="247"/>
      <c r="F172" s="135" t="s">
        <v>196</v>
      </c>
      <c r="G172" s="136"/>
      <c r="H172" s="136"/>
      <c r="I172" s="136">
        <f>'01 58240501H Pol'!G8+'02 58240502B Pol'!G8</f>
        <v>0</v>
      </c>
      <c r="J172" s="132" t="str">
        <f>IF(I174=0,"",I172/I174*100)</f>
        <v/>
      </c>
    </row>
    <row r="173" spans="1:10" ht="36.75" customHeight="1" x14ac:dyDescent="0.2">
      <c r="A173" s="123"/>
      <c r="B173" s="128" t="s">
        <v>197</v>
      </c>
      <c r="C173" s="246" t="s">
        <v>28</v>
      </c>
      <c r="D173" s="247"/>
      <c r="E173" s="247"/>
      <c r="F173" s="135" t="s">
        <v>197</v>
      </c>
      <c r="G173" s="136"/>
      <c r="H173" s="136"/>
      <c r="I173" s="136">
        <f>'01 58240501H Pol'!G13+'02 58240502B Pol'!G13</f>
        <v>0</v>
      </c>
      <c r="J173" s="132" t="str">
        <f>IF(I174=0,"",I173/I174*100)</f>
        <v/>
      </c>
    </row>
    <row r="174" spans="1:10" ht="25.5" customHeight="1" x14ac:dyDescent="0.2">
      <c r="A174" s="124"/>
      <c r="B174" s="129" t="s">
        <v>1</v>
      </c>
      <c r="C174" s="130"/>
      <c r="D174" s="131"/>
      <c r="E174" s="131"/>
      <c r="F174" s="137"/>
      <c r="G174" s="138"/>
      <c r="H174" s="138"/>
      <c r="I174" s="138">
        <f>SUM(I144:I173)</f>
        <v>0</v>
      </c>
      <c r="J174" s="133">
        <f>SUM(J144:J173)</f>
        <v>0</v>
      </c>
    </row>
    <row r="175" spans="1:10" x14ac:dyDescent="0.2">
      <c r="F175" s="86"/>
      <c r="G175" s="86"/>
      <c r="H175" s="86"/>
      <c r="I175" s="86"/>
      <c r="J175" s="134"/>
    </row>
    <row r="176" spans="1:10" x14ac:dyDescent="0.2">
      <c r="F176" s="86"/>
      <c r="G176" s="86"/>
      <c r="H176" s="86"/>
      <c r="I176" s="86"/>
      <c r="J176" s="134"/>
    </row>
    <row r="177" spans="6:10" x14ac:dyDescent="0.2">
      <c r="F177" s="86"/>
      <c r="G177" s="86"/>
      <c r="H177" s="86"/>
      <c r="I177" s="86"/>
      <c r="J177" s="134"/>
    </row>
  </sheetData>
  <sheetProtection algorithmName="SHA-512" hashValue="6DSF4KjLKVIr855oSNbfnwqf9jugSIV66/Ec1H82PV4nrNuQg9b328kS0F8QHJVCnt8XvJ67jMaHYeGN+oZJGQ==" saltValue="Lqpg7tDIkLAOkDTHOUY5m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0">
    <mergeCell ref="C170:E170"/>
    <mergeCell ref="C171:E171"/>
    <mergeCell ref="C172:E172"/>
    <mergeCell ref="C173:E173"/>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B122:J122"/>
    <mergeCell ref="B123:J123"/>
    <mergeCell ref="B125:J125"/>
    <mergeCell ref="B126:J126"/>
    <mergeCell ref="C144:E144"/>
    <mergeCell ref="B114:J114"/>
    <mergeCell ref="B115:J115"/>
    <mergeCell ref="B117:J117"/>
    <mergeCell ref="B119:J119"/>
    <mergeCell ref="B120:J120"/>
    <mergeCell ref="B102:J102"/>
    <mergeCell ref="B106:J106"/>
    <mergeCell ref="B108:J108"/>
    <mergeCell ref="B111:J111"/>
    <mergeCell ref="B113:J113"/>
    <mergeCell ref="B95:J95"/>
    <mergeCell ref="B96:J96"/>
    <mergeCell ref="B98:J98"/>
    <mergeCell ref="B99:J99"/>
    <mergeCell ref="B101:J101"/>
    <mergeCell ref="B87:J87"/>
    <mergeCell ref="B89:J89"/>
    <mergeCell ref="B91:J91"/>
    <mergeCell ref="B92:J92"/>
    <mergeCell ref="B94:J94"/>
    <mergeCell ref="B79:J79"/>
    <mergeCell ref="B81:J81"/>
    <mergeCell ref="B82:J82"/>
    <mergeCell ref="B84:J84"/>
    <mergeCell ref="B86:J86"/>
    <mergeCell ref="B71:J71"/>
    <mergeCell ref="B73:J73"/>
    <mergeCell ref="B75:J75"/>
    <mergeCell ref="B76:J76"/>
    <mergeCell ref="B78:J78"/>
    <mergeCell ref="B66:J66"/>
    <mergeCell ref="B67:J67"/>
    <mergeCell ref="B68:J68"/>
    <mergeCell ref="B69:J69"/>
    <mergeCell ref="B70:J70"/>
    <mergeCell ref="B56:J56"/>
    <mergeCell ref="B58:J58"/>
    <mergeCell ref="B60:J60"/>
    <mergeCell ref="B61:J61"/>
    <mergeCell ref="B63:J63"/>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8" t="s">
        <v>6</v>
      </c>
      <c r="B1" s="248"/>
      <c r="C1" s="249"/>
      <c r="D1" s="248"/>
      <c r="E1" s="248"/>
      <c r="F1" s="248"/>
      <c r="G1" s="248"/>
    </row>
    <row r="2" spans="1:7" ht="24.95" customHeight="1" x14ac:dyDescent="0.2">
      <c r="A2" s="49" t="s">
        <v>7</v>
      </c>
      <c r="B2" s="48"/>
      <c r="C2" s="250"/>
      <c r="D2" s="250"/>
      <c r="E2" s="250"/>
      <c r="F2" s="250"/>
      <c r="G2" s="251"/>
    </row>
    <row r="3" spans="1:7" ht="24.95" customHeight="1" x14ac:dyDescent="0.2">
      <c r="A3" s="49" t="s">
        <v>8</v>
      </c>
      <c r="B3" s="48"/>
      <c r="C3" s="250"/>
      <c r="D3" s="250"/>
      <c r="E3" s="250"/>
      <c r="F3" s="250"/>
      <c r="G3" s="251"/>
    </row>
    <row r="4" spans="1:7" ht="24.95" customHeight="1" x14ac:dyDescent="0.2">
      <c r="A4" s="49" t="s">
        <v>9</v>
      </c>
      <c r="B4" s="48"/>
      <c r="C4" s="250"/>
      <c r="D4" s="250"/>
      <c r="E4" s="250"/>
      <c r="F4" s="250"/>
      <c r="G4" s="251"/>
    </row>
    <row r="5" spans="1:7" x14ac:dyDescent="0.2">
      <c r="B5" s="4"/>
      <c r="C5" s="5"/>
      <c r="D5" s="6"/>
    </row>
  </sheetData>
  <sheetProtection algorithmName="SHA-512" hashValue="4tjCcwnEwp5wesG9jTfnIDzntbgXIehpWziQ3dE9g9hkbts+Nk44j9nKozGE2V9g3eVBwDZs76FYCZnU2daibw==" saltValue="b4eGcE3JWfxpHYiPUsWti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01D7A-71B4-4FDF-AF1F-77525A2A8FC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61</v>
      </c>
      <c r="C4" s="258" t="s">
        <v>62</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145</v>
      </c>
      <c r="C8" s="187" t="s">
        <v>146</v>
      </c>
      <c r="D8" s="166"/>
      <c r="E8" s="167"/>
      <c r="F8" s="168"/>
      <c r="G8" s="168">
        <f>SUMIF(AG9:AG28,"&lt;&gt;NOR",G9:G28)</f>
        <v>0</v>
      </c>
      <c r="H8" s="168"/>
      <c r="I8" s="168">
        <f>SUM(I9:I28)</f>
        <v>0</v>
      </c>
      <c r="J8" s="168"/>
      <c r="K8" s="168">
        <f>SUM(K9:K28)</f>
        <v>0</v>
      </c>
      <c r="L8" s="168"/>
      <c r="M8" s="168">
        <f>SUM(M9:M28)</f>
        <v>0</v>
      </c>
      <c r="N8" s="167"/>
      <c r="O8" s="167">
        <f>SUM(O9:O28)</f>
        <v>3.3600000000000003</v>
      </c>
      <c r="P8" s="167"/>
      <c r="Q8" s="167">
        <f>SUM(Q9:Q28)</f>
        <v>0</v>
      </c>
      <c r="R8" s="168"/>
      <c r="S8" s="168"/>
      <c r="T8" s="169"/>
      <c r="U8" s="163"/>
      <c r="V8" s="163">
        <f>SUM(V9:V28)</f>
        <v>14.899999999999999</v>
      </c>
      <c r="W8" s="163"/>
      <c r="X8" s="163"/>
      <c r="Y8" s="163"/>
      <c r="AG8" t="s">
        <v>226</v>
      </c>
    </row>
    <row r="9" spans="1:60" ht="22.5" outlineLevel="1" x14ac:dyDescent="0.2">
      <c r="A9" s="171">
        <v>1</v>
      </c>
      <c r="B9" s="172" t="s">
        <v>227</v>
      </c>
      <c r="C9" s="188" t="s">
        <v>228</v>
      </c>
      <c r="D9" s="173" t="s">
        <v>229</v>
      </c>
      <c r="E9" s="174">
        <v>1.008</v>
      </c>
      <c r="F9" s="175"/>
      <c r="G9" s="176">
        <f>ROUND(E9*F9,2)</f>
        <v>0</v>
      </c>
      <c r="H9" s="175"/>
      <c r="I9" s="176">
        <f>ROUND(E9*H9,2)</f>
        <v>0</v>
      </c>
      <c r="J9" s="175"/>
      <c r="K9" s="176">
        <f>ROUND(E9*J9,2)</f>
        <v>0</v>
      </c>
      <c r="L9" s="176">
        <v>21</v>
      </c>
      <c r="M9" s="176">
        <f>G9*(1+L9/100)</f>
        <v>0</v>
      </c>
      <c r="N9" s="174">
        <v>1.71146</v>
      </c>
      <c r="O9" s="174">
        <f>ROUND(E9*N9,2)</f>
        <v>1.73</v>
      </c>
      <c r="P9" s="174">
        <v>0</v>
      </c>
      <c r="Q9" s="174">
        <f>ROUND(E9*P9,2)</f>
        <v>0</v>
      </c>
      <c r="R9" s="176" t="s">
        <v>230</v>
      </c>
      <c r="S9" s="176" t="s">
        <v>231</v>
      </c>
      <c r="T9" s="177" t="s">
        <v>231</v>
      </c>
      <c r="U9" s="159">
        <v>3.9380000000000002</v>
      </c>
      <c r="V9" s="159">
        <f>ROUND(E9*U9,2)</f>
        <v>3.97</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2" t="s">
        <v>235</v>
      </c>
      <c r="D10" s="253"/>
      <c r="E10" s="253"/>
      <c r="F10" s="253"/>
      <c r="G10" s="253"/>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236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89" t="s">
        <v>237</v>
      </c>
      <c r="D11" s="161"/>
      <c r="E11" s="162">
        <v>0.378</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238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89" t="s">
        <v>239</v>
      </c>
      <c r="D12" s="161"/>
      <c r="E12" s="162">
        <v>0.63</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238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1">
        <v>2</v>
      </c>
      <c r="B13" s="172" t="s">
        <v>240</v>
      </c>
      <c r="C13" s="188" t="s">
        <v>241</v>
      </c>
      <c r="D13" s="173" t="s">
        <v>229</v>
      </c>
      <c r="E13" s="174">
        <v>0.19700000000000001</v>
      </c>
      <c r="F13" s="175"/>
      <c r="G13" s="176">
        <f>ROUND(E13*F13,2)</f>
        <v>0</v>
      </c>
      <c r="H13" s="175"/>
      <c r="I13" s="176">
        <f>ROUND(E13*H13,2)</f>
        <v>0</v>
      </c>
      <c r="J13" s="175"/>
      <c r="K13" s="176">
        <f>ROUND(E13*J13,2)</f>
        <v>0</v>
      </c>
      <c r="L13" s="176">
        <v>21</v>
      </c>
      <c r="M13" s="176">
        <f>G13*(1+L13/100)</f>
        <v>0</v>
      </c>
      <c r="N13" s="174">
        <v>1.7676000000000001</v>
      </c>
      <c r="O13" s="174">
        <f>ROUND(E13*N13,2)</f>
        <v>0.35</v>
      </c>
      <c r="P13" s="174">
        <v>0</v>
      </c>
      <c r="Q13" s="174">
        <f>ROUND(E13*P13,2)</f>
        <v>0</v>
      </c>
      <c r="R13" s="176" t="s">
        <v>230</v>
      </c>
      <c r="S13" s="176" t="s">
        <v>231</v>
      </c>
      <c r="T13" s="177" t="s">
        <v>231</v>
      </c>
      <c r="U13" s="159">
        <v>6.8680000000000003</v>
      </c>
      <c r="V13" s="159">
        <f>ROUND(E13*U13,2)</f>
        <v>1.35</v>
      </c>
      <c r="W13" s="159"/>
      <c r="X13" s="159" t="s">
        <v>232</v>
      </c>
      <c r="Y13" s="159" t="s">
        <v>233</v>
      </c>
      <c r="Z13" s="148"/>
      <c r="AA13" s="148"/>
      <c r="AB13" s="148"/>
      <c r="AC13" s="148"/>
      <c r="AD13" s="148"/>
      <c r="AE13" s="148"/>
      <c r="AF13" s="148"/>
      <c r="AG13" s="148" t="s">
        <v>234</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52" t="s">
        <v>242</v>
      </c>
      <c r="D14" s="253"/>
      <c r="E14" s="253"/>
      <c r="F14" s="253"/>
      <c r="G14" s="253"/>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236</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9" t="s">
        <v>243</v>
      </c>
      <c r="D15" s="161"/>
      <c r="E15" s="162">
        <v>9.2999999999999999E-2</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238</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89" t="s">
        <v>244</v>
      </c>
      <c r="D16" s="161"/>
      <c r="E16" s="162">
        <v>0.08</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238</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89" t="s">
        <v>245</v>
      </c>
      <c r="D17" s="161"/>
      <c r="E17" s="162">
        <v>2.4E-2</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238</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1">
        <v>3</v>
      </c>
      <c r="B18" s="172" t="s">
        <v>246</v>
      </c>
      <c r="C18" s="188" t="s">
        <v>247</v>
      </c>
      <c r="D18" s="173" t="s">
        <v>248</v>
      </c>
      <c r="E18" s="174">
        <v>0.11262</v>
      </c>
      <c r="F18" s="175"/>
      <c r="G18" s="176">
        <f>ROUND(E18*F18,2)</f>
        <v>0</v>
      </c>
      <c r="H18" s="175"/>
      <c r="I18" s="176">
        <f>ROUND(E18*H18,2)</f>
        <v>0</v>
      </c>
      <c r="J18" s="175"/>
      <c r="K18" s="176">
        <f>ROUND(E18*J18,2)</f>
        <v>0</v>
      </c>
      <c r="L18" s="176">
        <v>21</v>
      </c>
      <c r="M18" s="176">
        <f>G18*(1+L18/100)</f>
        <v>0</v>
      </c>
      <c r="N18" s="174">
        <v>1.0900000000000001</v>
      </c>
      <c r="O18" s="174">
        <f>ROUND(E18*N18,2)</f>
        <v>0.12</v>
      </c>
      <c r="P18" s="174">
        <v>0</v>
      </c>
      <c r="Q18" s="174">
        <f>ROUND(E18*P18,2)</f>
        <v>0</v>
      </c>
      <c r="R18" s="176" t="s">
        <v>230</v>
      </c>
      <c r="S18" s="176" t="s">
        <v>231</v>
      </c>
      <c r="T18" s="177" t="s">
        <v>231</v>
      </c>
      <c r="U18" s="159">
        <v>20.6</v>
      </c>
      <c r="V18" s="159">
        <f>ROUND(E18*U18,2)</f>
        <v>2.3199999999999998</v>
      </c>
      <c r="W18" s="159"/>
      <c r="X18" s="159" t="s">
        <v>232</v>
      </c>
      <c r="Y18" s="159" t="s">
        <v>233</v>
      </c>
      <c r="Z18" s="148"/>
      <c r="AA18" s="148"/>
      <c r="AB18" s="148"/>
      <c r="AC18" s="148"/>
      <c r="AD18" s="148"/>
      <c r="AE18" s="148"/>
      <c r="AF18" s="148"/>
      <c r="AG18" s="148" t="s">
        <v>234</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52" t="s">
        <v>249</v>
      </c>
      <c r="D19" s="253"/>
      <c r="E19" s="253"/>
      <c r="F19" s="253"/>
      <c r="G19" s="253"/>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236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9" t="s">
        <v>250</v>
      </c>
      <c r="D20" s="161"/>
      <c r="E20" s="162">
        <v>0.11262</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238</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1">
        <v>4</v>
      </c>
      <c r="B21" s="172" t="s">
        <v>251</v>
      </c>
      <c r="C21" s="188" t="s">
        <v>252</v>
      </c>
      <c r="D21" s="173" t="s">
        <v>253</v>
      </c>
      <c r="E21" s="174">
        <v>0.372</v>
      </c>
      <c r="F21" s="175"/>
      <c r="G21" s="176">
        <f>ROUND(E21*F21,2)</f>
        <v>0</v>
      </c>
      <c r="H21" s="175"/>
      <c r="I21" s="176">
        <f>ROUND(E21*H21,2)</f>
        <v>0</v>
      </c>
      <c r="J21" s="175"/>
      <c r="K21" s="176">
        <f>ROUND(E21*J21,2)</f>
        <v>0</v>
      </c>
      <c r="L21" s="176">
        <v>21</v>
      </c>
      <c r="M21" s="176">
        <f>G21*(1+L21/100)</f>
        <v>0</v>
      </c>
      <c r="N21" s="174">
        <v>0.16339999999999999</v>
      </c>
      <c r="O21" s="174">
        <f>ROUND(E21*N21,2)</f>
        <v>0.06</v>
      </c>
      <c r="P21" s="174">
        <v>0</v>
      </c>
      <c r="Q21" s="174">
        <f>ROUND(E21*P21,2)</f>
        <v>0</v>
      </c>
      <c r="R21" s="176" t="s">
        <v>254</v>
      </c>
      <c r="S21" s="176" t="s">
        <v>231</v>
      </c>
      <c r="T21" s="177" t="s">
        <v>231</v>
      </c>
      <c r="U21" s="159">
        <v>1.2225999999999999</v>
      </c>
      <c r="V21" s="159">
        <f>ROUND(E21*U21,2)</f>
        <v>0.45</v>
      </c>
      <c r="W21" s="159"/>
      <c r="X21" s="159" t="s">
        <v>232</v>
      </c>
      <c r="Y21" s="159" t="s">
        <v>233</v>
      </c>
      <c r="Z21" s="148"/>
      <c r="AA21" s="148"/>
      <c r="AB21" s="148"/>
      <c r="AC21" s="148"/>
      <c r="AD21" s="148"/>
      <c r="AE21" s="148"/>
      <c r="AF21" s="148"/>
      <c r="AG21" s="148" t="s">
        <v>234</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2" t="s">
        <v>255</v>
      </c>
      <c r="D22" s="253"/>
      <c r="E22" s="253"/>
      <c r="F22" s="253"/>
      <c r="G22" s="253"/>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236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89" t="s">
        <v>256</v>
      </c>
      <c r="D23" s="161"/>
      <c r="E23" s="162">
        <v>0.372</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238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1">
        <v>5</v>
      </c>
      <c r="B24" s="172" t="s">
        <v>257</v>
      </c>
      <c r="C24" s="188" t="s">
        <v>258</v>
      </c>
      <c r="D24" s="173" t="s">
        <v>253</v>
      </c>
      <c r="E24" s="174">
        <v>4.2</v>
      </c>
      <c r="F24" s="175"/>
      <c r="G24" s="176">
        <f>ROUND(E24*F24,2)</f>
        <v>0</v>
      </c>
      <c r="H24" s="175"/>
      <c r="I24" s="176">
        <f>ROUND(E24*H24,2)</f>
        <v>0</v>
      </c>
      <c r="J24" s="175"/>
      <c r="K24" s="176">
        <f>ROUND(E24*J24,2)</f>
        <v>0</v>
      </c>
      <c r="L24" s="176">
        <v>21</v>
      </c>
      <c r="M24" s="176">
        <f>G24*(1+L24/100)</f>
        <v>0</v>
      </c>
      <c r="N24" s="174">
        <v>0.26144000000000001</v>
      </c>
      <c r="O24" s="174">
        <f>ROUND(E24*N24,2)</f>
        <v>1.1000000000000001</v>
      </c>
      <c r="P24" s="174">
        <v>0</v>
      </c>
      <c r="Q24" s="174">
        <f>ROUND(E24*P24,2)</f>
        <v>0</v>
      </c>
      <c r="R24" s="176" t="s">
        <v>230</v>
      </c>
      <c r="S24" s="176" t="s">
        <v>231</v>
      </c>
      <c r="T24" s="177" t="s">
        <v>231</v>
      </c>
      <c r="U24" s="159">
        <v>1.621</v>
      </c>
      <c r="V24" s="159">
        <f>ROUND(E24*U24,2)</f>
        <v>6.81</v>
      </c>
      <c r="W24" s="159"/>
      <c r="X24" s="159" t="s">
        <v>232</v>
      </c>
      <c r="Y24" s="159" t="s">
        <v>233</v>
      </c>
      <c r="Z24" s="148"/>
      <c r="AA24" s="148"/>
      <c r="AB24" s="148"/>
      <c r="AC24" s="148"/>
      <c r="AD24" s="148"/>
      <c r="AE24" s="148"/>
      <c r="AF24" s="148"/>
      <c r="AG24" s="148" t="s">
        <v>234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2" x14ac:dyDescent="0.2">
      <c r="A25" s="155"/>
      <c r="B25" s="156"/>
      <c r="C25" s="252" t="s">
        <v>259</v>
      </c>
      <c r="D25" s="253"/>
      <c r="E25" s="253"/>
      <c r="F25" s="253"/>
      <c r="G25" s="253"/>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236</v>
      </c>
      <c r="AH25" s="148"/>
      <c r="AI25" s="148"/>
      <c r="AJ25" s="148"/>
      <c r="AK25" s="148"/>
      <c r="AL25" s="148"/>
      <c r="AM25" s="148"/>
      <c r="AN25" s="148"/>
      <c r="AO25" s="148"/>
      <c r="AP25" s="148"/>
      <c r="AQ25" s="148"/>
      <c r="AR25" s="148"/>
      <c r="AS25" s="148"/>
      <c r="AT25" s="148"/>
      <c r="AU25" s="148"/>
      <c r="AV25" s="148"/>
      <c r="AW25" s="148"/>
      <c r="AX25" s="148"/>
      <c r="AY25" s="148"/>
      <c r="AZ25" s="148"/>
      <c r="BA25" s="178" t="str">
        <f>C25</f>
        <v>ve vybouraných otvorech, s vysekáním kapes pro zavázání, z jakýchkoliv cihel, z pomocného pracovního lešení o výšce podlahy do 1900 mm a pro zatížení do 1,5 kPa,</v>
      </c>
      <c r="BB25" s="148"/>
      <c r="BC25" s="148"/>
      <c r="BD25" s="148"/>
      <c r="BE25" s="148"/>
      <c r="BF25" s="148"/>
      <c r="BG25" s="148"/>
      <c r="BH25" s="148"/>
    </row>
    <row r="26" spans="1:60" outlineLevel="2" x14ac:dyDescent="0.2">
      <c r="A26" s="155"/>
      <c r="B26" s="156"/>
      <c r="C26" s="189" t="s">
        <v>260</v>
      </c>
      <c r="D26" s="161"/>
      <c r="E26" s="162">
        <v>1.05</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238</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89" t="s">
        <v>261</v>
      </c>
      <c r="D27" s="161"/>
      <c r="E27" s="162">
        <v>2.52</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238</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89" t="s">
        <v>262</v>
      </c>
      <c r="D28" s="161"/>
      <c r="E28" s="162">
        <v>0.63</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238</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64" t="s">
        <v>225</v>
      </c>
      <c r="B29" s="165" t="s">
        <v>147</v>
      </c>
      <c r="C29" s="187" t="s">
        <v>148</v>
      </c>
      <c r="D29" s="166"/>
      <c r="E29" s="167"/>
      <c r="F29" s="168"/>
      <c r="G29" s="168">
        <f>SUMIF(AG30:AG73,"&lt;&gt;NOR",G30:G73)</f>
        <v>0</v>
      </c>
      <c r="H29" s="168"/>
      <c r="I29" s="168">
        <f>SUM(I30:I73)</f>
        <v>0</v>
      </c>
      <c r="J29" s="168"/>
      <c r="K29" s="168">
        <f>SUM(K30:K73)</f>
        <v>0</v>
      </c>
      <c r="L29" s="168"/>
      <c r="M29" s="168">
        <f>SUM(M30:M73)</f>
        <v>0</v>
      </c>
      <c r="N29" s="167"/>
      <c r="O29" s="167">
        <f>SUM(O30:O73)</f>
        <v>12.16</v>
      </c>
      <c r="P29" s="167"/>
      <c r="Q29" s="167">
        <f>SUM(Q30:Q73)</f>
        <v>0</v>
      </c>
      <c r="R29" s="168"/>
      <c r="S29" s="168"/>
      <c r="T29" s="169"/>
      <c r="U29" s="163"/>
      <c r="V29" s="163">
        <f>SUM(V30:V73)</f>
        <v>382.63000000000005</v>
      </c>
      <c r="W29" s="163"/>
      <c r="X29" s="163"/>
      <c r="Y29" s="163"/>
      <c r="AG29" t="s">
        <v>226</v>
      </c>
    </row>
    <row r="30" spans="1:60" ht="22.5" outlineLevel="1" x14ac:dyDescent="0.2">
      <c r="A30" s="171">
        <v>6</v>
      </c>
      <c r="B30" s="172" t="s">
        <v>263</v>
      </c>
      <c r="C30" s="188" t="s">
        <v>264</v>
      </c>
      <c r="D30" s="173" t="s">
        <v>253</v>
      </c>
      <c r="E30" s="174">
        <v>22.237549999999999</v>
      </c>
      <c r="F30" s="175"/>
      <c r="G30" s="176">
        <f>ROUND(E30*F30,2)</f>
        <v>0</v>
      </c>
      <c r="H30" s="175"/>
      <c r="I30" s="176">
        <f>ROUND(E30*H30,2)</f>
        <v>0</v>
      </c>
      <c r="J30" s="175"/>
      <c r="K30" s="176">
        <f>ROUND(E30*J30,2)</f>
        <v>0</v>
      </c>
      <c r="L30" s="176">
        <v>21</v>
      </c>
      <c r="M30" s="176">
        <f>G30*(1+L30/100)</f>
        <v>0</v>
      </c>
      <c r="N30" s="174">
        <v>1.366E-2</v>
      </c>
      <c r="O30" s="174">
        <f>ROUND(E30*N30,2)</f>
        <v>0.3</v>
      </c>
      <c r="P30" s="174">
        <v>0</v>
      </c>
      <c r="Q30" s="174">
        <f>ROUND(E30*P30,2)</f>
        <v>0</v>
      </c>
      <c r="R30" s="176"/>
      <c r="S30" s="176" t="s">
        <v>265</v>
      </c>
      <c r="T30" s="177" t="s">
        <v>266</v>
      </c>
      <c r="U30" s="159">
        <v>0.8</v>
      </c>
      <c r="V30" s="159">
        <f>ROUND(E30*U30,2)</f>
        <v>17.79</v>
      </c>
      <c r="W30" s="159"/>
      <c r="X30" s="159" t="s">
        <v>232</v>
      </c>
      <c r="Y30" s="159" t="s">
        <v>267</v>
      </c>
      <c r="Z30" s="148"/>
      <c r="AA30" s="148"/>
      <c r="AB30" s="148"/>
      <c r="AC30" s="148"/>
      <c r="AD30" s="148"/>
      <c r="AE30" s="148"/>
      <c r="AF30" s="148"/>
      <c r="AG30" s="148" t="s">
        <v>234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9" t="s">
        <v>268</v>
      </c>
      <c r="D31" s="161"/>
      <c r="E31" s="162">
        <v>7.6079999999999997</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238</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89" t="s">
        <v>269</v>
      </c>
      <c r="D32" s="161"/>
      <c r="E32" s="162">
        <v>8.8759999999999994</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238</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89" t="s">
        <v>270</v>
      </c>
      <c r="D33" s="161"/>
      <c r="E33" s="162">
        <v>5.7535499999999997</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238</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71">
        <v>7</v>
      </c>
      <c r="B34" s="172" t="s">
        <v>271</v>
      </c>
      <c r="C34" s="188" t="s">
        <v>272</v>
      </c>
      <c r="D34" s="173" t="s">
        <v>253</v>
      </c>
      <c r="E34" s="174">
        <v>12.569050000000001</v>
      </c>
      <c r="F34" s="175"/>
      <c r="G34" s="176">
        <f>ROUND(E34*F34,2)</f>
        <v>0</v>
      </c>
      <c r="H34" s="175"/>
      <c r="I34" s="176">
        <f>ROUND(E34*H34,2)</f>
        <v>0</v>
      </c>
      <c r="J34" s="175"/>
      <c r="K34" s="176">
        <f>ROUND(E34*J34,2)</f>
        <v>0</v>
      </c>
      <c r="L34" s="176">
        <v>21</v>
      </c>
      <c r="M34" s="176">
        <f>G34*(1+L34/100)</f>
        <v>0</v>
      </c>
      <c r="N34" s="174">
        <v>1.3769999999999999E-2</v>
      </c>
      <c r="O34" s="174">
        <f>ROUND(E34*N34,2)</f>
        <v>0.17</v>
      </c>
      <c r="P34" s="174">
        <v>0</v>
      </c>
      <c r="Q34" s="174">
        <f>ROUND(E34*P34,2)</f>
        <v>0</v>
      </c>
      <c r="R34" s="176"/>
      <c r="S34" s="176" t="s">
        <v>265</v>
      </c>
      <c r="T34" s="177" t="s">
        <v>266</v>
      </c>
      <c r="U34" s="159">
        <v>0.8</v>
      </c>
      <c r="V34" s="159">
        <f>ROUND(E34*U34,2)</f>
        <v>10.06</v>
      </c>
      <c r="W34" s="159"/>
      <c r="X34" s="159" t="s">
        <v>232</v>
      </c>
      <c r="Y34" s="159" t="s">
        <v>267</v>
      </c>
      <c r="Z34" s="148"/>
      <c r="AA34" s="148"/>
      <c r="AB34" s="148"/>
      <c r="AC34" s="148"/>
      <c r="AD34" s="148"/>
      <c r="AE34" s="148"/>
      <c r="AF34" s="148"/>
      <c r="AG34" s="148" t="s">
        <v>234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9" t="s">
        <v>273</v>
      </c>
      <c r="D35" s="161"/>
      <c r="E35" s="162">
        <v>12.569050000000001</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238</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1" x14ac:dyDescent="0.2">
      <c r="A36" s="171">
        <v>8</v>
      </c>
      <c r="B36" s="172" t="s">
        <v>274</v>
      </c>
      <c r="C36" s="188" t="s">
        <v>275</v>
      </c>
      <c r="D36" s="173" t="s">
        <v>253</v>
      </c>
      <c r="E36" s="174">
        <v>24.345300000000002</v>
      </c>
      <c r="F36" s="175"/>
      <c r="G36" s="176">
        <f>ROUND(E36*F36,2)</f>
        <v>0</v>
      </c>
      <c r="H36" s="175"/>
      <c r="I36" s="176">
        <f>ROUND(E36*H36,2)</f>
        <v>0</v>
      </c>
      <c r="J36" s="175"/>
      <c r="K36" s="176">
        <f>ROUND(E36*J36,2)</f>
        <v>0</v>
      </c>
      <c r="L36" s="176">
        <v>21</v>
      </c>
      <c r="M36" s="176">
        <f>G36*(1+L36/100)</f>
        <v>0</v>
      </c>
      <c r="N36" s="174">
        <v>2.5610000000000001E-2</v>
      </c>
      <c r="O36" s="174">
        <f>ROUND(E36*N36,2)</f>
        <v>0.62</v>
      </c>
      <c r="P36" s="174">
        <v>0</v>
      </c>
      <c r="Q36" s="174">
        <f>ROUND(E36*P36,2)</f>
        <v>0</v>
      </c>
      <c r="R36" s="176" t="s">
        <v>254</v>
      </c>
      <c r="S36" s="176" t="s">
        <v>231</v>
      </c>
      <c r="T36" s="177" t="s">
        <v>231</v>
      </c>
      <c r="U36" s="159">
        <v>0.99</v>
      </c>
      <c r="V36" s="159">
        <f>ROUND(E36*U36,2)</f>
        <v>24.1</v>
      </c>
      <c r="W36" s="159"/>
      <c r="X36" s="159" t="s">
        <v>232</v>
      </c>
      <c r="Y36" s="159" t="s">
        <v>276</v>
      </c>
      <c r="Z36" s="148"/>
      <c r="AA36" s="148"/>
      <c r="AB36" s="148"/>
      <c r="AC36" s="148"/>
      <c r="AD36" s="148"/>
      <c r="AE36" s="148"/>
      <c r="AF36" s="148"/>
      <c r="AG36" s="148" t="s">
        <v>234</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2" x14ac:dyDescent="0.2">
      <c r="A37" s="155"/>
      <c r="B37" s="156"/>
      <c r="C37" s="252" t="s">
        <v>277</v>
      </c>
      <c r="D37" s="253"/>
      <c r="E37" s="253"/>
      <c r="F37" s="253"/>
      <c r="G37" s="253"/>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236</v>
      </c>
      <c r="AH37" s="148"/>
      <c r="AI37" s="148"/>
      <c r="AJ37" s="148"/>
      <c r="AK37" s="148"/>
      <c r="AL37" s="148"/>
      <c r="AM37" s="148"/>
      <c r="AN37" s="148"/>
      <c r="AO37" s="148"/>
      <c r="AP37" s="148"/>
      <c r="AQ37" s="148"/>
      <c r="AR37" s="148"/>
      <c r="AS37" s="148"/>
      <c r="AT37" s="148"/>
      <c r="AU37" s="148"/>
      <c r="AV37" s="148"/>
      <c r="AW37" s="148"/>
      <c r="AX37" s="148"/>
      <c r="AY37" s="148"/>
      <c r="AZ37" s="148"/>
      <c r="BA37" s="178" t="str">
        <f>C37</f>
        <v>zřízení nosné konstrukce příčky, vložení tepelné izolace tl. do 5 cm, montáž desek, tmelení spár Q2 a úprava rohů. Včetně dodávek materiálu.</v>
      </c>
      <c r="BB37" s="148"/>
      <c r="BC37" s="148"/>
      <c r="BD37" s="148"/>
      <c r="BE37" s="148"/>
      <c r="BF37" s="148"/>
      <c r="BG37" s="148"/>
      <c r="BH37" s="148"/>
    </row>
    <row r="38" spans="1:60" outlineLevel="2" x14ac:dyDescent="0.2">
      <c r="A38" s="155"/>
      <c r="B38" s="156"/>
      <c r="C38" s="189" t="s">
        <v>278</v>
      </c>
      <c r="D38" s="161"/>
      <c r="E38" s="162">
        <v>7.5445000000000002</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238</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89" t="s">
        <v>279</v>
      </c>
      <c r="D39" s="161"/>
      <c r="E39" s="162">
        <v>7.3067500000000001</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238</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89" t="s">
        <v>280</v>
      </c>
      <c r="D40" s="161"/>
      <c r="E40" s="162">
        <v>9.4940499999999997</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238</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71">
        <v>9</v>
      </c>
      <c r="B41" s="172" t="s">
        <v>281</v>
      </c>
      <c r="C41" s="188" t="s">
        <v>282</v>
      </c>
      <c r="D41" s="173" t="s">
        <v>253</v>
      </c>
      <c r="E41" s="174">
        <v>24.345300000000002</v>
      </c>
      <c r="F41" s="175"/>
      <c r="G41" s="176">
        <f>ROUND(E41*F41,2)</f>
        <v>0</v>
      </c>
      <c r="H41" s="175"/>
      <c r="I41" s="176">
        <f>ROUND(E41*H41,2)</f>
        <v>0</v>
      </c>
      <c r="J41" s="175"/>
      <c r="K41" s="176">
        <f>ROUND(E41*J41,2)</f>
        <v>0</v>
      </c>
      <c r="L41" s="176">
        <v>21</v>
      </c>
      <c r="M41" s="176">
        <f>G41*(1+L41/100)</f>
        <v>0</v>
      </c>
      <c r="N41" s="174">
        <v>1.1999999999999999E-3</v>
      </c>
      <c r="O41" s="174">
        <f>ROUND(E41*N41,2)</f>
        <v>0.03</v>
      </c>
      <c r="P41" s="174">
        <v>0</v>
      </c>
      <c r="Q41" s="174">
        <f>ROUND(E41*P41,2)</f>
        <v>0</v>
      </c>
      <c r="R41" s="176" t="s">
        <v>254</v>
      </c>
      <c r="S41" s="176" t="s">
        <v>231</v>
      </c>
      <c r="T41" s="177" t="s">
        <v>231</v>
      </c>
      <c r="U41" s="159">
        <v>7.5300000000000006E-2</v>
      </c>
      <c r="V41" s="159">
        <f>ROUND(E41*U41,2)</f>
        <v>1.83</v>
      </c>
      <c r="W41" s="159"/>
      <c r="X41" s="159" t="s">
        <v>232</v>
      </c>
      <c r="Y41" s="159" t="s">
        <v>276</v>
      </c>
      <c r="Z41" s="148"/>
      <c r="AA41" s="148"/>
      <c r="AB41" s="148"/>
      <c r="AC41" s="148"/>
      <c r="AD41" s="148"/>
      <c r="AE41" s="148"/>
      <c r="AF41" s="148"/>
      <c r="AG41" s="148" t="s">
        <v>234</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89" t="s">
        <v>283</v>
      </c>
      <c r="D42" s="161"/>
      <c r="E42" s="162">
        <v>24.345300000000002</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238</v>
      </c>
      <c r="AH42" s="148">
        <v>5</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33.75" outlineLevel="1" x14ac:dyDescent="0.2">
      <c r="A43" s="171">
        <v>10</v>
      </c>
      <c r="B43" s="172" t="s">
        <v>284</v>
      </c>
      <c r="C43" s="188" t="s">
        <v>285</v>
      </c>
      <c r="D43" s="173" t="s">
        <v>253</v>
      </c>
      <c r="E43" s="174">
        <v>61.547550000000001</v>
      </c>
      <c r="F43" s="175"/>
      <c r="G43" s="176">
        <f>ROUND(E43*F43,2)</f>
        <v>0</v>
      </c>
      <c r="H43" s="175"/>
      <c r="I43" s="176">
        <f>ROUND(E43*H43,2)</f>
        <v>0</v>
      </c>
      <c r="J43" s="175"/>
      <c r="K43" s="176">
        <f>ROUND(E43*J43,2)</f>
        <v>0</v>
      </c>
      <c r="L43" s="176">
        <v>21</v>
      </c>
      <c r="M43" s="176">
        <f>G43*(1+L43/100)</f>
        <v>0</v>
      </c>
      <c r="N43" s="174">
        <v>2.5649999999999999E-2</v>
      </c>
      <c r="O43" s="174">
        <f>ROUND(E43*N43,2)</f>
        <v>1.58</v>
      </c>
      <c r="P43" s="174">
        <v>0</v>
      </c>
      <c r="Q43" s="174">
        <f>ROUND(E43*P43,2)</f>
        <v>0</v>
      </c>
      <c r="R43" s="176" t="s">
        <v>254</v>
      </c>
      <c r="S43" s="176" t="s">
        <v>231</v>
      </c>
      <c r="T43" s="177" t="s">
        <v>231</v>
      </c>
      <c r="U43" s="159">
        <v>0.99</v>
      </c>
      <c r="V43" s="159">
        <f>ROUND(E43*U43,2)</f>
        <v>60.93</v>
      </c>
      <c r="W43" s="159"/>
      <c r="X43" s="159" t="s">
        <v>232</v>
      </c>
      <c r="Y43" s="159" t="s">
        <v>286</v>
      </c>
      <c r="Z43" s="148"/>
      <c r="AA43" s="148"/>
      <c r="AB43" s="148"/>
      <c r="AC43" s="148"/>
      <c r="AD43" s="148"/>
      <c r="AE43" s="148"/>
      <c r="AF43" s="148"/>
      <c r="AG43" s="148" t="s">
        <v>234</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2" x14ac:dyDescent="0.2">
      <c r="A44" s="155"/>
      <c r="B44" s="156"/>
      <c r="C44" s="252" t="s">
        <v>277</v>
      </c>
      <c r="D44" s="253"/>
      <c r="E44" s="253"/>
      <c r="F44" s="253"/>
      <c r="G44" s="253"/>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236</v>
      </c>
      <c r="AH44" s="148"/>
      <c r="AI44" s="148"/>
      <c r="AJ44" s="148"/>
      <c r="AK44" s="148"/>
      <c r="AL44" s="148"/>
      <c r="AM44" s="148"/>
      <c r="AN44" s="148"/>
      <c r="AO44" s="148"/>
      <c r="AP44" s="148"/>
      <c r="AQ44" s="148"/>
      <c r="AR44" s="148"/>
      <c r="AS44" s="148"/>
      <c r="AT44" s="148"/>
      <c r="AU44" s="148"/>
      <c r="AV44" s="148"/>
      <c r="AW44" s="148"/>
      <c r="AX44" s="148"/>
      <c r="AY44" s="148"/>
      <c r="AZ44" s="148"/>
      <c r="BA44" s="178" t="str">
        <f>C44</f>
        <v>zřízení nosné konstrukce příčky, vložení tepelné izolace tl. do 5 cm, montáž desek, tmelení spár Q2 a úprava rohů. Včetně dodávek materiálu.</v>
      </c>
      <c r="BB44" s="148"/>
      <c r="BC44" s="148"/>
      <c r="BD44" s="148"/>
      <c r="BE44" s="148"/>
      <c r="BF44" s="148"/>
      <c r="BG44" s="148"/>
      <c r="BH44" s="148"/>
    </row>
    <row r="45" spans="1:60" outlineLevel="2" x14ac:dyDescent="0.2">
      <c r="A45" s="155"/>
      <c r="B45" s="156"/>
      <c r="C45" s="189" t="s">
        <v>287</v>
      </c>
      <c r="D45" s="161"/>
      <c r="E45" s="162">
        <v>5.7694000000000001</v>
      </c>
      <c r="F45" s="159"/>
      <c r="G45" s="159"/>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238</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189" t="s">
        <v>288</v>
      </c>
      <c r="D46" s="161"/>
      <c r="E46" s="162">
        <v>11.19</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238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89" t="s">
        <v>289</v>
      </c>
      <c r="D47" s="161"/>
      <c r="E47" s="162">
        <v>7.9249499999999999</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238</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89" t="s">
        <v>290</v>
      </c>
      <c r="D48" s="161"/>
      <c r="E48" s="162">
        <v>13.2189</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238</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89" t="s">
        <v>291</v>
      </c>
      <c r="D49" s="161"/>
      <c r="E49" s="162">
        <v>23.444299999999998</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238</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x14ac:dyDescent="0.2">
      <c r="A50" s="171">
        <v>11</v>
      </c>
      <c r="B50" s="172" t="s">
        <v>292</v>
      </c>
      <c r="C50" s="188" t="s">
        <v>293</v>
      </c>
      <c r="D50" s="173" t="s">
        <v>253</v>
      </c>
      <c r="E50" s="174">
        <v>9.827</v>
      </c>
      <c r="F50" s="175"/>
      <c r="G50" s="176">
        <f>ROUND(E50*F50,2)</f>
        <v>0</v>
      </c>
      <c r="H50" s="175"/>
      <c r="I50" s="176">
        <f>ROUND(E50*H50,2)</f>
        <v>0</v>
      </c>
      <c r="J50" s="175"/>
      <c r="K50" s="176">
        <f>ROUND(E50*J50,2)</f>
        <v>0</v>
      </c>
      <c r="L50" s="176">
        <v>21</v>
      </c>
      <c r="M50" s="176">
        <f>G50*(1+L50/100)</f>
        <v>0</v>
      </c>
      <c r="N50" s="174">
        <v>2.794E-2</v>
      </c>
      <c r="O50" s="174">
        <f>ROUND(E50*N50,2)</f>
        <v>0.27</v>
      </c>
      <c r="P50" s="174">
        <v>0</v>
      </c>
      <c r="Q50" s="174">
        <f>ROUND(E50*P50,2)</f>
        <v>0</v>
      </c>
      <c r="R50" s="176"/>
      <c r="S50" s="176" t="s">
        <v>265</v>
      </c>
      <c r="T50" s="177" t="s">
        <v>266</v>
      </c>
      <c r="U50" s="159">
        <v>0.99</v>
      </c>
      <c r="V50" s="159">
        <f>ROUND(E50*U50,2)</f>
        <v>9.73</v>
      </c>
      <c r="W50" s="159"/>
      <c r="X50" s="159" t="s">
        <v>232</v>
      </c>
      <c r="Y50" s="159" t="s">
        <v>294</v>
      </c>
      <c r="Z50" s="148"/>
      <c r="AA50" s="148"/>
      <c r="AB50" s="148"/>
      <c r="AC50" s="148"/>
      <c r="AD50" s="148"/>
      <c r="AE50" s="148"/>
      <c r="AF50" s="148"/>
      <c r="AG50" s="148" t="s">
        <v>234</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9" t="s">
        <v>295</v>
      </c>
      <c r="D51" s="161"/>
      <c r="E51" s="162">
        <v>9.827</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238</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71">
        <v>12</v>
      </c>
      <c r="B52" s="172" t="s">
        <v>296</v>
      </c>
      <c r="C52" s="188" t="s">
        <v>297</v>
      </c>
      <c r="D52" s="173" t="s">
        <v>253</v>
      </c>
      <c r="E52" s="174">
        <v>120.40170000000001</v>
      </c>
      <c r="F52" s="175"/>
      <c r="G52" s="176">
        <f>ROUND(E52*F52,2)</f>
        <v>0</v>
      </c>
      <c r="H52" s="175"/>
      <c r="I52" s="176">
        <f>ROUND(E52*H52,2)</f>
        <v>0</v>
      </c>
      <c r="J52" s="175"/>
      <c r="K52" s="176">
        <f>ROUND(E52*J52,2)</f>
        <v>0</v>
      </c>
      <c r="L52" s="176">
        <v>21</v>
      </c>
      <c r="M52" s="176">
        <f>G52*(1+L52/100)</f>
        <v>0</v>
      </c>
      <c r="N52" s="174">
        <v>4.6050000000000001E-2</v>
      </c>
      <c r="O52" s="174">
        <f>ROUND(E52*N52,2)</f>
        <v>5.54</v>
      </c>
      <c r="P52" s="174">
        <v>0</v>
      </c>
      <c r="Q52" s="174">
        <f>ROUND(E52*P52,2)</f>
        <v>0</v>
      </c>
      <c r="R52" s="176"/>
      <c r="S52" s="176" t="s">
        <v>265</v>
      </c>
      <c r="T52" s="177" t="s">
        <v>266</v>
      </c>
      <c r="U52" s="159">
        <v>1.2869999999999999</v>
      </c>
      <c r="V52" s="159">
        <f>ROUND(E52*U52,2)</f>
        <v>154.96</v>
      </c>
      <c r="W52" s="159"/>
      <c r="X52" s="159" t="s">
        <v>232</v>
      </c>
      <c r="Y52" s="159" t="s">
        <v>294</v>
      </c>
      <c r="Z52" s="148"/>
      <c r="AA52" s="148"/>
      <c r="AB52" s="148"/>
      <c r="AC52" s="148"/>
      <c r="AD52" s="148"/>
      <c r="AE52" s="148"/>
      <c r="AF52" s="148"/>
      <c r="AG52" s="148" t="s">
        <v>234</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89" t="s">
        <v>298</v>
      </c>
      <c r="D53" s="161"/>
      <c r="E53" s="162">
        <v>14.348000000000001</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238</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89" t="s">
        <v>299</v>
      </c>
      <c r="D54" s="161"/>
      <c r="E54" s="162">
        <v>35.979500000000002</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238</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89" t="s">
        <v>300</v>
      </c>
      <c r="D55" s="161"/>
      <c r="E55" s="162">
        <v>19.81625</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238</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189" t="s">
        <v>301</v>
      </c>
      <c r="D56" s="161"/>
      <c r="E56" s="162">
        <v>25.396149999999999</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238</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189" t="s">
        <v>302</v>
      </c>
      <c r="D57" s="161"/>
      <c r="E57" s="162">
        <v>11.642899999999999</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238</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89" t="s">
        <v>290</v>
      </c>
      <c r="D58" s="161"/>
      <c r="E58" s="162">
        <v>13.2189</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238</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33.75" outlineLevel="1" x14ac:dyDescent="0.2">
      <c r="A59" s="171">
        <v>13</v>
      </c>
      <c r="B59" s="172" t="s">
        <v>303</v>
      </c>
      <c r="C59" s="188" t="s">
        <v>304</v>
      </c>
      <c r="D59" s="173" t="s">
        <v>253</v>
      </c>
      <c r="E59" s="174">
        <v>58.897950000000002</v>
      </c>
      <c r="F59" s="175"/>
      <c r="G59" s="176">
        <f>ROUND(E59*F59,2)</f>
        <v>0</v>
      </c>
      <c r="H59" s="175"/>
      <c r="I59" s="176">
        <f>ROUND(E59*H59,2)</f>
        <v>0</v>
      </c>
      <c r="J59" s="175"/>
      <c r="K59" s="176">
        <f>ROUND(E59*J59,2)</f>
        <v>0</v>
      </c>
      <c r="L59" s="176">
        <v>21</v>
      </c>
      <c r="M59" s="176">
        <f>G59*(1+L59/100)</f>
        <v>0</v>
      </c>
      <c r="N59" s="174">
        <v>4.768E-2</v>
      </c>
      <c r="O59" s="174">
        <f>ROUND(E59*N59,2)</f>
        <v>2.81</v>
      </c>
      <c r="P59" s="174">
        <v>0</v>
      </c>
      <c r="Q59" s="174">
        <f>ROUND(E59*P59,2)</f>
        <v>0</v>
      </c>
      <c r="R59" s="176" t="s">
        <v>254</v>
      </c>
      <c r="S59" s="176" t="s">
        <v>231</v>
      </c>
      <c r="T59" s="177" t="s">
        <v>231</v>
      </c>
      <c r="U59" s="159">
        <v>1.2869999999999999</v>
      </c>
      <c r="V59" s="159">
        <f>ROUND(E59*U59,2)</f>
        <v>75.8</v>
      </c>
      <c r="W59" s="159"/>
      <c r="X59" s="159" t="s">
        <v>232</v>
      </c>
      <c r="Y59" s="159" t="s">
        <v>305</v>
      </c>
      <c r="Z59" s="148"/>
      <c r="AA59" s="148"/>
      <c r="AB59" s="148"/>
      <c r="AC59" s="148"/>
      <c r="AD59" s="148"/>
      <c r="AE59" s="148"/>
      <c r="AF59" s="148"/>
      <c r="AG59" s="148" t="s">
        <v>234</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2" x14ac:dyDescent="0.2">
      <c r="A60" s="155"/>
      <c r="B60" s="156"/>
      <c r="C60" s="252" t="s">
        <v>277</v>
      </c>
      <c r="D60" s="253"/>
      <c r="E60" s="253"/>
      <c r="F60" s="253"/>
      <c r="G60" s="253"/>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236</v>
      </c>
      <c r="AH60" s="148"/>
      <c r="AI60" s="148"/>
      <c r="AJ60" s="148"/>
      <c r="AK60" s="148"/>
      <c r="AL60" s="148"/>
      <c r="AM60" s="148"/>
      <c r="AN60" s="148"/>
      <c r="AO60" s="148"/>
      <c r="AP60" s="148"/>
      <c r="AQ60" s="148"/>
      <c r="AR60" s="148"/>
      <c r="AS60" s="148"/>
      <c r="AT60" s="148"/>
      <c r="AU60" s="148"/>
      <c r="AV60" s="148"/>
      <c r="AW60" s="148"/>
      <c r="AX60" s="148"/>
      <c r="AY60" s="148"/>
      <c r="AZ60" s="148"/>
      <c r="BA60" s="178" t="str">
        <f>C60</f>
        <v>zřízení nosné konstrukce příčky, vložení tepelné izolace tl. do 5 cm, montáž desek, tmelení spár Q2 a úprava rohů. Včetně dodávek materiálu.</v>
      </c>
      <c r="BB60" s="148"/>
      <c r="BC60" s="148"/>
      <c r="BD60" s="148"/>
      <c r="BE60" s="148"/>
      <c r="BF60" s="148"/>
      <c r="BG60" s="148"/>
      <c r="BH60" s="148"/>
    </row>
    <row r="61" spans="1:60" outlineLevel="2" x14ac:dyDescent="0.2">
      <c r="A61" s="155"/>
      <c r="B61" s="156"/>
      <c r="C61" s="189" t="s">
        <v>306</v>
      </c>
      <c r="D61" s="161"/>
      <c r="E61" s="162">
        <v>31.412099999999999</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238</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89" t="s">
        <v>307</v>
      </c>
      <c r="D62" s="161"/>
      <c r="E62" s="162">
        <v>13.43385</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238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89" t="s">
        <v>308</v>
      </c>
      <c r="D63" s="161"/>
      <c r="E63" s="162">
        <v>14.052</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238</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33.75" outlineLevel="1" x14ac:dyDescent="0.2">
      <c r="A64" s="171">
        <v>14</v>
      </c>
      <c r="B64" s="172" t="s">
        <v>309</v>
      </c>
      <c r="C64" s="188" t="s">
        <v>310</v>
      </c>
      <c r="D64" s="173" t="s">
        <v>253</v>
      </c>
      <c r="E64" s="174">
        <v>16.325500000000002</v>
      </c>
      <c r="F64" s="175"/>
      <c r="G64" s="176">
        <f>ROUND(E64*F64,2)</f>
        <v>0</v>
      </c>
      <c r="H64" s="175"/>
      <c r="I64" s="176">
        <f>ROUND(E64*H64,2)</f>
        <v>0</v>
      </c>
      <c r="J64" s="175"/>
      <c r="K64" s="176">
        <f>ROUND(E64*J64,2)</f>
        <v>0</v>
      </c>
      <c r="L64" s="176">
        <v>21</v>
      </c>
      <c r="M64" s="176">
        <f>G64*(1+L64/100)</f>
        <v>0</v>
      </c>
      <c r="N64" s="174">
        <v>5.1310000000000001E-2</v>
      </c>
      <c r="O64" s="174">
        <f>ROUND(E64*N64,2)</f>
        <v>0.84</v>
      </c>
      <c r="P64" s="174">
        <v>0</v>
      </c>
      <c r="Q64" s="174">
        <f>ROUND(E64*P64,2)</f>
        <v>0</v>
      </c>
      <c r="R64" s="176" t="s">
        <v>254</v>
      </c>
      <c r="S64" s="176" t="s">
        <v>231</v>
      </c>
      <c r="T64" s="177" t="s">
        <v>231</v>
      </c>
      <c r="U64" s="159">
        <v>1.68</v>
      </c>
      <c r="V64" s="159">
        <f>ROUND(E64*U64,2)</f>
        <v>27.43</v>
      </c>
      <c r="W64" s="159"/>
      <c r="X64" s="159" t="s">
        <v>232</v>
      </c>
      <c r="Y64" s="159" t="s">
        <v>305</v>
      </c>
      <c r="Z64" s="148"/>
      <c r="AA64" s="148"/>
      <c r="AB64" s="148"/>
      <c r="AC64" s="148"/>
      <c r="AD64" s="148"/>
      <c r="AE64" s="148"/>
      <c r="AF64" s="148"/>
      <c r="AG64" s="148" t="s">
        <v>234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2" x14ac:dyDescent="0.2">
      <c r="A65" s="155"/>
      <c r="B65" s="156"/>
      <c r="C65" s="252" t="s">
        <v>277</v>
      </c>
      <c r="D65" s="253"/>
      <c r="E65" s="253"/>
      <c r="F65" s="253"/>
      <c r="G65" s="253"/>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236</v>
      </c>
      <c r="AH65" s="148"/>
      <c r="AI65" s="148"/>
      <c r="AJ65" s="148"/>
      <c r="AK65" s="148"/>
      <c r="AL65" s="148"/>
      <c r="AM65" s="148"/>
      <c r="AN65" s="148"/>
      <c r="AO65" s="148"/>
      <c r="AP65" s="148"/>
      <c r="AQ65" s="148"/>
      <c r="AR65" s="148"/>
      <c r="AS65" s="148"/>
      <c r="AT65" s="148"/>
      <c r="AU65" s="148"/>
      <c r="AV65" s="148"/>
      <c r="AW65" s="148"/>
      <c r="AX65" s="148"/>
      <c r="AY65" s="148"/>
      <c r="AZ65" s="148"/>
      <c r="BA65" s="178" t="str">
        <f>C65</f>
        <v>zřízení nosné konstrukce příčky, vložení tepelné izolace tl. do 5 cm, montáž desek, tmelení spár Q2 a úprava rohů. Včetně dodávek materiálu.</v>
      </c>
      <c r="BB65" s="148"/>
      <c r="BC65" s="148"/>
      <c r="BD65" s="148"/>
      <c r="BE65" s="148"/>
      <c r="BF65" s="148"/>
      <c r="BG65" s="148"/>
      <c r="BH65" s="148"/>
    </row>
    <row r="66" spans="1:60" outlineLevel="2" x14ac:dyDescent="0.2">
      <c r="A66" s="155"/>
      <c r="B66" s="156"/>
      <c r="C66" s="189" t="s">
        <v>311</v>
      </c>
      <c r="D66" s="161"/>
      <c r="E66" s="162">
        <v>13.1555</v>
      </c>
      <c r="F66" s="159"/>
      <c r="G66" s="1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238</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89" t="s">
        <v>312</v>
      </c>
      <c r="D67" s="161"/>
      <c r="E67" s="162">
        <v>3.17</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238</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71">
        <v>15</v>
      </c>
      <c r="B68" s="172" t="s">
        <v>313</v>
      </c>
      <c r="C68" s="188" t="s">
        <v>314</v>
      </c>
      <c r="D68" s="173" t="s">
        <v>253</v>
      </c>
      <c r="E68" s="174">
        <v>35.915950000000002</v>
      </c>
      <c r="F68" s="175"/>
      <c r="G68" s="176">
        <f>ROUND(E68*F68,2)</f>
        <v>0</v>
      </c>
      <c r="H68" s="175"/>
      <c r="I68" s="176">
        <f>ROUND(E68*H68,2)</f>
        <v>0</v>
      </c>
      <c r="J68" s="175"/>
      <c r="K68" s="176">
        <f>ROUND(E68*J68,2)</f>
        <v>0</v>
      </c>
      <c r="L68" s="176">
        <v>21</v>
      </c>
      <c r="M68" s="176">
        <f>G68*(1+L68/100)</f>
        <v>0</v>
      </c>
      <c r="N68" s="174">
        <v>0</v>
      </c>
      <c r="O68" s="174">
        <f>ROUND(E68*N68,2)</f>
        <v>0</v>
      </c>
      <c r="P68" s="174">
        <v>0</v>
      </c>
      <c r="Q68" s="174">
        <f>ROUND(E68*P68,2)</f>
        <v>0</v>
      </c>
      <c r="R68" s="176" t="s">
        <v>254</v>
      </c>
      <c r="S68" s="176" t="s">
        <v>231</v>
      </c>
      <c r="T68" s="177" t="s">
        <v>231</v>
      </c>
      <c r="U68" s="159">
        <v>0</v>
      </c>
      <c r="V68" s="159">
        <f>ROUND(E68*U68,2)</f>
        <v>0</v>
      </c>
      <c r="W68" s="159"/>
      <c r="X68" s="159" t="s">
        <v>232</v>
      </c>
      <c r="Y68" s="159" t="s">
        <v>315</v>
      </c>
      <c r="Z68" s="148"/>
      <c r="AA68" s="148"/>
      <c r="AB68" s="148"/>
      <c r="AC68" s="148"/>
      <c r="AD68" s="148"/>
      <c r="AE68" s="148"/>
      <c r="AF68" s="148"/>
      <c r="AG68" s="148" t="s">
        <v>234</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89" t="s">
        <v>288</v>
      </c>
      <c r="D69" s="161"/>
      <c r="E69" s="162">
        <v>11.19</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238</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5"/>
      <c r="B70" s="156"/>
      <c r="C70" s="189" t="s">
        <v>316</v>
      </c>
      <c r="D70" s="161"/>
      <c r="E70" s="162">
        <v>6.4984999999999999</v>
      </c>
      <c r="F70" s="159"/>
      <c r="G70" s="159"/>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238</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189" t="s">
        <v>289</v>
      </c>
      <c r="D71" s="161"/>
      <c r="E71" s="162">
        <v>7.9249499999999999</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238</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89" t="s">
        <v>317</v>
      </c>
      <c r="D72" s="161"/>
      <c r="E72" s="162">
        <v>6.8155000000000001</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238</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89" t="s">
        <v>318</v>
      </c>
      <c r="D73" s="161"/>
      <c r="E73" s="162">
        <v>3.4870000000000001</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238</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x14ac:dyDescent="0.2">
      <c r="A74" s="164" t="s">
        <v>225</v>
      </c>
      <c r="B74" s="165" t="s">
        <v>149</v>
      </c>
      <c r="C74" s="187" t="s">
        <v>150</v>
      </c>
      <c r="D74" s="166"/>
      <c r="E74" s="167"/>
      <c r="F74" s="168"/>
      <c r="G74" s="168">
        <f>SUMIF(AG75:AG86,"&lt;&gt;NOR",G75:G86)</f>
        <v>0</v>
      </c>
      <c r="H74" s="168"/>
      <c r="I74" s="168">
        <f>SUM(I75:I86)</f>
        <v>0</v>
      </c>
      <c r="J74" s="168"/>
      <c r="K74" s="168">
        <f>SUM(K75:K86)</f>
        <v>0</v>
      </c>
      <c r="L74" s="168"/>
      <c r="M74" s="168">
        <f>SUM(M75:M86)</f>
        <v>0</v>
      </c>
      <c r="N74" s="167"/>
      <c r="O74" s="167">
        <f>SUM(O75:O86)</f>
        <v>3.58</v>
      </c>
      <c r="P74" s="167"/>
      <c r="Q74" s="167">
        <f>SUM(Q75:Q86)</f>
        <v>0</v>
      </c>
      <c r="R74" s="168"/>
      <c r="S74" s="168"/>
      <c r="T74" s="169"/>
      <c r="U74" s="163"/>
      <c r="V74" s="163">
        <f>SUM(V75:V86)</f>
        <v>174.9</v>
      </c>
      <c r="W74" s="163"/>
      <c r="X74" s="163"/>
      <c r="Y74" s="163"/>
      <c r="AG74" t="s">
        <v>226</v>
      </c>
    </row>
    <row r="75" spans="1:60" outlineLevel="1" x14ac:dyDescent="0.2">
      <c r="A75" s="171">
        <v>16</v>
      </c>
      <c r="B75" s="172" t="s">
        <v>319</v>
      </c>
      <c r="C75" s="188" t="s">
        <v>320</v>
      </c>
      <c r="D75" s="173" t="s">
        <v>253</v>
      </c>
      <c r="E75" s="174">
        <v>330.72</v>
      </c>
      <c r="F75" s="175"/>
      <c r="G75" s="176">
        <f>ROUND(E75*F75,2)</f>
        <v>0</v>
      </c>
      <c r="H75" s="175"/>
      <c r="I75" s="176">
        <f>ROUND(E75*H75,2)</f>
        <v>0</v>
      </c>
      <c r="J75" s="175"/>
      <c r="K75" s="176">
        <f>ROUND(E75*J75,2)</f>
        <v>0</v>
      </c>
      <c r="L75" s="176">
        <v>21</v>
      </c>
      <c r="M75" s="176">
        <f>G75*(1+L75/100)</f>
        <v>0</v>
      </c>
      <c r="N75" s="174">
        <v>1.039E-2</v>
      </c>
      <c r="O75" s="174">
        <f>ROUND(E75*N75,2)</f>
        <v>3.44</v>
      </c>
      <c r="P75" s="174">
        <v>0</v>
      </c>
      <c r="Q75" s="174">
        <f>ROUND(E75*P75,2)</f>
        <v>0</v>
      </c>
      <c r="R75" s="176"/>
      <c r="S75" s="176" t="s">
        <v>265</v>
      </c>
      <c r="T75" s="177" t="s">
        <v>266</v>
      </c>
      <c r="U75" s="159">
        <v>0.5</v>
      </c>
      <c r="V75" s="159">
        <f>ROUND(E75*U75,2)</f>
        <v>165.36</v>
      </c>
      <c r="W75" s="159"/>
      <c r="X75" s="159" t="s">
        <v>232</v>
      </c>
      <c r="Y75" s="159" t="s">
        <v>233</v>
      </c>
      <c r="Z75" s="148"/>
      <c r="AA75" s="148"/>
      <c r="AB75" s="148"/>
      <c r="AC75" s="148"/>
      <c r="AD75" s="148"/>
      <c r="AE75" s="148"/>
      <c r="AF75" s="148"/>
      <c r="AG75" s="148" t="s">
        <v>234</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56.25" outlineLevel="2" x14ac:dyDescent="0.2">
      <c r="A76" s="155"/>
      <c r="B76" s="156"/>
      <c r="C76" s="261" t="s">
        <v>321</v>
      </c>
      <c r="D76" s="262"/>
      <c r="E76" s="262"/>
      <c r="F76" s="262"/>
      <c r="G76" s="262"/>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322</v>
      </c>
      <c r="AH76" s="148"/>
      <c r="AI76" s="148"/>
      <c r="AJ76" s="148"/>
      <c r="AK76" s="148"/>
      <c r="AL76" s="148"/>
      <c r="AM76" s="148"/>
      <c r="AN76" s="148"/>
      <c r="AO76" s="148"/>
      <c r="AP76" s="148"/>
      <c r="AQ76" s="148"/>
      <c r="AR76" s="148"/>
      <c r="AS76" s="148"/>
      <c r="AT76" s="148"/>
      <c r="AU76" s="148"/>
      <c r="AV76" s="148"/>
      <c r="AW76" s="148"/>
      <c r="AX76" s="148"/>
      <c r="AY76" s="148"/>
      <c r="AZ76" s="148"/>
      <c r="BA76" s="178" t="str">
        <f>C76</f>
        <v>Použité kazety – minerální kazety, tloušťka 19 mm, rozměry 600 x 600, hrana rovná provedení pro závěsný systém viditelný rozebíratelný, hmotnost min.5.2 kg/m2 , barva bílá, světelná odrazivost 88%, zvuková pohltivost dle EN ISO 354 ?w = 0.90 podle EN ISO 11654 - Třída A NRC = 0.90 podle ASTM C 423 ; reakce na oheň Euroclass A2-s1, d0 podle EN 13501-1 ; tepelná vodivost ? = 0.060 W/mK podle EN 12667 ; odolnost vlhkosti 100% RH ; klasifikace pro čisté prostory ISO 4 podle EN ISO 14644-1 ; Povrch omyvatelný (je možné čištění pomocí vysokotlakého mytí)</v>
      </c>
      <c r="BB76" s="148"/>
      <c r="BC76" s="148"/>
      <c r="BD76" s="148"/>
      <c r="BE76" s="148"/>
      <c r="BF76" s="148"/>
      <c r="BG76" s="148"/>
      <c r="BH76" s="148"/>
    </row>
    <row r="77" spans="1:60" outlineLevel="3" x14ac:dyDescent="0.2">
      <c r="A77" s="155"/>
      <c r="B77" s="156"/>
      <c r="C77" s="263" t="s">
        <v>323</v>
      </c>
      <c r="D77" s="264"/>
      <c r="E77" s="264"/>
      <c r="F77" s="264"/>
      <c r="G77" s="264"/>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322</v>
      </c>
      <c r="AH77" s="148"/>
      <c r="AI77" s="148"/>
      <c r="AJ77" s="148"/>
      <c r="AK77" s="148"/>
      <c r="AL77" s="148"/>
      <c r="AM77" s="148"/>
      <c r="AN77" s="148"/>
      <c r="AO77" s="148"/>
      <c r="AP77" s="148"/>
      <c r="AQ77" s="148"/>
      <c r="AR77" s="148"/>
      <c r="AS77" s="148"/>
      <c r="AT77" s="148"/>
      <c r="AU77" s="148"/>
      <c r="AV77" s="148"/>
      <c r="AW77" s="148"/>
      <c r="AX77" s="148"/>
      <c r="AY77" s="148"/>
      <c r="AZ77" s="148"/>
      <c r="BA77" s="178" t="str">
        <f>C77</f>
        <v>Konstrukce podhledu viditelná s nosnými profily šířky 24 mm univerzálními, zavěšena na prodloužené závěsy dl.400-1000 mm.</v>
      </c>
      <c r="BB77" s="148"/>
      <c r="BC77" s="148"/>
      <c r="BD77" s="148"/>
      <c r="BE77" s="148"/>
      <c r="BF77" s="148"/>
      <c r="BG77" s="148"/>
      <c r="BH77" s="148"/>
    </row>
    <row r="78" spans="1:60" outlineLevel="2" x14ac:dyDescent="0.2">
      <c r="A78" s="155"/>
      <c r="B78" s="156"/>
      <c r="C78" s="189" t="s">
        <v>324</v>
      </c>
      <c r="D78" s="161"/>
      <c r="E78" s="162">
        <v>330.72</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238</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2.5" outlineLevel="1" x14ac:dyDescent="0.2">
      <c r="A79" s="171">
        <v>17</v>
      </c>
      <c r="B79" s="172" t="s">
        <v>325</v>
      </c>
      <c r="C79" s="188" t="s">
        <v>326</v>
      </c>
      <c r="D79" s="173" t="s">
        <v>253</v>
      </c>
      <c r="E79" s="174">
        <v>10.0425</v>
      </c>
      <c r="F79" s="175"/>
      <c r="G79" s="176">
        <f>ROUND(E79*F79,2)</f>
        <v>0</v>
      </c>
      <c r="H79" s="175"/>
      <c r="I79" s="176">
        <f>ROUND(E79*H79,2)</f>
        <v>0</v>
      </c>
      <c r="J79" s="175"/>
      <c r="K79" s="176">
        <f>ROUND(E79*J79,2)</f>
        <v>0</v>
      </c>
      <c r="L79" s="176">
        <v>21</v>
      </c>
      <c r="M79" s="176">
        <f>G79*(1+L79/100)</f>
        <v>0</v>
      </c>
      <c r="N79" s="174">
        <v>1.3690000000000001E-2</v>
      </c>
      <c r="O79" s="174">
        <f>ROUND(E79*N79,2)</f>
        <v>0.14000000000000001</v>
      </c>
      <c r="P79" s="174">
        <v>0</v>
      </c>
      <c r="Q79" s="174">
        <f>ROUND(E79*P79,2)</f>
        <v>0</v>
      </c>
      <c r="R79" s="176" t="s">
        <v>254</v>
      </c>
      <c r="S79" s="176" t="s">
        <v>231</v>
      </c>
      <c r="T79" s="177" t="s">
        <v>231</v>
      </c>
      <c r="U79" s="159">
        <v>0.95</v>
      </c>
      <c r="V79" s="159">
        <f>ROUND(E79*U79,2)</f>
        <v>9.5399999999999991</v>
      </c>
      <c r="W79" s="159"/>
      <c r="X79" s="159" t="s">
        <v>232</v>
      </c>
      <c r="Y79" s="159" t="s">
        <v>233</v>
      </c>
      <c r="Z79" s="148"/>
      <c r="AA79" s="148"/>
      <c r="AB79" s="148"/>
      <c r="AC79" s="148"/>
      <c r="AD79" s="148"/>
      <c r="AE79" s="148"/>
      <c r="AF79" s="148"/>
      <c r="AG79" s="148" t="s">
        <v>234</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61" t="s">
        <v>327</v>
      </c>
      <c r="D80" s="262"/>
      <c r="E80" s="262"/>
      <c r="F80" s="262"/>
      <c r="G80" s="262"/>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322</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89" t="s">
        <v>328</v>
      </c>
      <c r="D81" s="161"/>
      <c r="E81" s="162">
        <v>9.3825000000000003</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238</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189" t="s">
        <v>329</v>
      </c>
      <c r="D82" s="161"/>
      <c r="E82" s="162">
        <v>0.66</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238</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1">
        <v>18</v>
      </c>
      <c r="B83" s="172" t="s">
        <v>330</v>
      </c>
      <c r="C83" s="188" t="s">
        <v>331</v>
      </c>
      <c r="D83" s="173" t="s">
        <v>332</v>
      </c>
      <c r="E83" s="174">
        <v>1</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265</v>
      </c>
      <c r="T83" s="177" t="s">
        <v>266</v>
      </c>
      <c r="U83" s="159">
        <v>0</v>
      </c>
      <c r="V83" s="159">
        <f>ROUND(E83*U83,2)</f>
        <v>0</v>
      </c>
      <c r="W83" s="159"/>
      <c r="X83" s="159" t="s">
        <v>232</v>
      </c>
      <c r="Y83" s="159" t="s">
        <v>233</v>
      </c>
      <c r="Z83" s="148"/>
      <c r="AA83" s="148"/>
      <c r="AB83" s="148"/>
      <c r="AC83" s="148"/>
      <c r="AD83" s="148"/>
      <c r="AE83" s="148"/>
      <c r="AF83" s="148"/>
      <c r="AG83" s="148" t="s">
        <v>234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9" t="s">
        <v>333</v>
      </c>
      <c r="D84" s="161"/>
      <c r="E84" s="162">
        <v>1</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238</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1">
        <v>19</v>
      </c>
      <c r="B85" s="172" t="s">
        <v>334</v>
      </c>
      <c r="C85" s="188" t="s">
        <v>335</v>
      </c>
      <c r="D85" s="173" t="s">
        <v>332</v>
      </c>
      <c r="E85" s="174">
        <v>2</v>
      </c>
      <c r="F85" s="175"/>
      <c r="G85" s="176">
        <f>ROUND(E85*F85,2)</f>
        <v>0</v>
      </c>
      <c r="H85" s="175"/>
      <c r="I85" s="176">
        <f>ROUND(E85*H85,2)</f>
        <v>0</v>
      </c>
      <c r="J85" s="175"/>
      <c r="K85" s="176">
        <f>ROUND(E85*J85,2)</f>
        <v>0</v>
      </c>
      <c r="L85" s="176">
        <v>21</v>
      </c>
      <c r="M85" s="176">
        <f>G85*(1+L85/100)</f>
        <v>0</v>
      </c>
      <c r="N85" s="174">
        <v>0</v>
      </c>
      <c r="O85" s="174">
        <f>ROUND(E85*N85,2)</f>
        <v>0</v>
      </c>
      <c r="P85" s="174">
        <v>0</v>
      </c>
      <c r="Q85" s="174">
        <f>ROUND(E85*P85,2)</f>
        <v>0</v>
      </c>
      <c r="R85" s="176"/>
      <c r="S85" s="176" t="s">
        <v>265</v>
      </c>
      <c r="T85" s="177" t="s">
        <v>266</v>
      </c>
      <c r="U85" s="159">
        <v>0</v>
      </c>
      <c r="V85" s="159">
        <f>ROUND(E85*U85,2)</f>
        <v>0</v>
      </c>
      <c r="W85" s="159"/>
      <c r="X85" s="159" t="s">
        <v>232</v>
      </c>
      <c r="Y85" s="159" t="s">
        <v>233</v>
      </c>
      <c r="Z85" s="148"/>
      <c r="AA85" s="148"/>
      <c r="AB85" s="148"/>
      <c r="AC85" s="148"/>
      <c r="AD85" s="148"/>
      <c r="AE85" s="148"/>
      <c r="AF85" s="148"/>
      <c r="AG85" s="148" t="s">
        <v>234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89" t="s">
        <v>336</v>
      </c>
      <c r="D86" s="161"/>
      <c r="E86" s="162">
        <v>2</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238</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164" t="s">
        <v>225</v>
      </c>
      <c r="B87" s="165" t="s">
        <v>153</v>
      </c>
      <c r="C87" s="187" t="s">
        <v>154</v>
      </c>
      <c r="D87" s="166"/>
      <c r="E87" s="167"/>
      <c r="F87" s="168"/>
      <c r="G87" s="168">
        <f>SUMIF(AG88:AG137,"&lt;&gt;NOR",G88:G137)</f>
        <v>0</v>
      </c>
      <c r="H87" s="168"/>
      <c r="I87" s="168">
        <f>SUM(I88:I137)</f>
        <v>0</v>
      </c>
      <c r="J87" s="168"/>
      <c r="K87" s="168">
        <f>SUM(K88:K137)</f>
        <v>0</v>
      </c>
      <c r="L87" s="168"/>
      <c r="M87" s="168">
        <f>SUM(M88:M137)</f>
        <v>0</v>
      </c>
      <c r="N87" s="167"/>
      <c r="O87" s="167">
        <f>SUM(O88:O137)</f>
        <v>12.719999999999999</v>
      </c>
      <c r="P87" s="167"/>
      <c r="Q87" s="167">
        <f>SUM(Q88:Q137)</f>
        <v>0</v>
      </c>
      <c r="R87" s="168"/>
      <c r="S87" s="168"/>
      <c r="T87" s="169"/>
      <c r="U87" s="163"/>
      <c r="V87" s="163">
        <f>SUM(V88:V137)</f>
        <v>364.91999999999996</v>
      </c>
      <c r="W87" s="163"/>
      <c r="X87" s="163"/>
      <c r="Y87" s="163"/>
      <c r="AG87" t="s">
        <v>226</v>
      </c>
    </row>
    <row r="88" spans="1:60" ht="22.5" outlineLevel="1" x14ac:dyDescent="0.2">
      <c r="A88" s="171">
        <v>20</v>
      </c>
      <c r="B88" s="172" t="s">
        <v>337</v>
      </c>
      <c r="C88" s="188" t="s">
        <v>338</v>
      </c>
      <c r="D88" s="173" t="s">
        <v>253</v>
      </c>
      <c r="E88" s="174">
        <v>380.29689999999999</v>
      </c>
      <c r="F88" s="175"/>
      <c r="G88" s="176">
        <f>ROUND(E88*F88,2)</f>
        <v>0</v>
      </c>
      <c r="H88" s="175"/>
      <c r="I88" s="176">
        <f>ROUND(E88*H88,2)</f>
        <v>0</v>
      </c>
      <c r="J88" s="175"/>
      <c r="K88" s="176">
        <f>ROUND(E88*J88,2)</f>
        <v>0</v>
      </c>
      <c r="L88" s="176">
        <v>21</v>
      </c>
      <c r="M88" s="176">
        <f>G88*(1+L88/100)</f>
        <v>0</v>
      </c>
      <c r="N88" s="174">
        <v>1.5810000000000001E-2</v>
      </c>
      <c r="O88" s="174">
        <f>ROUND(E88*N88,2)</f>
        <v>6.01</v>
      </c>
      <c r="P88" s="174">
        <v>0</v>
      </c>
      <c r="Q88" s="174">
        <f>ROUND(E88*P88,2)</f>
        <v>0</v>
      </c>
      <c r="R88" s="176" t="s">
        <v>230</v>
      </c>
      <c r="S88" s="176" t="s">
        <v>231</v>
      </c>
      <c r="T88" s="177" t="s">
        <v>231</v>
      </c>
      <c r="U88" s="159">
        <v>0.24845</v>
      </c>
      <c r="V88" s="159">
        <f>ROUND(E88*U88,2)</f>
        <v>94.48</v>
      </c>
      <c r="W88" s="159"/>
      <c r="X88" s="159" t="s">
        <v>232</v>
      </c>
      <c r="Y88" s="159" t="s">
        <v>267</v>
      </c>
      <c r="Z88" s="148"/>
      <c r="AA88" s="148"/>
      <c r="AB88" s="148"/>
      <c r="AC88" s="148"/>
      <c r="AD88" s="148"/>
      <c r="AE88" s="148"/>
      <c r="AF88" s="148"/>
      <c r="AG88" s="148" t="s">
        <v>234</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61" t="s">
        <v>339</v>
      </c>
      <c r="D89" s="262"/>
      <c r="E89" s="262"/>
      <c r="F89" s="262"/>
      <c r="G89" s="262"/>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322</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89" t="s">
        <v>340</v>
      </c>
      <c r="D90" s="161"/>
      <c r="E90" s="162"/>
      <c r="F90" s="159"/>
      <c r="G90" s="159"/>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238</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3" x14ac:dyDescent="0.2">
      <c r="A91" s="155"/>
      <c r="B91" s="156"/>
      <c r="C91" s="189" t="s">
        <v>341</v>
      </c>
      <c r="D91" s="161"/>
      <c r="E91" s="162">
        <v>42.712299999999999</v>
      </c>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238</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189" t="s">
        <v>342</v>
      </c>
      <c r="D92" s="161"/>
      <c r="E92" s="162">
        <v>52.906149999999997</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238</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89" t="s">
        <v>343</v>
      </c>
      <c r="D93" s="161"/>
      <c r="E93" s="162">
        <v>5.7060000000000004</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238</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89" t="s">
        <v>344</v>
      </c>
      <c r="D94" s="161"/>
      <c r="E94" s="162">
        <v>2.5880000000000001</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238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5"/>
      <c r="B95" s="156"/>
      <c r="C95" s="189" t="s">
        <v>345</v>
      </c>
      <c r="D95" s="161"/>
      <c r="E95" s="162">
        <v>1.3859999999999999</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238</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89" t="s">
        <v>346</v>
      </c>
      <c r="D96" s="161"/>
      <c r="E96" s="162">
        <v>1.63625</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238</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89" t="s">
        <v>347</v>
      </c>
      <c r="D97" s="161"/>
      <c r="E97" s="162">
        <v>1.5785</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238</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89" t="s">
        <v>348</v>
      </c>
      <c r="D98" s="161"/>
      <c r="E98" s="162">
        <v>20.2119</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238</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89" t="s">
        <v>349</v>
      </c>
      <c r="D99" s="161"/>
      <c r="E99" s="162">
        <v>6.7077</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238</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89" t="s">
        <v>350</v>
      </c>
      <c r="D100" s="161"/>
      <c r="E100" s="162">
        <v>8.4512</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238</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89" t="s">
        <v>351</v>
      </c>
      <c r="D101" s="161"/>
      <c r="E101" s="162">
        <v>8.1500500000000002</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238</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189" t="s">
        <v>352</v>
      </c>
      <c r="D102" s="161"/>
      <c r="E102" s="162">
        <v>9.4466000000000001</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238</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189" t="s">
        <v>353</v>
      </c>
      <c r="D103" s="161"/>
      <c r="E103" s="162">
        <v>9.4307499999999997</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238</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189" t="s">
        <v>354</v>
      </c>
      <c r="D104" s="161"/>
      <c r="E104" s="162">
        <v>17.204149999999998</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238</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89" t="s">
        <v>355</v>
      </c>
      <c r="D105" s="161"/>
      <c r="E105" s="162">
        <v>49.376150000000003</v>
      </c>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238</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89" t="s">
        <v>356</v>
      </c>
      <c r="D106" s="161"/>
      <c r="E106" s="162">
        <v>9.8382000000000005</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238</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89" t="s">
        <v>357</v>
      </c>
      <c r="D107" s="161"/>
      <c r="E107" s="162">
        <v>20.4148</v>
      </c>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238</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89" t="s">
        <v>358</v>
      </c>
      <c r="D108" s="161"/>
      <c r="E108" s="162">
        <v>58.203400000000002</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238</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89" t="s">
        <v>359</v>
      </c>
      <c r="D109" s="161"/>
      <c r="E109" s="162">
        <v>38.82</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238</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89" t="s">
        <v>360</v>
      </c>
      <c r="D110" s="161"/>
      <c r="E110" s="162">
        <v>1.7709999999999999</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238</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x14ac:dyDescent="0.2">
      <c r="A111" s="155"/>
      <c r="B111" s="156"/>
      <c r="C111" s="189" t="s">
        <v>361</v>
      </c>
      <c r="D111" s="161"/>
      <c r="E111" s="162">
        <v>13.7578</v>
      </c>
      <c r="F111" s="159"/>
      <c r="G111" s="159"/>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238</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1" x14ac:dyDescent="0.2">
      <c r="A112" s="171">
        <v>21</v>
      </c>
      <c r="B112" s="172" t="s">
        <v>362</v>
      </c>
      <c r="C112" s="188" t="s">
        <v>363</v>
      </c>
      <c r="D112" s="173" t="s">
        <v>253</v>
      </c>
      <c r="E112" s="174">
        <v>380.29689999999999</v>
      </c>
      <c r="F112" s="175"/>
      <c r="G112" s="176">
        <f>ROUND(E112*F112,2)</f>
        <v>0</v>
      </c>
      <c r="H112" s="175"/>
      <c r="I112" s="176">
        <f>ROUND(E112*H112,2)</f>
        <v>0</v>
      </c>
      <c r="J112" s="175"/>
      <c r="K112" s="176">
        <f>ROUND(E112*J112,2)</f>
        <v>0</v>
      </c>
      <c r="L112" s="176">
        <v>21</v>
      </c>
      <c r="M112" s="176">
        <f>G112*(1+L112/100)</f>
        <v>0</v>
      </c>
      <c r="N112" s="174">
        <v>3.6099999999999999E-3</v>
      </c>
      <c r="O112" s="174">
        <f>ROUND(E112*N112,2)</f>
        <v>1.37</v>
      </c>
      <c r="P112" s="174">
        <v>0</v>
      </c>
      <c r="Q112" s="174">
        <f>ROUND(E112*P112,2)</f>
        <v>0</v>
      </c>
      <c r="R112" s="176" t="s">
        <v>254</v>
      </c>
      <c r="S112" s="176" t="s">
        <v>231</v>
      </c>
      <c r="T112" s="177" t="s">
        <v>231</v>
      </c>
      <c r="U112" s="159">
        <v>0.36199999999999999</v>
      </c>
      <c r="V112" s="159">
        <f>ROUND(E112*U112,2)</f>
        <v>137.66999999999999</v>
      </c>
      <c r="W112" s="159"/>
      <c r="X112" s="159" t="s">
        <v>232</v>
      </c>
      <c r="Y112" s="159" t="s">
        <v>276</v>
      </c>
      <c r="Z112" s="148"/>
      <c r="AA112" s="148"/>
      <c r="AB112" s="148"/>
      <c r="AC112" s="148"/>
      <c r="AD112" s="148"/>
      <c r="AE112" s="148"/>
      <c r="AF112" s="148"/>
      <c r="AG112" s="148" t="s">
        <v>234</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9" t="s">
        <v>364</v>
      </c>
      <c r="D113" s="161"/>
      <c r="E113" s="162">
        <v>380.29689999999999</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238</v>
      </c>
      <c r="AH113" s="148">
        <v>5</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1">
        <v>22</v>
      </c>
      <c r="B114" s="172" t="s">
        <v>365</v>
      </c>
      <c r="C114" s="188" t="s">
        <v>366</v>
      </c>
      <c r="D114" s="173" t="s">
        <v>253</v>
      </c>
      <c r="E114" s="174">
        <v>380.29689999999999</v>
      </c>
      <c r="F114" s="175"/>
      <c r="G114" s="176">
        <f>ROUND(E114*F114,2)</f>
        <v>0</v>
      </c>
      <c r="H114" s="175"/>
      <c r="I114" s="176">
        <f>ROUND(E114*H114,2)</f>
        <v>0</v>
      </c>
      <c r="J114" s="175"/>
      <c r="K114" s="176">
        <f>ROUND(E114*J114,2)</f>
        <v>0</v>
      </c>
      <c r="L114" s="176">
        <v>21</v>
      </c>
      <c r="M114" s="176">
        <f>G114*(1+L114/100)</f>
        <v>0</v>
      </c>
      <c r="N114" s="174">
        <v>6.8999999999999999E-3</v>
      </c>
      <c r="O114" s="174">
        <f>ROUND(E114*N114,2)</f>
        <v>2.62</v>
      </c>
      <c r="P114" s="174">
        <v>0</v>
      </c>
      <c r="Q114" s="174">
        <f>ROUND(E114*P114,2)</f>
        <v>0</v>
      </c>
      <c r="R114" s="176" t="s">
        <v>254</v>
      </c>
      <c r="S114" s="176" t="s">
        <v>231</v>
      </c>
      <c r="T114" s="177" t="s">
        <v>231</v>
      </c>
      <c r="U114" s="159">
        <v>0.25</v>
      </c>
      <c r="V114" s="159">
        <f>ROUND(E114*U114,2)</f>
        <v>95.07</v>
      </c>
      <c r="W114" s="159"/>
      <c r="X114" s="159" t="s">
        <v>232</v>
      </c>
      <c r="Y114" s="159" t="s">
        <v>286</v>
      </c>
      <c r="Z114" s="148"/>
      <c r="AA114" s="148"/>
      <c r="AB114" s="148"/>
      <c r="AC114" s="148"/>
      <c r="AD114" s="148"/>
      <c r="AE114" s="148"/>
      <c r="AF114" s="148"/>
      <c r="AG114" s="148" t="s">
        <v>234</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52" t="s">
        <v>367</v>
      </c>
      <c r="D115" s="253"/>
      <c r="E115" s="253"/>
      <c r="F115" s="253"/>
      <c r="G115" s="253"/>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236</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89" t="s">
        <v>364</v>
      </c>
      <c r="D116" s="161"/>
      <c r="E116" s="162">
        <v>380.29689999999999</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238</v>
      </c>
      <c r="AH116" s="148">
        <v>5</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1">
        <v>23</v>
      </c>
      <c r="B117" s="172" t="s">
        <v>368</v>
      </c>
      <c r="C117" s="188" t="s">
        <v>369</v>
      </c>
      <c r="D117" s="173" t="s">
        <v>332</v>
      </c>
      <c r="E117" s="174">
        <v>1</v>
      </c>
      <c r="F117" s="175"/>
      <c r="G117" s="176">
        <f>ROUND(E117*F117,2)</f>
        <v>0</v>
      </c>
      <c r="H117" s="175"/>
      <c r="I117" s="176">
        <f>ROUND(E117*H117,2)</f>
        <v>0</v>
      </c>
      <c r="J117" s="175"/>
      <c r="K117" s="176">
        <f>ROUND(E117*J117,2)</f>
        <v>0</v>
      </c>
      <c r="L117" s="176">
        <v>21</v>
      </c>
      <c r="M117" s="176">
        <f>G117*(1+L117/100)</f>
        <v>0</v>
      </c>
      <c r="N117" s="174">
        <v>8.8699999999999994E-3</v>
      </c>
      <c r="O117" s="174">
        <f>ROUND(E117*N117,2)</f>
        <v>0.01</v>
      </c>
      <c r="P117" s="174">
        <v>0</v>
      </c>
      <c r="Q117" s="174">
        <f>ROUND(E117*P117,2)</f>
        <v>0</v>
      </c>
      <c r="R117" s="176" t="s">
        <v>230</v>
      </c>
      <c r="S117" s="176" t="s">
        <v>231</v>
      </c>
      <c r="T117" s="177" t="s">
        <v>231</v>
      </c>
      <c r="U117" s="159">
        <v>0.35974</v>
      </c>
      <c r="V117" s="159">
        <f>ROUND(E117*U117,2)</f>
        <v>0.36</v>
      </c>
      <c r="W117" s="159"/>
      <c r="X117" s="159" t="s">
        <v>232</v>
      </c>
      <c r="Y117" s="159" t="s">
        <v>233</v>
      </c>
      <c r="Z117" s="148"/>
      <c r="AA117" s="148"/>
      <c r="AB117" s="148"/>
      <c r="AC117" s="148"/>
      <c r="AD117" s="148"/>
      <c r="AE117" s="148"/>
      <c r="AF117" s="148"/>
      <c r="AG117" s="148" t="s">
        <v>234</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52" t="s">
        <v>370</v>
      </c>
      <c r="D118" s="253"/>
      <c r="E118" s="253"/>
      <c r="F118" s="253"/>
      <c r="G118" s="253"/>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236</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78" t="str">
        <f>C118</f>
        <v>jakoukoliv maltou, z pomocného pracovního lešení o výšce podlahy do 1900 mm a pro zatížení do 1,5 kPa,</v>
      </c>
      <c r="BB118" s="148"/>
      <c r="BC118" s="148"/>
      <c r="BD118" s="148"/>
      <c r="BE118" s="148"/>
      <c r="BF118" s="148"/>
      <c r="BG118" s="148"/>
      <c r="BH118" s="148"/>
    </row>
    <row r="119" spans="1:60" outlineLevel="2" x14ac:dyDescent="0.2">
      <c r="A119" s="155"/>
      <c r="B119" s="156"/>
      <c r="C119" s="189" t="s">
        <v>371</v>
      </c>
      <c r="D119" s="161"/>
      <c r="E119" s="162">
        <v>1</v>
      </c>
      <c r="F119" s="159"/>
      <c r="G119" s="15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238</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1">
        <v>24</v>
      </c>
      <c r="B120" s="172" t="s">
        <v>372</v>
      </c>
      <c r="C120" s="188" t="s">
        <v>373</v>
      </c>
      <c r="D120" s="173" t="s">
        <v>253</v>
      </c>
      <c r="E120" s="174">
        <v>19.014849999999999</v>
      </c>
      <c r="F120" s="175"/>
      <c r="G120" s="176">
        <f>ROUND(E120*F120,2)</f>
        <v>0</v>
      </c>
      <c r="H120" s="175"/>
      <c r="I120" s="176">
        <f>ROUND(E120*H120,2)</f>
        <v>0</v>
      </c>
      <c r="J120" s="175"/>
      <c r="K120" s="176">
        <f>ROUND(E120*J120,2)</f>
        <v>0</v>
      </c>
      <c r="L120" s="176">
        <v>21</v>
      </c>
      <c r="M120" s="176">
        <f>G120*(1+L120/100)</f>
        <v>0</v>
      </c>
      <c r="N120" s="174">
        <v>6.8000000000000005E-2</v>
      </c>
      <c r="O120" s="174">
        <f>ROUND(E120*N120,2)</f>
        <v>1.29</v>
      </c>
      <c r="P120" s="174">
        <v>0</v>
      </c>
      <c r="Q120" s="174">
        <f>ROUND(E120*P120,2)</f>
        <v>0</v>
      </c>
      <c r="R120" s="176" t="s">
        <v>230</v>
      </c>
      <c r="S120" s="176" t="s">
        <v>231</v>
      </c>
      <c r="T120" s="177" t="s">
        <v>231</v>
      </c>
      <c r="U120" s="159">
        <v>0.71397999999999995</v>
      </c>
      <c r="V120" s="159">
        <f>ROUND(E120*U120,2)</f>
        <v>13.58</v>
      </c>
      <c r="W120" s="159"/>
      <c r="X120" s="159" t="s">
        <v>232</v>
      </c>
      <c r="Y120" s="159" t="s">
        <v>233</v>
      </c>
      <c r="Z120" s="148"/>
      <c r="AA120" s="148"/>
      <c r="AB120" s="148"/>
      <c r="AC120" s="148"/>
      <c r="AD120" s="148"/>
      <c r="AE120" s="148"/>
      <c r="AF120" s="148"/>
      <c r="AG120" s="148" t="s">
        <v>234</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52" t="s">
        <v>374</v>
      </c>
      <c r="D121" s="253"/>
      <c r="E121" s="253"/>
      <c r="F121" s="253"/>
      <c r="G121" s="253"/>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236</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189" t="s">
        <v>375</v>
      </c>
      <c r="D122" s="161"/>
      <c r="E122" s="162"/>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238</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189" t="s">
        <v>376</v>
      </c>
      <c r="D123" s="161"/>
      <c r="E123" s="162">
        <v>19.014849999999999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238</v>
      </c>
      <c r="AH123" s="148">
        <v>5</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1">
        <v>25</v>
      </c>
      <c r="B124" s="172" t="s">
        <v>377</v>
      </c>
      <c r="C124" s="188" t="s">
        <v>378</v>
      </c>
      <c r="D124" s="173" t="s">
        <v>379</v>
      </c>
      <c r="E124" s="174">
        <v>6.24</v>
      </c>
      <c r="F124" s="175"/>
      <c r="G124" s="176">
        <f>ROUND(E124*F124,2)</f>
        <v>0</v>
      </c>
      <c r="H124" s="175"/>
      <c r="I124" s="176">
        <f>ROUND(E124*H124,2)</f>
        <v>0</v>
      </c>
      <c r="J124" s="175"/>
      <c r="K124" s="176">
        <f>ROUND(E124*J124,2)</f>
        <v>0</v>
      </c>
      <c r="L124" s="176">
        <v>21</v>
      </c>
      <c r="M124" s="176">
        <f>G124*(1+L124/100)</f>
        <v>0</v>
      </c>
      <c r="N124" s="174">
        <v>2.5100000000000001E-3</v>
      </c>
      <c r="O124" s="174">
        <f>ROUND(E124*N124,2)</f>
        <v>0.02</v>
      </c>
      <c r="P124" s="174">
        <v>0</v>
      </c>
      <c r="Q124" s="174">
        <f>ROUND(E124*P124,2)</f>
        <v>0</v>
      </c>
      <c r="R124" s="176" t="s">
        <v>230</v>
      </c>
      <c r="S124" s="176" t="s">
        <v>231</v>
      </c>
      <c r="T124" s="177" t="s">
        <v>231</v>
      </c>
      <c r="U124" s="159">
        <v>0.18232999999999999</v>
      </c>
      <c r="V124" s="159">
        <f>ROUND(E124*U124,2)</f>
        <v>1.1399999999999999</v>
      </c>
      <c r="W124" s="159"/>
      <c r="X124" s="159" t="s">
        <v>232</v>
      </c>
      <c r="Y124" s="159" t="s">
        <v>233</v>
      </c>
      <c r="Z124" s="148"/>
      <c r="AA124" s="148"/>
      <c r="AB124" s="148"/>
      <c r="AC124" s="148"/>
      <c r="AD124" s="148"/>
      <c r="AE124" s="148"/>
      <c r="AF124" s="148"/>
      <c r="AG124" s="148" t="s">
        <v>234</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89" t="s">
        <v>380</v>
      </c>
      <c r="D125" s="161"/>
      <c r="E125" s="162">
        <v>6.24</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238</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1">
        <v>26</v>
      </c>
      <c r="B126" s="172" t="s">
        <v>381</v>
      </c>
      <c r="C126" s="188" t="s">
        <v>382</v>
      </c>
      <c r="D126" s="173" t="s">
        <v>253</v>
      </c>
      <c r="E126" s="174">
        <v>5.54</v>
      </c>
      <c r="F126" s="175"/>
      <c r="G126" s="176">
        <f>ROUND(E126*F126,2)</f>
        <v>0</v>
      </c>
      <c r="H126" s="175"/>
      <c r="I126" s="176">
        <f>ROUND(E126*H126,2)</f>
        <v>0</v>
      </c>
      <c r="J126" s="175"/>
      <c r="K126" s="176">
        <f>ROUND(E126*J126,2)</f>
        <v>0</v>
      </c>
      <c r="L126" s="176">
        <v>21</v>
      </c>
      <c r="M126" s="176">
        <f>G126*(1+L126/100)</f>
        <v>0</v>
      </c>
      <c r="N126" s="174">
        <v>3.5659999999999997E-2</v>
      </c>
      <c r="O126" s="174">
        <f>ROUND(E126*N126,2)</f>
        <v>0.2</v>
      </c>
      <c r="P126" s="174">
        <v>0</v>
      </c>
      <c r="Q126" s="174">
        <f>ROUND(E126*P126,2)</f>
        <v>0</v>
      </c>
      <c r="R126" s="176" t="s">
        <v>230</v>
      </c>
      <c r="S126" s="176" t="s">
        <v>231</v>
      </c>
      <c r="T126" s="177" t="s">
        <v>231</v>
      </c>
      <c r="U126" s="159">
        <v>1.1841699999999999</v>
      </c>
      <c r="V126" s="159">
        <f>ROUND(E126*U126,2)</f>
        <v>6.56</v>
      </c>
      <c r="W126" s="159"/>
      <c r="X126" s="159" t="s">
        <v>232</v>
      </c>
      <c r="Y126" s="159" t="s">
        <v>233</v>
      </c>
      <c r="Z126" s="148"/>
      <c r="AA126" s="148"/>
      <c r="AB126" s="148"/>
      <c r="AC126" s="148"/>
      <c r="AD126" s="148"/>
      <c r="AE126" s="148"/>
      <c r="AF126" s="148"/>
      <c r="AG126" s="148" t="s">
        <v>234</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52" t="s">
        <v>383</v>
      </c>
      <c r="D127" s="253"/>
      <c r="E127" s="253"/>
      <c r="F127" s="253"/>
      <c r="G127" s="253"/>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236</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78" t="str">
        <f>C127</f>
        <v>okenního nebo dveřního, z pomocného pracovního lešení o výšce podlahy do 1900 mm a pro zatížení do 1,5 kPa,</v>
      </c>
      <c r="BB127" s="148"/>
      <c r="BC127" s="148"/>
      <c r="BD127" s="148"/>
      <c r="BE127" s="148"/>
      <c r="BF127" s="148"/>
      <c r="BG127" s="148"/>
      <c r="BH127" s="148"/>
    </row>
    <row r="128" spans="1:60" outlineLevel="2" x14ac:dyDescent="0.2">
      <c r="A128" s="155"/>
      <c r="B128" s="156"/>
      <c r="C128" s="189" t="s">
        <v>384</v>
      </c>
      <c r="D128" s="161"/>
      <c r="E128" s="162">
        <v>3.42</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238</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89" t="s">
        <v>385</v>
      </c>
      <c r="D129" s="161"/>
      <c r="E129" s="162">
        <v>2.12</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238</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1">
        <v>27</v>
      </c>
      <c r="B130" s="172" t="s">
        <v>386</v>
      </c>
      <c r="C130" s="188" t="s">
        <v>387</v>
      </c>
      <c r="D130" s="173" t="s">
        <v>253</v>
      </c>
      <c r="E130" s="174">
        <v>26.42</v>
      </c>
      <c r="F130" s="175"/>
      <c r="G130" s="176">
        <f>ROUND(E130*F130,2)</f>
        <v>0</v>
      </c>
      <c r="H130" s="175"/>
      <c r="I130" s="176">
        <f>ROUND(E130*H130,2)</f>
        <v>0</v>
      </c>
      <c r="J130" s="175"/>
      <c r="K130" s="176">
        <f>ROUND(E130*J130,2)</f>
        <v>0</v>
      </c>
      <c r="L130" s="176">
        <v>21</v>
      </c>
      <c r="M130" s="176">
        <f>G130*(1+L130/100)</f>
        <v>0</v>
      </c>
      <c r="N130" s="174">
        <v>4.5580000000000002E-2</v>
      </c>
      <c r="O130" s="174">
        <f>ROUND(E130*N130,2)</f>
        <v>1.2</v>
      </c>
      <c r="P130" s="174">
        <v>0</v>
      </c>
      <c r="Q130" s="174">
        <f>ROUND(E130*P130,2)</f>
        <v>0</v>
      </c>
      <c r="R130" s="176" t="s">
        <v>254</v>
      </c>
      <c r="S130" s="176" t="s">
        <v>231</v>
      </c>
      <c r="T130" s="177" t="s">
        <v>231</v>
      </c>
      <c r="U130" s="159">
        <v>0.60799999999999998</v>
      </c>
      <c r="V130" s="159">
        <f>ROUND(E130*U130,2)</f>
        <v>16.059999999999999</v>
      </c>
      <c r="W130" s="159"/>
      <c r="X130" s="159" t="s">
        <v>232</v>
      </c>
      <c r="Y130" s="159" t="s">
        <v>233</v>
      </c>
      <c r="Z130" s="148"/>
      <c r="AA130" s="148"/>
      <c r="AB130" s="148"/>
      <c r="AC130" s="148"/>
      <c r="AD130" s="148"/>
      <c r="AE130" s="148"/>
      <c r="AF130" s="148"/>
      <c r="AG130" s="148" t="s">
        <v>234</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252" t="s">
        <v>388</v>
      </c>
      <c r="D131" s="253"/>
      <c r="E131" s="253"/>
      <c r="F131" s="253"/>
      <c r="G131" s="253"/>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236</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189" t="s">
        <v>389</v>
      </c>
      <c r="D132" s="161"/>
      <c r="E132" s="162"/>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238</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89" t="s">
        <v>390</v>
      </c>
      <c r="D133" s="161"/>
      <c r="E133" s="162">
        <v>3.2</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238</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89" t="s">
        <v>391</v>
      </c>
      <c r="D134" s="161"/>
      <c r="E134" s="162">
        <v>4.32</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238</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89" t="s">
        <v>392</v>
      </c>
      <c r="D135" s="161"/>
      <c r="E135" s="162">
        <v>5.0999999999999996</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238</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89" t="s">
        <v>393</v>
      </c>
      <c r="D136" s="161"/>
      <c r="E136" s="162">
        <v>4.92</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238</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189" t="s">
        <v>394</v>
      </c>
      <c r="D137" s="161"/>
      <c r="E137" s="162">
        <v>8.8800000000000008</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238</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x14ac:dyDescent="0.2">
      <c r="A138" s="164" t="s">
        <v>225</v>
      </c>
      <c r="B138" s="165" t="s">
        <v>155</v>
      </c>
      <c r="C138" s="187" t="s">
        <v>156</v>
      </c>
      <c r="D138" s="166"/>
      <c r="E138" s="167"/>
      <c r="F138" s="168"/>
      <c r="G138" s="168">
        <f>SUMIF(AG139:AG174,"&lt;&gt;NOR",G139:G174)</f>
        <v>0</v>
      </c>
      <c r="H138" s="168"/>
      <c r="I138" s="168">
        <f>SUM(I139:I174)</f>
        <v>0</v>
      </c>
      <c r="J138" s="168"/>
      <c r="K138" s="168">
        <f>SUM(K139:K174)</f>
        <v>0</v>
      </c>
      <c r="L138" s="168"/>
      <c r="M138" s="168">
        <f>SUM(M139:M174)</f>
        <v>0</v>
      </c>
      <c r="N138" s="167"/>
      <c r="O138" s="167">
        <f>SUM(O139:O174)</f>
        <v>68.490000000000009</v>
      </c>
      <c r="P138" s="167"/>
      <c r="Q138" s="167">
        <f>SUM(Q139:Q174)</f>
        <v>0</v>
      </c>
      <c r="R138" s="168"/>
      <c r="S138" s="168"/>
      <c r="T138" s="169"/>
      <c r="U138" s="163"/>
      <c r="V138" s="163">
        <f>SUM(V139:V174)</f>
        <v>317.76</v>
      </c>
      <c r="W138" s="163"/>
      <c r="X138" s="163"/>
      <c r="Y138" s="163"/>
      <c r="AG138" t="s">
        <v>226</v>
      </c>
    </row>
    <row r="139" spans="1:60" outlineLevel="1" x14ac:dyDescent="0.2">
      <c r="A139" s="171">
        <v>28</v>
      </c>
      <c r="B139" s="172" t="s">
        <v>395</v>
      </c>
      <c r="C139" s="188" t="s">
        <v>396</v>
      </c>
      <c r="D139" s="173" t="s">
        <v>229</v>
      </c>
      <c r="E139" s="174">
        <v>2.4258000000000002</v>
      </c>
      <c r="F139" s="175"/>
      <c r="G139" s="176">
        <f>ROUND(E139*F139,2)</f>
        <v>0</v>
      </c>
      <c r="H139" s="175"/>
      <c r="I139" s="176">
        <f>ROUND(E139*H139,2)</f>
        <v>0</v>
      </c>
      <c r="J139" s="175"/>
      <c r="K139" s="176">
        <f>ROUND(E139*J139,2)</f>
        <v>0</v>
      </c>
      <c r="L139" s="176">
        <v>21</v>
      </c>
      <c r="M139" s="176">
        <f>G139*(1+L139/100)</f>
        <v>0</v>
      </c>
      <c r="N139" s="174">
        <v>2.5249999999999999</v>
      </c>
      <c r="O139" s="174">
        <f>ROUND(E139*N139,2)</f>
        <v>6.13</v>
      </c>
      <c r="P139" s="174">
        <v>0</v>
      </c>
      <c r="Q139" s="174">
        <f>ROUND(E139*P139,2)</f>
        <v>0</v>
      </c>
      <c r="R139" s="176" t="s">
        <v>254</v>
      </c>
      <c r="S139" s="176" t="s">
        <v>231</v>
      </c>
      <c r="T139" s="177" t="s">
        <v>231</v>
      </c>
      <c r="U139" s="159">
        <v>2.3170000000000002</v>
      </c>
      <c r="V139" s="159">
        <f>ROUND(E139*U139,2)</f>
        <v>5.62</v>
      </c>
      <c r="W139" s="159"/>
      <c r="X139" s="159" t="s">
        <v>232</v>
      </c>
      <c r="Y139" s="159" t="s">
        <v>233</v>
      </c>
      <c r="Z139" s="148"/>
      <c r="AA139" s="148"/>
      <c r="AB139" s="148"/>
      <c r="AC139" s="148"/>
      <c r="AD139" s="148"/>
      <c r="AE139" s="148"/>
      <c r="AF139" s="148"/>
      <c r="AG139" s="148" t="s">
        <v>234</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252" t="s">
        <v>397</v>
      </c>
      <c r="D140" s="253"/>
      <c r="E140" s="253"/>
      <c r="F140" s="253"/>
      <c r="G140" s="253"/>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236</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189" t="s">
        <v>398</v>
      </c>
      <c r="D141" s="161"/>
      <c r="E141" s="162">
        <v>2.4258000000000002</v>
      </c>
      <c r="F141" s="159"/>
      <c r="G141" s="15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238</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71">
        <v>29</v>
      </c>
      <c r="B142" s="172" t="s">
        <v>399</v>
      </c>
      <c r="C142" s="188" t="s">
        <v>400</v>
      </c>
      <c r="D142" s="173" t="s">
        <v>229</v>
      </c>
      <c r="E142" s="174">
        <v>2.4258000000000002</v>
      </c>
      <c r="F142" s="175"/>
      <c r="G142" s="176">
        <f>ROUND(E142*F142,2)</f>
        <v>0</v>
      </c>
      <c r="H142" s="175"/>
      <c r="I142" s="176">
        <f>ROUND(E142*H142,2)</f>
        <v>0</v>
      </c>
      <c r="J142" s="175"/>
      <c r="K142" s="176">
        <f>ROUND(E142*J142,2)</f>
        <v>0</v>
      </c>
      <c r="L142" s="176">
        <v>21</v>
      </c>
      <c r="M142" s="176">
        <f>G142*(1+L142/100)</f>
        <v>0</v>
      </c>
      <c r="N142" s="174">
        <v>0</v>
      </c>
      <c r="O142" s="174">
        <f>ROUND(E142*N142,2)</f>
        <v>0</v>
      </c>
      <c r="P142" s="174">
        <v>0</v>
      </c>
      <c r="Q142" s="174">
        <f>ROUND(E142*P142,2)</f>
        <v>0</v>
      </c>
      <c r="R142" s="176" t="s">
        <v>254</v>
      </c>
      <c r="S142" s="176" t="s">
        <v>231</v>
      </c>
      <c r="T142" s="177" t="s">
        <v>231</v>
      </c>
      <c r="U142" s="159">
        <v>0.20499999999999999</v>
      </c>
      <c r="V142" s="159">
        <f>ROUND(E142*U142,2)</f>
        <v>0.5</v>
      </c>
      <c r="W142" s="159"/>
      <c r="X142" s="159" t="s">
        <v>232</v>
      </c>
      <c r="Y142" s="159" t="s">
        <v>233</v>
      </c>
      <c r="Z142" s="148"/>
      <c r="AA142" s="148"/>
      <c r="AB142" s="148"/>
      <c r="AC142" s="148"/>
      <c r="AD142" s="148"/>
      <c r="AE142" s="148"/>
      <c r="AF142" s="148"/>
      <c r="AG142" s="148" t="s">
        <v>234</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52" t="s">
        <v>401</v>
      </c>
      <c r="D143" s="253"/>
      <c r="E143" s="253"/>
      <c r="F143" s="253"/>
      <c r="G143" s="253"/>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236</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89" t="s">
        <v>402</v>
      </c>
      <c r="D144" s="161"/>
      <c r="E144" s="162">
        <v>2.4258000000000002</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238</v>
      </c>
      <c r="AH144" s="148">
        <v>5</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ht="22.5" outlineLevel="1" x14ac:dyDescent="0.2">
      <c r="A145" s="171">
        <v>30</v>
      </c>
      <c r="B145" s="172" t="s">
        <v>403</v>
      </c>
      <c r="C145" s="188" t="s">
        <v>404</v>
      </c>
      <c r="D145" s="173" t="s">
        <v>248</v>
      </c>
      <c r="E145" s="174">
        <v>9.7199999999999995E-2</v>
      </c>
      <c r="F145" s="175"/>
      <c r="G145" s="176">
        <f>ROUND(E145*F145,2)</f>
        <v>0</v>
      </c>
      <c r="H145" s="175"/>
      <c r="I145" s="176">
        <f>ROUND(E145*H145,2)</f>
        <v>0</v>
      </c>
      <c r="J145" s="175"/>
      <c r="K145" s="176">
        <f>ROUND(E145*J145,2)</f>
        <v>0</v>
      </c>
      <c r="L145" s="176">
        <v>21</v>
      </c>
      <c r="M145" s="176">
        <f>G145*(1+L145/100)</f>
        <v>0</v>
      </c>
      <c r="N145" s="174">
        <v>1.0820000000000001</v>
      </c>
      <c r="O145" s="174">
        <f>ROUND(E145*N145,2)</f>
        <v>0.11</v>
      </c>
      <c r="P145" s="174">
        <v>0</v>
      </c>
      <c r="Q145" s="174">
        <f>ROUND(E145*P145,2)</f>
        <v>0</v>
      </c>
      <c r="R145" s="176" t="s">
        <v>254</v>
      </c>
      <c r="S145" s="176" t="s">
        <v>231</v>
      </c>
      <c r="T145" s="177" t="s">
        <v>231</v>
      </c>
      <c r="U145" s="159">
        <v>15.231</v>
      </c>
      <c r="V145" s="159">
        <f>ROUND(E145*U145,2)</f>
        <v>1.48</v>
      </c>
      <c r="W145" s="159"/>
      <c r="X145" s="159" t="s">
        <v>232</v>
      </c>
      <c r="Y145" s="159" t="s">
        <v>233</v>
      </c>
      <c r="Z145" s="148"/>
      <c r="AA145" s="148"/>
      <c r="AB145" s="148"/>
      <c r="AC145" s="148"/>
      <c r="AD145" s="148"/>
      <c r="AE145" s="148"/>
      <c r="AF145" s="148"/>
      <c r="AG145" s="148" t="s">
        <v>234</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252" t="s">
        <v>405</v>
      </c>
      <c r="D146" s="253"/>
      <c r="E146" s="253"/>
      <c r="F146" s="253"/>
      <c r="G146" s="253"/>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236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89" t="s">
        <v>406</v>
      </c>
      <c r="D147" s="161"/>
      <c r="E147" s="162">
        <v>9.7199999999999995E-2</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238</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1">
        <v>31</v>
      </c>
      <c r="B148" s="172" t="s">
        <v>407</v>
      </c>
      <c r="C148" s="188" t="s">
        <v>408</v>
      </c>
      <c r="D148" s="173" t="s">
        <v>229</v>
      </c>
      <c r="E148" s="174">
        <v>6.2356199999999999</v>
      </c>
      <c r="F148" s="175"/>
      <c r="G148" s="176">
        <f>ROUND(E148*F148,2)</f>
        <v>0</v>
      </c>
      <c r="H148" s="175"/>
      <c r="I148" s="176">
        <f>ROUND(E148*H148,2)</f>
        <v>0</v>
      </c>
      <c r="J148" s="175"/>
      <c r="K148" s="176">
        <f>ROUND(E148*J148,2)</f>
        <v>0</v>
      </c>
      <c r="L148" s="176">
        <v>21</v>
      </c>
      <c r="M148" s="176">
        <f>G148*(1+L148/100)</f>
        <v>0</v>
      </c>
      <c r="N148" s="174">
        <v>0</v>
      </c>
      <c r="O148" s="174">
        <f>ROUND(E148*N148,2)</f>
        <v>0</v>
      </c>
      <c r="P148" s="174">
        <v>0</v>
      </c>
      <c r="Q148" s="174">
        <f>ROUND(E148*P148,2)</f>
        <v>0</v>
      </c>
      <c r="R148" s="176" t="s">
        <v>254</v>
      </c>
      <c r="S148" s="176" t="s">
        <v>231</v>
      </c>
      <c r="T148" s="177" t="s">
        <v>231</v>
      </c>
      <c r="U148" s="159">
        <v>1.8360000000000001</v>
      </c>
      <c r="V148" s="159">
        <f>ROUND(E148*U148,2)</f>
        <v>11.45</v>
      </c>
      <c r="W148" s="159"/>
      <c r="X148" s="159" t="s">
        <v>232</v>
      </c>
      <c r="Y148" s="159" t="s">
        <v>233</v>
      </c>
      <c r="Z148" s="148"/>
      <c r="AA148" s="148"/>
      <c r="AB148" s="148"/>
      <c r="AC148" s="148"/>
      <c r="AD148" s="148"/>
      <c r="AE148" s="148"/>
      <c r="AF148" s="148"/>
      <c r="AG148" s="148" t="s">
        <v>234</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52" t="s">
        <v>409</v>
      </c>
      <c r="D149" s="253"/>
      <c r="E149" s="253"/>
      <c r="F149" s="253"/>
      <c r="G149" s="253"/>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236</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78" t="str">
        <f>C149</f>
        <v>pod mazaniny a dlažby, popř. na plochých střechách, vodorovný nebo ve spádu, s udusáním a urovnáním povrchu,</v>
      </c>
      <c r="BB149" s="148"/>
      <c r="BC149" s="148"/>
      <c r="BD149" s="148"/>
      <c r="BE149" s="148"/>
      <c r="BF149" s="148"/>
      <c r="BG149" s="148"/>
      <c r="BH149" s="148"/>
    </row>
    <row r="150" spans="1:60" outlineLevel="2" x14ac:dyDescent="0.2">
      <c r="A150" s="155"/>
      <c r="B150" s="156"/>
      <c r="C150" s="189" t="s">
        <v>410</v>
      </c>
      <c r="D150" s="161"/>
      <c r="E150" s="162">
        <v>6.2356199999999999</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238</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1">
        <v>32</v>
      </c>
      <c r="B151" s="172" t="s">
        <v>411</v>
      </c>
      <c r="C151" s="188" t="s">
        <v>412</v>
      </c>
      <c r="D151" s="173" t="s">
        <v>248</v>
      </c>
      <c r="E151" s="174">
        <v>11.84768</v>
      </c>
      <c r="F151" s="175"/>
      <c r="G151" s="176">
        <f>ROUND(E151*F151,2)</f>
        <v>0</v>
      </c>
      <c r="H151" s="175"/>
      <c r="I151" s="176">
        <f>ROUND(E151*H151,2)</f>
        <v>0</v>
      </c>
      <c r="J151" s="175"/>
      <c r="K151" s="176">
        <f>ROUND(E151*J151,2)</f>
        <v>0</v>
      </c>
      <c r="L151" s="176">
        <v>21</v>
      </c>
      <c r="M151" s="176">
        <f>G151*(1+L151/100)</f>
        <v>0</v>
      </c>
      <c r="N151" s="174">
        <v>1</v>
      </c>
      <c r="O151" s="174">
        <f>ROUND(E151*N151,2)</f>
        <v>11.85</v>
      </c>
      <c r="P151" s="174">
        <v>0</v>
      </c>
      <c r="Q151" s="174">
        <f>ROUND(E151*P151,2)</f>
        <v>0</v>
      </c>
      <c r="R151" s="176" t="s">
        <v>413</v>
      </c>
      <c r="S151" s="176" t="s">
        <v>231</v>
      </c>
      <c r="T151" s="177" t="s">
        <v>231</v>
      </c>
      <c r="U151" s="159">
        <v>0</v>
      </c>
      <c r="V151" s="159">
        <f>ROUND(E151*U151,2)</f>
        <v>0</v>
      </c>
      <c r="W151" s="159"/>
      <c r="X151" s="159" t="s">
        <v>414</v>
      </c>
      <c r="Y151" s="159" t="s">
        <v>233</v>
      </c>
      <c r="Z151" s="148"/>
      <c r="AA151" s="148"/>
      <c r="AB151" s="148"/>
      <c r="AC151" s="148"/>
      <c r="AD151" s="148"/>
      <c r="AE151" s="148"/>
      <c r="AF151" s="148"/>
      <c r="AG151" s="148" t="s">
        <v>415</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189" t="s">
        <v>416</v>
      </c>
      <c r="D152" s="161"/>
      <c r="E152" s="162">
        <v>11.84768</v>
      </c>
      <c r="F152" s="159"/>
      <c r="G152" s="159"/>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238</v>
      </c>
      <c r="AH152" s="148">
        <v>5</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ht="22.5" outlineLevel="1" x14ac:dyDescent="0.2">
      <c r="A153" s="171">
        <v>33</v>
      </c>
      <c r="B153" s="172" t="s">
        <v>417</v>
      </c>
      <c r="C153" s="188" t="s">
        <v>418</v>
      </c>
      <c r="D153" s="173" t="s">
        <v>253</v>
      </c>
      <c r="E153" s="174">
        <v>298.98</v>
      </c>
      <c r="F153" s="175"/>
      <c r="G153" s="176">
        <f>ROUND(E153*F153,2)</f>
        <v>0</v>
      </c>
      <c r="H153" s="175"/>
      <c r="I153" s="176">
        <f>ROUND(E153*H153,2)</f>
        <v>0</v>
      </c>
      <c r="J153" s="175"/>
      <c r="K153" s="176">
        <f>ROUND(E153*J153,2)</f>
        <v>0</v>
      </c>
      <c r="L153" s="176">
        <v>21</v>
      </c>
      <c r="M153" s="176">
        <f>G153*(1+L153/100)</f>
        <v>0</v>
      </c>
      <c r="N153" s="174">
        <v>3.5500000000000002E-3</v>
      </c>
      <c r="O153" s="174">
        <f>ROUND(E153*N153,2)</f>
        <v>1.06</v>
      </c>
      <c r="P153" s="174">
        <v>0</v>
      </c>
      <c r="Q153" s="174">
        <f>ROUND(E153*P153,2)</f>
        <v>0</v>
      </c>
      <c r="R153" s="176" t="s">
        <v>254</v>
      </c>
      <c r="S153" s="176" t="s">
        <v>231</v>
      </c>
      <c r="T153" s="177" t="s">
        <v>231</v>
      </c>
      <c r="U153" s="159">
        <v>0.34200000000000003</v>
      </c>
      <c r="V153" s="159">
        <f>ROUND(E153*U153,2)</f>
        <v>102.25</v>
      </c>
      <c r="W153" s="159"/>
      <c r="X153" s="159" t="s">
        <v>232</v>
      </c>
      <c r="Y153" s="159" t="s">
        <v>233</v>
      </c>
      <c r="Z153" s="148"/>
      <c r="AA153" s="148"/>
      <c r="AB153" s="148"/>
      <c r="AC153" s="148"/>
      <c r="AD153" s="148"/>
      <c r="AE153" s="148"/>
      <c r="AF153" s="148"/>
      <c r="AG153" s="148" t="s">
        <v>234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252" t="s">
        <v>419</v>
      </c>
      <c r="D154" s="253"/>
      <c r="E154" s="253"/>
      <c r="F154" s="253"/>
      <c r="G154" s="253"/>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236</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189" t="s">
        <v>420</v>
      </c>
      <c r="D155" s="161"/>
      <c r="E155" s="162"/>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238</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22.5" outlineLevel="3" x14ac:dyDescent="0.2">
      <c r="A156" s="155"/>
      <c r="B156" s="156"/>
      <c r="C156" s="189" t="s">
        <v>421</v>
      </c>
      <c r="D156" s="161"/>
      <c r="E156" s="162">
        <v>298.98</v>
      </c>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238</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1" x14ac:dyDescent="0.2">
      <c r="A157" s="171">
        <v>34</v>
      </c>
      <c r="B157" s="172" t="s">
        <v>422</v>
      </c>
      <c r="C157" s="188" t="s">
        <v>423</v>
      </c>
      <c r="D157" s="173" t="s">
        <v>253</v>
      </c>
      <c r="E157" s="174">
        <v>298.98</v>
      </c>
      <c r="F157" s="175"/>
      <c r="G157" s="176">
        <f>ROUND(E157*F157,2)</f>
        <v>0</v>
      </c>
      <c r="H157" s="175"/>
      <c r="I157" s="176">
        <f>ROUND(E157*H157,2)</f>
        <v>0</v>
      </c>
      <c r="J157" s="175"/>
      <c r="K157" s="176">
        <f>ROUND(E157*J157,2)</f>
        <v>0</v>
      </c>
      <c r="L157" s="176">
        <v>21</v>
      </c>
      <c r="M157" s="176">
        <f>G157*(1+L157/100)</f>
        <v>0</v>
      </c>
      <c r="N157" s="174">
        <v>0.12128</v>
      </c>
      <c r="O157" s="174">
        <f>ROUND(E157*N157,2)</f>
        <v>36.26</v>
      </c>
      <c r="P157" s="174">
        <v>0</v>
      </c>
      <c r="Q157" s="174">
        <f>ROUND(E157*P157,2)</f>
        <v>0</v>
      </c>
      <c r="R157" s="176" t="s">
        <v>254</v>
      </c>
      <c r="S157" s="176" t="s">
        <v>231</v>
      </c>
      <c r="T157" s="177" t="s">
        <v>231</v>
      </c>
      <c r="U157" s="159">
        <v>0.158</v>
      </c>
      <c r="V157" s="159">
        <f>ROUND(E157*U157,2)</f>
        <v>47.24</v>
      </c>
      <c r="W157" s="159"/>
      <c r="X157" s="159" t="s">
        <v>232</v>
      </c>
      <c r="Y157" s="159" t="s">
        <v>233</v>
      </c>
      <c r="Z157" s="148"/>
      <c r="AA157" s="148"/>
      <c r="AB157" s="148"/>
      <c r="AC157" s="148"/>
      <c r="AD157" s="148"/>
      <c r="AE157" s="148"/>
      <c r="AF157" s="148"/>
      <c r="AG157" s="148" t="s">
        <v>234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52" t="s">
        <v>424</v>
      </c>
      <c r="D158" s="253"/>
      <c r="E158" s="253"/>
      <c r="F158" s="253"/>
      <c r="G158" s="253"/>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236</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78" t="str">
        <f>C158</f>
        <v>dovoz směsi, doprava pomocí šnekového čerpadla, lití hadicí na plochu, dvojí (křížem vedené) rozvlnění hrazdami</v>
      </c>
      <c r="BB158" s="148"/>
      <c r="BC158" s="148"/>
      <c r="BD158" s="148"/>
      <c r="BE158" s="148"/>
      <c r="BF158" s="148"/>
      <c r="BG158" s="148"/>
      <c r="BH158" s="148"/>
    </row>
    <row r="159" spans="1:60" outlineLevel="2" x14ac:dyDescent="0.2">
      <c r="A159" s="155"/>
      <c r="B159" s="156"/>
      <c r="C159" s="189" t="s">
        <v>425</v>
      </c>
      <c r="D159" s="161"/>
      <c r="E159" s="162">
        <v>298.98</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238</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x14ac:dyDescent="0.2">
      <c r="A160" s="171">
        <v>35</v>
      </c>
      <c r="B160" s="172" t="s">
        <v>426</v>
      </c>
      <c r="C160" s="188" t="s">
        <v>427</v>
      </c>
      <c r="D160" s="173" t="s">
        <v>253</v>
      </c>
      <c r="E160" s="174">
        <v>330.72</v>
      </c>
      <c r="F160" s="175"/>
      <c r="G160" s="176">
        <f>ROUND(E160*F160,2)</f>
        <v>0</v>
      </c>
      <c r="H160" s="175"/>
      <c r="I160" s="176">
        <f>ROUND(E160*H160,2)</f>
        <v>0</v>
      </c>
      <c r="J160" s="175"/>
      <c r="K160" s="176">
        <f>ROUND(E160*J160,2)</f>
        <v>0</v>
      </c>
      <c r="L160" s="176">
        <v>21</v>
      </c>
      <c r="M160" s="176">
        <f>G160*(1+L160/100)</f>
        <v>0</v>
      </c>
      <c r="N160" s="174">
        <v>3.074E-2</v>
      </c>
      <c r="O160" s="174">
        <f>ROUND(E160*N160,2)</f>
        <v>10.17</v>
      </c>
      <c r="P160" s="174">
        <v>0</v>
      </c>
      <c r="Q160" s="174">
        <f>ROUND(E160*P160,2)</f>
        <v>0</v>
      </c>
      <c r="R160" s="176" t="s">
        <v>254</v>
      </c>
      <c r="S160" s="176" t="s">
        <v>231</v>
      </c>
      <c r="T160" s="177" t="s">
        <v>231</v>
      </c>
      <c r="U160" s="159">
        <v>0.43149999999999999</v>
      </c>
      <c r="V160" s="159">
        <f>ROUND(E160*U160,2)</f>
        <v>142.71</v>
      </c>
      <c r="W160" s="159"/>
      <c r="X160" s="159" t="s">
        <v>232</v>
      </c>
      <c r="Y160" s="159" t="s">
        <v>233</v>
      </c>
      <c r="Z160" s="148"/>
      <c r="AA160" s="148"/>
      <c r="AB160" s="148"/>
      <c r="AC160" s="148"/>
      <c r="AD160" s="148"/>
      <c r="AE160" s="148"/>
      <c r="AF160" s="148"/>
      <c r="AG160" s="148" t="s">
        <v>234</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52" t="s">
        <v>419</v>
      </c>
      <c r="D161" s="253"/>
      <c r="E161" s="253"/>
      <c r="F161" s="253"/>
      <c r="G161" s="253"/>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236</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189" t="s">
        <v>428</v>
      </c>
      <c r="D162" s="161"/>
      <c r="E162" s="162">
        <v>330.72</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238</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1">
        <v>36</v>
      </c>
      <c r="B163" s="172" t="s">
        <v>429</v>
      </c>
      <c r="C163" s="188" t="s">
        <v>430</v>
      </c>
      <c r="D163" s="173" t="s">
        <v>253</v>
      </c>
      <c r="E163" s="174">
        <v>6.5</v>
      </c>
      <c r="F163" s="175"/>
      <c r="G163" s="176">
        <f>ROUND(E163*F163,2)</f>
        <v>0</v>
      </c>
      <c r="H163" s="175"/>
      <c r="I163" s="176">
        <f>ROUND(E163*H163,2)</f>
        <v>0</v>
      </c>
      <c r="J163" s="175"/>
      <c r="K163" s="176">
        <f>ROUND(E163*J163,2)</f>
        <v>0</v>
      </c>
      <c r="L163" s="176">
        <v>21</v>
      </c>
      <c r="M163" s="176">
        <f>G163*(1+L163/100)</f>
        <v>0</v>
      </c>
      <c r="N163" s="174">
        <v>0</v>
      </c>
      <c r="O163" s="174">
        <f>ROUND(E163*N163,2)</f>
        <v>0</v>
      </c>
      <c r="P163" s="174">
        <v>0</v>
      </c>
      <c r="Q163" s="174">
        <f>ROUND(E163*P163,2)</f>
        <v>0</v>
      </c>
      <c r="R163" s="176" t="s">
        <v>254</v>
      </c>
      <c r="S163" s="176" t="s">
        <v>231</v>
      </c>
      <c r="T163" s="177" t="s">
        <v>231</v>
      </c>
      <c r="U163" s="159">
        <v>0.42099999999999999</v>
      </c>
      <c r="V163" s="159">
        <f>ROUND(E163*U163,2)</f>
        <v>2.74</v>
      </c>
      <c r="W163" s="159"/>
      <c r="X163" s="159" t="s">
        <v>232</v>
      </c>
      <c r="Y163" s="159" t="s">
        <v>233</v>
      </c>
      <c r="Z163" s="148"/>
      <c r="AA163" s="148"/>
      <c r="AB163" s="148"/>
      <c r="AC163" s="148"/>
      <c r="AD163" s="148"/>
      <c r="AE163" s="148"/>
      <c r="AF163" s="148"/>
      <c r="AG163" s="148" t="s">
        <v>234</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189" t="s">
        <v>431</v>
      </c>
      <c r="D164" s="161"/>
      <c r="E164" s="162"/>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238</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189" t="s">
        <v>432</v>
      </c>
      <c r="D165" s="161"/>
      <c r="E165" s="162">
        <v>6.5</v>
      </c>
      <c r="F165" s="159"/>
      <c r="G165" s="159"/>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238</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x14ac:dyDescent="0.2">
      <c r="A166" s="171">
        <v>37</v>
      </c>
      <c r="B166" s="172" t="s">
        <v>433</v>
      </c>
      <c r="C166" s="188" t="s">
        <v>434</v>
      </c>
      <c r="D166" s="173" t="s">
        <v>253</v>
      </c>
      <c r="E166" s="174">
        <v>23.85</v>
      </c>
      <c r="F166" s="175"/>
      <c r="G166" s="176">
        <f>ROUND(E166*F166,2)</f>
        <v>0</v>
      </c>
      <c r="H166" s="175"/>
      <c r="I166" s="176">
        <f>ROUND(E166*H166,2)</f>
        <v>0</v>
      </c>
      <c r="J166" s="175"/>
      <c r="K166" s="176">
        <f>ROUND(E166*J166,2)</f>
        <v>0</v>
      </c>
      <c r="L166" s="176">
        <v>21</v>
      </c>
      <c r="M166" s="176">
        <f>G166*(1+L166/100)</f>
        <v>0</v>
      </c>
      <c r="N166" s="174">
        <v>0.1111</v>
      </c>
      <c r="O166" s="174">
        <f>ROUND(E166*N166,2)</f>
        <v>2.65</v>
      </c>
      <c r="P166" s="174">
        <v>0</v>
      </c>
      <c r="Q166" s="174">
        <f>ROUND(E166*P166,2)</f>
        <v>0</v>
      </c>
      <c r="R166" s="176" t="s">
        <v>254</v>
      </c>
      <c r="S166" s="176" t="s">
        <v>231</v>
      </c>
      <c r="T166" s="177" t="s">
        <v>231</v>
      </c>
      <c r="U166" s="159">
        <v>0.153</v>
      </c>
      <c r="V166" s="159">
        <f>ROUND(E166*U166,2)</f>
        <v>3.65</v>
      </c>
      <c r="W166" s="159"/>
      <c r="X166" s="159" t="s">
        <v>232</v>
      </c>
      <c r="Y166" s="159" t="s">
        <v>233</v>
      </c>
      <c r="Z166" s="148"/>
      <c r="AA166" s="148"/>
      <c r="AB166" s="148"/>
      <c r="AC166" s="148"/>
      <c r="AD166" s="148"/>
      <c r="AE166" s="148"/>
      <c r="AF166" s="148"/>
      <c r="AG166" s="148" t="s">
        <v>234</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52" t="s">
        <v>435</v>
      </c>
      <c r="D167" s="253"/>
      <c r="E167" s="253"/>
      <c r="F167" s="253"/>
      <c r="G167" s="253"/>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236</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189" t="s">
        <v>436</v>
      </c>
      <c r="D168" s="161"/>
      <c r="E168" s="162"/>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238</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89" t="s">
        <v>437</v>
      </c>
      <c r="D169" s="161"/>
      <c r="E169" s="162">
        <v>14.69</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238</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189" t="s">
        <v>438</v>
      </c>
      <c r="D170" s="161"/>
      <c r="E170" s="162"/>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238</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89" t="s">
        <v>439</v>
      </c>
      <c r="D171" s="161"/>
      <c r="E171" s="162">
        <v>9.16</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238</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1" x14ac:dyDescent="0.2">
      <c r="A172" s="171">
        <v>38</v>
      </c>
      <c r="B172" s="172" t="s">
        <v>440</v>
      </c>
      <c r="C172" s="188" t="s">
        <v>441</v>
      </c>
      <c r="D172" s="173" t="s">
        <v>253</v>
      </c>
      <c r="E172" s="174">
        <v>23.85</v>
      </c>
      <c r="F172" s="175"/>
      <c r="G172" s="176">
        <f>ROUND(E172*F172,2)</f>
        <v>0</v>
      </c>
      <c r="H172" s="175"/>
      <c r="I172" s="176">
        <f>ROUND(E172*H172,2)</f>
        <v>0</v>
      </c>
      <c r="J172" s="175"/>
      <c r="K172" s="176">
        <f>ROUND(E172*J172,2)</f>
        <v>0</v>
      </c>
      <c r="L172" s="176">
        <v>21</v>
      </c>
      <c r="M172" s="176">
        <f>G172*(1+L172/100)</f>
        <v>0</v>
      </c>
      <c r="N172" s="174">
        <v>1.111E-2</v>
      </c>
      <c r="O172" s="174">
        <f>ROUND(E172*N172,2)</f>
        <v>0.26</v>
      </c>
      <c r="P172" s="174">
        <v>0</v>
      </c>
      <c r="Q172" s="174">
        <f>ROUND(E172*P172,2)</f>
        <v>0</v>
      </c>
      <c r="R172" s="176" t="s">
        <v>254</v>
      </c>
      <c r="S172" s="176" t="s">
        <v>231</v>
      </c>
      <c r="T172" s="177" t="s">
        <v>231</v>
      </c>
      <c r="U172" s="159">
        <v>5.0000000000000001E-3</v>
      </c>
      <c r="V172" s="159">
        <f>ROUND(E172*U172,2)</f>
        <v>0.12</v>
      </c>
      <c r="W172" s="159"/>
      <c r="X172" s="159" t="s">
        <v>232</v>
      </c>
      <c r="Y172" s="159" t="s">
        <v>233</v>
      </c>
      <c r="Z172" s="148"/>
      <c r="AA172" s="148"/>
      <c r="AB172" s="148"/>
      <c r="AC172" s="148"/>
      <c r="AD172" s="148"/>
      <c r="AE172" s="148"/>
      <c r="AF172" s="148"/>
      <c r="AG172" s="148" t="s">
        <v>234</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52" t="s">
        <v>435</v>
      </c>
      <c r="D173" s="253"/>
      <c r="E173" s="253"/>
      <c r="F173" s="253"/>
      <c r="G173" s="253"/>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236</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189" t="s">
        <v>442</v>
      </c>
      <c r="D174" s="161"/>
      <c r="E174" s="162">
        <v>23.85</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238</v>
      </c>
      <c r="AH174" s="148">
        <v>5</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x14ac:dyDescent="0.2">
      <c r="A175" s="164" t="s">
        <v>225</v>
      </c>
      <c r="B175" s="165" t="s">
        <v>157</v>
      </c>
      <c r="C175" s="187" t="s">
        <v>158</v>
      </c>
      <c r="D175" s="166"/>
      <c r="E175" s="167"/>
      <c r="F175" s="168"/>
      <c r="G175" s="168">
        <f>SUMIF(AG176:AG223,"&lt;&gt;NOR",G176:G223)</f>
        <v>0</v>
      </c>
      <c r="H175" s="168"/>
      <c r="I175" s="168">
        <f>SUM(I176:I223)</f>
        <v>0</v>
      </c>
      <c r="J175" s="168"/>
      <c r="K175" s="168">
        <f>SUM(K176:K223)</f>
        <v>0</v>
      </c>
      <c r="L175" s="168"/>
      <c r="M175" s="168">
        <f>SUM(M176:M223)</f>
        <v>0</v>
      </c>
      <c r="N175" s="167"/>
      <c r="O175" s="167">
        <f>SUM(O176:O223)</f>
        <v>1.1900000000000002</v>
      </c>
      <c r="P175" s="167"/>
      <c r="Q175" s="167">
        <f>SUM(Q176:Q223)</f>
        <v>0</v>
      </c>
      <c r="R175" s="168"/>
      <c r="S175" s="168"/>
      <c r="T175" s="169"/>
      <c r="U175" s="163"/>
      <c r="V175" s="163">
        <f>SUM(V176:V223)</f>
        <v>44.690000000000005</v>
      </c>
      <c r="W175" s="163"/>
      <c r="X175" s="163"/>
      <c r="Y175" s="163"/>
      <c r="AG175" t="s">
        <v>226</v>
      </c>
    </row>
    <row r="176" spans="1:60" ht="78.75" outlineLevel="1" x14ac:dyDescent="0.2">
      <c r="A176" s="171">
        <v>39</v>
      </c>
      <c r="B176" s="172" t="s">
        <v>443</v>
      </c>
      <c r="C176" s="188" t="s">
        <v>444</v>
      </c>
      <c r="D176" s="173" t="s">
        <v>332</v>
      </c>
      <c r="E176" s="174">
        <v>4</v>
      </c>
      <c r="F176" s="175"/>
      <c r="G176" s="176">
        <f>ROUND(E176*F176,2)</f>
        <v>0</v>
      </c>
      <c r="H176" s="175"/>
      <c r="I176" s="176">
        <f>ROUND(E176*H176,2)</f>
        <v>0</v>
      </c>
      <c r="J176" s="175"/>
      <c r="K176" s="176">
        <f>ROUND(E176*J176,2)</f>
        <v>0</v>
      </c>
      <c r="L176" s="176">
        <v>21</v>
      </c>
      <c r="M176" s="176">
        <f>G176*(1+L176/100)</f>
        <v>0</v>
      </c>
      <c r="N176" s="174">
        <v>3.7650000000000003E-2</v>
      </c>
      <c r="O176" s="174">
        <f>ROUND(E176*N176,2)</f>
        <v>0.15</v>
      </c>
      <c r="P176" s="174">
        <v>0</v>
      </c>
      <c r="Q176" s="174">
        <f>ROUND(E176*P176,2)</f>
        <v>0</v>
      </c>
      <c r="R176" s="176" t="s">
        <v>254</v>
      </c>
      <c r="S176" s="176" t="s">
        <v>231</v>
      </c>
      <c r="T176" s="177" t="s">
        <v>231</v>
      </c>
      <c r="U176" s="159">
        <v>2</v>
      </c>
      <c r="V176" s="159">
        <f>ROUND(E176*U176,2)</f>
        <v>8</v>
      </c>
      <c r="W176" s="159"/>
      <c r="X176" s="159" t="s">
        <v>232</v>
      </c>
      <c r="Y176" s="159" t="s">
        <v>267</v>
      </c>
      <c r="Z176" s="148"/>
      <c r="AA176" s="148"/>
      <c r="AB176" s="148"/>
      <c r="AC176" s="148"/>
      <c r="AD176" s="148"/>
      <c r="AE176" s="148"/>
      <c r="AF176" s="148"/>
      <c r="AG176" s="148" t="s">
        <v>234</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2" x14ac:dyDescent="0.2">
      <c r="A177" s="155"/>
      <c r="B177" s="156"/>
      <c r="C177" s="252" t="s">
        <v>445</v>
      </c>
      <c r="D177" s="253"/>
      <c r="E177" s="253"/>
      <c r="F177" s="253"/>
      <c r="G177" s="253"/>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236</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89" t="s">
        <v>446</v>
      </c>
      <c r="D178" s="161"/>
      <c r="E178" s="162">
        <v>2</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238</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89" t="s">
        <v>447</v>
      </c>
      <c r="D179" s="161"/>
      <c r="E179" s="162">
        <v>2</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238</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78.75" outlineLevel="1" x14ac:dyDescent="0.2">
      <c r="A180" s="171">
        <v>40</v>
      </c>
      <c r="B180" s="172" t="s">
        <v>448</v>
      </c>
      <c r="C180" s="188" t="s">
        <v>449</v>
      </c>
      <c r="D180" s="173" t="s">
        <v>332</v>
      </c>
      <c r="E180" s="174">
        <v>2</v>
      </c>
      <c r="F180" s="175"/>
      <c r="G180" s="176">
        <f>ROUND(E180*F180,2)</f>
        <v>0</v>
      </c>
      <c r="H180" s="175"/>
      <c r="I180" s="176">
        <f>ROUND(E180*H180,2)</f>
        <v>0</v>
      </c>
      <c r="J180" s="175"/>
      <c r="K180" s="176">
        <f>ROUND(E180*J180,2)</f>
        <v>0</v>
      </c>
      <c r="L180" s="176">
        <v>21</v>
      </c>
      <c r="M180" s="176">
        <f>G180*(1+L180/100)</f>
        <v>0</v>
      </c>
      <c r="N180" s="174">
        <v>4.5650000000000003E-2</v>
      </c>
      <c r="O180" s="174">
        <f>ROUND(E180*N180,2)</f>
        <v>0.09</v>
      </c>
      <c r="P180" s="174">
        <v>0</v>
      </c>
      <c r="Q180" s="174">
        <f>ROUND(E180*P180,2)</f>
        <v>0</v>
      </c>
      <c r="R180" s="176" t="s">
        <v>254</v>
      </c>
      <c r="S180" s="176" t="s">
        <v>231</v>
      </c>
      <c r="T180" s="177" t="s">
        <v>231</v>
      </c>
      <c r="U180" s="159">
        <v>2</v>
      </c>
      <c r="V180" s="159">
        <f>ROUND(E180*U180,2)</f>
        <v>4</v>
      </c>
      <c r="W180" s="159"/>
      <c r="X180" s="159" t="s">
        <v>232</v>
      </c>
      <c r="Y180" s="159" t="s">
        <v>267</v>
      </c>
      <c r="Z180" s="148"/>
      <c r="AA180" s="148"/>
      <c r="AB180" s="148"/>
      <c r="AC180" s="148"/>
      <c r="AD180" s="148"/>
      <c r="AE180" s="148"/>
      <c r="AF180" s="148"/>
      <c r="AG180" s="148" t="s">
        <v>234</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52" t="s">
        <v>445</v>
      </c>
      <c r="D181" s="253"/>
      <c r="E181" s="253"/>
      <c r="F181" s="253"/>
      <c r="G181" s="253"/>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236</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89" t="s">
        <v>450</v>
      </c>
      <c r="D182" s="161"/>
      <c r="E182" s="162">
        <v>2</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238</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78.75" outlineLevel="1" x14ac:dyDescent="0.2">
      <c r="A183" s="171">
        <v>41</v>
      </c>
      <c r="B183" s="172" t="s">
        <v>451</v>
      </c>
      <c r="C183" s="188" t="s">
        <v>452</v>
      </c>
      <c r="D183" s="173" t="s">
        <v>332</v>
      </c>
      <c r="E183" s="174">
        <v>7</v>
      </c>
      <c r="F183" s="175"/>
      <c r="G183" s="176">
        <f>ROUND(E183*F183,2)</f>
        <v>0</v>
      </c>
      <c r="H183" s="175"/>
      <c r="I183" s="176">
        <f>ROUND(E183*H183,2)</f>
        <v>0</v>
      </c>
      <c r="J183" s="175"/>
      <c r="K183" s="176">
        <f>ROUND(E183*J183,2)</f>
        <v>0</v>
      </c>
      <c r="L183" s="176">
        <v>21</v>
      </c>
      <c r="M183" s="176">
        <f>G183*(1+L183/100)</f>
        <v>0</v>
      </c>
      <c r="N183" s="174">
        <v>5.3650000000000003E-2</v>
      </c>
      <c r="O183" s="174">
        <f>ROUND(E183*N183,2)</f>
        <v>0.38</v>
      </c>
      <c r="P183" s="174">
        <v>0</v>
      </c>
      <c r="Q183" s="174">
        <f>ROUND(E183*P183,2)</f>
        <v>0</v>
      </c>
      <c r="R183" s="176" t="s">
        <v>254</v>
      </c>
      <c r="S183" s="176" t="s">
        <v>231</v>
      </c>
      <c r="T183" s="177" t="s">
        <v>231</v>
      </c>
      <c r="U183" s="159">
        <v>2</v>
      </c>
      <c r="V183" s="159">
        <f>ROUND(E183*U183,2)</f>
        <v>14</v>
      </c>
      <c r="W183" s="159"/>
      <c r="X183" s="159" t="s">
        <v>232</v>
      </c>
      <c r="Y183" s="159" t="s">
        <v>267</v>
      </c>
      <c r="Z183" s="148"/>
      <c r="AA183" s="148"/>
      <c r="AB183" s="148"/>
      <c r="AC183" s="148"/>
      <c r="AD183" s="148"/>
      <c r="AE183" s="148"/>
      <c r="AF183" s="148"/>
      <c r="AG183" s="148" t="s">
        <v>234</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52" t="s">
        <v>445</v>
      </c>
      <c r="D184" s="253"/>
      <c r="E184" s="253"/>
      <c r="F184" s="253"/>
      <c r="G184" s="253"/>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236</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89" t="s">
        <v>453</v>
      </c>
      <c r="D185" s="161"/>
      <c r="E185" s="162">
        <v>7</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238</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1">
        <v>42</v>
      </c>
      <c r="B186" s="172" t="s">
        <v>454</v>
      </c>
      <c r="C186" s="188" t="s">
        <v>455</v>
      </c>
      <c r="D186" s="173" t="s">
        <v>332</v>
      </c>
      <c r="E186" s="174">
        <v>5</v>
      </c>
      <c r="F186" s="175"/>
      <c r="G186" s="176">
        <f>ROUND(E186*F186,2)</f>
        <v>0</v>
      </c>
      <c r="H186" s="175"/>
      <c r="I186" s="176">
        <f>ROUND(E186*H186,2)</f>
        <v>0</v>
      </c>
      <c r="J186" s="175"/>
      <c r="K186" s="176">
        <f>ROUND(E186*J186,2)</f>
        <v>0</v>
      </c>
      <c r="L186" s="176">
        <v>21</v>
      </c>
      <c r="M186" s="176">
        <f>G186*(1+L186/100)</f>
        <v>0</v>
      </c>
      <c r="N186" s="174">
        <v>5.4109999999999998E-2</v>
      </c>
      <c r="O186" s="174">
        <f>ROUND(E186*N186,2)</f>
        <v>0.27</v>
      </c>
      <c r="P186" s="174">
        <v>0</v>
      </c>
      <c r="Q186" s="174">
        <f>ROUND(E186*P186,2)</f>
        <v>0</v>
      </c>
      <c r="R186" s="176" t="s">
        <v>230</v>
      </c>
      <c r="S186" s="176" t="s">
        <v>231</v>
      </c>
      <c r="T186" s="177" t="s">
        <v>231</v>
      </c>
      <c r="U186" s="159">
        <v>2.097</v>
      </c>
      <c r="V186" s="159">
        <f>ROUND(E186*U186,2)</f>
        <v>10.49</v>
      </c>
      <c r="W186" s="159"/>
      <c r="X186" s="159" t="s">
        <v>232</v>
      </c>
      <c r="Y186" s="159" t="s">
        <v>276</v>
      </c>
      <c r="Z186" s="148"/>
      <c r="AA186" s="148"/>
      <c r="AB186" s="148"/>
      <c r="AC186" s="148"/>
      <c r="AD186" s="148"/>
      <c r="AE186" s="148"/>
      <c r="AF186" s="148"/>
      <c r="AG186" s="148" t="s">
        <v>234</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52" t="s">
        <v>456</v>
      </c>
      <c r="D187" s="253"/>
      <c r="E187" s="253"/>
      <c r="F187" s="253"/>
      <c r="G187" s="253"/>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236</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263" t="s">
        <v>339</v>
      </c>
      <c r="D188" s="264"/>
      <c r="E188" s="264"/>
      <c r="F188" s="264"/>
      <c r="G188" s="264"/>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322</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189" t="s">
        <v>457</v>
      </c>
      <c r="D189" s="161"/>
      <c r="E189" s="162">
        <v>1</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238</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89" t="s">
        <v>458</v>
      </c>
      <c r="D190" s="161"/>
      <c r="E190" s="162">
        <v>1</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238</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89" t="s">
        <v>459</v>
      </c>
      <c r="D191" s="161"/>
      <c r="E191" s="162">
        <v>1</v>
      </c>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238</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189" t="s">
        <v>460</v>
      </c>
      <c r="D192" s="161"/>
      <c r="E192" s="162">
        <v>1</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238</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189" t="s">
        <v>461</v>
      </c>
      <c r="D193" s="161"/>
      <c r="E193" s="162">
        <v>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238</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71">
        <v>43</v>
      </c>
      <c r="B194" s="172" t="s">
        <v>462</v>
      </c>
      <c r="C194" s="188" t="s">
        <v>463</v>
      </c>
      <c r="D194" s="173" t="s">
        <v>332</v>
      </c>
      <c r="E194" s="174">
        <v>1</v>
      </c>
      <c r="F194" s="175"/>
      <c r="G194" s="176">
        <f>ROUND(E194*F194,2)</f>
        <v>0</v>
      </c>
      <c r="H194" s="175"/>
      <c r="I194" s="176">
        <f>ROUND(E194*H194,2)</f>
        <v>0</v>
      </c>
      <c r="J194" s="175"/>
      <c r="K194" s="176">
        <f>ROUND(E194*J194,2)</f>
        <v>0</v>
      </c>
      <c r="L194" s="176">
        <v>21</v>
      </c>
      <c r="M194" s="176">
        <f>G194*(1+L194/100)</f>
        <v>0</v>
      </c>
      <c r="N194" s="174">
        <v>1.2500000000000001E-2</v>
      </c>
      <c r="O194" s="174">
        <f>ROUND(E194*N194,2)</f>
        <v>0.01</v>
      </c>
      <c r="P194" s="174">
        <v>0</v>
      </c>
      <c r="Q194" s="174">
        <f>ROUND(E194*P194,2)</f>
        <v>0</v>
      </c>
      <c r="R194" s="176" t="s">
        <v>413</v>
      </c>
      <c r="S194" s="176" t="s">
        <v>231</v>
      </c>
      <c r="T194" s="177" t="s">
        <v>231</v>
      </c>
      <c r="U194" s="159">
        <v>0</v>
      </c>
      <c r="V194" s="159">
        <f>ROUND(E194*U194,2)</f>
        <v>0</v>
      </c>
      <c r="W194" s="159"/>
      <c r="X194" s="159" t="s">
        <v>414</v>
      </c>
      <c r="Y194" s="159" t="s">
        <v>276</v>
      </c>
      <c r="Z194" s="148"/>
      <c r="AA194" s="148"/>
      <c r="AB194" s="148"/>
      <c r="AC194" s="148"/>
      <c r="AD194" s="148"/>
      <c r="AE194" s="148"/>
      <c r="AF194" s="148"/>
      <c r="AG194" s="148" t="s">
        <v>415</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189" t="s">
        <v>459</v>
      </c>
      <c r="D195" s="161"/>
      <c r="E195" s="162">
        <v>1</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238</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22.5" outlineLevel="1" x14ac:dyDescent="0.2">
      <c r="A196" s="171">
        <v>44</v>
      </c>
      <c r="B196" s="172" t="s">
        <v>464</v>
      </c>
      <c r="C196" s="188" t="s">
        <v>465</v>
      </c>
      <c r="D196" s="173" t="s">
        <v>332</v>
      </c>
      <c r="E196" s="174">
        <v>1</v>
      </c>
      <c r="F196" s="175"/>
      <c r="G196" s="176">
        <f>ROUND(E196*F196,2)</f>
        <v>0</v>
      </c>
      <c r="H196" s="175"/>
      <c r="I196" s="176">
        <f>ROUND(E196*H196,2)</f>
        <v>0</v>
      </c>
      <c r="J196" s="175"/>
      <c r="K196" s="176">
        <f>ROUND(E196*J196,2)</f>
        <v>0</v>
      </c>
      <c r="L196" s="176">
        <v>21</v>
      </c>
      <c r="M196" s="176">
        <f>G196*(1+L196/100)</f>
        <v>0</v>
      </c>
      <c r="N196" s="174">
        <v>1.2699999999999999E-2</v>
      </c>
      <c r="O196" s="174">
        <f>ROUND(E196*N196,2)</f>
        <v>0.01</v>
      </c>
      <c r="P196" s="174">
        <v>0</v>
      </c>
      <c r="Q196" s="174">
        <f>ROUND(E196*P196,2)</f>
        <v>0</v>
      </c>
      <c r="R196" s="176" t="s">
        <v>413</v>
      </c>
      <c r="S196" s="176" t="s">
        <v>231</v>
      </c>
      <c r="T196" s="177" t="s">
        <v>231</v>
      </c>
      <c r="U196" s="159">
        <v>0</v>
      </c>
      <c r="V196" s="159">
        <f>ROUND(E196*U196,2)</f>
        <v>0</v>
      </c>
      <c r="W196" s="159"/>
      <c r="X196" s="159" t="s">
        <v>414</v>
      </c>
      <c r="Y196" s="159" t="s">
        <v>276</v>
      </c>
      <c r="Z196" s="148"/>
      <c r="AA196" s="148"/>
      <c r="AB196" s="148"/>
      <c r="AC196" s="148"/>
      <c r="AD196" s="148"/>
      <c r="AE196" s="148"/>
      <c r="AF196" s="148"/>
      <c r="AG196" s="148" t="s">
        <v>415</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189" t="s">
        <v>460</v>
      </c>
      <c r="D197" s="161"/>
      <c r="E197" s="162">
        <v>1</v>
      </c>
      <c r="F197" s="159"/>
      <c r="G197" s="159"/>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238</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22.5" outlineLevel="1" x14ac:dyDescent="0.2">
      <c r="A198" s="171">
        <v>45</v>
      </c>
      <c r="B198" s="172" t="s">
        <v>466</v>
      </c>
      <c r="C198" s="188" t="s">
        <v>467</v>
      </c>
      <c r="D198" s="173" t="s">
        <v>332</v>
      </c>
      <c r="E198" s="174">
        <v>1</v>
      </c>
      <c r="F198" s="175"/>
      <c r="G198" s="176">
        <f>ROUND(E198*F198,2)</f>
        <v>0</v>
      </c>
      <c r="H198" s="175"/>
      <c r="I198" s="176">
        <f>ROUND(E198*H198,2)</f>
        <v>0</v>
      </c>
      <c r="J198" s="175"/>
      <c r="K198" s="176">
        <f>ROUND(E198*J198,2)</f>
        <v>0</v>
      </c>
      <c r="L198" s="176">
        <v>21</v>
      </c>
      <c r="M198" s="176">
        <f>G198*(1+L198/100)</f>
        <v>0</v>
      </c>
      <c r="N198" s="174">
        <v>1.6199999999999999E-2</v>
      </c>
      <c r="O198" s="174">
        <f>ROUND(E198*N198,2)</f>
        <v>0.02</v>
      </c>
      <c r="P198" s="174">
        <v>0</v>
      </c>
      <c r="Q198" s="174">
        <f>ROUND(E198*P198,2)</f>
        <v>0</v>
      </c>
      <c r="R198" s="176" t="s">
        <v>413</v>
      </c>
      <c r="S198" s="176" t="s">
        <v>231</v>
      </c>
      <c r="T198" s="177" t="s">
        <v>231</v>
      </c>
      <c r="U198" s="159">
        <v>0</v>
      </c>
      <c r="V198" s="159">
        <f>ROUND(E198*U198,2)</f>
        <v>0</v>
      </c>
      <c r="W198" s="159"/>
      <c r="X198" s="159" t="s">
        <v>414</v>
      </c>
      <c r="Y198" s="159" t="s">
        <v>276</v>
      </c>
      <c r="Z198" s="148"/>
      <c r="AA198" s="148"/>
      <c r="AB198" s="148"/>
      <c r="AC198" s="148"/>
      <c r="AD198" s="148"/>
      <c r="AE198" s="148"/>
      <c r="AF198" s="148"/>
      <c r="AG198" s="148" t="s">
        <v>415</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89" t="s">
        <v>461</v>
      </c>
      <c r="D199" s="161"/>
      <c r="E199" s="162">
        <v>1</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238</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ht="22.5" outlineLevel="1" x14ac:dyDescent="0.2">
      <c r="A200" s="171">
        <v>46</v>
      </c>
      <c r="B200" s="172" t="s">
        <v>466</v>
      </c>
      <c r="C200" s="188" t="s">
        <v>467</v>
      </c>
      <c r="D200" s="173" t="s">
        <v>332</v>
      </c>
      <c r="E200" s="174">
        <v>1</v>
      </c>
      <c r="F200" s="175"/>
      <c r="G200" s="176">
        <f>ROUND(E200*F200,2)</f>
        <v>0</v>
      </c>
      <c r="H200" s="175"/>
      <c r="I200" s="176">
        <f>ROUND(E200*H200,2)</f>
        <v>0</v>
      </c>
      <c r="J200" s="175"/>
      <c r="K200" s="176">
        <f>ROUND(E200*J200,2)</f>
        <v>0</v>
      </c>
      <c r="L200" s="176">
        <v>21</v>
      </c>
      <c r="M200" s="176">
        <f>G200*(1+L200/100)</f>
        <v>0</v>
      </c>
      <c r="N200" s="174">
        <v>1.6199999999999999E-2</v>
      </c>
      <c r="O200" s="174">
        <f>ROUND(E200*N200,2)</f>
        <v>0.02</v>
      </c>
      <c r="P200" s="174">
        <v>0</v>
      </c>
      <c r="Q200" s="174">
        <f>ROUND(E200*P200,2)</f>
        <v>0</v>
      </c>
      <c r="R200" s="176" t="s">
        <v>413</v>
      </c>
      <c r="S200" s="176" t="s">
        <v>231</v>
      </c>
      <c r="T200" s="177" t="s">
        <v>231</v>
      </c>
      <c r="U200" s="159">
        <v>0</v>
      </c>
      <c r="V200" s="159">
        <f>ROUND(E200*U200,2)</f>
        <v>0</v>
      </c>
      <c r="W200" s="159"/>
      <c r="X200" s="159" t="s">
        <v>414</v>
      </c>
      <c r="Y200" s="159" t="s">
        <v>276</v>
      </c>
      <c r="Z200" s="148"/>
      <c r="AA200" s="148"/>
      <c r="AB200" s="148"/>
      <c r="AC200" s="148"/>
      <c r="AD200" s="148"/>
      <c r="AE200" s="148"/>
      <c r="AF200" s="148"/>
      <c r="AG200" s="148" t="s">
        <v>415</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189" t="s">
        <v>458</v>
      </c>
      <c r="D201" s="161"/>
      <c r="E201" s="162">
        <v>1</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238</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ht="33.75" outlineLevel="1" x14ac:dyDescent="0.2">
      <c r="A202" s="171">
        <v>47</v>
      </c>
      <c r="B202" s="172" t="s">
        <v>468</v>
      </c>
      <c r="C202" s="188" t="s">
        <v>469</v>
      </c>
      <c r="D202" s="173" t="s">
        <v>332</v>
      </c>
      <c r="E202" s="174">
        <v>1</v>
      </c>
      <c r="F202" s="175"/>
      <c r="G202" s="176">
        <f>ROUND(E202*F202,2)</f>
        <v>0</v>
      </c>
      <c r="H202" s="175"/>
      <c r="I202" s="176">
        <f>ROUND(E202*H202,2)</f>
        <v>0</v>
      </c>
      <c r="J202" s="175"/>
      <c r="K202" s="176">
        <f>ROUND(E202*J202,2)</f>
        <v>0</v>
      </c>
      <c r="L202" s="176">
        <v>21</v>
      </c>
      <c r="M202" s="176">
        <f>G202*(1+L202/100)</f>
        <v>0</v>
      </c>
      <c r="N202" s="174">
        <v>1.67E-2</v>
      </c>
      <c r="O202" s="174">
        <f>ROUND(E202*N202,2)</f>
        <v>0.02</v>
      </c>
      <c r="P202" s="174">
        <v>0</v>
      </c>
      <c r="Q202" s="174">
        <f>ROUND(E202*P202,2)</f>
        <v>0</v>
      </c>
      <c r="R202" s="176" t="s">
        <v>413</v>
      </c>
      <c r="S202" s="176" t="s">
        <v>231</v>
      </c>
      <c r="T202" s="177" t="s">
        <v>231</v>
      </c>
      <c r="U202" s="159">
        <v>0</v>
      </c>
      <c r="V202" s="159">
        <f>ROUND(E202*U202,2)</f>
        <v>0</v>
      </c>
      <c r="W202" s="159"/>
      <c r="X202" s="159" t="s">
        <v>414</v>
      </c>
      <c r="Y202" s="159" t="s">
        <v>276</v>
      </c>
      <c r="Z202" s="148"/>
      <c r="AA202" s="148"/>
      <c r="AB202" s="148"/>
      <c r="AC202" s="148"/>
      <c r="AD202" s="148"/>
      <c r="AE202" s="148"/>
      <c r="AF202" s="148"/>
      <c r="AG202" s="148" t="s">
        <v>415</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189" t="s">
        <v>470</v>
      </c>
      <c r="D203" s="161"/>
      <c r="E203" s="162">
        <v>1</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238</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1" x14ac:dyDescent="0.2">
      <c r="A204" s="171">
        <v>48</v>
      </c>
      <c r="B204" s="172" t="s">
        <v>471</v>
      </c>
      <c r="C204" s="188" t="s">
        <v>472</v>
      </c>
      <c r="D204" s="173" t="s">
        <v>332</v>
      </c>
      <c r="E204" s="174">
        <v>6</v>
      </c>
      <c r="F204" s="175"/>
      <c r="G204" s="176">
        <f>ROUND(E204*F204,2)</f>
        <v>0</v>
      </c>
      <c r="H204" s="175"/>
      <c r="I204" s="176">
        <f>ROUND(E204*H204,2)</f>
        <v>0</v>
      </c>
      <c r="J204" s="175"/>
      <c r="K204" s="176">
        <f>ROUND(E204*J204,2)</f>
        <v>0</v>
      </c>
      <c r="L204" s="176">
        <v>21</v>
      </c>
      <c r="M204" s="176">
        <f>G204*(1+L204/100)</f>
        <v>0</v>
      </c>
      <c r="N204" s="174">
        <v>0</v>
      </c>
      <c r="O204" s="174">
        <f>ROUND(E204*N204,2)</f>
        <v>0</v>
      </c>
      <c r="P204" s="174">
        <v>0</v>
      </c>
      <c r="Q204" s="174">
        <f>ROUND(E204*P204,2)</f>
        <v>0</v>
      </c>
      <c r="R204" s="176" t="s">
        <v>254</v>
      </c>
      <c r="S204" s="176" t="s">
        <v>231</v>
      </c>
      <c r="T204" s="177" t="s">
        <v>231</v>
      </c>
      <c r="U204" s="159">
        <v>0.75</v>
      </c>
      <c r="V204" s="159">
        <f>ROUND(E204*U204,2)</f>
        <v>4.5</v>
      </c>
      <c r="W204" s="159"/>
      <c r="X204" s="159" t="s">
        <v>232</v>
      </c>
      <c r="Y204" s="159" t="s">
        <v>286</v>
      </c>
      <c r="Z204" s="148"/>
      <c r="AA204" s="148"/>
      <c r="AB204" s="148"/>
      <c r="AC204" s="148"/>
      <c r="AD204" s="148"/>
      <c r="AE204" s="148"/>
      <c r="AF204" s="148"/>
      <c r="AG204" s="148" t="s">
        <v>234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2" x14ac:dyDescent="0.2">
      <c r="A205" s="155"/>
      <c r="B205" s="156"/>
      <c r="C205" s="261" t="s">
        <v>473</v>
      </c>
      <c r="D205" s="262"/>
      <c r="E205" s="262"/>
      <c r="F205" s="262"/>
      <c r="G205" s="262"/>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322</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78" t="str">
        <f>C205</f>
        <v>Včetně kotvení rámů do zdiva a platí pro jakýkoliv způsob provádění (např. bodovým přivařením k obnažené výztuži, uklínováním, zalitím pracen apod.).</v>
      </c>
      <c r="BB205" s="148"/>
      <c r="BC205" s="148"/>
      <c r="BD205" s="148"/>
      <c r="BE205" s="148"/>
      <c r="BF205" s="148"/>
      <c r="BG205" s="148"/>
      <c r="BH205" s="148"/>
    </row>
    <row r="206" spans="1:60" outlineLevel="2" x14ac:dyDescent="0.2">
      <c r="A206" s="155"/>
      <c r="B206" s="156"/>
      <c r="C206" s="189" t="s">
        <v>474</v>
      </c>
      <c r="D206" s="161"/>
      <c r="E206" s="162">
        <v>6</v>
      </c>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238</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ht="22.5" outlineLevel="1" x14ac:dyDescent="0.2">
      <c r="A207" s="171">
        <v>49</v>
      </c>
      <c r="B207" s="172" t="s">
        <v>475</v>
      </c>
      <c r="C207" s="188" t="s">
        <v>476</v>
      </c>
      <c r="D207" s="173" t="s">
        <v>332</v>
      </c>
      <c r="E207" s="174">
        <v>2</v>
      </c>
      <c r="F207" s="175"/>
      <c r="G207" s="176">
        <f>ROUND(E207*F207,2)</f>
        <v>0</v>
      </c>
      <c r="H207" s="175"/>
      <c r="I207" s="176">
        <f>ROUND(E207*H207,2)</f>
        <v>0</v>
      </c>
      <c r="J207" s="175"/>
      <c r="K207" s="176">
        <f>ROUND(E207*J207,2)</f>
        <v>0</v>
      </c>
      <c r="L207" s="176">
        <v>21</v>
      </c>
      <c r="M207" s="176">
        <f>G207*(1+L207/100)</f>
        <v>0</v>
      </c>
      <c r="N207" s="174">
        <v>0</v>
      </c>
      <c r="O207" s="174">
        <f>ROUND(E207*N207,2)</f>
        <v>0</v>
      </c>
      <c r="P207" s="174">
        <v>0</v>
      </c>
      <c r="Q207" s="174">
        <f>ROUND(E207*P207,2)</f>
        <v>0</v>
      </c>
      <c r="R207" s="176" t="s">
        <v>254</v>
      </c>
      <c r="S207" s="176" t="s">
        <v>231</v>
      </c>
      <c r="T207" s="177" t="s">
        <v>231</v>
      </c>
      <c r="U207" s="159">
        <v>0.85</v>
      </c>
      <c r="V207" s="159">
        <f>ROUND(E207*U207,2)</f>
        <v>1.7</v>
      </c>
      <c r="W207" s="159"/>
      <c r="X207" s="159" t="s">
        <v>232</v>
      </c>
      <c r="Y207" s="159" t="s">
        <v>286</v>
      </c>
      <c r="Z207" s="148"/>
      <c r="AA207" s="148"/>
      <c r="AB207" s="148"/>
      <c r="AC207" s="148"/>
      <c r="AD207" s="148"/>
      <c r="AE207" s="148"/>
      <c r="AF207" s="148"/>
      <c r="AG207" s="148" t="s">
        <v>234</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ht="22.5" outlineLevel="2" x14ac:dyDescent="0.2">
      <c r="A208" s="155"/>
      <c r="B208" s="156"/>
      <c r="C208" s="261" t="s">
        <v>473</v>
      </c>
      <c r="D208" s="262"/>
      <c r="E208" s="262"/>
      <c r="F208" s="262"/>
      <c r="G208" s="262"/>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322</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78" t="str">
        <f>C208</f>
        <v>Včetně kotvení rámů do zdiva a platí pro jakýkoliv způsob provádění (např. bodovým přivařením k obnažené výztuži, uklínováním, zalitím pracen apod.).</v>
      </c>
      <c r="BB208" s="148"/>
      <c r="BC208" s="148"/>
      <c r="BD208" s="148"/>
      <c r="BE208" s="148"/>
      <c r="BF208" s="148"/>
      <c r="BG208" s="148"/>
      <c r="BH208" s="148"/>
    </row>
    <row r="209" spans="1:60" outlineLevel="2" x14ac:dyDescent="0.2">
      <c r="A209" s="155"/>
      <c r="B209" s="156"/>
      <c r="C209" s="189" t="s">
        <v>477</v>
      </c>
      <c r="D209" s="161"/>
      <c r="E209" s="162">
        <v>2</v>
      </c>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238</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ht="22.5" outlineLevel="1" x14ac:dyDescent="0.2">
      <c r="A210" s="171">
        <v>50</v>
      </c>
      <c r="B210" s="172" t="s">
        <v>478</v>
      </c>
      <c r="C210" s="188" t="s">
        <v>479</v>
      </c>
      <c r="D210" s="173" t="s">
        <v>332</v>
      </c>
      <c r="E210" s="174">
        <v>1</v>
      </c>
      <c r="F210" s="175"/>
      <c r="G210" s="176">
        <f>ROUND(E210*F210,2)</f>
        <v>0</v>
      </c>
      <c r="H210" s="175"/>
      <c r="I210" s="176">
        <f>ROUND(E210*H210,2)</f>
        <v>0</v>
      </c>
      <c r="J210" s="175"/>
      <c r="K210" s="176">
        <f>ROUND(E210*J210,2)</f>
        <v>0</v>
      </c>
      <c r="L210" s="176">
        <v>21</v>
      </c>
      <c r="M210" s="176">
        <f>G210*(1+L210/100)</f>
        <v>0</v>
      </c>
      <c r="N210" s="174">
        <v>0</v>
      </c>
      <c r="O210" s="174">
        <f>ROUND(E210*N210,2)</f>
        <v>0</v>
      </c>
      <c r="P210" s="174">
        <v>0</v>
      </c>
      <c r="Q210" s="174">
        <f>ROUND(E210*P210,2)</f>
        <v>0</v>
      </c>
      <c r="R210" s="176" t="s">
        <v>254</v>
      </c>
      <c r="S210" s="176" t="s">
        <v>231</v>
      </c>
      <c r="T210" s="177" t="s">
        <v>231</v>
      </c>
      <c r="U210" s="159">
        <v>0.95</v>
      </c>
      <c r="V210" s="159">
        <f>ROUND(E210*U210,2)</f>
        <v>0.95</v>
      </c>
      <c r="W210" s="159"/>
      <c r="X210" s="159" t="s">
        <v>232</v>
      </c>
      <c r="Y210" s="159" t="s">
        <v>286</v>
      </c>
      <c r="Z210" s="148"/>
      <c r="AA210" s="148"/>
      <c r="AB210" s="148"/>
      <c r="AC210" s="148"/>
      <c r="AD210" s="148"/>
      <c r="AE210" s="148"/>
      <c r="AF210" s="148"/>
      <c r="AG210" s="148" t="s">
        <v>234</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ht="22.5" outlineLevel="2" x14ac:dyDescent="0.2">
      <c r="A211" s="155"/>
      <c r="B211" s="156"/>
      <c r="C211" s="261" t="s">
        <v>473</v>
      </c>
      <c r="D211" s="262"/>
      <c r="E211" s="262"/>
      <c r="F211" s="262"/>
      <c r="G211" s="262"/>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322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78" t="str">
        <f>C211</f>
        <v>Včetně kotvení rámů do zdiva a platí pro jakýkoliv způsob provádění (např. bodovým přivařením k obnažené výztuži, uklínováním, zalitím pracen apod.).</v>
      </c>
      <c r="BB211" s="148"/>
      <c r="BC211" s="148"/>
      <c r="BD211" s="148"/>
      <c r="BE211" s="148"/>
      <c r="BF211" s="148"/>
      <c r="BG211" s="148"/>
      <c r="BH211" s="148"/>
    </row>
    <row r="212" spans="1:60" outlineLevel="2" x14ac:dyDescent="0.2">
      <c r="A212" s="155"/>
      <c r="B212" s="156"/>
      <c r="C212" s="189" t="s">
        <v>480</v>
      </c>
      <c r="D212" s="161"/>
      <c r="E212" s="162">
        <v>1</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238</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ht="22.5" outlineLevel="1" x14ac:dyDescent="0.2">
      <c r="A213" s="171">
        <v>51</v>
      </c>
      <c r="B213" s="172" t="s">
        <v>481</v>
      </c>
      <c r="C213" s="188" t="s">
        <v>482</v>
      </c>
      <c r="D213" s="173" t="s">
        <v>332</v>
      </c>
      <c r="E213" s="174">
        <v>1</v>
      </c>
      <c r="F213" s="175"/>
      <c r="G213" s="176">
        <f>ROUND(E213*F213,2)</f>
        <v>0</v>
      </c>
      <c r="H213" s="175"/>
      <c r="I213" s="176">
        <f>ROUND(E213*H213,2)</f>
        <v>0</v>
      </c>
      <c r="J213" s="175"/>
      <c r="K213" s="176">
        <f>ROUND(E213*J213,2)</f>
        <v>0</v>
      </c>
      <c r="L213" s="176">
        <v>21</v>
      </c>
      <c r="M213" s="176">
        <f>G213*(1+L213/100)</f>
        <v>0</v>
      </c>
      <c r="N213" s="174">
        <v>0</v>
      </c>
      <c r="O213" s="174">
        <f>ROUND(E213*N213,2)</f>
        <v>0</v>
      </c>
      <c r="P213" s="174">
        <v>0</v>
      </c>
      <c r="Q213" s="174">
        <f>ROUND(E213*P213,2)</f>
        <v>0</v>
      </c>
      <c r="R213" s="176" t="s">
        <v>254</v>
      </c>
      <c r="S213" s="176" t="s">
        <v>231</v>
      </c>
      <c r="T213" s="177" t="s">
        <v>231</v>
      </c>
      <c r="U213" s="159">
        <v>1.05</v>
      </c>
      <c r="V213" s="159">
        <f>ROUND(E213*U213,2)</f>
        <v>1.05</v>
      </c>
      <c r="W213" s="159"/>
      <c r="X213" s="159" t="s">
        <v>232</v>
      </c>
      <c r="Y213" s="159" t="s">
        <v>286</v>
      </c>
      <c r="Z213" s="148"/>
      <c r="AA213" s="148"/>
      <c r="AB213" s="148"/>
      <c r="AC213" s="148"/>
      <c r="AD213" s="148"/>
      <c r="AE213" s="148"/>
      <c r="AF213" s="148"/>
      <c r="AG213" s="148" t="s">
        <v>234</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22.5" outlineLevel="2" x14ac:dyDescent="0.2">
      <c r="A214" s="155"/>
      <c r="B214" s="156"/>
      <c r="C214" s="261" t="s">
        <v>473</v>
      </c>
      <c r="D214" s="262"/>
      <c r="E214" s="262"/>
      <c r="F214" s="262"/>
      <c r="G214" s="262"/>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322</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78" t="str">
        <f>C214</f>
        <v>Včetně kotvení rámů do zdiva a platí pro jakýkoliv způsob provádění (např. bodovým přivařením k obnažené výztuži, uklínováním, zalitím pracen apod.).</v>
      </c>
      <c r="BB214" s="148"/>
      <c r="BC214" s="148"/>
      <c r="BD214" s="148"/>
      <c r="BE214" s="148"/>
      <c r="BF214" s="148"/>
      <c r="BG214" s="148"/>
      <c r="BH214" s="148"/>
    </row>
    <row r="215" spans="1:60" outlineLevel="2" x14ac:dyDescent="0.2">
      <c r="A215" s="155"/>
      <c r="B215" s="156"/>
      <c r="C215" s="189" t="s">
        <v>483</v>
      </c>
      <c r="D215" s="161"/>
      <c r="E215" s="162">
        <v>1</v>
      </c>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238</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ht="22.5" outlineLevel="1" x14ac:dyDescent="0.2">
      <c r="A216" s="171">
        <v>52</v>
      </c>
      <c r="B216" s="172" t="s">
        <v>484</v>
      </c>
      <c r="C216" s="188" t="s">
        <v>485</v>
      </c>
      <c r="D216" s="173" t="s">
        <v>332</v>
      </c>
      <c r="E216" s="174">
        <v>6</v>
      </c>
      <c r="F216" s="175"/>
      <c r="G216" s="176">
        <f>ROUND(E216*F216,2)</f>
        <v>0</v>
      </c>
      <c r="H216" s="175"/>
      <c r="I216" s="176">
        <f>ROUND(E216*H216,2)</f>
        <v>0</v>
      </c>
      <c r="J216" s="175"/>
      <c r="K216" s="176">
        <f>ROUND(E216*J216,2)</f>
        <v>0</v>
      </c>
      <c r="L216" s="176">
        <v>21</v>
      </c>
      <c r="M216" s="176">
        <f>G216*(1+L216/100)</f>
        <v>0</v>
      </c>
      <c r="N216" s="174">
        <v>2.06E-2</v>
      </c>
      <c r="O216" s="174">
        <f>ROUND(E216*N216,2)</f>
        <v>0.12</v>
      </c>
      <c r="P216" s="174">
        <v>0</v>
      </c>
      <c r="Q216" s="174">
        <f>ROUND(E216*P216,2)</f>
        <v>0</v>
      </c>
      <c r="R216" s="176" t="s">
        <v>413</v>
      </c>
      <c r="S216" s="176" t="s">
        <v>231</v>
      </c>
      <c r="T216" s="177" t="s">
        <v>231</v>
      </c>
      <c r="U216" s="159">
        <v>0</v>
      </c>
      <c r="V216" s="159">
        <f>ROUND(E216*U216,2)</f>
        <v>0</v>
      </c>
      <c r="W216" s="159"/>
      <c r="X216" s="159" t="s">
        <v>414</v>
      </c>
      <c r="Y216" s="159" t="s">
        <v>286</v>
      </c>
      <c r="Z216" s="148"/>
      <c r="AA216" s="148"/>
      <c r="AB216" s="148"/>
      <c r="AC216" s="148"/>
      <c r="AD216" s="148"/>
      <c r="AE216" s="148"/>
      <c r="AF216" s="148"/>
      <c r="AG216" s="148" t="s">
        <v>415</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2" x14ac:dyDescent="0.2">
      <c r="A217" s="155"/>
      <c r="B217" s="156"/>
      <c r="C217" s="189" t="s">
        <v>474</v>
      </c>
      <c r="D217" s="161"/>
      <c r="E217" s="162">
        <v>6</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238</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ht="22.5" outlineLevel="1" x14ac:dyDescent="0.2">
      <c r="A218" s="171">
        <v>53</v>
      </c>
      <c r="B218" s="172" t="s">
        <v>486</v>
      </c>
      <c r="C218" s="188" t="s">
        <v>487</v>
      </c>
      <c r="D218" s="173" t="s">
        <v>332</v>
      </c>
      <c r="E218" s="174">
        <v>2</v>
      </c>
      <c r="F218" s="175"/>
      <c r="G218" s="176">
        <f>ROUND(E218*F218,2)</f>
        <v>0</v>
      </c>
      <c r="H218" s="175"/>
      <c r="I218" s="176">
        <f>ROUND(E218*H218,2)</f>
        <v>0</v>
      </c>
      <c r="J218" s="175"/>
      <c r="K218" s="176">
        <f>ROUND(E218*J218,2)</f>
        <v>0</v>
      </c>
      <c r="L218" s="176">
        <v>21</v>
      </c>
      <c r="M218" s="176">
        <f>G218*(1+L218/100)</f>
        <v>0</v>
      </c>
      <c r="N218" s="174">
        <v>2.41E-2</v>
      </c>
      <c r="O218" s="174">
        <f>ROUND(E218*N218,2)</f>
        <v>0.05</v>
      </c>
      <c r="P218" s="174">
        <v>0</v>
      </c>
      <c r="Q218" s="174">
        <f>ROUND(E218*P218,2)</f>
        <v>0</v>
      </c>
      <c r="R218" s="176" t="s">
        <v>413</v>
      </c>
      <c r="S218" s="176" t="s">
        <v>231</v>
      </c>
      <c r="T218" s="177" t="s">
        <v>231</v>
      </c>
      <c r="U218" s="159">
        <v>0</v>
      </c>
      <c r="V218" s="159">
        <f>ROUND(E218*U218,2)</f>
        <v>0</v>
      </c>
      <c r="W218" s="159"/>
      <c r="X218" s="159" t="s">
        <v>414</v>
      </c>
      <c r="Y218" s="159" t="s">
        <v>286</v>
      </c>
      <c r="Z218" s="148"/>
      <c r="AA218" s="148"/>
      <c r="AB218" s="148"/>
      <c r="AC218" s="148"/>
      <c r="AD218" s="148"/>
      <c r="AE218" s="148"/>
      <c r="AF218" s="148"/>
      <c r="AG218" s="148" t="s">
        <v>415</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5"/>
      <c r="B219" s="156"/>
      <c r="C219" s="189" t="s">
        <v>477</v>
      </c>
      <c r="D219" s="161"/>
      <c r="E219" s="162">
        <v>2</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238</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ht="22.5" outlineLevel="1" x14ac:dyDescent="0.2">
      <c r="A220" s="171">
        <v>54</v>
      </c>
      <c r="B220" s="172" t="s">
        <v>488</v>
      </c>
      <c r="C220" s="188" t="s">
        <v>489</v>
      </c>
      <c r="D220" s="173" t="s">
        <v>332</v>
      </c>
      <c r="E220" s="174">
        <v>1</v>
      </c>
      <c r="F220" s="175"/>
      <c r="G220" s="176">
        <f>ROUND(E220*F220,2)</f>
        <v>0</v>
      </c>
      <c r="H220" s="175"/>
      <c r="I220" s="176">
        <f>ROUND(E220*H220,2)</f>
        <v>0</v>
      </c>
      <c r="J220" s="175"/>
      <c r="K220" s="176">
        <f>ROUND(E220*J220,2)</f>
        <v>0</v>
      </c>
      <c r="L220" s="176">
        <v>21</v>
      </c>
      <c r="M220" s="176">
        <f>G220*(1+L220/100)</f>
        <v>0</v>
      </c>
      <c r="N220" s="174">
        <v>2.47E-2</v>
      </c>
      <c r="O220" s="174">
        <f>ROUND(E220*N220,2)</f>
        <v>0.02</v>
      </c>
      <c r="P220" s="174">
        <v>0</v>
      </c>
      <c r="Q220" s="174">
        <f>ROUND(E220*P220,2)</f>
        <v>0</v>
      </c>
      <c r="R220" s="176" t="s">
        <v>413</v>
      </c>
      <c r="S220" s="176" t="s">
        <v>231</v>
      </c>
      <c r="T220" s="177" t="s">
        <v>231</v>
      </c>
      <c r="U220" s="159">
        <v>0</v>
      </c>
      <c r="V220" s="159">
        <f>ROUND(E220*U220,2)</f>
        <v>0</v>
      </c>
      <c r="W220" s="159"/>
      <c r="X220" s="159" t="s">
        <v>414</v>
      </c>
      <c r="Y220" s="159" t="s">
        <v>286</v>
      </c>
      <c r="Z220" s="148"/>
      <c r="AA220" s="148"/>
      <c r="AB220" s="148"/>
      <c r="AC220" s="148"/>
      <c r="AD220" s="148"/>
      <c r="AE220" s="148"/>
      <c r="AF220" s="148"/>
      <c r="AG220" s="148" t="s">
        <v>415</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189" t="s">
        <v>480</v>
      </c>
      <c r="D221" s="161"/>
      <c r="E221" s="162">
        <v>1</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238</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x14ac:dyDescent="0.2">
      <c r="A222" s="171">
        <v>55</v>
      </c>
      <c r="B222" s="172" t="s">
        <v>490</v>
      </c>
      <c r="C222" s="188" t="s">
        <v>491</v>
      </c>
      <c r="D222" s="173" t="s">
        <v>332</v>
      </c>
      <c r="E222" s="174">
        <v>1</v>
      </c>
      <c r="F222" s="175"/>
      <c r="G222" s="176">
        <f>ROUND(E222*F222,2)</f>
        <v>0</v>
      </c>
      <c r="H222" s="175"/>
      <c r="I222" s="176">
        <f>ROUND(E222*H222,2)</f>
        <v>0</v>
      </c>
      <c r="J222" s="175"/>
      <c r="K222" s="176">
        <f>ROUND(E222*J222,2)</f>
        <v>0</v>
      </c>
      <c r="L222" s="176">
        <v>21</v>
      </c>
      <c r="M222" s="176">
        <f>G222*(1+L222/100)</f>
        <v>0</v>
      </c>
      <c r="N222" s="174">
        <v>2.6200000000000001E-2</v>
      </c>
      <c r="O222" s="174">
        <f>ROUND(E222*N222,2)</f>
        <v>0.03</v>
      </c>
      <c r="P222" s="174">
        <v>0</v>
      </c>
      <c r="Q222" s="174">
        <f>ROUND(E222*P222,2)</f>
        <v>0</v>
      </c>
      <c r="R222" s="176" t="s">
        <v>413</v>
      </c>
      <c r="S222" s="176" t="s">
        <v>231</v>
      </c>
      <c r="T222" s="177" t="s">
        <v>231</v>
      </c>
      <c r="U222" s="159">
        <v>0</v>
      </c>
      <c r="V222" s="159">
        <f>ROUND(E222*U222,2)</f>
        <v>0</v>
      </c>
      <c r="W222" s="159"/>
      <c r="X222" s="159" t="s">
        <v>414</v>
      </c>
      <c r="Y222" s="159" t="s">
        <v>286</v>
      </c>
      <c r="Z222" s="148"/>
      <c r="AA222" s="148"/>
      <c r="AB222" s="148"/>
      <c r="AC222" s="148"/>
      <c r="AD222" s="148"/>
      <c r="AE222" s="148"/>
      <c r="AF222" s="148"/>
      <c r="AG222" s="148" t="s">
        <v>415</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189" t="s">
        <v>483</v>
      </c>
      <c r="D223" s="161"/>
      <c r="E223" s="162">
        <v>1</v>
      </c>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238</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x14ac:dyDescent="0.2">
      <c r="A224" s="164" t="s">
        <v>225</v>
      </c>
      <c r="B224" s="165" t="s">
        <v>159</v>
      </c>
      <c r="C224" s="187" t="s">
        <v>160</v>
      </c>
      <c r="D224" s="166"/>
      <c r="E224" s="167"/>
      <c r="F224" s="168"/>
      <c r="G224" s="168">
        <f>SUMIF(AG225:AG227,"&lt;&gt;NOR",G225:G227)</f>
        <v>0</v>
      </c>
      <c r="H224" s="168"/>
      <c r="I224" s="168">
        <f>SUM(I225:I227)</f>
        <v>0</v>
      </c>
      <c r="J224" s="168"/>
      <c r="K224" s="168">
        <f>SUM(K225:K227)</f>
        <v>0</v>
      </c>
      <c r="L224" s="168"/>
      <c r="M224" s="168">
        <f>SUM(M225:M227)</f>
        <v>0</v>
      </c>
      <c r="N224" s="167"/>
      <c r="O224" s="167">
        <f>SUM(O225:O227)</f>
        <v>0.52</v>
      </c>
      <c r="P224" s="167"/>
      <c r="Q224" s="167">
        <f>SUM(Q225:Q227)</f>
        <v>0</v>
      </c>
      <c r="R224" s="168"/>
      <c r="S224" s="168"/>
      <c r="T224" s="169"/>
      <c r="U224" s="163"/>
      <c r="V224" s="163">
        <f>SUM(V225:V227)</f>
        <v>70.77</v>
      </c>
      <c r="W224" s="163"/>
      <c r="X224" s="163"/>
      <c r="Y224" s="163"/>
      <c r="AG224" t="s">
        <v>226</v>
      </c>
    </row>
    <row r="225" spans="1:60" outlineLevel="1" x14ac:dyDescent="0.2">
      <c r="A225" s="171">
        <v>56</v>
      </c>
      <c r="B225" s="172" t="s">
        <v>492</v>
      </c>
      <c r="C225" s="188" t="s">
        <v>493</v>
      </c>
      <c r="D225" s="173" t="s">
        <v>253</v>
      </c>
      <c r="E225" s="174">
        <v>330.72</v>
      </c>
      <c r="F225" s="175"/>
      <c r="G225" s="176">
        <f>ROUND(E225*F225,2)</f>
        <v>0</v>
      </c>
      <c r="H225" s="175"/>
      <c r="I225" s="176">
        <f>ROUND(E225*H225,2)</f>
        <v>0</v>
      </c>
      <c r="J225" s="175"/>
      <c r="K225" s="176">
        <f>ROUND(E225*J225,2)</f>
        <v>0</v>
      </c>
      <c r="L225" s="176">
        <v>21</v>
      </c>
      <c r="M225" s="176">
        <f>G225*(1+L225/100)</f>
        <v>0</v>
      </c>
      <c r="N225" s="174">
        <v>1.58E-3</v>
      </c>
      <c r="O225" s="174">
        <f>ROUND(E225*N225,2)</f>
        <v>0.52</v>
      </c>
      <c r="P225" s="174">
        <v>0</v>
      </c>
      <c r="Q225" s="174">
        <f>ROUND(E225*P225,2)</f>
        <v>0</v>
      </c>
      <c r="R225" s="176" t="s">
        <v>494</v>
      </c>
      <c r="S225" s="176" t="s">
        <v>231</v>
      </c>
      <c r="T225" s="177" t="s">
        <v>231</v>
      </c>
      <c r="U225" s="159">
        <v>0.214</v>
      </c>
      <c r="V225" s="159">
        <f>ROUND(E225*U225,2)</f>
        <v>70.77</v>
      </c>
      <c r="W225" s="159"/>
      <c r="X225" s="159" t="s">
        <v>232</v>
      </c>
      <c r="Y225" s="159" t="s">
        <v>233</v>
      </c>
      <c r="Z225" s="148"/>
      <c r="AA225" s="148"/>
      <c r="AB225" s="148"/>
      <c r="AC225" s="148"/>
      <c r="AD225" s="148"/>
      <c r="AE225" s="148"/>
      <c r="AF225" s="148"/>
      <c r="AG225" s="148" t="s">
        <v>234</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189" t="s">
        <v>495</v>
      </c>
      <c r="D226" s="161"/>
      <c r="E226" s="162"/>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238</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89" t="s">
        <v>496</v>
      </c>
      <c r="D227" s="161"/>
      <c r="E227" s="162">
        <v>330.72</v>
      </c>
      <c r="F227" s="159"/>
      <c r="G227" s="15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238</v>
      </c>
      <c r="AH227" s="148">
        <v>5</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x14ac:dyDescent="0.2">
      <c r="A228" s="164" t="s">
        <v>225</v>
      </c>
      <c r="B228" s="165" t="s">
        <v>161</v>
      </c>
      <c r="C228" s="187" t="s">
        <v>162</v>
      </c>
      <c r="D228" s="166"/>
      <c r="E228" s="167"/>
      <c r="F228" s="168"/>
      <c r="G228" s="168">
        <f>SUMIF(AG229:AG253,"&lt;&gt;NOR",G229:G253)</f>
        <v>0</v>
      </c>
      <c r="H228" s="168"/>
      <c r="I228" s="168">
        <f>SUM(I229:I253)</f>
        <v>0</v>
      </c>
      <c r="J228" s="168"/>
      <c r="K228" s="168">
        <f>SUM(K229:K253)</f>
        <v>0</v>
      </c>
      <c r="L228" s="168"/>
      <c r="M228" s="168">
        <f>SUM(M229:M253)</f>
        <v>0</v>
      </c>
      <c r="N228" s="167"/>
      <c r="O228" s="167">
        <f>SUM(O229:O253)</f>
        <v>0.14999999999999997</v>
      </c>
      <c r="P228" s="167"/>
      <c r="Q228" s="167">
        <f>SUM(Q229:Q253)</f>
        <v>0</v>
      </c>
      <c r="R228" s="168"/>
      <c r="S228" s="168"/>
      <c r="T228" s="169"/>
      <c r="U228" s="163"/>
      <c r="V228" s="163">
        <f>SUM(V229:V253)</f>
        <v>149.57</v>
      </c>
      <c r="W228" s="163"/>
      <c r="X228" s="163"/>
      <c r="Y228" s="163"/>
      <c r="AG228" t="s">
        <v>226</v>
      </c>
    </row>
    <row r="229" spans="1:60" ht="56.25" outlineLevel="1" x14ac:dyDescent="0.2">
      <c r="A229" s="179">
        <v>57</v>
      </c>
      <c r="B229" s="180" t="s">
        <v>497</v>
      </c>
      <c r="C229" s="190" t="s">
        <v>498</v>
      </c>
      <c r="D229" s="181" t="s">
        <v>253</v>
      </c>
      <c r="E229" s="182">
        <v>330.72</v>
      </c>
      <c r="F229" s="183"/>
      <c r="G229" s="184">
        <f>ROUND(E229*F229,2)</f>
        <v>0</v>
      </c>
      <c r="H229" s="183"/>
      <c r="I229" s="184">
        <f>ROUND(E229*H229,2)</f>
        <v>0</v>
      </c>
      <c r="J229" s="183"/>
      <c r="K229" s="184">
        <f>ROUND(E229*J229,2)</f>
        <v>0</v>
      </c>
      <c r="L229" s="184">
        <v>21</v>
      </c>
      <c r="M229" s="184">
        <f>G229*(1+L229/100)</f>
        <v>0</v>
      </c>
      <c r="N229" s="182">
        <v>4.0000000000000003E-5</v>
      </c>
      <c r="O229" s="182">
        <f>ROUND(E229*N229,2)</f>
        <v>0.01</v>
      </c>
      <c r="P229" s="182">
        <v>0</v>
      </c>
      <c r="Q229" s="182">
        <f>ROUND(E229*P229,2)</f>
        <v>0</v>
      </c>
      <c r="R229" s="184" t="s">
        <v>254</v>
      </c>
      <c r="S229" s="184" t="s">
        <v>231</v>
      </c>
      <c r="T229" s="185" t="s">
        <v>231</v>
      </c>
      <c r="U229" s="159">
        <v>0.308</v>
      </c>
      <c r="V229" s="159">
        <f>ROUND(E229*U229,2)</f>
        <v>101.86</v>
      </c>
      <c r="W229" s="159"/>
      <c r="X229" s="159" t="s">
        <v>232</v>
      </c>
      <c r="Y229" s="159" t="s">
        <v>233</v>
      </c>
      <c r="Z229" s="148"/>
      <c r="AA229" s="148"/>
      <c r="AB229" s="148"/>
      <c r="AC229" s="148"/>
      <c r="AD229" s="148"/>
      <c r="AE229" s="148"/>
      <c r="AF229" s="148"/>
      <c r="AG229" s="148" t="s">
        <v>234</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1">
        <v>58</v>
      </c>
      <c r="B230" s="172" t="s">
        <v>499</v>
      </c>
      <c r="C230" s="188" t="s">
        <v>500</v>
      </c>
      <c r="D230" s="173" t="s">
        <v>332</v>
      </c>
      <c r="E230" s="174">
        <v>4</v>
      </c>
      <c r="F230" s="175"/>
      <c r="G230" s="176">
        <f>ROUND(E230*F230,2)</f>
        <v>0</v>
      </c>
      <c r="H230" s="175"/>
      <c r="I230" s="176">
        <f>ROUND(E230*H230,2)</f>
        <v>0</v>
      </c>
      <c r="J230" s="175"/>
      <c r="K230" s="176">
        <f>ROUND(E230*J230,2)</f>
        <v>0</v>
      </c>
      <c r="L230" s="176">
        <v>21</v>
      </c>
      <c r="M230" s="176">
        <f>G230*(1+L230/100)</f>
        <v>0</v>
      </c>
      <c r="N230" s="174">
        <v>7.1300000000000001E-3</v>
      </c>
      <c r="O230" s="174">
        <f>ROUND(E230*N230,2)</f>
        <v>0.03</v>
      </c>
      <c r="P230" s="174">
        <v>0</v>
      </c>
      <c r="Q230" s="174">
        <f>ROUND(E230*P230,2)</f>
        <v>0</v>
      </c>
      <c r="R230" s="176" t="s">
        <v>501</v>
      </c>
      <c r="S230" s="176" t="s">
        <v>231</v>
      </c>
      <c r="T230" s="177" t="s">
        <v>231</v>
      </c>
      <c r="U230" s="159">
        <v>0.89</v>
      </c>
      <c r="V230" s="159">
        <f>ROUND(E230*U230,2)</f>
        <v>3.56</v>
      </c>
      <c r="W230" s="159"/>
      <c r="X230" s="159" t="s">
        <v>232</v>
      </c>
      <c r="Y230" s="159" t="s">
        <v>267</v>
      </c>
      <c r="Z230" s="148"/>
      <c r="AA230" s="148"/>
      <c r="AB230" s="148"/>
      <c r="AC230" s="148"/>
      <c r="AD230" s="148"/>
      <c r="AE230" s="148"/>
      <c r="AF230" s="148"/>
      <c r="AG230" s="148" t="s">
        <v>234</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5"/>
      <c r="B231" s="156"/>
      <c r="C231" s="189" t="s">
        <v>502</v>
      </c>
      <c r="D231" s="161"/>
      <c r="E231" s="162">
        <v>4</v>
      </c>
      <c r="F231" s="159"/>
      <c r="G231" s="159"/>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238</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1">
        <v>59</v>
      </c>
      <c r="B232" s="172" t="s">
        <v>503</v>
      </c>
      <c r="C232" s="188" t="s">
        <v>504</v>
      </c>
      <c r="D232" s="173" t="s">
        <v>332</v>
      </c>
      <c r="E232" s="174">
        <v>1</v>
      </c>
      <c r="F232" s="175"/>
      <c r="G232" s="176">
        <f>ROUND(E232*F232,2)</f>
        <v>0</v>
      </c>
      <c r="H232" s="175"/>
      <c r="I232" s="176">
        <f>ROUND(E232*H232,2)</f>
        <v>0</v>
      </c>
      <c r="J232" s="175"/>
      <c r="K232" s="176">
        <f>ROUND(E232*J232,2)</f>
        <v>0</v>
      </c>
      <c r="L232" s="176">
        <v>21</v>
      </c>
      <c r="M232" s="176">
        <f>G232*(1+L232/100)</f>
        <v>0</v>
      </c>
      <c r="N232" s="174">
        <v>0.02</v>
      </c>
      <c r="O232" s="174">
        <f>ROUND(E232*N232,2)</f>
        <v>0.02</v>
      </c>
      <c r="P232" s="174">
        <v>0</v>
      </c>
      <c r="Q232" s="174">
        <f>ROUND(E232*P232,2)</f>
        <v>0</v>
      </c>
      <c r="R232" s="176"/>
      <c r="S232" s="176" t="s">
        <v>265</v>
      </c>
      <c r="T232" s="177" t="s">
        <v>266</v>
      </c>
      <c r="U232" s="159">
        <v>0</v>
      </c>
      <c r="V232" s="159">
        <f>ROUND(E232*U232,2)</f>
        <v>0</v>
      </c>
      <c r="W232" s="159"/>
      <c r="X232" s="159" t="s">
        <v>414</v>
      </c>
      <c r="Y232" s="159" t="s">
        <v>267</v>
      </c>
      <c r="Z232" s="148"/>
      <c r="AA232" s="148"/>
      <c r="AB232" s="148"/>
      <c r="AC232" s="148"/>
      <c r="AD232" s="148"/>
      <c r="AE232" s="148"/>
      <c r="AF232" s="148"/>
      <c r="AG232" s="148" t="s">
        <v>415</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189" t="s">
        <v>505</v>
      </c>
      <c r="D233" s="161"/>
      <c r="E233" s="162">
        <v>1</v>
      </c>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238</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71">
        <v>60</v>
      </c>
      <c r="B234" s="172" t="s">
        <v>506</v>
      </c>
      <c r="C234" s="188" t="s">
        <v>507</v>
      </c>
      <c r="D234" s="173" t="s">
        <v>332</v>
      </c>
      <c r="E234" s="174">
        <v>1</v>
      </c>
      <c r="F234" s="175"/>
      <c r="G234" s="176">
        <f>ROUND(E234*F234,2)</f>
        <v>0</v>
      </c>
      <c r="H234" s="175"/>
      <c r="I234" s="176">
        <f>ROUND(E234*H234,2)</f>
        <v>0</v>
      </c>
      <c r="J234" s="175"/>
      <c r="K234" s="176">
        <f>ROUND(E234*J234,2)</f>
        <v>0</v>
      </c>
      <c r="L234" s="176">
        <v>21</v>
      </c>
      <c r="M234" s="176">
        <f>G234*(1+L234/100)</f>
        <v>0</v>
      </c>
      <c r="N234" s="174">
        <v>0.01</v>
      </c>
      <c r="O234" s="174">
        <f>ROUND(E234*N234,2)</f>
        <v>0.01</v>
      </c>
      <c r="P234" s="174">
        <v>0</v>
      </c>
      <c r="Q234" s="174">
        <f>ROUND(E234*P234,2)</f>
        <v>0</v>
      </c>
      <c r="R234" s="176"/>
      <c r="S234" s="176" t="s">
        <v>265</v>
      </c>
      <c r="T234" s="177" t="s">
        <v>266</v>
      </c>
      <c r="U234" s="159">
        <v>0</v>
      </c>
      <c r="V234" s="159">
        <f>ROUND(E234*U234,2)</f>
        <v>0</v>
      </c>
      <c r="W234" s="159"/>
      <c r="X234" s="159" t="s">
        <v>414</v>
      </c>
      <c r="Y234" s="159" t="s">
        <v>267</v>
      </c>
      <c r="Z234" s="148"/>
      <c r="AA234" s="148"/>
      <c r="AB234" s="148"/>
      <c r="AC234" s="148"/>
      <c r="AD234" s="148"/>
      <c r="AE234" s="148"/>
      <c r="AF234" s="148"/>
      <c r="AG234" s="148" t="s">
        <v>415</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189" t="s">
        <v>508</v>
      </c>
      <c r="D235" s="161"/>
      <c r="E235" s="162">
        <v>1</v>
      </c>
      <c r="F235" s="159"/>
      <c r="G235" s="159"/>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238</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71">
        <v>61</v>
      </c>
      <c r="B236" s="172" t="s">
        <v>509</v>
      </c>
      <c r="C236" s="188" t="s">
        <v>510</v>
      </c>
      <c r="D236" s="173" t="s">
        <v>332</v>
      </c>
      <c r="E236" s="174">
        <v>1</v>
      </c>
      <c r="F236" s="175"/>
      <c r="G236" s="176">
        <f>ROUND(E236*F236,2)</f>
        <v>0</v>
      </c>
      <c r="H236" s="175"/>
      <c r="I236" s="176">
        <f>ROUND(E236*H236,2)</f>
        <v>0</v>
      </c>
      <c r="J236" s="175"/>
      <c r="K236" s="176">
        <f>ROUND(E236*J236,2)</f>
        <v>0</v>
      </c>
      <c r="L236" s="176">
        <v>21</v>
      </c>
      <c r="M236" s="176">
        <f>G236*(1+L236/100)</f>
        <v>0</v>
      </c>
      <c r="N236" s="174">
        <v>0.01</v>
      </c>
      <c r="O236" s="174">
        <f>ROUND(E236*N236,2)</f>
        <v>0.01</v>
      </c>
      <c r="P236" s="174">
        <v>0</v>
      </c>
      <c r="Q236" s="174">
        <f>ROUND(E236*P236,2)</f>
        <v>0</v>
      </c>
      <c r="R236" s="176"/>
      <c r="S236" s="176" t="s">
        <v>265</v>
      </c>
      <c r="T236" s="177" t="s">
        <v>266</v>
      </c>
      <c r="U236" s="159">
        <v>0</v>
      </c>
      <c r="V236" s="159">
        <f>ROUND(E236*U236,2)</f>
        <v>0</v>
      </c>
      <c r="W236" s="159"/>
      <c r="X236" s="159" t="s">
        <v>414</v>
      </c>
      <c r="Y236" s="159" t="s">
        <v>267</v>
      </c>
      <c r="Z236" s="148"/>
      <c r="AA236" s="148"/>
      <c r="AB236" s="148"/>
      <c r="AC236" s="148"/>
      <c r="AD236" s="148"/>
      <c r="AE236" s="148"/>
      <c r="AF236" s="148"/>
      <c r="AG236" s="148" t="s">
        <v>415</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189" t="s">
        <v>508</v>
      </c>
      <c r="D237" s="161"/>
      <c r="E237" s="162">
        <v>1</v>
      </c>
      <c r="F237" s="159"/>
      <c r="G237" s="15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238</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71">
        <v>62</v>
      </c>
      <c r="B238" s="172" t="s">
        <v>511</v>
      </c>
      <c r="C238" s="188" t="s">
        <v>512</v>
      </c>
      <c r="D238" s="173" t="s">
        <v>332</v>
      </c>
      <c r="E238" s="174">
        <v>1</v>
      </c>
      <c r="F238" s="175"/>
      <c r="G238" s="176">
        <f>ROUND(E238*F238,2)</f>
        <v>0</v>
      </c>
      <c r="H238" s="175"/>
      <c r="I238" s="176">
        <f>ROUND(E238*H238,2)</f>
        <v>0</v>
      </c>
      <c r="J238" s="175"/>
      <c r="K238" s="176">
        <f>ROUND(E238*J238,2)</f>
        <v>0</v>
      </c>
      <c r="L238" s="176">
        <v>21</v>
      </c>
      <c r="M238" s="176">
        <f>G238*(1+L238/100)</f>
        <v>0</v>
      </c>
      <c r="N238" s="174">
        <v>0.01</v>
      </c>
      <c r="O238" s="174">
        <f>ROUND(E238*N238,2)</f>
        <v>0.01</v>
      </c>
      <c r="P238" s="174">
        <v>0</v>
      </c>
      <c r="Q238" s="174">
        <f>ROUND(E238*P238,2)</f>
        <v>0</v>
      </c>
      <c r="R238" s="176"/>
      <c r="S238" s="176" t="s">
        <v>265</v>
      </c>
      <c r="T238" s="177" t="s">
        <v>266</v>
      </c>
      <c r="U238" s="159">
        <v>0</v>
      </c>
      <c r="V238" s="159">
        <f>ROUND(E238*U238,2)</f>
        <v>0</v>
      </c>
      <c r="W238" s="159"/>
      <c r="X238" s="159" t="s">
        <v>414</v>
      </c>
      <c r="Y238" s="159" t="s">
        <v>267</v>
      </c>
      <c r="Z238" s="148"/>
      <c r="AA238" s="148"/>
      <c r="AB238" s="148"/>
      <c r="AC238" s="148"/>
      <c r="AD238" s="148"/>
      <c r="AE238" s="148"/>
      <c r="AF238" s="148"/>
      <c r="AG238" s="148" t="s">
        <v>415</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189" t="s">
        <v>508</v>
      </c>
      <c r="D239" s="161"/>
      <c r="E239" s="162">
        <v>1</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238</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79">
        <v>63</v>
      </c>
      <c r="B240" s="180" t="s">
        <v>513</v>
      </c>
      <c r="C240" s="190" t="s">
        <v>514</v>
      </c>
      <c r="D240" s="181" t="s">
        <v>332</v>
      </c>
      <c r="E240" s="182">
        <v>3</v>
      </c>
      <c r="F240" s="183"/>
      <c r="G240" s="184">
        <f>ROUND(E240*F240,2)</f>
        <v>0</v>
      </c>
      <c r="H240" s="183"/>
      <c r="I240" s="184">
        <f>ROUND(E240*H240,2)</f>
        <v>0</v>
      </c>
      <c r="J240" s="183"/>
      <c r="K240" s="184">
        <f>ROUND(E240*J240,2)</f>
        <v>0</v>
      </c>
      <c r="L240" s="184">
        <v>21</v>
      </c>
      <c r="M240" s="184">
        <f>G240*(1+L240/100)</f>
        <v>0</v>
      </c>
      <c r="N240" s="182">
        <v>1.0000000000000001E-5</v>
      </c>
      <c r="O240" s="182">
        <f>ROUND(E240*N240,2)</f>
        <v>0</v>
      </c>
      <c r="P240" s="182">
        <v>0</v>
      </c>
      <c r="Q240" s="182">
        <f>ROUND(E240*P240,2)</f>
        <v>0</v>
      </c>
      <c r="R240" s="184" t="s">
        <v>254</v>
      </c>
      <c r="S240" s="184" t="s">
        <v>231</v>
      </c>
      <c r="T240" s="185" t="s">
        <v>231</v>
      </c>
      <c r="U240" s="159">
        <v>0.17</v>
      </c>
      <c r="V240" s="159">
        <f>ROUND(E240*U240,2)</f>
        <v>0.51</v>
      </c>
      <c r="W240" s="159"/>
      <c r="X240" s="159" t="s">
        <v>232</v>
      </c>
      <c r="Y240" s="159" t="s">
        <v>276</v>
      </c>
      <c r="Z240" s="148"/>
      <c r="AA240" s="148"/>
      <c r="AB240" s="148"/>
      <c r="AC240" s="148"/>
      <c r="AD240" s="148"/>
      <c r="AE240" s="148"/>
      <c r="AF240" s="148"/>
      <c r="AG240" s="148" t="s">
        <v>234</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ht="22.5" outlineLevel="1" x14ac:dyDescent="0.2">
      <c r="A241" s="171">
        <v>64</v>
      </c>
      <c r="B241" s="172" t="s">
        <v>515</v>
      </c>
      <c r="C241" s="188" t="s">
        <v>516</v>
      </c>
      <c r="D241" s="173" t="s">
        <v>332</v>
      </c>
      <c r="E241" s="174">
        <v>3</v>
      </c>
      <c r="F241" s="175"/>
      <c r="G241" s="176">
        <f>ROUND(E241*F241,2)</f>
        <v>0</v>
      </c>
      <c r="H241" s="175"/>
      <c r="I241" s="176">
        <f>ROUND(E241*H241,2)</f>
        <v>0</v>
      </c>
      <c r="J241" s="175"/>
      <c r="K241" s="176">
        <f>ROUND(E241*J241,2)</f>
        <v>0</v>
      </c>
      <c r="L241" s="176">
        <v>21</v>
      </c>
      <c r="M241" s="176">
        <f>G241*(1+L241/100)</f>
        <v>0</v>
      </c>
      <c r="N241" s="174">
        <v>9.7999999999999997E-3</v>
      </c>
      <c r="O241" s="174">
        <f>ROUND(E241*N241,2)</f>
        <v>0.03</v>
      </c>
      <c r="P241" s="174">
        <v>0</v>
      </c>
      <c r="Q241" s="174">
        <f>ROUND(E241*P241,2)</f>
        <v>0</v>
      </c>
      <c r="R241" s="176" t="s">
        <v>413</v>
      </c>
      <c r="S241" s="176" t="s">
        <v>231</v>
      </c>
      <c r="T241" s="177" t="s">
        <v>266</v>
      </c>
      <c r="U241" s="159">
        <v>0</v>
      </c>
      <c r="V241" s="159">
        <f>ROUND(E241*U241,2)</f>
        <v>0</v>
      </c>
      <c r="W241" s="159"/>
      <c r="X241" s="159" t="s">
        <v>414</v>
      </c>
      <c r="Y241" s="159" t="s">
        <v>276</v>
      </c>
      <c r="Z241" s="148"/>
      <c r="AA241" s="148"/>
      <c r="AB241" s="148"/>
      <c r="AC241" s="148"/>
      <c r="AD241" s="148"/>
      <c r="AE241" s="148"/>
      <c r="AF241" s="148"/>
      <c r="AG241" s="148" t="s">
        <v>415</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61" t="s">
        <v>517</v>
      </c>
      <c r="D242" s="262"/>
      <c r="E242" s="262"/>
      <c r="F242" s="262"/>
      <c r="G242" s="262"/>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322</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89" t="s">
        <v>518</v>
      </c>
      <c r="D243" s="161"/>
      <c r="E243" s="162">
        <v>3</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238</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71">
        <v>65</v>
      </c>
      <c r="B244" s="172" t="s">
        <v>519</v>
      </c>
      <c r="C244" s="188" t="s">
        <v>520</v>
      </c>
      <c r="D244" s="173" t="s">
        <v>332</v>
      </c>
      <c r="E244" s="174">
        <v>16</v>
      </c>
      <c r="F244" s="175"/>
      <c r="G244" s="176">
        <f>ROUND(E244*F244,2)</f>
        <v>0</v>
      </c>
      <c r="H244" s="175"/>
      <c r="I244" s="176">
        <f>ROUND(E244*H244,2)</f>
        <v>0</v>
      </c>
      <c r="J244" s="175"/>
      <c r="K244" s="176">
        <f>ROUND(E244*J244,2)</f>
        <v>0</v>
      </c>
      <c r="L244" s="176">
        <v>21</v>
      </c>
      <c r="M244" s="176">
        <f>G244*(1+L244/100)</f>
        <v>0</v>
      </c>
      <c r="N244" s="174">
        <v>0</v>
      </c>
      <c r="O244" s="174">
        <f>ROUND(E244*N244,2)</f>
        <v>0</v>
      </c>
      <c r="P244" s="174">
        <v>0</v>
      </c>
      <c r="Q244" s="174">
        <f>ROUND(E244*P244,2)</f>
        <v>0</v>
      </c>
      <c r="R244" s="176"/>
      <c r="S244" s="176" t="s">
        <v>265</v>
      </c>
      <c r="T244" s="177" t="s">
        <v>266</v>
      </c>
      <c r="U244" s="159">
        <v>0.125</v>
      </c>
      <c r="V244" s="159">
        <f>ROUND(E244*U244,2)</f>
        <v>2</v>
      </c>
      <c r="W244" s="159"/>
      <c r="X244" s="159" t="s">
        <v>232</v>
      </c>
      <c r="Y244" s="159" t="s">
        <v>286</v>
      </c>
      <c r="Z244" s="148"/>
      <c r="AA244" s="148"/>
      <c r="AB244" s="148"/>
      <c r="AC244" s="148"/>
      <c r="AD244" s="148"/>
      <c r="AE244" s="148"/>
      <c r="AF244" s="148"/>
      <c r="AG244" s="148" t="s">
        <v>234</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189" t="s">
        <v>521</v>
      </c>
      <c r="D245" s="161"/>
      <c r="E245" s="162">
        <v>16</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238</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1">
        <v>66</v>
      </c>
      <c r="B246" s="172" t="s">
        <v>522</v>
      </c>
      <c r="C246" s="188" t="s">
        <v>523</v>
      </c>
      <c r="D246" s="173" t="s">
        <v>379</v>
      </c>
      <c r="E246" s="174">
        <v>40</v>
      </c>
      <c r="F246" s="175"/>
      <c r="G246" s="176">
        <f>ROUND(E246*F246,2)</f>
        <v>0</v>
      </c>
      <c r="H246" s="175"/>
      <c r="I246" s="176">
        <f>ROUND(E246*H246,2)</f>
        <v>0</v>
      </c>
      <c r="J246" s="175"/>
      <c r="K246" s="176">
        <f>ROUND(E246*J246,2)</f>
        <v>0</v>
      </c>
      <c r="L246" s="176">
        <v>21</v>
      </c>
      <c r="M246" s="176">
        <f>G246*(1+L246/100)</f>
        <v>0</v>
      </c>
      <c r="N246" s="174">
        <v>1E-4</v>
      </c>
      <c r="O246" s="174">
        <f>ROUND(E246*N246,2)</f>
        <v>0</v>
      </c>
      <c r="P246" s="174">
        <v>0</v>
      </c>
      <c r="Q246" s="174">
        <f>ROUND(E246*P246,2)</f>
        <v>0</v>
      </c>
      <c r="R246" s="176"/>
      <c r="S246" s="176" t="s">
        <v>265</v>
      </c>
      <c r="T246" s="177" t="s">
        <v>266</v>
      </c>
      <c r="U246" s="159">
        <v>0</v>
      </c>
      <c r="V246" s="159">
        <f>ROUND(E246*U246,2)</f>
        <v>0</v>
      </c>
      <c r="W246" s="159"/>
      <c r="X246" s="159" t="s">
        <v>232</v>
      </c>
      <c r="Y246" s="159" t="s">
        <v>294</v>
      </c>
      <c r="Z246" s="148"/>
      <c r="AA246" s="148"/>
      <c r="AB246" s="148"/>
      <c r="AC246" s="148"/>
      <c r="AD246" s="148"/>
      <c r="AE246" s="148"/>
      <c r="AF246" s="148"/>
      <c r="AG246" s="148" t="s">
        <v>234</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89" t="s">
        <v>524</v>
      </c>
      <c r="D247" s="161"/>
      <c r="E247" s="162">
        <v>40</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238</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71">
        <v>67</v>
      </c>
      <c r="B248" s="172" t="s">
        <v>525</v>
      </c>
      <c r="C248" s="188" t="s">
        <v>526</v>
      </c>
      <c r="D248" s="173" t="s">
        <v>332</v>
      </c>
      <c r="E248" s="174">
        <v>8</v>
      </c>
      <c r="F248" s="175"/>
      <c r="G248" s="176">
        <f>ROUND(E248*F248,2)</f>
        <v>0</v>
      </c>
      <c r="H248" s="175"/>
      <c r="I248" s="176">
        <f>ROUND(E248*H248,2)</f>
        <v>0</v>
      </c>
      <c r="J248" s="175"/>
      <c r="K248" s="176">
        <f>ROUND(E248*J248,2)</f>
        <v>0</v>
      </c>
      <c r="L248" s="176">
        <v>21</v>
      </c>
      <c r="M248" s="176">
        <f>G248*(1+L248/100)</f>
        <v>0</v>
      </c>
      <c r="N248" s="174">
        <v>1E-4</v>
      </c>
      <c r="O248" s="174">
        <f>ROUND(E248*N248,2)</f>
        <v>0</v>
      </c>
      <c r="P248" s="174">
        <v>0</v>
      </c>
      <c r="Q248" s="174">
        <f>ROUND(E248*P248,2)</f>
        <v>0</v>
      </c>
      <c r="R248" s="176"/>
      <c r="S248" s="176" t="s">
        <v>265</v>
      </c>
      <c r="T248" s="177" t="s">
        <v>266</v>
      </c>
      <c r="U248" s="159">
        <v>0</v>
      </c>
      <c r="V248" s="159">
        <f>ROUND(E248*U248,2)</f>
        <v>0</v>
      </c>
      <c r="W248" s="159"/>
      <c r="X248" s="159" t="s">
        <v>232</v>
      </c>
      <c r="Y248" s="159" t="s">
        <v>294</v>
      </c>
      <c r="Z248" s="148"/>
      <c r="AA248" s="148"/>
      <c r="AB248" s="148"/>
      <c r="AC248" s="148"/>
      <c r="AD248" s="148"/>
      <c r="AE248" s="148"/>
      <c r="AF248" s="148"/>
      <c r="AG248" s="148" t="s">
        <v>234</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189" t="s">
        <v>527</v>
      </c>
      <c r="D249" s="161"/>
      <c r="E249" s="162">
        <v>8</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238</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71">
        <v>68</v>
      </c>
      <c r="B250" s="172" t="s">
        <v>528</v>
      </c>
      <c r="C250" s="188" t="s">
        <v>529</v>
      </c>
      <c r="D250" s="173" t="s">
        <v>332</v>
      </c>
      <c r="E250" s="174">
        <v>1</v>
      </c>
      <c r="F250" s="175"/>
      <c r="G250" s="176">
        <f>ROUND(E250*F250,2)</f>
        <v>0</v>
      </c>
      <c r="H250" s="175"/>
      <c r="I250" s="176">
        <f>ROUND(E250*H250,2)</f>
        <v>0</v>
      </c>
      <c r="J250" s="175"/>
      <c r="K250" s="176">
        <f>ROUND(E250*J250,2)</f>
        <v>0</v>
      </c>
      <c r="L250" s="176">
        <v>21</v>
      </c>
      <c r="M250" s="176">
        <f>G250*(1+L250/100)</f>
        <v>0</v>
      </c>
      <c r="N250" s="174">
        <v>0.03</v>
      </c>
      <c r="O250" s="174">
        <f>ROUND(E250*N250,2)</f>
        <v>0.03</v>
      </c>
      <c r="P250" s="174">
        <v>0</v>
      </c>
      <c r="Q250" s="174">
        <f>ROUND(E250*P250,2)</f>
        <v>0</v>
      </c>
      <c r="R250" s="176"/>
      <c r="S250" s="176" t="s">
        <v>265</v>
      </c>
      <c r="T250" s="177" t="s">
        <v>266</v>
      </c>
      <c r="U250" s="159">
        <v>1.6439999999999999</v>
      </c>
      <c r="V250" s="159">
        <f>ROUND(E250*U250,2)</f>
        <v>1.64</v>
      </c>
      <c r="W250" s="159"/>
      <c r="X250" s="159" t="s">
        <v>232</v>
      </c>
      <c r="Y250" s="159" t="s">
        <v>294</v>
      </c>
      <c r="Z250" s="148"/>
      <c r="AA250" s="148"/>
      <c r="AB250" s="148"/>
      <c r="AC250" s="148"/>
      <c r="AD250" s="148"/>
      <c r="AE250" s="148"/>
      <c r="AF250" s="148"/>
      <c r="AG250" s="148" t="s">
        <v>234</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89" t="s">
        <v>530</v>
      </c>
      <c r="D251" s="161"/>
      <c r="E251" s="162">
        <v>1</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238</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71">
        <v>69</v>
      </c>
      <c r="B252" s="172" t="s">
        <v>531</v>
      </c>
      <c r="C252" s="188" t="s">
        <v>532</v>
      </c>
      <c r="D252" s="173" t="s">
        <v>533</v>
      </c>
      <c r="E252" s="174">
        <v>40</v>
      </c>
      <c r="F252" s="175"/>
      <c r="G252" s="176">
        <f>ROUND(E252*F252,2)</f>
        <v>0</v>
      </c>
      <c r="H252" s="175"/>
      <c r="I252" s="176">
        <f>ROUND(E252*H252,2)</f>
        <v>0</v>
      </c>
      <c r="J252" s="175"/>
      <c r="K252" s="176">
        <f>ROUND(E252*J252,2)</f>
        <v>0</v>
      </c>
      <c r="L252" s="176">
        <v>21</v>
      </c>
      <c r="M252" s="176">
        <f>G252*(1+L252/100)</f>
        <v>0</v>
      </c>
      <c r="N252" s="174">
        <v>0</v>
      </c>
      <c r="O252" s="174">
        <f>ROUND(E252*N252,2)</f>
        <v>0</v>
      </c>
      <c r="P252" s="174">
        <v>0</v>
      </c>
      <c r="Q252" s="174">
        <f>ROUND(E252*P252,2)</f>
        <v>0</v>
      </c>
      <c r="R252" s="176" t="s">
        <v>534</v>
      </c>
      <c r="S252" s="176" t="s">
        <v>231</v>
      </c>
      <c r="T252" s="177" t="s">
        <v>231</v>
      </c>
      <c r="U252" s="159">
        <v>1</v>
      </c>
      <c r="V252" s="159">
        <f>ROUND(E252*U252,2)</f>
        <v>40</v>
      </c>
      <c r="W252" s="159"/>
      <c r="X252" s="159" t="s">
        <v>535</v>
      </c>
      <c r="Y252" s="159" t="s">
        <v>233</v>
      </c>
      <c r="Z252" s="148"/>
      <c r="AA252" s="148"/>
      <c r="AB252" s="148"/>
      <c r="AC252" s="148"/>
      <c r="AD252" s="148"/>
      <c r="AE252" s="148"/>
      <c r="AF252" s="148"/>
      <c r="AG252" s="148" t="s">
        <v>536</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89" t="s">
        <v>537</v>
      </c>
      <c r="D253" s="161"/>
      <c r="E253" s="162">
        <v>40</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238</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x14ac:dyDescent="0.2">
      <c r="A254" s="164" t="s">
        <v>225</v>
      </c>
      <c r="B254" s="165" t="s">
        <v>163</v>
      </c>
      <c r="C254" s="187" t="s">
        <v>164</v>
      </c>
      <c r="D254" s="166"/>
      <c r="E254" s="167"/>
      <c r="F254" s="168"/>
      <c r="G254" s="168">
        <f>SUMIF(AG255:AG366,"&lt;&gt;NOR",G255:G366)</f>
        <v>0</v>
      </c>
      <c r="H254" s="168"/>
      <c r="I254" s="168">
        <f>SUM(I255:I366)</f>
        <v>0</v>
      </c>
      <c r="J254" s="168"/>
      <c r="K254" s="168">
        <f>SUM(K255:K366)</f>
        <v>0</v>
      </c>
      <c r="L254" s="168"/>
      <c r="M254" s="168">
        <f>SUM(M255:M366)</f>
        <v>0</v>
      </c>
      <c r="N254" s="167"/>
      <c r="O254" s="167">
        <f>SUM(O255:O366)</f>
        <v>0.26</v>
      </c>
      <c r="P254" s="167"/>
      <c r="Q254" s="167">
        <f>SUM(Q255:Q366)</f>
        <v>164.97</v>
      </c>
      <c r="R254" s="168"/>
      <c r="S254" s="168"/>
      <c r="T254" s="169"/>
      <c r="U254" s="163"/>
      <c r="V254" s="163">
        <f>SUM(V255:V366)</f>
        <v>810.9899999999999</v>
      </c>
      <c r="W254" s="163"/>
      <c r="X254" s="163"/>
      <c r="Y254" s="163"/>
      <c r="AG254" t="s">
        <v>226</v>
      </c>
    </row>
    <row r="255" spans="1:60" outlineLevel="1" x14ac:dyDescent="0.2">
      <c r="A255" s="171">
        <v>70</v>
      </c>
      <c r="B255" s="172" t="s">
        <v>538</v>
      </c>
      <c r="C255" s="188" t="s">
        <v>539</v>
      </c>
      <c r="D255" s="173" t="s">
        <v>253</v>
      </c>
      <c r="E255" s="174">
        <v>34.907800000000002</v>
      </c>
      <c r="F255" s="175"/>
      <c r="G255" s="176">
        <f>ROUND(E255*F255,2)</f>
        <v>0</v>
      </c>
      <c r="H255" s="175"/>
      <c r="I255" s="176">
        <f>ROUND(E255*H255,2)</f>
        <v>0</v>
      </c>
      <c r="J255" s="175"/>
      <c r="K255" s="176">
        <f>ROUND(E255*J255,2)</f>
        <v>0</v>
      </c>
      <c r="L255" s="176">
        <v>21</v>
      </c>
      <c r="M255" s="176">
        <f>G255*(1+L255/100)</f>
        <v>0</v>
      </c>
      <c r="N255" s="174">
        <v>6.7000000000000002E-4</v>
      </c>
      <c r="O255" s="174">
        <f>ROUND(E255*N255,2)</f>
        <v>0.02</v>
      </c>
      <c r="P255" s="174">
        <v>0.184</v>
      </c>
      <c r="Q255" s="174">
        <f>ROUND(E255*P255,2)</f>
        <v>6.42</v>
      </c>
      <c r="R255" s="176" t="s">
        <v>540</v>
      </c>
      <c r="S255" s="176" t="s">
        <v>231</v>
      </c>
      <c r="T255" s="177" t="s">
        <v>231</v>
      </c>
      <c r="U255" s="159">
        <v>0.22700000000000001</v>
      </c>
      <c r="V255" s="159">
        <f>ROUND(E255*U255,2)</f>
        <v>7.92</v>
      </c>
      <c r="W255" s="159"/>
      <c r="X255" s="159" t="s">
        <v>232</v>
      </c>
      <c r="Y255" s="159" t="s">
        <v>233</v>
      </c>
      <c r="Z255" s="148"/>
      <c r="AA255" s="148"/>
      <c r="AB255" s="148"/>
      <c r="AC255" s="148"/>
      <c r="AD255" s="148"/>
      <c r="AE255" s="148"/>
      <c r="AF255" s="148"/>
      <c r="AG255" s="148" t="s">
        <v>234</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2" x14ac:dyDescent="0.2">
      <c r="A256" s="155"/>
      <c r="B256" s="156"/>
      <c r="C256" s="252" t="s">
        <v>541</v>
      </c>
      <c r="D256" s="253"/>
      <c r="E256" s="253"/>
      <c r="F256" s="253"/>
      <c r="G256" s="253"/>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236</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78" t="str">
        <f>C256</f>
        <v>nebo vybourání otvorů průřezové plochy přes 4 m2 v příčkách, včetně pomocného lešení o výšce podlahy do 1900 mm a pro zatížení do 1,5 kPa  (150 kg/m2),</v>
      </c>
      <c r="BB256" s="148"/>
      <c r="BC256" s="148"/>
      <c r="BD256" s="148"/>
      <c r="BE256" s="148"/>
      <c r="BF256" s="148"/>
      <c r="BG256" s="148"/>
      <c r="BH256" s="148"/>
    </row>
    <row r="257" spans="1:60" outlineLevel="2" x14ac:dyDescent="0.2">
      <c r="A257" s="155"/>
      <c r="B257" s="156"/>
      <c r="C257" s="189" t="s">
        <v>542</v>
      </c>
      <c r="D257" s="161"/>
      <c r="E257" s="162">
        <v>42.590800000000002</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238</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89" t="s">
        <v>543</v>
      </c>
      <c r="D258" s="161"/>
      <c r="E258" s="162">
        <v>-7.6829999999999998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238</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71">
        <v>71</v>
      </c>
      <c r="B259" s="172" t="s">
        <v>544</v>
      </c>
      <c r="C259" s="188" t="s">
        <v>545</v>
      </c>
      <c r="D259" s="173" t="s">
        <v>253</v>
      </c>
      <c r="E259" s="174">
        <v>87.709699999999998</v>
      </c>
      <c r="F259" s="175"/>
      <c r="G259" s="176">
        <f>ROUND(E259*F259,2)</f>
        <v>0</v>
      </c>
      <c r="H259" s="175"/>
      <c r="I259" s="176">
        <f>ROUND(E259*H259,2)</f>
        <v>0</v>
      </c>
      <c r="J259" s="175"/>
      <c r="K259" s="176">
        <f>ROUND(E259*J259,2)</f>
        <v>0</v>
      </c>
      <c r="L259" s="176">
        <v>21</v>
      </c>
      <c r="M259" s="176">
        <f>G259*(1+L259/100)</f>
        <v>0</v>
      </c>
      <c r="N259" s="174">
        <v>6.7000000000000002E-4</v>
      </c>
      <c r="O259" s="174">
        <f>ROUND(E259*N259,2)</f>
        <v>0.06</v>
      </c>
      <c r="P259" s="174">
        <v>0.31900000000000001</v>
      </c>
      <c r="Q259" s="174">
        <f>ROUND(E259*P259,2)</f>
        <v>27.98</v>
      </c>
      <c r="R259" s="176" t="s">
        <v>540</v>
      </c>
      <c r="S259" s="176" t="s">
        <v>231</v>
      </c>
      <c r="T259" s="177" t="s">
        <v>231</v>
      </c>
      <c r="U259" s="159">
        <v>0.317</v>
      </c>
      <c r="V259" s="159">
        <f>ROUND(E259*U259,2)</f>
        <v>27.8</v>
      </c>
      <c r="W259" s="159"/>
      <c r="X259" s="159" t="s">
        <v>232</v>
      </c>
      <c r="Y259" s="159" t="s">
        <v>233</v>
      </c>
      <c r="Z259" s="148"/>
      <c r="AA259" s="148"/>
      <c r="AB259" s="148"/>
      <c r="AC259" s="148"/>
      <c r="AD259" s="148"/>
      <c r="AE259" s="148"/>
      <c r="AF259" s="148"/>
      <c r="AG259" s="148" t="s">
        <v>234</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ht="22.5" outlineLevel="2" x14ac:dyDescent="0.2">
      <c r="A260" s="155"/>
      <c r="B260" s="156"/>
      <c r="C260" s="252" t="s">
        <v>541</v>
      </c>
      <c r="D260" s="253"/>
      <c r="E260" s="253"/>
      <c r="F260" s="253"/>
      <c r="G260" s="253"/>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236</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78" t="str">
        <f>C260</f>
        <v>nebo vybourání otvorů průřezové plochy přes 4 m2 v příčkách, včetně pomocného lešení o výšce podlahy do 1900 mm a pro zatížení do 1,5 kPa  (150 kg/m2),</v>
      </c>
      <c r="BB260" s="148"/>
      <c r="BC260" s="148"/>
      <c r="BD260" s="148"/>
      <c r="BE260" s="148"/>
      <c r="BF260" s="148"/>
      <c r="BG260" s="148"/>
      <c r="BH260" s="148"/>
    </row>
    <row r="261" spans="1:60" outlineLevel="2" x14ac:dyDescent="0.2">
      <c r="A261" s="155"/>
      <c r="B261" s="156"/>
      <c r="C261" s="189" t="s">
        <v>546</v>
      </c>
      <c r="D261" s="161"/>
      <c r="E261" s="162">
        <v>101.4012</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238</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89" t="s">
        <v>547</v>
      </c>
      <c r="D262" s="161"/>
      <c r="E262" s="162">
        <v>-13.6915</v>
      </c>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238</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71">
        <v>72</v>
      </c>
      <c r="B263" s="172" t="s">
        <v>548</v>
      </c>
      <c r="C263" s="188" t="s">
        <v>549</v>
      </c>
      <c r="D263" s="173" t="s">
        <v>229</v>
      </c>
      <c r="E263" s="174">
        <v>15.15325</v>
      </c>
      <c r="F263" s="175"/>
      <c r="G263" s="176">
        <f>ROUND(E263*F263,2)</f>
        <v>0</v>
      </c>
      <c r="H263" s="175"/>
      <c r="I263" s="176">
        <f>ROUND(E263*H263,2)</f>
        <v>0</v>
      </c>
      <c r="J263" s="175"/>
      <c r="K263" s="176">
        <f>ROUND(E263*J263,2)</f>
        <v>0</v>
      </c>
      <c r="L263" s="176">
        <v>21</v>
      </c>
      <c r="M263" s="176">
        <f>G263*(1+L263/100)</f>
        <v>0</v>
      </c>
      <c r="N263" s="174">
        <v>1.2800000000000001E-3</v>
      </c>
      <c r="O263" s="174">
        <f>ROUND(E263*N263,2)</f>
        <v>0.02</v>
      </c>
      <c r="P263" s="174">
        <v>1.8</v>
      </c>
      <c r="Q263" s="174">
        <f>ROUND(E263*P263,2)</f>
        <v>27.28</v>
      </c>
      <c r="R263" s="176" t="s">
        <v>540</v>
      </c>
      <c r="S263" s="176" t="s">
        <v>231</v>
      </c>
      <c r="T263" s="177" t="s">
        <v>231</v>
      </c>
      <c r="U263" s="159">
        <v>1.52</v>
      </c>
      <c r="V263" s="159">
        <f>ROUND(E263*U263,2)</f>
        <v>23.03</v>
      </c>
      <c r="W263" s="159"/>
      <c r="X263" s="159" t="s">
        <v>232</v>
      </c>
      <c r="Y263" s="159" t="s">
        <v>233</v>
      </c>
      <c r="Z263" s="148"/>
      <c r="AA263" s="148"/>
      <c r="AB263" s="148"/>
      <c r="AC263" s="148"/>
      <c r="AD263" s="148"/>
      <c r="AE263" s="148"/>
      <c r="AF263" s="148"/>
      <c r="AG263" s="148" t="s">
        <v>234</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ht="22.5" outlineLevel="2" x14ac:dyDescent="0.2">
      <c r="A264" s="155"/>
      <c r="B264" s="156"/>
      <c r="C264" s="252" t="s">
        <v>550</v>
      </c>
      <c r="D264" s="253"/>
      <c r="E264" s="253"/>
      <c r="F264" s="253"/>
      <c r="G264" s="253"/>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236</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78" t="str">
        <f>C264</f>
        <v>nebo vybourání otvorů průřezové plochy přes 4 m2 ve zdivu nadzákladovém, včetně pomocného lešení o výšce podlahy do 1900 mm a pro zatížení do 1,5 kPa  (150 kg/m2)</v>
      </c>
      <c r="BB264" s="148"/>
      <c r="BC264" s="148"/>
      <c r="BD264" s="148"/>
      <c r="BE264" s="148"/>
      <c r="BF264" s="148"/>
      <c r="BG264" s="148"/>
      <c r="BH264" s="148"/>
    </row>
    <row r="265" spans="1:60" outlineLevel="2" x14ac:dyDescent="0.2">
      <c r="A265" s="155"/>
      <c r="B265" s="156"/>
      <c r="C265" s="189" t="s">
        <v>551</v>
      </c>
      <c r="D265" s="161"/>
      <c r="E265" s="162">
        <v>8.8297399999999993</v>
      </c>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238</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189" t="s">
        <v>552</v>
      </c>
      <c r="D266" s="161"/>
      <c r="E266" s="162">
        <v>6.3235099999999997</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238</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71">
        <v>73</v>
      </c>
      <c r="B267" s="172" t="s">
        <v>553</v>
      </c>
      <c r="C267" s="188" t="s">
        <v>554</v>
      </c>
      <c r="D267" s="173" t="s">
        <v>229</v>
      </c>
      <c r="E267" s="174">
        <v>3.47872</v>
      </c>
      <c r="F267" s="175"/>
      <c r="G267" s="176">
        <f>ROUND(E267*F267,2)</f>
        <v>0</v>
      </c>
      <c r="H267" s="175"/>
      <c r="I267" s="176">
        <f>ROUND(E267*H267,2)</f>
        <v>0</v>
      </c>
      <c r="J267" s="175"/>
      <c r="K267" s="176">
        <f>ROUND(E267*J267,2)</f>
        <v>0</v>
      </c>
      <c r="L267" s="176">
        <v>21</v>
      </c>
      <c r="M267" s="176">
        <f>G267*(1+L267/100)</f>
        <v>0</v>
      </c>
      <c r="N267" s="174">
        <v>1.47E-3</v>
      </c>
      <c r="O267" s="174">
        <f>ROUND(E267*N267,2)</f>
        <v>0.01</v>
      </c>
      <c r="P267" s="174">
        <v>2.4</v>
      </c>
      <c r="Q267" s="174">
        <f>ROUND(E267*P267,2)</f>
        <v>8.35</v>
      </c>
      <c r="R267" s="176" t="s">
        <v>540</v>
      </c>
      <c r="S267" s="176" t="s">
        <v>231</v>
      </c>
      <c r="T267" s="177" t="s">
        <v>231</v>
      </c>
      <c r="U267" s="159">
        <v>8.5</v>
      </c>
      <c r="V267" s="159">
        <f>ROUND(E267*U267,2)</f>
        <v>29.57</v>
      </c>
      <c r="W267" s="159"/>
      <c r="X267" s="159" t="s">
        <v>232</v>
      </c>
      <c r="Y267" s="159" t="s">
        <v>233</v>
      </c>
      <c r="Z267" s="148"/>
      <c r="AA267" s="148"/>
      <c r="AB267" s="148"/>
      <c r="AC267" s="148"/>
      <c r="AD267" s="148"/>
      <c r="AE267" s="148"/>
      <c r="AF267" s="148"/>
      <c r="AG267" s="148" t="s">
        <v>234</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2" x14ac:dyDescent="0.2">
      <c r="A268" s="155"/>
      <c r="B268" s="156"/>
      <c r="C268" s="252" t="s">
        <v>555</v>
      </c>
      <c r="D268" s="253"/>
      <c r="E268" s="253"/>
      <c r="F268" s="253"/>
      <c r="G268" s="253"/>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236</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78" t="str">
        <f>C268</f>
        <v>nebo vybourání otvorů průřezové plochy přes 4 m2 ve zdivu železobetonovém, včetně pomocného lešení o výšce podlahy do 1900 mm a pro zatížení do 1,5 kPa  (150 kg/m2),</v>
      </c>
      <c r="BB268" s="148"/>
      <c r="BC268" s="148"/>
      <c r="BD268" s="148"/>
      <c r="BE268" s="148"/>
      <c r="BF268" s="148"/>
      <c r="BG268" s="148"/>
      <c r="BH268" s="148"/>
    </row>
    <row r="269" spans="1:60" outlineLevel="2" x14ac:dyDescent="0.2">
      <c r="A269" s="155"/>
      <c r="B269" s="156"/>
      <c r="C269" s="189" t="s">
        <v>556</v>
      </c>
      <c r="D269" s="161"/>
      <c r="E269" s="162">
        <v>2.97872</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238</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189" t="s">
        <v>557</v>
      </c>
      <c r="D270" s="161"/>
      <c r="E270" s="162">
        <v>0.5</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238</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71">
        <v>74</v>
      </c>
      <c r="B271" s="172" t="s">
        <v>558</v>
      </c>
      <c r="C271" s="188" t="s">
        <v>559</v>
      </c>
      <c r="D271" s="173" t="s">
        <v>253</v>
      </c>
      <c r="E271" s="174">
        <v>4.1566999999999998</v>
      </c>
      <c r="F271" s="175"/>
      <c r="G271" s="176">
        <f>ROUND(E271*F271,2)</f>
        <v>0</v>
      </c>
      <c r="H271" s="175"/>
      <c r="I271" s="176">
        <f>ROUND(E271*H271,2)</f>
        <v>0</v>
      </c>
      <c r="J271" s="175"/>
      <c r="K271" s="176">
        <f>ROUND(E271*J271,2)</f>
        <v>0</v>
      </c>
      <c r="L271" s="176">
        <v>21</v>
      </c>
      <c r="M271" s="176">
        <f>G271*(1+L271/100)</f>
        <v>0</v>
      </c>
      <c r="N271" s="174">
        <v>6.7000000000000002E-4</v>
      </c>
      <c r="O271" s="174">
        <f>ROUND(E271*N271,2)</f>
        <v>0</v>
      </c>
      <c r="P271" s="174">
        <v>5.5E-2</v>
      </c>
      <c r="Q271" s="174">
        <f>ROUND(E271*P271,2)</f>
        <v>0.23</v>
      </c>
      <c r="R271" s="176" t="s">
        <v>540</v>
      </c>
      <c r="S271" s="176" t="s">
        <v>231</v>
      </c>
      <c r="T271" s="177" t="s">
        <v>231</v>
      </c>
      <c r="U271" s="159">
        <v>0.38100000000000001</v>
      </c>
      <c r="V271" s="159">
        <f>ROUND(E271*U271,2)</f>
        <v>1.58</v>
      </c>
      <c r="W271" s="159"/>
      <c r="X271" s="159" t="s">
        <v>232</v>
      </c>
      <c r="Y271" s="159" t="s">
        <v>233</v>
      </c>
      <c r="Z271" s="148"/>
      <c r="AA271" s="148"/>
      <c r="AB271" s="148"/>
      <c r="AC271" s="148"/>
      <c r="AD271" s="148"/>
      <c r="AE271" s="148"/>
      <c r="AF271" s="148"/>
      <c r="AG271" s="148" t="s">
        <v>234</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ht="22.5" outlineLevel="2" x14ac:dyDescent="0.2">
      <c r="A272" s="155"/>
      <c r="B272" s="156"/>
      <c r="C272" s="252" t="s">
        <v>560</v>
      </c>
      <c r="D272" s="253"/>
      <c r="E272" s="253"/>
      <c r="F272" s="253"/>
      <c r="G272" s="253"/>
      <c r="H272" s="159"/>
      <c r="I272" s="159"/>
      <c r="J272" s="159"/>
      <c r="K272" s="159"/>
      <c r="L272" s="159"/>
      <c r="M272" s="159"/>
      <c r="N272" s="158"/>
      <c r="O272" s="158"/>
      <c r="P272" s="158"/>
      <c r="Q272" s="158"/>
      <c r="R272" s="159"/>
      <c r="S272" s="159"/>
      <c r="T272" s="159"/>
      <c r="U272" s="159"/>
      <c r="V272" s="159"/>
      <c r="W272" s="159"/>
      <c r="X272" s="159"/>
      <c r="Y272" s="159"/>
      <c r="Z272" s="148"/>
      <c r="AA272" s="148"/>
      <c r="AB272" s="148"/>
      <c r="AC272" s="148"/>
      <c r="AD272" s="148"/>
      <c r="AE272" s="148"/>
      <c r="AF272" s="148"/>
      <c r="AG272" s="148" t="s">
        <v>236</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78" t="str">
        <f>C272</f>
        <v>nebo vybourání otvorů jakýchkoliv rozměrů, včetně pomocného lešení o výšce podlahy do 1900 mm a pro zatížení do 1,5 kPa  (150 kg/m2),</v>
      </c>
      <c r="BB272" s="148"/>
      <c r="BC272" s="148"/>
      <c r="BD272" s="148"/>
      <c r="BE272" s="148"/>
      <c r="BF272" s="148"/>
      <c r="BG272" s="148"/>
      <c r="BH272" s="148"/>
    </row>
    <row r="273" spans="1:60" outlineLevel="2" x14ac:dyDescent="0.2">
      <c r="A273" s="155"/>
      <c r="B273" s="156"/>
      <c r="C273" s="189" t="s">
        <v>561</v>
      </c>
      <c r="D273" s="161"/>
      <c r="E273" s="162">
        <v>4.1566999999999998</v>
      </c>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238</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22.5" outlineLevel="1" x14ac:dyDescent="0.2">
      <c r="A274" s="171">
        <v>75</v>
      </c>
      <c r="B274" s="172" t="s">
        <v>562</v>
      </c>
      <c r="C274" s="188" t="s">
        <v>563</v>
      </c>
      <c r="D274" s="173" t="s">
        <v>253</v>
      </c>
      <c r="E274" s="174">
        <v>324.43554999999998</v>
      </c>
      <c r="F274" s="175"/>
      <c r="G274" s="176">
        <f>ROUND(E274*F274,2)</f>
        <v>0</v>
      </c>
      <c r="H274" s="175"/>
      <c r="I274" s="176">
        <f>ROUND(E274*H274,2)</f>
        <v>0</v>
      </c>
      <c r="J274" s="175"/>
      <c r="K274" s="176">
        <f>ROUND(E274*J274,2)</f>
        <v>0</v>
      </c>
      <c r="L274" s="176">
        <v>21</v>
      </c>
      <c r="M274" s="176">
        <f>G274*(1+L274/100)</f>
        <v>0</v>
      </c>
      <c r="N274" s="174">
        <v>3.3E-4</v>
      </c>
      <c r="O274" s="174">
        <f>ROUND(E274*N274,2)</f>
        <v>0.11</v>
      </c>
      <c r="P274" s="174">
        <v>1.183E-2</v>
      </c>
      <c r="Q274" s="174">
        <f>ROUND(E274*P274,2)</f>
        <v>3.84</v>
      </c>
      <c r="R274" s="176" t="s">
        <v>540</v>
      </c>
      <c r="S274" s="176" t="s">
        <v>231</v>
      </c>
      <c r="T274" s="177" t="s">
        <v>231</v>
      </c>
      <c r="U274" s="159">
        <v>0.34599999999999997</v>
      </c>
      <c r="V274" s="159">
        <f>ROUND(E274*U274,2)</f>
        <v>112.25</v>
      </c>
      <c r="W274" s="159"/>
      <c r="X274" s="159" t="s">
        <v>232</v>
      </c>
      <c r="Y274" s="159" t="s">
        <v>233</v>
      </c>
      <c r="Z274" s="148"/>
      <c r="AA274" s="148"/>
      <c r="AB274" s="148"/>
      <c r="AC274" s="148"/>
      <c r="AD274" s="148"/>
      <c r="AE274" s="148"/>
      <c r="AF274" s="148"/>
      <c r="AG274" s="148" t="s">
        <v>234</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2" x14ac:dyDescent="0.2">
      <c r="A275" s="155"/>
      <c r="B275" s="156"/>
      <c r="C275" s="189" t="s">
        <v>564</v>
      </c>
      <c r="D275" s="161"/>
      <c r="E275" s="162"/>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238</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89" t="s">
        <v>565</v>
      </c>
      <c r="D276" s="161"/>
      <c r="E276" s="162">
        <v>328.36525</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238</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89" t="s">
        <v>566</v>
      </c>
      <c r="D277" s="161"/>
      <c r="E277" s="162">
        <v>-16.892900000000001</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238</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189" t="s">
        <v>567</v>
      </c>
      <c r="D278" s="161"/>
      <c r="E278" s="162">
        <v>12.963200000000001</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238</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71">
        <v>76</v>
      </c>
      <c r="B279" s="172" t="s">
        <v>568</v>
      </c>
      <c r="C279" s="188" t="s">
        <v>569</v>
      </c>
      <c r="D279" s="173" t="s">
        <v>229</v>
      </c>
      <c r="E279" s="174">
        <v>24.522500000000001</v>
      </c>
      <c r="F279" s="175"/>
      <c r="G279" s="176">
        <f>ROUND(E279*F279,2)</f>
        <v>0</v>
      </c>
      <c r="H279" s="175"/>
      <c r="I279" s="176">
        <f>ROUND(E279*H279,2)</f>
        <v>0</v>
      </c>
      <c r="J279" s="175"/>
      <c r="K279" s="176">
        <f>ROUND(E279*J279,2)</f>
        <v>0</v>
      </c>
      <c r="L279" s="176">
        <v>21</v>
      </c>
      <c r="M279" s="176">
        <f>G279*(1+L279/100)</f>
        <v>0</v>
      </c>
      <c r="N279" s="174">
        <v>0</v>
      </c>
      <c r="O279" s="174">
        <f>ROUND(E279*N279,2)</f>
        <v>0</v>
      </c>
      <c r="P279" s="174">
        <v>2.2000000000000002</v>
      </c>
      <c r="Q279" s="174">
        <f>ROUND(E279*P279,2)</f>
        <v>53.95</v>
      </c>
      <c r="R279" s="176" t="s">
        <v>540</v>
      </c>
      <c r="S279" s="176" t="s">
        <v>231</v>
      </c>
      <c r="T279" s="177" t="s">
        <v>231</v>
      </c>
      <c r="U279" s="159">
        <v>7.1950000000000003</v>
      </c>
      <c r="V279" s="159">
        <f>ROUND(E279*U279,2)</f>
        <v>176.44</v>
      </c>
      <c r="W279" s="159"/>
      <c r="X279" s="159" t="s">
        <v>232</v>
      </c>
      <c r="Y279" s="159" t="s">
        <v>233</v>
      </c>
      <c r="Z279" s="148"/>
      <c r="AA279" s="148"/>
      <c r="AB279" s="148"/>
      <c r="AC279" s="148"/>
      <c r="AD279" s="148"/>
      <c r="AE279" s="148"/>
      <c r="AF279" s="148"/>
      <c r="AG279" s="148" t="s">
        <v>234</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189" t="s">
        <v>570</v>
      </c>
      <c r="D280" s="161"/>
      <c r="E280" s="162">
        <v>24.522500000000001</v>
      </c>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238</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ht="22.5" outlineLevel="1" x14ac:dyDescent="0.2">
      <c r="A281" s="171">
        <v>77</v>
      </c>
      <c r="B281" s="172" t="s">
        <v>571</v>
      </c>
      <c r="C281" s="188" t="s">
        <v>572</v>
      </c>
      <c r="D281" s="173" t="s">
        <v>229</v>
      </c>
      <c r="E281" s="174">
        <v>6.3</v>
      </c>
      <c r="F281" s="175"/>
      <c r="G281" s="176">
        <f>ROUND(E281*F281,2)</f>
        <v>0</v>
      </c>
      <c r="H281" s="175"/>
      <c r="I281" s="176">
        <f>ROUND(E281*H281,2)</f>
        <v>0</v>
      </c>
      <c r="J281" s="175"/>
      <c r="K281" s="176">
        <f>ROUND(E281*J281,2)</f>
        <v>0</v>
      </c>
      <c r="L281" s="176">
        <v>21</v>
      </c>
      <c r="M281" s="176">
        <f>G281*(1+L281/100)</f>
        <v>0</v>
      </c>
      <c r="N281" s="174">
        <v>0</v>
      </c>
      <c r="O281" s="174">
        <f>ROUND(E281*N281,2)</f>
        <v>0</v>
      </c>
      <c r="P281" s="174">
        <v>2.2000000000000002</v>
      </c>
      <c r="Q281" s="174">
        <f>ROUND(E281*P281,2)</f>
        <v>13.86</v>
      </c>
      <c r="R281" s="176" t="s">
        <v>540</v>
      </c>
      <c r="S281" s="176" t="s">
        <v>231</v>
      </c>
      <c r="T281" s="177" t="s">
        <v>231</v>
      </c>
      <c r="U281" s="159">
        <v>7.51</v>
      </c>
      <c r="V281" s="159">
        <f>ROUND(E281*U281,2)</f>
        <v>47.31</v>
      </c>
      <c r="W281" s="159"/>
      <c r="X281" s="159" t="s">
        <v>232</v>
      </c>
      <c r="Y281" s="159" t="s">
        <v>233</v>
      </c>
      <c r="Z281" s="148"/>
      <c r="AA281" s="148"/>
      <c r="AB281" s="148"/>
      <c r="AC281" s="148"/>
      <c r="AD281" s="148"/>
      <c r="AE281" s="148"/>
      <c r="AF281" s="148"/>
      <c r="AG281" s="148" t="s">
        <v>234</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2" x14ac:dyDescent="0.2">
      <c r="A282" s="155"/>
      <c r="B282" s="156"/>
      <c r="C282" s="189" t="s">
        <v>573</v>
      </c>
      <c r="D282" s="161"/>
      <c r="E282" s="162">
        <v>6.3</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238</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71">
        <v>78</v>
      </c>
      <c r="B283" s="172" t="s">
        <v>574</v>
      </c>
      <c r="C283" s="188" t="s">
        <v>575</v>
      </c>
      <c r="D283" s="173" t="s">
        <v>253</v>
      </c>
      <c r="E283" s="174">
        <v>120.5</v>
      </c>
      <c r="F283" s="175"/>
      <c r="G283" s="176">
        <f>ROUND(E283*F283,2)</f>
        <v>0</v>
      </c>
      <c r="H283" s="175"/>
      <c r="I283" s="176">
        <f>ROUND(E283*H283,2)</f>
        <v>0</v>
      </c>
      <c r="J283" s="175"/>
      <c r="K283" s="176">
        <f>ROUND(E283*J283,2)</f>
        <v>0</v>
      </c>
      <c r="L283" s="176">
        <v>21</v>
      </c>
      <c r="M283" s="176">
        <f>G283*(1+L283/100)</f>
        <v>0</v>
      </c>
      <c r="N283" s="174">
        <v>0</v>
      </c>
      <c r="O283" s="174">
        <f>ROUND(E283*N283,2)</f>
        <v>0</v>
      </c>
      <c r="P283" s="174">
        <v>0.02</v>
      </c>
      <c r="Q283" s="174">
        <f>ROUND(E283*P283,2)</f>
        <v>2.41</v>
      </c>
      <c r="R283" s="176" t="s">
        <v>540</v>
      </c>
      <c r="S283" s="176" t="s">
        <v>231</v>
      </c>
      <c r="T283" s="177" t="s">
        <v>231</v>
      </c>
      <c r="U283" s="159">
        <v>0.14699999999999999</v>
      </c>
      <c r="V283" s="159">
        <f>ROUND(E283*U283,2)</f>
        <v>17.71</v>
      </c>
      <c r="W283" s="159"/>
      <c r="X283" s="159" t="s">
        <v>232</v>
      </c>
      <c r="Y283" s="159" t="s">
        <v>233</v>
      </c>
      <c r="Z283" s="148"/>
      <c r="AA283" s="148"/>
      <c r="AB283" s="148"/>
      <c r="AC283" s="148"/>
      <c r="AD283" s="148"/>
      <c r="AE283" s="148"/>
      <c r="AF283" s="148"/>
      <c r="AG283" s="148" t="s">
        <v>234</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52" t="s">
        <v>576</v>
      </c>
      <c r="D284" s="253"/>
      <c r="E284" s="253"/>
      <c r="F284" s="253"/>
      <c r="G284" s="253"/>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236</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189" t="s">
        <v>577</v>
      </c>
      <c r="D285" s="161"/>
      <c r="E285" s="162">
        <v>120.5</v>
      </c>
      <c r="F285" s="159"/>
      <c r="G285" s="159"/>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238</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71">
        <v>79</v>
      </c>
      <c r="B286" s="172" t="s">
        <v>578</v>
      </c>
      <c r="C286" s="188" t="s">
        <v>579</v>
      </c>
      <c r="D286" s="173" t="s">
        <v>379</v>
      </c>
      <c r="E286" s="174">
        <v>152.78</v>
      </c>
      <c r="F286" s="175"/>
      <c r="G286" s="176">
        <f>ROUND(E286*F286,2)</f>
        <v>0</v>
      </c>
      <c r="H286" s="175"/>
      <c r="I286" s="176">
        <f>ROUND(E286*H286,2)</f>
        <v>0</v>
      </c>
      <c r="J286" s="175"/>
      <c r="K286" s="176">
        <f>ROUND(E286*J286,2)</f>
        <v>0</v>
      </c>
      <c r="L286" s="176">
        <v>21</v>
      </c>
      <c r="M286" s="176">
        <f>G286*(1+L286/100)</f>
        <v>0</v>
      </c>
      <c r="N286" s="174">
        <v>0</v>
      </c>
      <c r="O286" s="174">
        <f>ROUND(E286*N286,2)</f>
        <v>0</v>
      </c>
      <c r="P286" s="174">
        <v>4.0000000000000002E-4</v>
      </c>
      <c r="Q286" s="174">
        <f>ROUND(E286*P286,2)</f>
        <v>0.06</v>
      </c>
      <c r="R286" s="176" t="s">
        <v>540</v>
      </c>
      <c r="S286" s="176" t="s">
        <v>231</v>
      </c>
      <c r="T286" s="177" t="s">
        <v>231</v>
      </c>
      <c r="U286" s="159">
        <v>7.0000000000000007E-2</v>
      </c>
      <c r="V286" s="159">
        <f>ROUND(E286*U286,2)</f>
        <v>10.69</v>
      </c>
      <c r="W286" s="159"/>
      <c r="X286" s="159" t="s">
        <v>232</v>
      </c>
      <c r="Y286" s="159" t="s">
        <v>233</v>
      </c>
      <c r="Z286" s="148"/>
      <c r="AA286" s="148"/>
      <c r="AB286" s="148"/>
      <c r="AC286" s="148"/>
      <c r="AD286" s="148"/>
      <c r="AE286" s="148"/>
      <c r="AF286" s="148"/>
      <c r="AG286" s="148" t="s">
        <v>234</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2" x14ac:dyDescent="0.2">
      <c r="A287" s="155"/>
      <c r="B287" s="156"/>
      <c r="C287" s="189" t="s">
        <v>580</v>
      </c>
      <c r="D287" s="161"/>
      <c r="E287" s="162">
        <v>152.78</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238</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ht="22.5" outlineLevel="1" x14ac:dyDescent="0.2">
      <c r="A288" s="171">
        <v>80</v>
      </c>
      <c r="B288" s="172" t="s">
        <v>581</v>
      </c>
      <c r="C288" s="188" t="s">
        <v>582</v>
      </c>
      <c r="D288" s="173" t="s">
        <v>253</v>
      </c>
      <c r="E288" s="174">
        <v>2.1</v>
      </c>
      <c r="F288" s="175"/>
      <c r="G288" s="176">
        <f>ROUND(E288*F288,2)</f>
        <v>0</v>
      </c>
      <c r="H288" s="175"/>
      <c r="I288" s="176">
        <f>ROUND(E288*H288,2)</f>
        <v>0</v>
      </c>
      <c r="J288" s="175"/>
      <c r="K288" s="176">
        <f>ROUND(E288*J288,2)</f>
        <v>0</v>
      </c>
      <c r="L288" s="176">
        <v>21</v>
      </c>
      <c r="M288" s="176">
        <f>G288*(1+L288/100)</f>
        <v>0</v>
      </c>
      <c r="N288" s="174">
        <v>0</v>
      </c>
      <c r="O288" s="174">
        <f>ROUND(E288*N288,2)</f>
        <v>0</v>
      </c>
      <c r="P288" s="174">
        <v>5.5E-2</v>
      </c>
      <c r="Q288" s="174">
        <f>ROUND(E288*P288,2)</f>
        <v>0.12</v>
      </c>
      <c r="R288" s="176" t="s">
        <v>540</v>
      </c>
      <c r="S288" s="176" t="s">
        <v>231</v>
      </c>
      <c r="T288" s="177" t="s">
        <v>231</v>
      </c>
      <c r="U288" s="159">
        <v>0.42499999999999999</v>
      </c>
      <c r="V288" s="159">
        <f>ROUND(E288*U288,2)</f>
        <v>0.89</v>
      </c>
      <c r="W288" s="159"/>
      <c r="X288" s="159" t="s">
        <v>232</v>
      </c>
      <c r="Y288" s="159" t="s">
        <v>233</v>
      </c>
      <c r="Z288" s="148"/>
      <c r="AA288" s="148"/>
      <c r="AB288" s="148"/>
      <c r="AC288" s="148"/>
      <c r="AD288" s="148"/>
      <c r="AE288" s="148"/>
      <c r="AF288" s="148"/>
      <c r="AG288" s="148" t="s">
        <v>234</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ht="22.5" outlineLevel="2" x14ac:dyDescent="0.2">
      <c r="A289" s="155"/>
      <c r="B289" s="156"/>
      <c r="C289" s="252" t="s">
        <v>583</v>
      </c>
      <c r="D289" s="253"/>
      <c r="E289" s="253"/>
      <c r="F289" s="253"/>
      <c r="G289" s="253"/>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236</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78" t="str">
        <f>C289</f>
        <v>bez odstupu, po hrubém vybourání otvorů v jakémkoliv zdivu cihelném, včetně pomocného lešení o výšce podlahy do 1900 mm a pro zatížení do 1,5 kPa  (150 kg/m2),</v>
      </c>
      <c r="BB289" s="148"/>
      <c r="BC289" s="148"/>
      <c r="BD289" s="148"/>
      <c r="BE289" s="148"/>
      <c r="BF289" s="148"/>
      <c r="BG289" s="148"/>
      <c r="BH289" s="148"/>
    </row>
    <row r="290" spans="1:60" outlineLevel="2" x14ac:dyDescent="0.2">
      <c r="A290" s="155"/>
      <c r="B290" s="156"/>
      <c r="C290" s="189" t="s">
        <v>584</v>
      </c>
      <c r="D290" s="161"/>
      <c r="E290" s="162">
        <v>2.1</v>
      </c>
      <c r="F290" s="159"/>
      <c r="G290" s="159"/>
      <c r="H290" s="159"/>
      <c r="I290" s="159"/>
      <c r="J290" s="159"/>
      <c r="K290" s="159"/>
      <c r="L290" s="159"/>
      <c r="M290" s="159"/>
      <c r="N290" s="158"/>
      <c r="O290" s="158"/>
      <c r="P290" s="158"/>
      <c r="Q290" s="158"/>
      <c r="R290" s="159"/>
      <c r="S290" s="159"/>
      <c r="T290" s="159"/>
      <c r="U290" s="159"/>
      <c r="V290" s="159"/>
      <c r="W290" s="159"/>
      <c r="X290" s="159"/>
      <c r="Y290" s="159"/>
      <c r="Z290" s="148"/>
      <c r="AA290" s="148"/>
      <c r="AB290" s="148"/>
      <c r="AC290" s="148"/>
      <c r="AD290" s="148"/>
      <c r="AE290" s="148"/>
      <c r="AF290" s="148"/>
      <c r="AG290" s="148" t="s">
        <v>238</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71">
        <v>81</v>
      </c>
      <c r="B291" s="172" t="s">
        <v>585</v>
      </c>
      <c r="C291" s="188" t="s">
        <v>586</v>
      </c>
      <c r="D291" s="173" t="s">
        <v>332</v>
      </c>
      <c r="E291" s="174">
        <v>24</v>
      </c>
      <c r="F291" s="175"/>
      <c r="G291" s="176">
        <f>ROUND(E291*F291,2)</f>
        <v>0</v>
      </c>
      <c r="H291" s="175"/>
      <c r="I291" s="176">
        <f>ROUND(E291*H291,2)</f>
        <v>0</v>
      </c>
      <c r="J291" s="175"/>
      <c r="K291" s="176">
        <f>ROUND(E291*J291,2)</f>
        <v>0</v>
      </c>
      <c r="L291" s="176">
        <v>21</v>
      </c>
      <c r="M291" s="176">
        <f>G291*(1+L291/100)</f>
        <v>0</v>
      </c>
      <c r="N291" s="174">
        <v>0</v>
      </c>
      <c r="O291" s="174">
        <f>ROUND(E291*N291,2)</f>
        <v>0</v>
      </c>
      <c r="P291" s="174">
        <v>0</v>
      </c>
      <c r="Q291" s="174">
        <f>ROUND(E291*P291,2)</f>
        <v>0</v>
      </c>
      <c r="R291" s="176" t="s">
        <v>540</v>
      </c>
      <c r="S291" s="176" t="s">
        <v>231</v>
      </c>
      <c r="T291" s="177" t="s">
        <v>231</v>
      </c>
      <c r="U291" s="159">
        <v>0.05</v>
      </c>
      <c r="V291" s="159">
        <f>ROUND(E291*U291,2)</f>
        <v>1.2</v>
      </c>
      <c r="W291" s="159"/>
      <c r="X291" s="159" t="s">
        <v>232</v>
      </c>
      <c r="Y291" s="159" t="s">
        <v>233</v>
      </c>
      <c r="Z291" s="148"/>
      <c r="AA291" s="148"/>
      <c r="AB291" s="148"/>
      <c r="AC291" s="148"/>
      <c r="AD291" s="148"/>
      <c r="AE291" s="148"/>
      <c r="AF291" s="148"/>
      <c r="AG291" s="148" t="s">
        <v>234</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252" t="s">
        <v>587</v>
      </c>
      <c r="D292" s="253"/>
      <c r="E292" s="253"/>
      <c r="F292" s="253"/>
      <c r="G292" s="253"/>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236</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ht="33.75" outlineLevel="1" x14ac:dyDescent="0.2">
      <c r="A293" s="171">
        <v>82</v>
      </c>
      <c r="B293" s="172" t="s">
        <v>588</v>
      </c>
      <c r="C293" s="188" t="s">
        <v>589</v>
      </c>
      <c r="D293" s="173" t="s">
        <v>253</v>
      </c>
      <c r="E293" s="174">
        <v>25.806999999999999</v>
      </c>
      <c r="F293" s="175"/>
      <c r="G293" s="176">
        <f>ROUND(E293*F293,2)</f>
        <v>0</v>
      </c>
      <c r="H293" s="175"/>
      <c r="I293" s="176">
        <f>ROUND(E293*H293,2)</f>
        <v>0</v>
      </c>
      <c r="J293" s="175"/>
      <c r="K293" s="176">
        <f>ROUND(E293*J293,2)</f>
        <v>0</v>
      </c>
      <c r="L293" s="176">
        <v>21</v>
      </c>
      <c r="M293" s="176">
        <f>G293*(1+L293/100)</f>
        <v>0</v>
      </c>
      <c r="N293" s="174">
        <v>1.17E-3</v>
      </c>
      <c r="O293" s="174">
        <f>ROUND(E293*N293,2)</f>
        <v>0.03</v>
      </c>
      <c r="P293" s="174">
        <v>7.5999999999999998E-2</v>
      </c>
      <c r="Q293" s="174">
        <f>ROUND(E293*P293,2)</f>
        <v>1.96</v>
      </c>
      <c r="R293" s="176" t="s">
        <v>540</v>
      </c>
      <c r="S293" s="176" t="s">
        <v>231</v>
      </c>
      <c r="T293" s="177" t="s">
        <v>231</v>
      </c>
      <c r="U293" s="159">
        <v>0.93899999999999995</v>
      </c>
      <c r="V293" s="159">
        <f>ROUND(E293*U293,2)</f>
        <v>24.23</v>
      </c>
      <c r="W293" s="159"/>
      <c r="X293" s="159" t="s">
        <v>232</v>
      </c>
      <c r="Y293" s="159" t="s">
        <v>233</v>
      </c>
      <c r="Z293" s="148"/>
      <c r="AA293" s="148"/>
      <c r="AB293" s="148"/>
      <c r="AC293" s="148"/>
      <c r="AD293" s="148"/>
      <c r="AE293" s="148"/>
      <c r="AF293" s="148"/>
      <c r="AG293" s="148" t="s">
        <v>234</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189" t="s">
        <v>590</v>
      </c>
      <c r="D294" s="161"/>
      <c r="E294" s="162">
        <v>25.806999999999999</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238</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ht="33.75" outlineLevel="1" x14ac:dyDescent="0.2">
      <c r="A295" s="171">
        <v>83</v>
      </c>
      <c r="B295" s="172" t="s">
        <v>591</v>
      </c>
      <c r="C295" s="188" t="s">
        <v>592</v>
      </c>
      <c r="D295" s="173" t="s">
        <v>253</v>
      </c>
      <c r="E295" s="174">
        <v>10.35</v>
      </c>
      <c r="F295" s="175"/>
      <c r="G295" s="176">
        <f>ROUND(E295*F295,2)</f>
        <v>0</v>
      </c>
      <c r="H295" s="175"/>
      <c r="I295" s="176">
        <f>ROUND(E295*H295,2)</f>
        <v>0</v>
      </c>
      <c r="J295" s="175"/>
      <c r="K295" s="176">
        <f>ROUND(E295*J295,2)</f>
        <v>0</v>
      </c>
      <c r="L295" s="176">
        <v>21</v>
      </c>
      <c r="M295" s="176">
        <f>G295*(1+L295/100)</f>
        <v>0</v>
      </c>
      <c r="N295" s="174">
        <v>1E-3</v>
      </c>
      <c r="O295" s="174">
        <f>ROUND(E295*N295,2)</f>
        <v>0.01</v>
      </c>
      <c r="P295" s="174">
        <v>6.3E-2</v>
      </c>
      <c r="Q295" s="174">
        <f>ROUND(E295*P295,2)</f>
        <v>0.65</v>
      </c>
      <c r="R295" s="176" t="s">
        <v>540</v>
      </c>
      <c r="S295" s="176" t="s">
        <v>231</v>
      </c>
      <c r="T295" s="177" t="s">
        <v>231</v>
      </c>
      <c r="U295" s="159">
        <v>0.71799999999999997</v>
      </c>
      <c r="V295" s="159">
        <f>ROUND(E295*U295,2)</f>
        <v>7.43</v>
      </c>
      <c r="W295" s="159"/>
      <c r="X295" s="159" t="s">
        <v>232</v>
      </c>
      <c r="Y295" s="159" t="s">
        <v>233</v>
      </c>
      <c r="Z295" s="148"/>
      <c r="AA295" s="148"/>
      <c r="AB295" s="148"/>
      <c r="AC295" s="148"/>
      <c r="AD295" s="148"/>
      <c r="AE295" s="148"/>
      <c r="AF295" s="148"/>
      <c r="AG295" s="148" t="s">
        <v>234</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189" t="s">
        <v>593</v>
      </c>
      <c r="D296" s="161"/>
      <c r="E296" s="162">
        <v>10.35</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238</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71">
        <v>84</v>
      </c>
      <c r="B297" s="172" t="s">
        <v>594</v>
      </c>
      <c r="C297" s="188" t="s">
        <v>595</v>
      </c>
      <c r="D297" s="173" t="s">
        <v>379</v>
      </c>
      <c r="E297" s="174">
        <v>0.6</v>
      </c>
      <c r="F297" s="175"/>
      <c r="G297" s="176">
        <f>ROUND(E297*F297,2)</f>
        <v>0</v>
      </c>
      <c r="H297" s="175"/>
      <c r="I297" s="176">
        <f>ROUND(E297*H297,2)</f>
        <v>0</v>
      </c>
      <c r="J297" s="175"/>
      <c r="K297" s="176">
        <f>ROUND(E297*J297,2)</f>
        <v>0</v>
      </c>
      <c r="L297" s="176">
        <v>21</v>
      </c>
      <c r="M297" s="176">
        <f>G297*(1+L297/100)</f>
        <v>0</v>
      </c>
      <c r="N297" s="174">
        <v>2.0400000000000001E-3</v>
      </c>
      <c r="O297" s="174">
        <f>ROUND(E297*N297,2)</f>
        <v>0</v>
      </c>
      <c r="P297" s="174">
        <v>3.6170000000000001E-2</v>
      </c>
      <c r="Q297" s="174">
        <f>ROUND(E297*P297,2)</f>
        <v>0.02</v>
      </c>
      <c r="R297" s="176" t="s">
        <v>540</v>
      </c>
      <c r="S297" s="176" t="s">
        <v>231</v>
      </c>
      <c r="T297" s="177" t="s">
        <v>231</v>
      </c>
      <c r="U297" s="159">
        <v>4</v>
      </c>
      <c r="V297" s="159">
        <f>ROUND(E297*U297,2)</f>
        <v>2.4</v>
      </c>
      <c r="W297" s="159"/>
      <c r="X297" s="159" t="s">
        <v>232</v>
      </c>
      <c r="Y297" s="159" t="s">
        <v>233</v>
      </c>
      <c r="Z297" s="148"/>
      <c r="AA297" s="148"/>
      <c r="AB297" s="148"/>
      <c r="AC297" s="148"/>
      <c r="AD297" s="148"/>
      <c r="AE297" s="148"/>
      <c r="AF297" s="148"/>
      <c r="AG297" s="148" t="s">
        <v>234</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189" t="s">
        <v>596</v>
      </c>
      <c r="D298" s="161"/>
      <c r="E298" s="162">
        <v>0.6</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238</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ht="22.5" outlineLevel="1" x14ac:dyDescent="0.2">
      <c r="A299" s="171">
        <v>85</v>
      </c>
      <c r="B299" s="172" t="s">
        <v>597</v>
      </c>
      <c r="C299" s="188" t="s">
        <v>598</v>
      </c>
      <c r="D299" s="173" t="s">
        <v>332</v>
      </c>
      <c r="E299" s="174">
        <v>2</v>
      </c>
      <c r="F299" s="175"/>
      <c r="G299" s="176">
        <f>ROUND(E299*F299,2)</f>
        <v>0</v>
      </c>
      <c r="H299" s="175"/>
      <c r="I299" s="176">
        <f>ROUND(E299*H299,2)</f>
        <v>0</v>
      </c>
      <c r="J299" s="175"/>
      <c r="K299" s="176">
        <f>ROUND(E299*J299,2)</f>
        <v>0</v>
      </c>
      <c r="L299" s="176">
        <v>21</v>
      </c>
      <c r="M299" s="176">
        <f>G299*(1+L299/100)</f>
        <v>0</v>
      </c>
      <c r="N299" s="174">
        <v>3.4000000000000002E-4</v>
      </c>
      <c r="O299" s="174">
        <f>ROUND(E299*N299,2)</f>
        <v>0</v>
      </c>
      <c r="P299" s="174">
        <v>2.5000000000000001E-2</v>
      </c>
      <c r="Q299" s="174">
        <f>ROUND(E299*P299,2)</f>
        <v>0.05</v>
      </c>
      <c r="R299" s="176" t="s">
        <v>540</v>
      </c>
      <c r="S299" s="176" t="s">
        <v>231</v>
      </c>
      <c r="T299" s="177" t="s">
        <v>231</v>
      </c>
      <c r="U299" s="159">
        <v>0.21299999999999999</v>
      </c>
      <c r="V299" s="159">
        <f>ROUND(E299*U299,2)</f>
        <v>0.43</v>
      </c>
      <c r="W299" s="159"/>
      <c r="X299" s="159" t="s">
        <v>232</v>
      </c>
      <c r="Y299" s="159" t="s">
        <v>233</v>
      </c>
      <c r="Z299" s="148"/>
      <c r="AA299" s="148"/>
      <c r="AB299" s="148"/>
      <c r="AC299" s="148"/>
      <c r="AD299" s="148"/>
      <c r="AE299" s="148"/>
      <c r="AF299" s="148"/>
      <c r="AG299" s="148" t="s">
        <v>234</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x14ac:dyDescent="0.2">
      <c r="A300" s="155"/>
      <c r="B300" s="156"/>
      <c r="C300" s="252" t="s">
        <v>599</v>
      </c>
      <c r="D300" s="253"/>
      <c r="E300" s="253"/>
      <c r="F300" s="253"/>
      <c r="G300" s="253"/>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236</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5"/>
      <c r="B301" s="156"/>
      <c r="C301" s="263" t="s">
        <v>600</v>
      </c>
      <c r="D301" s="264"/>
      <c r="E301" s="264"/>
      <c r="F301" s="264"/>
      <c r="G301" s="264"/>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322</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ht="22.5" outlineLevel="1" x14ac:dyDescent="0.2">
      <c r="A302" s="171">
        <v>86</v>
      </c>
      <c r="B302" s="172" t="s">
        <v>601</v>
      </c>
      <c r="C302" s="188" t="s">
        <v>602</v>
      </c>
      <c r="D302" s="173" t="s">
        <v>332</v>
      </c>
      <c r="E302" s="174">
        <v>7</v>
      </c>
      <c r="F302" s="175"/>
      <c r="G302" s="176">
        <f>ROUND(E302*F302,2)</f>
        <v>0</v>
      </c>
      <c r="H302" s="175"/>
      <c r="I302" s="176">
        <f>ROUND(E302*H302,2)</f>
        <v>0</v>
      </c>
      <c r="J302" s="175"/>
      <c r="K302" s="176">
        <f>ROUND(E302*J302,2)</f>
        <v>0</v>
      </c>
      <c r="L302" s="176">
        <v>21</v>
      </c>
      <c r="M302" s="176">
        <f>G302*(1+L302/100)</f>
        <v>0</v>
      </c>
      <c r="N302" s="174">
        <v>3.4000000000000002E-4</v>
      </c>
      <c r="O302" s="174">
        <f>ROUND(E302*N302,2)</f>
        <v>0</v>
      </c>
      <c r="P302" s="174">
        <v>0.13800000000000001</v>
      </c>
      <c r="Q302" s="174">
        <f>ROUND(E302*P302,2)</f>
        <v>0.97</v>
      </c>
      <c r="R302" s="176" t="s">
        <v>540</v>
      </c>
      <c r="S302" s="176" t="s">
        <v>231</v>
      </c>
      <c r="T302" s="177" t="s">
        <v>231</v>
      </c>
      <c r="U302" s="159">
        <v>0.81299999999999994</v>
      </c>
      <c r="V302" s="159">
        <f>ROUND(E302*U302,2)</f>
        <v>5.69</v>
      </c>
      <c r="W302" s="159"/>
      <c r="X302" s="159" t="s">
        <v>232</v>
      </c>
      <c r="Y302" s="159" t="s">
        <v>233</v>
      </c>
      <c r="Z302" s="148"/>
      <c r="AA302" s="148"/>
      <c r="AB302" s="148"/>
      <c r="AC302" s="148"/>
      <c r="AD302" s="148"/>
      <c r="AE302" s="148"/>
      <c r="AF302" s="148"/>
      <c r="AG302" s="148" t="s">
        <v>234</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252" t="s">
        <v>599</v>
      </c>
      <c r="D303" s="253"/>
      <c r="E303" s="253"/>
      <c r="F303" s="253"/>
      <c r="G303" s="253"/>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236</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63" t="s">
        <v>600</v>
      </c>
      <c r="D304" s="264"/>
      <c r="E304" s="264"/>
      <c r="F304" s="264"/>
      <c r="G304" s="264"/>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322</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ht="22.5" outlineLevel="1" x14ac:dyDescent="0.2">
      <c r="A305" s="171">
        <v>87</v>
      </c>
      <c r="B305" s="172" t="s">
        <v>603</v>
      </c>
      <c r="C305" s="188" t="s">
        <v>604</v>
      </c>
      <c r="D305" s="173" t="s">
        <v>253</v>
      </c>
      <c r="E305" s="174">
        <v>0.85199999999999998</v>
      </c>
      <c r="F305" s="175"/>
      <c r="G305" s="176">
        <f>ROUND(E305*F305,2)</f>
        <v>0</v>
      </c>
      <c r="H305" s="175"/>
      <c r="I305" s="176">
        <f>ROUND(E305*H305,2)</f>
        <v>0</v>
      </c>
      <c r="J305" s="175"/>
      <c r="K305" s="176">
        <f>ROUND(E305*J305,2)</f>
        <v>0</v>
      </c>
      <c r="L305" s="176">
        <v>21</v>
      </c>
      <c r="M305" s="176">
        <f>G305*(1+L305/100)</f>
        <v>0</v>
      </c>
      <c r="N305" s="174">
        <v>1.65E-3</v>
      </c>
      <c r="O305" s="174">
        <f>ROUND(E305*N305,2)</f>
        <v>0</v>
      </c>
      <c r="P305" s="174">
        <v>0.27</v>
      </c>
      <c r="Q305" s="174">
        <f>ROUND(E305*P305,2)</f>
        <v>0.23</v>
      </c>
      <c r="R305" s="176" t="s">
        <v>540</v>
      </c>
      <c r="S305" s="176" t="s">
        <v>231</v>
      </c>
      <c r="T305" s="177" t="s">
        <v>231</v>
      </c>
      <c r="U305" s="159">
        <v>0.70499999999999996</v>
      </c>
      <c r="V305" s="159">
        <f>ROUND(E305*U305,2)</f>
        <v>0.6</v>
      </c>
      <c r="W305" s="159"/>
      <c r="X305" s="159" t="s">
        <v>232</v>
      </c>
      <c r="Y305" s="159" t="s">
        <v>233</v>
      </c>
      <c r="Z305" s="148"/>
      <c r="AA305" s="148"/>
      <c r="AB305" s="148"/>
      <c r="AC305" s="148"/>
      <c r="AD305" s="148"/>
      <c r="AE305" s="148"/>
      <c r="AF305" s="148"/>
      <c r="AG305" s="148" t="s">
        <v>234</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2" x14ac:dyDescent="0.2">
      <c r="A306" s="155"/>
      <c r="B306" s="156"/>
      <c r="C306" s="252" t="s">
        <v>599</v>
      </c>
      <c r="D306" s="253"/>
      <c r="E306" s="253"/>
      <c r="F306" s="253"/>
      <c r="G306" s="253"/>
      <c r="H306" s="159"/>
      <c r="I306" s="159"/>
      <c r="J306" s="159"/>
      <c r="K306" s="159"/>
      <c r="L306" s="159"/>
      <c r="M306" s="159"/>
      <c r="N306" s="158"/>
      <c r="O306" s="158"/>
      <c r="P306" s="158"/>
      <c r="Q306" s="158"/>
      <c r="R306" s="159"/>
      <c r="S306" s="159"/>
      <c r="T306" s="159"/>
      <c r="U306" s="159"/>
      <c r="V306" s="159"/>
      <c r="W306" s="159"/>
      <c r="X306" s="159"/>
      <c r="Y306" s="159"/>
      <c r="Z306" s="148"/>
      <c r="AA306" s="148"/>
      <c r="AB306" s="148"/>
      <c r="AC306" s="148"/>
      <c r="AD306" s="148"/>
      <c r="AE306" s="148"/>
      <c r="AF306" s="148"/>
      <c r="AG306" s="148" t="s">
        <v>236</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2" x14ac:dyDescent="0.2">
      <c r="A307" s="155"/>
      <c r="B307" s="156"/>
      <c r="C307" s="263" t="s">
        <v>600</v>
      </c>
      <c r="D307" s="264"/>
      <c r="E307" s="264"/>
      <c r="F307" s="264"/>
      <c r="G307" s="264"/>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322</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2" x14ac:dyDescent="0.2">
      <c r="A308" s="155"/>
      <c r="B308" s="156"/>
      <c r="C308" s="189" t="s">
        <v>605</v>
      </c>
      <c r="D308" s="161"/>
      <c r="E308" s="162">
        <v>0.85199999999999998</v>
      </c>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238</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ht="22.5" outlineLevel="1" x14ac:dyDescent="0.2">
      <c r="A309" s="171">
        <v>88</v>
      </c>
      <c r="B309" s="172" t="s">
        <v>606</v>
      </c>
      <c r="C309" s="188" t="s">
        <v>607</v>
      </c>
      <c r="D309" s="173" t="s">
        <v>229</v>
      </c>
      <c r="E309" s="174">
        <v>0.22639999999999999</v>
      </c>
      <c r="F309" s="175"/>
      <c r="G309" s="176">
        <f>ROUND(E309*F309,2)</f>
        <v>0</v>
      </c>
      <c r="H309" s="175"/>
      <c r="I309" s="176">
        <f>ROUND(E309*H309,2)</f>
        <v>0</v>
      </c>
      <c r="J309" s="175"/>
      <c r="K309" s="176">
        <f>ROUND(E309*J309,2)</f>
        <v>0</v>
      </c>
      <c r="L309" s="176">
        <v>21</v>
      </c>
      <c r="M309" s="176">
        <f>G309*(1+L309/100)</f>
        <v>0</v>
      </c>
      <c r="N309" s="174">
        <v>1.82E-3</v>
      </c>
      <c r="O309" s="174">
        <f>ROUND(E309*N309,2)</f>
        <v>0</v>
      </c>
      <c r="P309" s="174">
        <v>1.8</v>
      </c>
      <c r="Q309" s="174">
        <f>ROUND(E309*P309,2)</f>
        <v>0.41</v>
      </c>
      <c r="R309" s="176" t="s">
        <v>540</v>
      </c>
      <c r="S309" s="176" t="s">
        <v>231</v>
      </c>
      <c r="T309" s="177" t="s">
        <v>231</v>
      </c>
      <c r="U309" s="159">
        <v>5.016</v>
      </c>
      <c r="V309" s="159">
        <f>ROUND(E309*U309,2)</f>
        <v>1.1399999999999999</v>
      </c>
      <c r="W309" s="159"/>
      <c r="X309" s="159" t="s">
        <v>232</v>
      </c>
      <c r="Y309" s="159" t="s">
        <v>233</v>
      </c>
      <c r="Z309" s="148"/>
      <c r="AA309" s="148"/>
      <c r="AB309" s="148"/>
      <c r="AC309" s="148"/>
      <c r="AD309" s="148"/>
      <c r="AE309" s="148"/>
      <c r="AF309" s="148"/>
      <c r="AG309" s="148" t="s">
        <v>234</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5"/>
      <c r="B310" s="156"/>
      <c r="C310" s="252" t="s">
        <v>599</v>
      </c>
      <c r="D310" s="253"/>
      <c r="E310" s="253"/>
      <c r="F310" s="253"/>
      <c r="G310" s="253"/>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236</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x14ac:dyDescent="0.2">
      <c r="A311" s="155"/>
      <c r="B311" s="156"/>
      <c r="C311" s="263" t="s">
        <v>600</v>
      </c>
      <c r="D311" s="264"/>
      <c r="E311" s="264"/>
      <c r="F311" s="264"/>
      <c r="G311" s="264"/>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322</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5"/>
      <c r="B312" s="156"/>
      <c r="C312" s="189" t="s">
        <v>608</v>
      </c>
      <c r="D312" s="161"/>
      <c r="E312" s="162">
        <v>0.11899999999999999</v>
      </c>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238</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89" t="s">
        <v>609</v>
      </c>
      <c r="D313" s="161"/>
      <c r="E313" s="162">
        <v>0.1074</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238</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ht="22.5" outlineLevel="1" x14ac:dyDescent="0.2">
      <c r="A314" s="171">
        <v>89</v>
      </c>
      <c r="B314" s="172" t="s">
        <v>610</v>
      </c>
      <c r="C314" s="188" t="s">
        <v>611</v>
      </c>
      <c r="D314" s="173" t="s">
        <v>253</v>
      </c>
      <c r="E314" s="174">
        <v>1.1339999999999999</v>
      </c>
      <c r="F314" s="175"/>
      <c r="G314" s="176">
        <f>ROUND(E314*F314,2)</f>
        <v>0</v>
      </c>
      <c r="H314" s="175"/>
      <c r="I314" s="176">
        <f>ROUND(E314*H314,2)</f>
        <v>0</v>
      </c>
      <c r="J314" s="175"/>
      <c r="K314" s="176">
        <f>ROUND(E314*J314,2)</f>
        <v>0</v>
      </c>
      <c r="L314" s="176">
        <v>21</v>
      </c>
      <c r="M314" s="176">
        <f>G314*(1+L314/100)</f>
        <v>0</v>
      </c>
      <c r="N314" s="174">
        <v>5.4000000000000001E-4</v>
      </c>
      <c r="O314" s="174">
        <f>ROUND(E314*N314,2)</f>
        <v>0</v>
      </c>
      <c r="P314" s="174">
        <v>0.27</v>
      </c>
      <c r="Q314" s="174">
        <f>ROUND(E314*P314,2)</f>
        <v>0.31</v>
      </c>
      <c r="R314" s="176" t="s">
        <v>540</v>
      </c>
      <c r="S314" s="176" t="s">
        <v>231</v>
      </c>
      <c r="T314" s="177" t="s">
        <v>231</v>
      </c>
      <c r="U314" s="159">
        <v>0.43</v>
      </c>
      <c r="V314" s="159">
        <f>ROUND(E314*U314,2)</f>
        <v>0.49</v>
      </c>
      <c r="W314" s="159"/>
      <c r="X314" s="159" t="s">
        <v>232</v>
      </c>
      <c r="Y314" s="159" t="s">
        <v>233</v>
      </c>
      <c r="Z314" s="148"/>
      <c r="AA314" s="148"/>
      <c r="AB314" s="148"/>
      <c r="AC314" s="148"/>
      <c r="AD314" s="148"/>
      <c r="AE314" s="148"/>
      <c r="AF314" s="148"/>
      <c r="AG314" s="148" t="s">
        <v>234</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2" x14ac:dyDescent="0.2">
      <c r="A315" s="155"/>
      <c r="B315" s="156"/>
      <c r="C315" s="252" t="s">
        <v>599</v>
      </c>
      <c r="D315" s="253"/>
      <c r="E315" s="253"/>
      <c r="F315" s="253"/>
      <c r="G315" s="253"/>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236</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63" t="s">
        <v>600</v>
      </c>
      <c r="D316" s="264"/>
      <c r="E316" s="264"/>
      <c r="F316" s="264"/>
      <c r="G316" s="264"/>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322</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5"/>
      <c r="B317" s="156"/>
      <c r="C317" s="189" t="s">
        <v>612</v>
      </c>
      <c r="D317" s="161"/>
      <c r="E317" s="162">
        <v>1.1339999999999999</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238</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ht="22.5" outlineLevel="1" x14ac:dyDescent="0.2">
      <c r="A318" s="171">
        <v>90</v>
      </c>
      <c r="B318" s="172" t="s">
        <v>613</v>
      </c>
      <c r="C318" s="188" t="s">
        <v>614</v>
      </c>
      <c r="D318" s="173" t="s">
        <v>229</v>
      </c>
      <c r="E318" s="174">
        <v>0.94499999999999995</v>
      </c>
      <c r="F318" s="175"/>
      <c r="G318" s="176">
        <f>ROUND(E318*F318,2)</f>
        <v>0</v>
      </c>
      <c r="H318" s="175"/>
      <c r="I318" s="176">
        <f>ROUND(E318*H318,2)</f>
        <v>0</v>
      </c>
      <c r="J318" s="175"/>
      <c r="K318" s="176">
        <f>ROUND(E318*J318,2)</f>
        <v>0</v>
      </c>
      <c r="L318" s="176">
        <v>21</v>
      </c>
      <c r="M318" s="176">
        <f>G318*(1+L318/100)</f>
        <v>0</v>
      </c>
      <c r="N318" s="174">
        <v>1.82E-3</v>
      </c>
      <c r="O318" s="174">
        <f>ROUND(E318*N318,2)</f>
        <v>0</v>
      </c>
      <c r="P318" s="174">
        <v>1.8</v>
      </c>
      <c r="Q318" s="174">
        <f>ROUND(E318*P318,2)</f>
        <v>1.7</v>
      </c>
      <c r="R318" s="176" t="s">
        <v>540</v>
      </c>
      <c r="S318" s="176" t="s">
        <v>231</v>
      </c>
      <c r="T318" s="177" t="s">
        <v>231</v>
      </c>
      <c r="U318" s="159">
        <v>3.1960000000000002</v>
      </c>
      <c r="V318" s="159">
        <f>ROUND(E318*U318,2)</f>
        <v>3.02</v>
      </c>
      <c r="W318" s="159"/>
      <c r="X318" s="159" t="s">
        <v>232</v>
      </c>
      <c r="Y318" s="159" t="s">
        <v>233</v>
      </c>
      <c r="Z318" s="148"/>
      <c r="AA318" s="148"/>
      <c r="AB318" s="148"/>
      <c r="AC318" s="148"/>
      <c r="AD318" s="148"/>
      <c r="AE318" s="148"/>
      <c r="AF318" s="148"/>
      <c r="AG318" s="148" t="s">
        <v>234</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5"/>
      <c r="B319" s="156"/>
      <c r="C319" s="252" t="s">
        <v>599</v>
      </c>
      <c r="D319" s="253"/>
      <c r="E319" s="253"/>
      <c r="F319" s="253"/>
      <c r="G319" s="253"/>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236</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2" x14ac:dyDescent="0.2">
      <c r="A320" s="155"/>
      <c r="B320" s="156"/>
      <c r="C320" s="263" t="s">
        <v>600</v>
      </c>
      <c r="D320" s="264"/>
      <c r="E320" s="264"/>
      <c r="F320" s="264"/>
      <c r="G320" s="264"/>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322</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189" t="s">
        <v>615</v>
      </c>
      <c r="D321" s="161"/>
      <c r="E321" s="162">
        <v>0.94499999999999995</v>
      </c>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238</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ht="22.5" outlineLevel="1" x14ac:dyDescent="0.2">
      <c r="A322" s="171">
        <v>91</v>
      </c>
      <c r="B322" s="172" t="s">
        <v>616</v>
      </c>
      <c r="C322" s="188" t="s">
        <v>617</v>
      </c>
      <c r="D322" s="173" t="s">
        <v>229</v>
      </c>
      <c r="E322" s="174">
        <v>0.68200000000000005</v>
      </c>
      <c r="F322" s="175"/>
      <c r="G322" s="176">
        <f>ROUND(E322*F322,2)</f>
        <v>0</v>
      </c>
      <c r="H322" s="175"/>
      <c r="I322" s="176">
        <f>ROUND(E322*H322,2)</f>
        <v>0</v>
      </c>
      <c r="J322" s="175"/>
      <c r="K322" s="176">
        <f>ROUND(E322*J322,2)</f>
        <v>0</v>
      </c>
      <c r="L322" s="176">
        <v>21</v>
      </c>
      <c r="M322" s="176">
        <f>G322*(1+L322/100)</f>
        <v>0</v>
      </c>
      <c r="N322" s="174">
        <v>1.82E-3</v>
      </c>
      <c r="O322" s="174">
        <f>ROUND(E322*N322,2)</f>
        <v>0</v>
      </c>
      <c r="P322" s="174">
        <v>1.8</v>
      </c>
      <c r="Q322" s="174">
        <f>ROUND(E322*P322,2)</f>
        <v>1.23</v>
      </c>
      <c r="R322" s="176" t="s">
        <v>540</v>
      </c>
      <c r="S322" s="176" t="s">
        <v>231</v>
      </c>
      <c r="T322" s="177" t="s">
        <v>231</v>
      </c>
      <c r="U322" s="159">
        <v>3.6080000000000001</v>
      </c>
      <c r="V322" s="159">
        <f>ROUND(E322*U322,2)</f>
        <v>2.46</v>
      </c>
      <c r="W322" s="159"/>
      <c r="X322" s="159" t="s">
        <v>232</v>
      </c>
      <c r="Y322" s="159" t="s">
        <v>233</v>
      </c>
      <c r="Z322" s="148"/>
      <c r="AA322" s="148"/>
      <c r="AB322" s="148"/>
      <c r="AC322" s="148"/>
      <c r="AD322" s="148"/>
      <c r="AE322" s="148"/>
      <c r="AF322" s="148"/>
      <c r="AG322" s="148" t="s">
        <v>234</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252" t="s">
        <v>599</v>
      </c>
      <c r="D323" s="253"/>
      <c r="E323" s="253"/>
      <c r="F323" s="253"/>
      <c r="G323" s="253"/>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236</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5"/>
      <c r="B324" s="156"/>
      <c r="C324" s="263" t="s">
        <v>600</v>
      </c>
      <c r="D324" s="264"/>
      <c r="E324" s="264"/>
      <c r="F324" s="264"/>
      <c r="G324" s="264"/>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322</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5"/>
      <c r="B325" s="156"/>
      <c r="C325" s="189" t="s">
        <v>618</v>
      </c>
      <c r="D325" s="161"/>
      <c r="E325" s="162">
        <v>0.68200000000000005</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238</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ht="22.5" outlineLevel="1" x14ac:dyDescent="0.2">
      <c r="A326" s="171">
        <v>92</v>
      </c>
      <c r="B326" s="172" t="s">
        <v>619</v>
      </c>
      <c r="C326" s="188" t="s">
        <v>620</v>
      </c>
      <c r="D326" s="173" t="s">
        <v>229</v>
      </c>
      <c r="E326" s="174">
        <v>0.25</v>
      </c>
      <c r="F326" s="175"/>
      <c r="G326" s="176">
        <f>ROUND(E326*F326,2)</f>
        <v>0</v>
      </c>
      <c r="H326" s="175"/>
      <c r="I326" s="176">
        <f>ROUND(E326*H326,2)</f>
        <v>0</v>
      </c>
      <c r="J326" s="175"/>
      <c r="K326" s="176">
        <f>ROUND(E326*J326,2)</f>
        <v>0</v>
      </c>
      <c r="L326" s="176">
        <v>21</v>
      </c>
      <c r="M326" s="176">
        <f>G326*(1+L326/100)</f>
        <v>0</v>
      </c>
      <c r="N326" s="174">
        <v>1.39E-3</v>
      </c>
      <c r="O326" s="174">
        <f>ROUND(E326*N326,2)</f>
        <v>0</v>
      </c>
      <c r="P326" s="174">
        <v>1.8</v>
      </c>
      <c r="Q326" s="174">
        <f>ROUND(E326*P326,2)</f>
        <v>0.45</v>
      </c>
      <c r="R326" s="176" t="s">
        <v>540</v>
      </c>
      <c r="S326" s="176" t="s">
        <v>231</v>
      </c>
      <c r="T326" s="177" t="s">
        <v>231</v>
      </c>
      <c r="U326" s="159">
        <v>12.256</v>
      </c>
      <c r="V326" s="159">
        <f>ROUND(E326*U326,2)</f>
        <v>3.06</v>
      </c>
      <c r="W326" s="159"/>
      <c r="X326" s="159" t="s">
        <v>232</v>
      </c>
      <c r="Y326" s="159" t="s">
        <v>233</v>
      </c>
      <c r="Z326" s="148"/>
      <c r="AA326" s="148"/>
      <c r="AB326" s="148"/>
      <c r="AC326" s="148"/>
      <c r="AD326" s="148"/>
      <c r="AE326" s="148"/>
      <c r="AF326" s="148"/>
      <c r="AG326" s="148" t="s">
        <v>234</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5"/>
      <c r="B327" s="156"/>
      <c r="C327" s="261" t="s">
        <v>600</v>
      </c>
      <c r="D327" s="262"/>
      <c r="E327" s="262"/>
      <c r="F327" s="262"/>
      <c r="G327" s="262"/>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322</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189" t="s">
        <v>621</v>
      </c>
      <c r="D328" s="161"/>
      <c r="E328" s="162">
        <v>0.25</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238</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71">
        <v>93</v>
      </c>
      <c r="B329" s="172" t="s">
        <v>622</v>
      </c>
      <c r="C329" s="188" t="s">
        <v>623</v>
      </c>
      <c r="D329" s="173" t="s">
        <v>379</v>
      </c>
      <c r="E329" s="174">
        <v>16.55</v>
      </c>
      <c r="F329" s="175"/>
      <c r="G329" s="176">
        <f>ROUND(E329*F329,2)</f>
        <v>0</v>
      </c>
      <c r="H329" s="175"/>
      <c r="I329" s="176">
        <f>ROUND(E329*H329,2)</f>
        <v>0</v>
      </c>
      <c r="J329" s="175"/>
      <c r="K329" s="176">
        <f>ROUND(E329*J329,2)</f>
        <v>0</v>
      </c>
      <c r="L329" s="176">
        <v>21</v>
      </c>
      <c r="M329" s="176">
        <f>G329*(1+L329/100)</f>
        <v>0</v>
      </c>
      <c r="N329" s="174">
        <v>0</v>
      </c>
      <c r="O329" s="174">
        <f>ROUND(E329*N329,2)</f>
        <v>0</v>
      </c>
      <c r="P329" s="174">
        <v>4.2000000000000003E-2</v>
      </c>
      <c r="Q329" s="174">
        <f>ROUND(E329*P329,2)</f>
        <v>0.7</v>
      </c>
      <c r="R329" s="176" t="s">
        <v>540</v>
      </c>
      <c r="S329" s="176" t="s">
        <v>231</v>
      </c>
      <c r="T329" s="177" t="s">
        <v>231</v>
      </c>
      <c r="U329" s="159">
        <v>0.71499999999999997</v>
      </c>
      <c r="V329" s="159">
        <f>ROUND(E329*U329,2)</f>
        <v>11.83</v>
      </c>
      <c r="W329" s="159"/>
      <c r="X329" s="159" t="s">
        <v>232</v>
      </c>
      <c r="Y329" s="159" t="s">
        <v>233</v>
      </c>
      <c r="Z329" s="148"/>
      <c r="AA329" s="148"/>
      <c r="AB329" s="148"/>
      <c r="AC329" s="148"/>
      <c r="AD329" s="148"/>
      <c r="AE329" s="148"/>
      <c r="AF329" s="148"/>
      <c r="AG329" s="148" t="s">
        <v>234</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2" x14ac:dyDescent="0.2">
      <c r="A330" s="155"/>
      <c r="B330" s="156"/>
      <c r="C330" s="189" t="s">
        <v>624</v>
      </c>
      <c r="D330" s="161"/>
      <c r="E330" s="162">
        <v>16.55</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238</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71">
        <v>94</v>
      </c>
      <c r="B331" s="172" t="s">
        <v>625</v>
      </c>
      <c r="C331" s="188" t="s">
        <v>626</v>
      </c>
      <c r="D331" s="173" t="s">
        <v>379</v>
      </c>
      <c r="E331" s="174">
        <v>15.82</v>
      </c>
      <c r="F331" s="175"/>
      <c r="G331" s="176">
        <f>ROUND(E331*F331,2)</f>
        <v>0</v>
      </c>
      <c r="H331" s="175"/>
      <c r="I331" s="176">
        <f>ROUND(E331*H331,2)</f>
        <v>0</v>
      </c>
      <c r="J331" s="175"/>
      <c r="K331" s="176">
        <f>ROUND(E331*J331,2)</f>
        <v>0</v>
      </c>
      <c r="L331" s="176">
        <v>21</v>
      </c>
      <c r="M331" s="176">
        <f>G331*(1+L331/100)</f>
        <v>0</v>
      </c>
      <c r="N331" s="174">
        <v>0</v>
      </c>
      <c r="O331" s="174">
        <f>ROUND(E331*N331,2)</f>
        <v>0</v>
      </c>
      <c r="P331" s="174">
        <v>6.6000000000000003E-2</v>
      </c>
      <c r="Q331" s="174">
        <f>ROUND(E331*P331,2)</f>
        <v>1.04</v>
      </c>
      <c r="R331" s="176" t="s">
        <v>540</v>
      </c>
      <c r="S331" s="176" t="s">
        <v>231</v>
      </c>
      <c r="T331" s="177" t="s">
        <v>231</v>
      </c>
      <c r="U331" s="159">
        <v>1.2709999999999999</v>
      </c>
      <c r="V331" s="159">
        <f>ROUND(E331*U331,2)</f>
        <v>20.11</v>
      </c>
      <c r="W331" s="159"/>
      <c r="X331" s="159" t="s">
        <v>232</v>
      </c>
      <c r="Y331" s="159" t="s">
        <v>233</v>
      </c>
      <c r="Z331" s="148"/>
      <c r="AA331" s="148"/>
      <c r="AB331" s="148"/>
      <c r="AC331" s="148"/>
      <c r="AD331" s="148"/>
      <c r="AE331" s="148"/>
      <c r="AF331" s="148"/>
      <c r="AG331" s="148" t="s">
        <v>234</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2" x14ac:dyDescent="0.2">
      <c r="A332" s="155"/>
      <c r="B332" s="156"/>
      <c r="C332" s="252" t="s">
        <v>627</v>
      </c>
      <c r="D332" s="253"/>
      <c r="E332" s="253"/>
      <c r="F332" s="253"/>
      <c r="G332" s="253"/>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236</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2" x14ac:dyDescent="0.2">
      <c r="A333" s="155"/>
      <c r="B333" s="156"/>
      <c r="C333" s="189" t="s">
        <v>628</v>
      </c>
      <c r="D333" s="161"/>
      <c r="E333" s="162">
        <v>15.82</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238</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71">
        <v>95</v>
      </c>
      <c r="B334" s="172" t="s">
        <v>629</v>
      </c>
      <c r="C334" s="188" t="s">
        <v>630</v>
      </c>
      <c r="D334" s="173" t="s">
        <v>379</v>
      </c>
      <c r="E334" s="174">
        <v>19</v>
      </c>
      <c r="F334" s="175"/>
      <c r="G334" s="176">
        <f>ROUND(E334*F334,2)</f>
        <v>0</v>
      </c>
      <c r="H334" s="175"/>
      <c r="I334" s="176">
        <f>ROUND(E334*H334,2)</f>
        <v>0</v>
      </c>
      <c r="J334" s="175"/>
      <c r="K334" s="176">
        <f>ROUND(E334*J334,2)</f>
        <v>0</v>
      </c>
      <c r="L334" s="176">
        <v>21</v>
      </c>
      <c r="M334" s="176">
        <f>G334*(1+L334/100)</f>
        <v>0</v>
      </c>
      <c r="N334" s="174">
        <v>0</v>
      </c>
      <c r="O334" s="174">
        <f>ROUND(E334*N334,2)</f>
        <v>0</v>
      </c>
      <c r="P334" s="174">
        <v>3.6999999999999998E-2</v>
      </c>
      <c r="Q334" s="174">
        <f>ROUND(E334*P334,2)</f>
        <v>0.7</v>
      </c>
      <c r="R334" s="176" t="s">
        <v>540</v>
      </c>
      <c r="S334" s="176" t="s">
        <v>231</v>
      </c>
      <c r="T334" s="177" t="s">
        <v>231</v>
      </c>
      <c r="U334" s="159">
        <v>0.55000000000000004</v>
      </c>
      <c r="V334" s="159">
        <f>ROUND(E334*U334,2)</f>
        <v>10.45</v>
      </c>
      <c r="W334" s="159"/>
      <c r="X334" s="159" t="s">
        <v>232</v>
      </c>
      <c r="Y334" s="159" t="s">
        <v>233</v>
      </c>
      <c r="Z334" s="148"/>
      <c r="AA334" s="148"/>
      <c r="AB334" s="148"/>
      <c r="AC334" s="148"/>
      <c r="AD334" s="148"/>
      <c r="AE334" s="148"/>
      <c r="AF334" s="148"/>
      <c r="AG334" s="148" t="s">
        <v>234</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2" x14ac:dyDescent="0.2">
      <c r="A335" s="155"/>
      <c r="B335" s="156"/>
      <c r="C335" s="189" t="s">
        <v>631</v>
      </c>
      <c r="D335" s="161"/>
      <c r="E335" s="162">
        <v>19</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238</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ht="22.5" outlineLevel="1" x14ac:dyDescent="0.2">
      <c r="A336" s="179">
        <v>96</v>
      </c>
      <c r="B336" s="180" t="s">
        <v>632</v>
      </c>
      <c r="C336" s="190" t="s">
        <v>633</v>
      </c>
      <c r="D336" s="181" t="s">
        <v>332</v>
      </c>
      <c r="E336" s="182">
        <v>1</v>
      </c>
      <c r="F336" s="183"/>
      <c r="G336" s="184">
        <f>ROUND(E336*F336,2)</f>
        <v>0</v>
      </c>
      <c r="H336" s="183"/>
      <c r="I336" s="184">
        <f>ROUND(E336*H336,2)</f>
        <v>0</v>
      </c>
      <c r="J336" s="183"/>
      <c r="K336" s="184">
        <f>ROUND(E336*J336,2)</f>
        <v>0</v>
      </c>
      <c r="L336" s="184">
        <v>21</v>
      </c>
      <c r="M336" s="184">
        <f>G336*(1+L336/100)</f>
        <v>0</v>
      </c>
      <c r="N336" s="182">
        <v>0</v>
      </c>
      <c r="O336" s="182">
        <f>ROUND(E336*N336,2)</f>
        <v>0</v>
      </c>
      <c r="P336" s="182">
        <v>2.4E-2</v>
      </c>
      <c r="Q336" s="182">
        <f>ROUND(E336*P336,2)</f>
        <v>0.02</v>
      </c>
      <c r="R336" s="184" t="s">
        <v>540</v>
      </c>
      <c r="S336" s="184" t="s">
        <v>231</v>
      </c>
      <c r="T336" s="185" t="s">
        <v>231</v>
      </c>
      <c r="U336" s="159">
        <v>0.18</v>
      </c>
      <c r="V336" s="159">
        <f>ROUND(E336*U336,2)</f>
        <v>0.18</v>
      </c>
      <c r="W336" s="159"/>
      <c r="X336" s="159" t="s">
        <v>232</v>
      </c>
      <c r="Y336" s="159" t="s">
        <v>233</v>
      </c>
      <c r="Z336" s="148"/>
      <c r="AA336" s="148"/>
      <c r="AB336" s="148"/>
      <c r="AC336" s="148"/>
      <c r="AD336" s="148"/>
      <c r="AE336" s="148"/>
      <c r="AF336" s="148"/>
      <c r="AG336" s="148" t="s">
        <v>234</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ht="22.5" outlineLevel="1" x14ac:dyDescent="0.2">
      <c r="A337" s="179">
        <v>97</v>
      </c>
      <c r="B337" s="180" t="s">
        <v>634</v>
      </c>
      <c r="C337" s="190" t="s">
        <v>635</v>
      </c>
      <c r="D337" s="181" t="s">
        <v>332</v>
      </c>
      <c r="E337" s="182">
        <v>2</v>
      </c>
      <c r="F337" s="183"/>
      <c r="G337" s="184">
        <f>ROUND(E337*F337,2)</f>
        <v>0</v>
      </c>
      <c r="H337" s="183"/>
      <c r="I337" s="184">
        <f>ROUND(E337*H337,2)</f>
        <v>0</v>
      </c>
      <c r="J337" s="183"/>
      <c r="K337" s="184">
        <f>ROUND(E337*J337,2)</f>
        <v>0</v>
      </c>
      <c r="L337" s="184">
        <v>21</v>
      </c>
      <c r="M337" s="184">
        <f>G337*(1+L337/100)</f>
        <v>0</v>
      </c>
      <c r="N337" s="182">
        <v>0</v>
      </c>
      <c r="O337" s="182">
        <f>ROUND(E337*N337,2)</f>
        <v>0</v>
      </c>
      <c r="P337" s="182">
        <v>5.3999999999999999E-2</v>
      </c>
      <c r="Q337" s="182">
        <f>ROUND(E337*P337,2)</f>
        <v>0.11</v>
      </c>
      <c r="R337" s="184" t="s">
        <v>540</v>
      </c>
      <c r="S337" s="184" t="s">
        <v>231</v>
      </c>
      <c r="T337" s="185" t="s">
        <v>231</v>
      </c>
      <c r="U337" s="159">
        <v>0.31</v>
      </c>
      <c r="V337" s="159">
        <f>ROUND(E337*U337,2)</f>
        <v>0.62</v>
      </c>
      <c r="W337" s="159"/>
      <c r="X337" s="159" t="s">
        <v>232</v>
      </c>
      <c r="Y337" s="159" t="s">
        <v>233</v>
      </c>
      <c r="Z337" s="148"/>
      <c r="AA337" s="148"/>
      <c r="AB337" s="148"/>
      <c r="AC337" s="148"/>
      <c r="AD337" s="148"/>
      <c r="AE337" s="148"/>
      <c r="AF337" s="148"/>
      <c r="AG337" s="148" t="s">
        <v>234</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ht="22.5" outlineLevel="1" x14ac:dyDescent="0.2">
      <c r="A338" s="171">
        <v>98</v>
      </c>
      <c r="B338" s="172" t="s">
        <v>636</v>
      </c>
      <c r="C338" s="188" t="s">
        <v>637</v>
      </c>
      <c r="D338" s="173" t="s">
        <v>253</v>
      </c>
      <c r="E338" s="174">
        <v>145.94900000000001</v>
      </c>
      <c r="F338" s="175"/>
      <c r="G338" s="176">
        <f>ROUND(E338*F338,2)</f>
        <v>0</v>
      </c>
      <c r="H338" s="175"/>
      <c r="I338" s="176">
        <f>ROUND(E338*H338,2)</f>
        <v>0</v>
      </c>
      <c r="J338" s="175"/>
      <c r="K338" s="176">
        <f>ROUND(E338*J338,2)</f>
        <v>0</v>
      </c>
      <c r="L338" s="176">
        <v>21</v>
      </c>
      <c r="M338" s="176">
        <f>G338*(1+L338/100)</f>
        <v>0</v>
      </c>
      <c r="N338" s="174">
        <v>0</v>
      </c>
      <c r="O338" s="174">
        <f>ROUND(E338*N338,2)</f>
        <v>0</v>
      </c>
      <c r="P338" s="174">
        <v>6.8000000000000005E-2</v>
      </c>
      <c r="Q338" s="174">
        <f>ROUND(E338*P338,2)</f>
        <v>9.92</v>
      </c>
      <c r="R338" s="176" t="s">
        <v>540</v>
      </c>
      <c r="S338" s="176" t="s">
        <v>231</v>
      </c>
      <c r="T338" s="177" t="s">
        <v>231</v>
      </c>
      <c r="U338" s="159">
        <v>0.3</v>
      </c>
      <c r="V338" s="159">
        <f>ROUND(E338*U338,2)</f>
        <v>43.78</v>
      </c>
      <c r="W338" s="159"/>
      <c r="X338" s="159" t="s">
        <v>232</v>
      </c>
      <c r="Y338" s="159" t="s">
        <v>233</v>
      </c>
      <c r="Z338" s="148"/>
      <c r="AA338" s="148"/>
      <c r="AB338" s="148"/>
      <c r="AC338" s="148"/>
      <c r="AD338" s="148"/>
      <c r="AE338" s="148"/>
      <c r="AF338" s="148"/>
      <c r="AG338" s="148" t="s">
        <v>234</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2" x14ac:dyDescent="0.2">
      <c r="A339" s="155"/>
      <c r="B339" s="156"/>
      <c r="C339" s="252" t="s">
        <v>638</v>
      </c>
      <c r="D339" s="253"/>
      <c r="E339" s="253"/>
      <c r="F339" s="253"/>
      <c r="G339" s="253"/>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236</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x14ac:dyDescent="0.2">
      <c r="A340" s="155"/>
      <c r="B340" s="156"/>
      <c r="C340" s="189" t="s">
        <v>639</v>
      </c>
      <c r="D340" s="161"/>
      <c r="E340" s="162">
        <v>7.68</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238</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89" t="s">
        <v>640</v>
      </c>
      <c r="D341" s="161"/>
      <c r="E341" s="162">
        <v>20.108000000000001</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238</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ht="22.5" outlineLevel="3" x14ac:dyDescent="0.2">
      <c r="A342" s="155"/>
      <c r="B342" s="156"/>
      <c r="C342" s="189" t="s">
        <v>641</v>
      </c>
      <c r="D342" s="161"/>
      <c r="E342" s="162">
        <v>152.45099999999999</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238</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189" t="s">
        <v>642</v>
      </c>
      <c r="D343" s="161"/>
      <c r="E343" s="162">
        <v>-34.29</v>
      </c>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238</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71">
        <v>99</v>
      </c>
      <c r="B344" s="172" t="s">
        <v>643</v>
      </c>
      <c r="C344" s="188" t="s">
        <v>644</v>
      </c>
      <c r="D344" s="173" t="s">
        <v>533</v>
      </c>
      <c r="E344" s="174">
        <v>25</v>
      </c>
      <c r="F344" s="175"/>
      <c r="G344" s="176">
        <f>ROUND(E344*F344,2)</f>
        <v>0</v>
      </c>
      <c r="H344" s="175"/>
      <c r="I344" s="176">
        <f>ROUND(E344*H344,2)</f>
        <v>0</v>
      </c>
      <c r="J344" s="175"/>
      <c r="K344" s="176">
        <f>ROUND(E344*J344,2)</f>
        <v>0</v>
      </c>
      <c r="L344" s="176">
        <v>21</v>
      </c>
      <c r="M344" s="176">
        <f>G344*(1+L344/100)</f>
        <v>0</v>
      </c>
      <c r="N344" s="174">
        <v>0</v>
      </c>
      <c r="O344" s="174">
        <f>ROUND(E344*N344,2)</f>
        <v>0</v>
      </c>
      <c r="P344" s="174">
        <v>0</v>
      </c>
      <c r="Q344" s="174">
        <f>ROUND(E344*P344,2)</f>
        <v>0</v>
      </c>
      <c r="R344" s="176" t="s">
        <v>534</v>
      </c>
      <c r="S344" s="176" t="s">
        <v>231</v>
      </c>
      <c r="T344" s="177" t="s">
        <v>231</v>
      </c>
      <c r="U344" s="159">
        <v>1</v>
      </c>
      <c r="V344" s="159">
        <f>ROUND(E344*U344,2)</f>
        <v>25</v>
      </c>
      <c r="W344" s="159"/>
      <c r="X344" s="159" t="s">
        <v>535</v>
      </c>
      <c r="Y344" s="159" t="s">
        <v>233</v>
      </c>
      <c r="Z344" s="148"/>
      <c r="AA344" s="148"/>
      <c r="AB344" s="148"/>
      <c r="AC344" s="148"/>
      <c r="AD344" s="148"/>
      <c r="AE344" s="148"/>
      <c r="AF344" s="148"/>
      <c r="AG344" s="148" t="s">
        <v>536</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x14ac:dyDescent="0.2">
      <c r="A345" s="155"/>
      <c r="B345" s="156"/>
      <c r="C345" s="189" t="s">
        <v>645</v>
      </c>
      <c r="D345" s="161"/>
      <c r="E345" s="162">
        <v>25</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238</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71">
        <v>100</v>
      </c>
      <c r="B346" s="172" t="s">
        <v>646</v>
      </c>
      <c r="C346" s="188" t="s">
        <v>647</v>
      </c>
      <c r="D346" s="173" t="s">
        <v>248</v>
      </c>
      <c r="E346" s="174">
        <v>164.96218999999999</v>
      </c>
      <c r="F346" s="175"/>
      <c r="G346" s="176">
        <f>ROUND(E346*F346,2)</f>
        <v>0</v>
      </c>
      <c r="H346" s="175"/>
      <c r="I346" s="176">
        <f>ROUND(E346*H346,2)</f>
        <v>0</v>
      </c>
      <c r="J346" s="175"/>
      <c r="K346" s="176">
        <f>ROUND(E346*J346,2)</f>
        <v>0</v>
      </c>
      <c r="L346" s="176">
        <v>21</v>
      </c>
      <c r="M346" s="176">
        <f>G346*(1+L346/100)</f>
        <v>0</v>
      </c>
      <c r="N346" s="174">
        <v>0</v>
      </c>
      <c r="O346" s="174">
        <f>ROUND(E346*N346,2)</f>
        <v>0</v>
      </c>
      <c r="P346" s="174">
        <v>0</v>
      </c>
      <c r="Q346" s="174">
        <f>ROUND(E346*P346,2)</f>
        <v>0</v>
      </c>
      <c r="R346" s="176" t="s">
        <v>540</v>
      </c>
      <c r="S346" s="176" t="s">
        <v>231</v>
      </c>
      <c r="T346" s="177" t="s">
        <v>231</v>
      </c>
      <c r="U346" s="159">
        <v>0.94199999999999995</v>
      </c>
      <c r="V346" s="159">
        <f>ROUND(E346*U346,2)</f>
        <v>155.38999999999999</v>
      </c>
      <c r="W346" s="159"/>
      <c r="X346" s="159" t="s">
        <v>648</v>
      </c>
      <c r="Y346" s="159" t="s">
        <v>233</v>
      </c>
      <c r="Z346" s="148"/>
      <c r="AA346" s="148"/>
      <c r="AB346" s="148"/>
      <c r="AC346" s="148"/>
      <c r="AD346" s="148"/>
      <c r="AE346" s="148"/>
      <c r="AF346" s="148"/>
      <c r="AG346" s="148" t="s">
        <v>649</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189" t="s">
        <v>650</v>
      </c>
      <c r="D347" s="161"/>
      <c r="E347" s="162"/>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238</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ht="22.5" outlineLevel="3" x14ac:dyDescent="0.2">
      <c r="A348" s="155"/>
      <c r="B348" s="156"/>
      <c r="C348" s="189" t="s">
        <v>651</v>
      </c>
      <c r="D348" s="161"/>
      <c r="E348" s="162"/>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238</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89" t="s">
        <v>652</v>
      </c>
      <c r="D349" s="161"/>
      <c r="E349" s="162">
        <v>164.96218999999999</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238</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71">
        <v>101</v>
      </c>
      <c r="B350" s="172" t="s">
        <v>653</v>
      </c>
      <c r="C350" s="188" t="s">
        <v>654</v>
      </c>
      <c r="D350" s="173" t="s">
        <v>248</v>
      </c>
      <c r="E350" s="174">
        <v>329.92437000000001</v>
      </c>
      <c r="F350" s="175"/>
      <c r="G350" s="176">
        <f>ROUND(E350*F350,2)</f>
        <v>0</v>
      </c>
      <c r="H350" s="175"/>
      <c r="I350" s="176">
        <f>ROUND(E350*H350,2)</f>
        <v>0</v>
      </c>
      <c r="J350" s="175"/>
      <c r="K350" s="176">
        <f>ROUND(E350*J350,2)</f>
        <v>0</v>
      </c>
      <c r="L350" s="176">
        <v>21</v>
      </c>
      <c r="M350" s="176">
        <f>G350*(1+L350/100)</f>
        <v>0</v>
      </c>
      <c r="N350" s="174">
        <v>0</v>
      </c>
      <c r="O350" s="174">
        <f>ROUND(E350*N350,2)</f>
        <v>0</v>
      </c>
      <c r="P350" s="174">
        <v>0</v>
      </c>
      <c r="Q350" s="174">
        <f>ROUND(E350*P350,2)</f>
        <v>0</v>
      </c>
      <c r="R350" s="176" t="s">
        <v>540</v>
      </c>
      <c r="S350" s="176" t="s">
        <v>231</v>
      </c>
      <c r="T350" s="177" t="s">
        <v>231</v>
      </c>
      <c r="U350" s="159">
        <v>0.105</v>
      </c>
      <c r="V350" s="159">
        <f>ROUND(E350*U350,2)</f>
        <v>34.64</v>
      </c>
      <c r="W350" s="159"/>
      <c r="X350" s="159" t="s">
        <v>648</v>
      </c>
      <c r="Y350" s="159" t="s">
        <v>233</v>
      </c>
      <c r="Z350" s="148"/>
      <c r="AA350" s="148"/>
      <c r="AB350" s="148"/>
      <c r="AC350" s="148"/>
      <c r="AD350" s="148"/>
      <c r="AE350" s="148"/>
      <c r="AF350" s="148"/>
      <c r="AG350" s="148" t="s">
        <v>649</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2" x14ac:dyDescent="0.2">
      <c r="A351" s="155"/>
      <c r="B351" s="156"/>
      <c r="C351" s="189" t="s">
        <v>650</v>
      </c>
      <c r="D351" s="161"/>
      <c r="E351" s="162"/>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238</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ht="22.5" outlineLevel="3" x14ac:dyDescent="0.2">
      <c r="A352" s="155"/>
      <c r="B352" s="156"/>
      <c r="C352" s="189" t="s">
        <v>651</v>
      </c>
      <c r="D352" s="161"/>
      <c r="E352" s="162"/>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238</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89" t="s">
        <v>655</v>
      </c>
      <c r="D353" s="161"/>
      <c r="E353" s="162">
        <v>329.92437000000001</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238</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22.5" outlineLevel="1" x14ac:dyDescent="0.2">
      <c r="A354" s="171">
        <v>102</v>
      </c>
      <c r="B354" s="172" t="s">
        <v>656</v>
      </c>
      <c r="C354" s="188" t="s">
        <v>657</v>
      </c>
      <c r="D354" s="173" t="s">
        <v>248</v>
      </c>
      <c r="E354" s="174">
        <v>164.96218999999999</v>
      </c>
      <c r="F354" s="175"/>
      <c r="G354" s="176">
        <f>ROUND(E354*F354,2)</f>
        <v>0</v>
      </c>
      <c r="H354" s="175"/>
      <c r="I354" s="176">
        <f>ROUND(E354*H354,2)</f>
        <v>0</v>
      </c>
      <c r="J354" s="175"/>
      <c r="K354" s="176">
        <f>ROUND(E354*J354,2)</f>
        <v>0</v>
      </c>
      <c r="L354" s="176">
        <v>21</v>
      </c>
      <c r="M354" s="176">
        <f>G354*(1+L354/100)</f>
        <v>0</v>
      </c>
      <c r="N354" s="174">
        <v>0</v>
      </c>
      <c r="O354" s="174">
        <f>ROUND(E354*N354,2)</f>
        <v>0</v>
      </c>
      <c r="P354" s="174">
        <v>0</v>
      </c>
      <c r="Q354" s="174">
        <f>ROUND(E354*P354,2)</f>
        <v>0</v>
      </c>
      <c r="R354" s="176" t="s">
        <v>658</v>
      </c>
      <c r="S354" s="176" t="s">
        <v>231</v>
      </c>
      <c r="T354" s="177" t="s">
        <v>231</v>
      </c>
      <c r="U354" s="159">
        <v>0.01</v>
      </c>
      <c r="V354" s="159">
        <f>ROUND(E354*U354,2)</f>
        <v>1.65</v>
      </c>
      <c r="W354" s="159"/>
      <c r="X354" s="159" t="s">
        <v>648</v>
      </c>
      <c r="Y354" s="159" t="s">
        <v>233</v>
      </c>
      <c r="Z354" s="148"/>
      <c r="AA354" s="148"/>
      <c r="AB354" s="148"/>
      <c r="AC354" s="148"/>
      <c r="AD354" s="148"/>
      <c r="AE354" s="148"/>
      <c r="AF354" s="148"/>
      <c r="AG354" s="148" t="s">
        <v>649</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189" t="s">
        <v>650</v>
      </c>
      <c r="D355" s="161"/>
      <c r="E355" s="162"/>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238</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ht="22.5" outlineLevel="3" x14ac:dyDescent="0.2">
      <c r="A356" s="155"/>
      <c r="B356" s="156"/>
      <c r="C356" s="189" t="s">
        <v>651</v>
      </c>
      <c r="D356" s="161"/>
      <c r="E356" s="162"/>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238</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89" t="s">
        <v>652</v>
      </c>
      <c r="D357" s="161"/>
      <c r="E357" s="162">
        <v>164.96218999999999</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238</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ht="22.5" outlineLevel="1" x14ac:dyDescent="0.2">
      <c r="A358" s="171">
        <v>103</v>
      </c>
      <c r="B358" s="172" t="s">
        <v>659</v>
      </c>
      <c r="C358" s="188" t="s">
        <v>660</v>
      </c>
      <c r="D358" s="173" t="s">
        <v>248</v>
      </c>
      <c r="E358" s="174">
        <v>3134.2815399999999</v>
      </c>
      <c r="F358" s="175"/>
      <c r="G358" s="176">
        <f>ROUND(E358*F358,2)</f>
        <v>0</v>
      </c>
      <c r="H358" s="175"/>
      <c r="I358" s="176">
        <f>ROUND(E358*H358,2)</f>
        <v>0</v>
      </c>
      <c r="J358" s="175"/>
      <c r="K358" s="176">
        <f>ROUND(E358*J358,2)</f>
        <v>0</v>
      </c>
      <c r="L358" s="176">
        <v>21</v>
      </c>
      <c r="M358" s="176">
        <f>G358*(1+L358/100)</f>
        <v>0</v>
      </c>
      <c r="N358" s="174">
        <v>0</v>
      </c>
      <c r="O358" s="174">
        <f>ROUND(E358*N358,2)</f>
        <v>0</v>
      </c>
      <c r="P358" s="174">
        <v>0</v>
      </c>
      <c r="Q358" s="174">
        <f>ROUND(E358*P358,2)</f>
        <v>0</v>
      </c>
      <c r="R358" s="176" t="s">
        <v>658</v>
      </c>
      <c r="S358" s="176" t="s">
        <v>231</v>
      </c>
      <c r="T358" s="177" t="s">
        <v>231</v>
      </c>
      <c r="U358" s="159">
        <v>0</v>
      </c>
      <c r="V358" s="159">
        <f>ROUND(E358*U358,2)</f>
        <v>0</v>
      </c>
      <c r="W358" s="159"/>
      <c r="X358" s="159" t="s">
        <v>648</v>
      </c>
      <c r="Y358" s="159" t="s">
        <v>233</v>
      </c>
      <c r="Z358" s="148"/>
      <c r="AA358" s="148"/>
      <c r="AB358" s="148"/>
      <c r="AC358" s="148"/>
      <c r="AD358" s="148"/>
      <c r="AE358" s="148"/>
      <c r="AF358" s="148"/>
      <c r="AG358" s="148" t="s">
        <v>649</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x14ac:dyDescent="0.2">
      <c r="A359" s="155"/>
      <c r="B359" s="156"/>
      <c r="C359" s="189" t="s">
        <v>650</v>
      </c>
      <c r="D359" s="161"/>
      <c r="E359" s="162"/>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238</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ht="22.5" outlineLevel="3" x14ac:dyDescent="0.2">
      <c r="A360" s="155"/>
      <c r="B360" s="156"/>
      <c r="C360" s="189" t="s">
        <v>651</v>
      </c>
      <c r="D360" s="161"/>
      <c r="E360" s="162"/>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238</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89" t="s">
        <v>661</v>
      </c>
      <c r="D361" s="161"/>
      <c r="E361" s="162">
        <v>3134.2815399999999</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238</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1">
        <v>104</v>
      </c>
      <c r="B362" s="172" t="s">
        <v>662</v>
      </c>
      <c r="C362" s="188" t="s">
        <v>663</v>
      </c>
      <c r="D362" s="173" t="s">
        <v>248</v>
      </c>
      <c r="E362" s="174">
        <v>164.96218999999999</v>
      </c>
      <c r="F362" s="175"/>
      <c r="G362" s="176">
        <f>ROUND(E362*F362,2)</f>
        <v>0</v>
      </c>
      <c r="H362" s="175"/>
      <c r="I362" s="176">
        <f>ROUND(E362*H362,2)</f>
        <v>0</v>
      </c>
      <c r="J362" s="175"/>
      <c r="K362" s="176">
        <f>ROUND(E362*J362,2)</f>
        <v>0</v>
      </c>
      <c r="L362" s="176">
        <v>21</v>
      </c>
      <c r="M362" s="176">
        <f>G362*(1+L362/100)</f>
        <v>0</v>
      </c>
      <c r="N362" s="174">
        <v>0</v>
      </c>
      <c r="O362" s="174">
        <f>ROUND(E362*N362,2)</f>
        <v>0</v>
      </c>
      <c r="P362" s="174">
        <v>0</v>
      </c>
      <c r="Q362" s="174">
        <f>ROUND(E362*P362,2)</f>
        <v>0</v>
      </c>
      <c r="R362" s="176" t="s">
        <v>540</v>
      </c>
      <c r="S362" s="176" t="s">
        <v>231</v>
      </c>
      <c r="T362" s="177" t="s">
        <v>231</v>
      </c>
      <c r="U362" s="159">
        <v>0</v>
      </c>
      <c r="V362" s="159">
        <f>ROUND(E362*U362,2)</f>
        <v>0</v>
      </c>
      <c r="W362" s="159"/>
      <c r="X362" s="159" t="s">
        <v>648</v>
      </c>
      <c r="Y362" s="159" t="s">
        <v>233</v>
      </c>
      <c r="Z362" s="148"/>
      <c r="AA362" s="148"/>
      <c r="AB362" s="148"/>
      <c r="AC362" s="148"/>
      <c r="AD362" s="148"/>
      <c r="AE362" s="148"/>
      <c r="AF362" s="148"/>
      <c r="AG362" s="148" t="s">
        <v>649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261" t="s">
        <v>664</v>
      </c>
      <c r="D363" s="262"/>
      <c r="E363" s="262"/>
      <c r="F363" s="262"/>
      <c r="G363" s="262"/>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322</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x14ac:dyDescent="0.2">
      <c r="A364" s="155"/>
      <c r="B364" s="156"/>
      <c r="C364" s="189" t="s">
        <v>650</v>
      </c>
      <c r="D364" s="161"/>
      <c r="E364" s="162"/>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238</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ht="22.5" outlineLevel="3" x14ac:dyDescent="0.2">
      <c r="A365" s="155"/>
      <c r="B365" s="156"/>
      <c r="C365" s="189" t="s">
        <v>651</v>
      </c>
      <c r="D365" s="161"/>
      <c r="E365" s="162"/>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238</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189" t="s">
        <v>652</v>
      </c>
      <c r="D366" s="161"/>
      <c r="E366" s="162">
        <v>164.96218999999999</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238</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x14ac:dyDescent="0.2">
      <c r="A367" s="164" t="s">
        <v>225</v>
      </c>
      <c r="B367" s="165" t="s">
        <v>165</v>
      </c>
      <c r="C367" s="187" t="s">
        <v>166</v>
      </c>
      <c r="D367" s="166"/>
      <c r="E367" s="167"/>
      <c r="F367" s="168"/>
      <c r="G367" s="168">
        <f>SUMIF(AG368:AG374,"&lt;&gt;NOR",G368:G374)</f>
        <v>0</v>
      </c>
      <c r="H367" s="168"/>
      <c r="I367" s="168">
        <f>SUM(I368:I374)</f>
        <v>0</v>
      </c>
      <c r="J367" s="168"/>
      <c r="K367" s="168">
        <f>SUM(K368:K374)</f>
        <v>0</v>
      </c>
      <c r="L367" s="168"/>
      <c r="M367" s="168">
        <f>SUM(M368:M374)</f>
        <v>0</v>
      </c>
      <c r="N367" s="167"/>
      <c r="O367" s="167">
        <f>SUM(O368:O374)</f>
        <v>0</v>
      </c>
      <c r="P367" s="167"/>
      <c r="Q367" s="167">
        <f>SUM(Q368:Q374)</f>
        <v>0</v>
      </c>
      <c r="R367" s="168"/>
      <c r="S367" s="168"/>
      <c r="T367" s="169"/>
      <c r="U367" s="163"/>
      <c r="V367" s="163">
        <f>SUM(V368:V374)</f>
        <v>215.13</v>
      </c>
      <c r="W367" s="163"/>
      <c r="X367" s="163"/>
      <c r="Y367" s="163"/>
      <c r="AG367" t="s">
        <v>226</v>
      </c>
    </row>
    <row r="368" spans="1:60" ht="22.5" outlineLevel="1" x14ac:dyDescent="0.2">
      <c r="A368" s="171">
        <v>105</v>
      </c>
      <c r="B368" s="172" t="s">
        <v>665</v>
      </c>
      <c r="C368" s="188" t="s">
        <v>666</v>
      </c>
      <c r="D368" s="173" t="s">
        <v>248</v>
      </c>
      <c r="E368" s="174">
        <v>102.44188</v>
      </c>
      <c r="F368" s="175"/>
      <c r="G368" s="176">
        <f>ROUND(E368*F368,2)</f>
        <v>0</v>
      </c>
      <c r="H368" s="175"/>
      <c r="I368" s="176">
        <f>ROUND(E368*H368,2)</f>
        <v>0</v>
      </c>
      <c r="J368" s="175"/>
      <c r="K368" s="176">
        <f>ROUND(E368*J368,2)</f>
        <v>0</v>
      </c>
      <c r="L368" s="176">
        <v>21</v>
      </c>
      <c r="M368" s="176">
        <f>G368*(1+L368/100)</f>
        <v>0</v>
      </c>
      <c r="N368" s="174">
        <v>0</v>
      </c>
      <c r="O368" s="174">
        <f>ROUND(E368*N368,2)</f>
        <v>0</v>
      </c>
      <c r="P368" s="174">
        <v>0</v>
      </c>
      <c r="Q368" s="174">
        <f>ROUND(E368*P368,2)</f>
        <v>0</v>
      </c>
      <c r="R368" s="176" t="s">
        <v>230</v>
      </c>
      <c r="S368" s="176" t="s">
        <v>231</v>
      </c>
      <c r="T368" s="177" t="s">
        <v>231</v>
      </c>
      <c r="U368" s="159">
        <v>2.1</v>
      </c>
      <c r="V368" s="159">
        <f>ROUND(E368*U368,2)</f>
        <v>215.13</v>
      </c>
      <c r="W368" s="159"/>
      <c r="X368" s="159" t="s">
        <v>667</v>
      </c>
      <c r="Y368" s="159" t="s">
        <v>233</v>
      </c>
      <c r="Z368" s="148"/>
      <c r="AA368" s="148"/>
      <c r="AB368" s="148"/>
      <c r="AC368" s="148"/>
      <c r="AD368" s="148"/>
      <c r="AE368" s="148"/>
      <c r="AF368" s="148"/>
      <c r="AG368" s="148" t="s">
        <v>668</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52" t="s">
        <v>669</v>
      </c>
      <c r="D369" s="253"/>
      <c r="E369" s="253"/>
      <c r="F369" s="253"/>
      <c r="G369" s="253"/>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236</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189" t="s">
        <v>670</v>
      </c>
      <c r="D370" s="161"/>
      <c r="E370" s="162"/>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238</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ht="22.5" outlineLevel="3" x14ac:dyDescent="0.2">
      <c r="A371" s="155"/>
      <c r="B371" s="156"/>
      <c r="C371" s="189" t="s">
        <v>671</v>
      </c>
      <c r="D371" s="161"/>
      <c r="E371" s="162"/>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238</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22.5" outlineLevel="3" x14ac:dyDescent="0.2">
      <c r="A372" s="155"/>
      <c r="B372" s="156"/>
      <c r="C372" s="189" t="s">
        <v>672</v>
      </c>
      <c r="D372" s="161"/>
      <c r="E372" s="162"/>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238</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189" t="s">
        <v>673</v>
      </c>
      <c r="D373" s="161"/>
      <c r="E373" s="162"/>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238</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89" t="s">
        <v>674</v>
      </c>
      <c r="D374" s="161"/>
      <c r="E374" s="162">
        <v>102.44188</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238</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x14ac:dyDescent="0.2">
      <c r="A375" s="164" t="s">
        <v>225</v>
      </c>
      <c r="B375" s="165" t="s">
        <v>167</v>
      </c>
      <c r="C375" s="187" t="s">
        <v>168</v>
      </c>
      <c r="D375" s="166"/>
      <c r="E375" s="167"/>
      <c r="F375" s="168"/>
      <c r="G375" s="168">
        <f>SUMIF(AG376:AG419,"&lt;&gt;NOR",G376:G419)</f>
        <v>0</v>
      </c>
      <c r="H375" s="168"/>
      <c r="I375" s="168">
        <f>SUM(I376:I419)</f>
        <v>0</v>
      </c>
      <c r="J375" s="168"/>
      <c r="K375" s="168">
        <f>SUM(K376:K419)</f>
        <v>0</v>
      </c>
      <c r="L375" s="168"/>
      <c r="M375" s="168">
        <f>SUM(M376:M419)</f>
        <v>0</v>
      </c>
      <c r="N375" s="167"/>
      <c r="O375" s="167">
        <f>SUM(O376:O419)</f>
        <v>2.41</v>
      </c>
      <c r="P375" s="167"/>
      <c r="Q375" s="167">
        <f>SUM(Q376:Q419)</f>
        <v>0</v>
      </c>
      <c r="R375" s="168"/>
      <c r="S375" s="168"/>
      <c r="T375" s="169"/>
      <c r="U375" s="163"/>
      <c r="V375" s="163">
        <f>SUM(V376:V419)</f>
        <v>159.62000000000003</v>
      </c>
      <c r="W375" s="163"/>
      <c r="X375" s="163"/>
      <c r="Y375" s="163"/>
      <c r="AG375" t="s">
        <v>226</v>
      </c>
    </row>
    <row r="376" spans="1:60" ht="22.5" outlineLevel="1" x14ac:dyDescent="0.2">
      <c r="A376" s="171">
        <v>106</v>
      </c>
      <c r="B376" s="172" t="s">
        <v>675</v>
      </c>
      <c r="C376" s="188" t="s">
        <v>676</v>
      </c>
      <c r="D376" s="173" t="s">
        <v>253</v>
      </c>
      <c r="E376" s="174">
        <v>330.72</v>
      </c>
      <c r="F376" s="175"/>
      <c r="G376" s="176">
        <f>ROUND(E376*F376,2)</f>
        <v>0</v>
      </c>
      <c r="H376" s="175"/>
      <c r="I376" s="176">
        <f>ROUND(E376*H376,2)</f>
        <v>0</v>
      </c>
      <c r="J376" s="175"/>
      <c r="K376" s="176">
        <f>ROUND(E376*J376,2)</f>
        <v>0</v>
      </c>
      <c r="L376" s="176">
        <v>21</v>
      </c>
      <c r="M376" s="176">
        <f>G376*(1+L376/100)</f>
        <v>0</v>
      </c>
      <c r="N376" s="174">
        <v>3.3E-4</v>
      </c>
      <c r="O376" s="174">
        <f>ROUND(E376*N376,2)</f>
        <v>0.11</v>
      </c>
      <c r="P376" s="174">
        <v>0</v>
      </c>
      <c r="Q376" s="174">
        <f>ROUND(E376*P376,2)</f>
        <v>0</v>
      </c>
      <c r="R376" s="176" t="s">
        <v>677</v>
      </c>
      <c r="S376" s="176" t="s">
        <v>231</v>
      </c>
      <c r="T376" s="177" t="s">
        <v>231</v>
      </c>
      <c r="U376" s="159">
        <v>2.75E-2</v>
      </c>
      <c r="V376" s="159">
        <f>ROUND(E376*U376,2)</f>
        <v>9.09</v>
      </c>
      <c r="W376" s="159"/>
      <c r="X376" s="159" t="s">
        <v>232</v>
      </c>
      <c r="Y376" s="159" t="s">
        <v>233</v>
      </c>
      <c r="Z376" s="148"/>
      <c r="AA376" s="148"/>
      <c r="AB376" s="148"/>
      <c r="AC376" s="148"/>
      <c r="AD376" s="148"/>
      <c r="AE376" s="148"/>
      <c r="AF376" s="148"/>
      <c r="AG376" s="148" t="s">
        <v>234</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189" t="s">
        <v>678</v>
      </c>
      <c r="D377" s="161"/>
      <c r="E377" s="162">
        <v>330.72</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238</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ht="22.5" outlineLevel="1" x14ac:dyDescent="0.2">
      <c r="A378" s="171">
        <v>107</v>
      </c>
      <c r="B378" s="172" t="s">
        <v>679</v>
      </c>
      <c r="C378" s="188" t="s">
        <v>680</v>
      </c>
      <c r="D378" s="173" t="s">
        <v>253</v>
      </c>
      <c r="E378" s="174">
        <v>330.72</v>
      </c>
      <c r="F378" s="175"/>
      <c r="G378" s="176">
        <f>ROUND(E378*F378,2)</f>
        <v>0</v>
      </c>
      <c r="H378" s="175"/>
      <c r="I378" s="176">
        <f>ROUND(E378*H378,2)</f>
        <v>0</v>
      </c>
      <c r="J378" s="175"/>
      <c r="K378" s="176">
        <f>ROUND(E378*J378,2)</f>
        <v>0</v>
      </c>
      <c r="L378" s="176">
        <v>21</v>
      </c>
      <c r="M378" s="176">
        <f>G378*(1+L378/100)</f>
        <v>0</v>
      </c>
      <c r="N378" s="174">
        <v>5.47E-3</v>
      </c>
      <c r="O378" s="174">
        <f>ROUND(E378*N378,2)</f>
        <v>1.81</v>
      </c>
      <c r="P378" s="174">
        <v>0</v>
      </c>
      <c r="Q378" s="174">
        <f>ROUND(E378*P378,2)</f>
        <v>0</v>
      </c>
      <c r="R378" s="176" t="s">
        <v>677</v>
      </c>
      <c r="S378" s="176" t="s">
        <v>231</v>
      </c>
      <c r="T378" s="177" t="s">
        <v>231</v>
      </c>
      <c r="U378" s="159">
        <v>0.22991</v>
      </c>
      <c r="V378" s="159">
        <f>ROUND(E378*U378,2)</f>
        <v>76.040000000000006</v>
      </c>
      <c r="W378" s="159"/>
      <c r="X378" s="159" t="s">
        <v>232</v>
      </c>
      <c r="Y378" s="159" t="s">
        <v>233</v>
      </c>
      <c r="Z378" s="148"/>
      <c r="AA378" s="148"/>
      <c r="AB378" s="148"/>
      <c r="AC378" s="148"/>
      <c r="AD378" s="148"/>
      <c r="AE378" s="148"/>
      <c r="AF378" s="148"/>
      <c r="AG378" s="148" t="s">
        <v>234</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5"/>
      <c r="B379" s="156"/>
      <c r="C379" s="189" t="s">
        <v>681</v>
      </c>
      <c r="D379" s="161"/>
      <c r="E379" s="162">
        <v>330.72</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238</v>
      </c>
      <c r="AH379" s="148">
        <v>5</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71">
        <v>108</v>
      </c>
      <c r="B380" s="172" t="s">
        <v>682</v>
      </c>
      <c r="C380" s="188" t="s">
        <v>683</v>
      </c>
      <c r="D380" s="173" t="s">
        <v>253</v>
      </c>
      <c r="E380" s="174">
        <v>108.496</v>
      </c>
      <c r="F380" s="175"/>
      <c r="G380" s="176">
        <f>ROUND(E380*F380,2)</f>
        <v>0</v>
      </c>
      <c r="H380" s="175"/>
      <c r="I380" s="176">
        <f>ROUND(E380*H380,2)</f>
        <v>0</v>
      </c>
      <c r="J380" s="175"/>
      <c r="K380" s="176">
        <f>ROUND(E380*J380,2)</f>
        <v>0</v>
      </c>
      <c r="L380" s="176">
        <v>21</v>
      </c>
      <c r="M380" s="176">
        <f>G380*(1+L380/100)</f>
        <v>0</v>
      </c>
      <c r="N380" s="174">
        <v>2.1000000000000001E-4</v>
      </c>
      <c r="O380" s="174">
        <f>ROUND(E380*N380,2)</f>
        <v>0.02</v>
      </c>
      <c r="P380" s="174">
        <v>0</v>
      </c>
      <c r="Q380" s="174">
        <f>ROUND(E380*P380,2)</f>
        <v>0</v>
      </c>
      <c r="R380" s="176" t="s">
        <v>677</v>
      </c>
      <c r="S380" s="176" t="s">
        <v>231</v>
      </c>
      <c r="T380" s="177" t="s">
        <v>231</v>
      </c>
      <c r="U380" s="159">
        <v>9.5000000000000001E-2</v>
      </c>
      <c r="V380" s="159">
        <f>ROUND(E380*U380,2)</f>
        <v>10.31</v>
      </c>
      <c r="W380" s="159"/>
      <c r="X380" s="159" t="s">
        <v>232</v>
      </c>
      <c r="Y380" s="159" t="s">
        <v>233</v>
      </c>
      <c r="Z380" s="148"/>
      <c r="AA380" s="148"/>
      <c r="AB380" s="148"/>
      <c r="AC380" s="148"/>
      <c r="AD380" s="148"/>
      <c r="AE380" s="148"/>
      <c r="AF380" s="148"/>
      <c r="AG380" s="148" t="s">
        <v>234</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2" x14ac:dyDescent="0.2">
      <c r="A381" s="155"/>
      <c r="B381" s="156"/>
      <c r="C381" s="189" t="s">
        <v>684</v>
      </c>
      <c r="D381" s="161"/>
      <c r="E381" s="162">
        <v>108.496</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238</v>
      </c>
      <c r="AH381" s="148">
        <v>5</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71">
        <v>109</v>
      </c>
      <c r="B382" s="172" t="s">
        <v>685</v>
      </c>
      <c r="C382" s="188" t="s">
        <v>686</v>
      </c>
      <c r="D382" s="173" t="s">
        <v>253</v>
      </c>
      <c r="E382" s="174">
        <v>108.496</v>
      </c>
      <c r="F382" s="175"/>
      <c r="G382" s="176">
        <f>ROUND(E382*F382,2)</f>
        <v>0</v>
      </c>
      <c r="H382" s="175"/>
      <c r="I382" s="176">
        <f>ROUND(E382*H382,2)</f>
        <v>0</v>
      </c>
      <c r="J382" s="175"/>
      <c r="K382" s="176">
        <f>ROUND(E382*J382,2)</f>
        <v>0</v>
      </c>
      <c r="L382" s="176">
        <v>21</v>
      </c>
      <c r="M382" s="176">
        <f>G382*(1+L382/100)</f>
        <v>0</v>
      </c>
      <c r="N382" s="174">
        <v>3.6800000000000001E-3</v>
      </c>
      <c r="O382" s="174">
        <f>ROUND(E382*N382,2)</f>
        <v>0.4</v>
      </c>
      <c r="P382" s="174">
        <v>0</v>
      </c>
      <c r="Q382" s="174">
        <f>ROUND(E382*P382,2)</f>
        <v>0</v>
      </c>
      <c r="R382" s="176" t="s">
        <v>677</v>
      </c>
      <c r="S382" s="176" t="s">
        <v>231</v>
      </c>
      <c r="T382" s="177" t="s">
        <v>231</v>
      </c>
      <c r="U382" s="159">
        <v>0.38500000000000001</v>
      </c>
      <c r="V382" s="159">
        <f>ROUND(E382*U382,2)</f>
        <v>41.77</v>
      </c>
      <c r="W382" s="159"/>
      <c r="X382" s="159" t="s">
        <v>232</v>
      </c>
      <c r="Y382" s="159" t="s">
        <v>233</v>
      </c>
      <c r="Z382" s="148"/>
      <c r="AA382" s="148"/>
      <c r="AB382" s="148"/>
      <c r="AC382" s="148"/>
      <c r="AD382" s="148"/>
      <c r="AE382" s="148"/>
      <c r="AF382" s="148"/>
      <c r="AG382" s="148" t="s">
        <v>234</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61" t="s">
        <v>687</v>
      </c>
      <c r="D383" s="262"/>
      <c r="E383" s="262"/>
      <c r="F383" s="262"/>
      <c r="G383" s="262"/>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322</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2" x14ac:dyDescent="0.2">
      <c r="A384" s="155"/>
      <c r="B384" s="156"/>
      <c r="C384" s="189" t="s">
        <v>688</v>
      </c>
      <c r="D384" s="161"/>
      <c r="E384" s="162"/>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238</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89" t="s">
        <v>689</v>
      </c>
      <c r="D385" s="161"/>
      <c r="E385" s="162">
        <v>4.5759999999999996</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238</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3" x14ac:dyDescent="0.2">
      <c r="A386" s="155"/>
      <c r="B386" s="156"/>
      <c r="C386" s="189" t="s">
        <v>690</v>
      </c>
      <c r="D386" s="161"/>
      <c r="E386" s="162">
        <v>5.1849999999999996</v>
      </c>
      <c r="F386" s="159"/>
      <c r="G386" s="15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238</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5"/>
      <c r="B387" s="156"/>
      <c r="C387" s="189" t="s">
        <v>691</v>
      </c>
      <c r="D387" s="161"/>
      <c r="E387" s="162">
        <v>4.2510000000000003</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238</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189" t="s">
        <v>692</v>
      </c>
      <c r="D388" s="161"/>
      <c r="E388" s="162">
        <v>6.7830000000000004</v>
      </c>
      <c r="F388" s="159"/>
      <c r="G388" s="1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238</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189" t="s">
        <v>693</v>
      </c>
      <c r="D389" s="161"/>
      <c r="E389" s="162">
        <v>12.901</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238</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189" t="s">
        <v>694</v>
      </c>
      <c r="D390" s="161"/>
      <c r="E390" s="162">
        <v>12.721</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238</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89" t="s">
        <v>695</v>
      </c>
      <c r="D391" s="161"/>
      <c r="E391" s="162">
        <v>6.423</v>
      </c>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238</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89" t="s">
        <v>693</v>
      </c>
      <c r="D392" s="161"/>
      <c r="E392" s="162">
        <v>12.901</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238</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89" t="s">
        <v>696</v>
      </c>
      <c r="D393" s="161"/>
      <c r="E393" s="162">
        <v>15.991</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238</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89" t="s">
        <v>697</v>
      </c>
      <c r="D394" s="161"/>
      <c r="E394" s="162">
        <v>10.551</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238</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89" t="s">
        <v>698</v>
      </c>
      <c r="D395" s="161"/>
      <c r="E395" s="162">
        <v>16.213000000000001</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238</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71">
        <v>110</v>
      </c>
      <c r="B396" s="172" t="s">
        <v>699</v>
      </c>
      <c r="C396" s="188" t="s">
        <v>700</v>
      </c>
      <c r="D396" s="173" t="s">
        <v>379</v>
      </c>
      <c r="E396" s="174">
        <v>62.69</v>
      </c>
      <c r="F396" s="175"/>
      <c r="G396" s="176">
        <f>ROUND(E396*F396,2)</f>
        <v>0</v>
      </c>
      <c r="H396" s="175"/>
      <c r="I396" s="176">
        <f>ROUND(E396*H396,2)</f>
        <v>0</v>
      </c>
      <c r="J396" s="175"/>
      <c r="K396" s="176">
        <f>ROUND(E396*J396,2)</f>
        <v>0</v>
      </c>
      <c r="L396" s="176">
        <v>21</v>
      </c>
      <c r="M396" s="176">
        <f>G396*(1+L396/100)</f>
        <v>0</v>
      </c>
      <c r="N396" s="174">
        <v>3.2000000000000003E-4</v>
      </c>
      <c r="O396" s="174">
        <f>ROUND(E396*N396,2)</f>
        <v>0.02</v>
      </c>
      <c r="P396" s="174">
        <v>0</v>
      </c>
      <c r="Q396" s="174">
        <f>ROUND(E396*P396,2)</f>
        <v>0</v>
      </c>
      <c r="R396" s="176" t="s">
        <v>677</v>
      </c>
      <c r="S396" s="176" t="s">
        <v>231</v>
      </c>
      <c r="T396" s="177" t="s">
        <v>231</v>
      </c>
      <c r="U396" s="159">
        <v>0.11</v>
      </c>
      <c r="V396" s="159">
        <f>ROUND(E396*U396,2)</f>
        <v>6.9</v>
      </c>
      <c r="W396" s="159"/>
      <c r="X396" s="159" t="s">
        <v>232</v>
      </c>
      <c r="Y396" s="159" t="s">
        <v>233</v>
      </c>
      <c r="Z396" s="148"/>
      <c r="AA396" s="148"/>
      <c r="AB396" s="148"/>
      <c r="AC396" s="148"/>
      <c r="AD396" s="148"/>
      <c r="AE396" s="148"/>
      <c r="AF396" s="148"/>
      <c r="AG396" s="148" t="s">
        <v>234</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2" x14ac:dyDescent="0.2">
      <c r="A397" s="155"/>
      <c r="B397" s="156"/>
      <c r="C397" s="189" t="s">
        <v>701</v>
      </c>
      <c r="D397" s="161"/>
      <c r="E397" s="162">
        <v>7.44</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238</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189" t="s">
        <v>702</v>
      </c>
      <c r="D398" s="161"/>
      <c r="E398" s="162">
        <v>8.1</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238</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89" t="s">
        <v>703</v>
      </c>
      <c r="D399" s="161"/>
      <c r="E399" s="162">
        <v>4.2</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238</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189" t="s">
        <v>704</v>
      </c>
      <c r="D400" s="161"/>
      <c r="E400" s="162">
        <v>4.55</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238</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189" t="s">
        <v>705</v>
      </c>
      <c r="D401" s="161"/>
      <c r="E401" s="162">
        <v>5.95</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238</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3" x14ac:dyDescent="0.2">
      <c r="A402" s="155"/>
      <c r="B402" s="156"/>
      <c r="C402" s="189" t="s">
        <v>706</v>
      </c>
      <c r="D402" s="161"/>
      <c r="E402" s="162">
        <v>4.05</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238</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5"/>
      <c r="B403" s="156"/>
      <c r="C403" s="189" t="s">
        <v>707</v>
      </c>
      <c r="D403" s="161"/>
      <c r="E403" s="162">
        <v>4.4000000000000004</v>
      </c>
      <c r="F403" s="159"/>
      <c r="G403" s="159"/>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238</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189" t="s">
        <v>705</v>
      </c>
      <c r="D404" s="161"/>
      <c r="E404" s="162">
        <v>5.95</v>
      </c>
      <c r="F404" s="159"/>
      <c r="G404" s="159"/>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238</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3" x14ac:dyDescent="0.2">
      <c r="A405" s="155"/>
      <c r="B405" s="156"/>
      <c r="C405" s="189" t="s">
        <v>708</v>
      </c>
      <c r="D405" s="161"/>
      <c r="E405" s="162">
        <v>4.5999999999999996</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238</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89" t="s">
        <v>709</v>
      </c>
      <c r="D406" s="161"/>
      <c r="E406" s="162">
        <v>6.12</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238</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89" t="s">
        <v>710</v>
      </c>
      <c r="D407" s="161"/>
      <c r="E407" s="162">
        <v>7.33</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238</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71">
        <v>111</v>
      </c>
      <c r="B408" s="172" t="s">
        <v>711</v>
      </c>
      <c r="C408" s="188" t="s">
        <v>712</v>
      </c>
      <c r="D408" s="173" t="s">
        <v>332</v>
      </c>
      <c r="E408" s="174">
        <v>46</v>
      </c>
      <c r="F408" s="175"/>
      <c r="G408" s="176">
        <f>ROUND(E408*F408,2)</f>
        <v>0</v>
      </c>
      <c r="H408" s="175"/>
      <c r="I408" s="176">
        <f>ROUND(E408*H408,2)</f>
        <v>0</v>
      </c>
      <c r="J408" s="175"/>
      <c r="K408" s="176">
        <f>ROUND(E408*J408,2)</f>
        <v>0</v>
      </c>
      <c r="L408" s="176">
        <v>21</v>
      </c>
      <c r="M408" s="176">
        <f>G408*(1+L408/100)</f>
        <v>0</v>
      </c>
      <c r="N408" s="174">
        <v>4.2999999999999999E-4</v>
      </c>
      <c r="O408" s="174">
        <f>ROUND(E408*N408,2)</f>
        <v>0.02</v>
      </c>
      <c r="P408" s="174">
        <v>0</v>
      </c>
      <c r="Q408" s="174">
        <f>ROUND(E408*P408,2)</f>
        <v>0</v>
      </c>
      <c r="R408" s="176" t="s">
        <v>677</v>
      </c>
      <c r="S408" s="176" t="s">
        <v>231</v>
      </c>
      <c r="T408" s="177" t="s">
        <v>231</v>
      </c>
      <c r="U408" s="159">
        <v>6.7000000000000004E-2</v>
      </c>
      <c r="V408" s="159">
        <f>ROUND(E408*U408,2)</f>
        <v>3.08</v>
      </c>
      <c r="W408" s="159"/>
      <c r="X408" s="159" t="s">
        <v>232</v>
      </c>
      <c r="Y408" s="159" t="s">
        <v>233</v>
      </c>
      <c r="Z408" s="148"/>
      <c r="AA408" s="148"/>
      <c r="AB408" s="148"/>
      <c r="AC408" s="148"/>
      <c r="AD408" s="148"/>
      <c r="AE408" s="148"/>
      <c r="AF408" s="148"/>
      <c r="AG408" s="148" t="s">
        <v>234</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2" x14ac:dyDescent="0.2">
      <c r="A409" s="155"/>
      <c r="B409" s="156"/>
      <c r="C409" s="189" t="s">
        <v>713</v>
      </c>
      <c r="D409" s="161"/>
      <c r="E409" s="162">
        <v>4</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238</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3" x14ac:dyDescent="0.2">
      <c r="A410" s="155"/>
      <c r="B410" s="156"/>
      <c r="C410" s="189" t="s">
        <v>714</v>
      </c>
      <c r="D410" s="161"/>
      <c r="E410" s="162">
        <v>4</v>
      </c>
      <c r="F410" s="159"/>
      <c r="G410" s="159"/>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238</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3" x14ac:dyDescent="0.2">
      <c r="A411" s="155"/>
      <c r="B411" s="156"/>
      <c r="C411" s="189" t="s">
        <v>715</v>
      </c>
      <c r="D411" s="161"/>
      <c r="E411" s="162">
        <v>12</v>
      </c>
      <c r="F411" s="159"/>
      <c r="G411" s="1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238</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189" t="s">
        <v>716</v>
      </c>
      <c r="D412" s="161"/>
      <c r="E412" s="162">
        <v>12</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238</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189" t="s">
        <v>717</v>
      </c>
      <c r="D413" s="161"/>
      <c r="E413" s="162">
        <v>14</v>
      </c>
      <c r="F413" s="159"/>
      <c r="G413" s="15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238</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71">
        <v>112</v>
      </c>
      <c r="B414" s="172" t="s">
        <v>718</v>
      </c>
      <c r="C414" s="188" t="s">
        <v>719</v>
      </c>
      <c r="D414" s="173" t="s">
        <v>379</v>
      </c>
      <c r="E414" s="174">
        <v>88.8</v>
      </c>
      <c r="F414" s="175"/>
      <c r="G414" s="176">
        <f>ROUND(E414*F414,2)</f>
        <v>0</v>
      </c>
      <c r="H414" s="175"/>
      <c r="I414" s="176">
        <f>ROUND(E414*H414,2)</f>
        <v>0</v>
      </c>
      <c r="J414" s="175"/>
      <c r="K414" s="176">
        <f>ROUND(E414*J414,2)</f>
        <v>0</v>
      </c>
      <c r="L414" s="176">
        <v>21</v>
      </c>
      <c r="M414" s="176">
        <f>G414*(1+L414/100)</f>
        <v>0</v>
      </c>
      <c r="N414" s="174">
        <v>3.2000000000000003E-4</v>
      </c>
      <c r="O414" s="174">
        <f>ROUND(E414*N414,2)</f>
        <v>0.03</v>
      </c>
      <c r="P414" s="174">
        <v>0</v>
      </c>
      <c r="Q414" s="174">
        <f>ROUND(E414*P414,2)</f>
        <v>0</v>
      </c>
      <c r="R414" s="176" t="s">
        <v>677</v>
      </c>
      <c r="S414" s="176" t="s">
        <v>231</v>
      </c>
      <c r="T414" s="177" t="s">
        <v>231</v>
      </c>
      <c r="U414" s="159">
        <v>0.14000000000000001</v>
      </c>
      <c r="V414" s="159">
        <f>ROUND(E414*U414,2)</f>
        <v>12.43</v>
      </c>
      <c r="W414" s="159"/>
      <c r="X414" s="159" t="s">
        <v>232</v>
      </c>
      <c r="Y414" s="159" t="s">
        <v>233</v>
      </c>
      <c r="Z414" s="148"/>
      <c r="AA414" s="148"/>
      <c r="AB414" s="148"/>
      <c r="AC414" s="148"/>
      <c r="AD414" s="148"/>
      <c r="AE414" s="148"/>
      <c r="AF414" s="148"/>
      <c r="AG414" s="148" t="s">
        <v>234</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2" x14ac:dyDescent="0.2">
      <c r="A415" s="155"/>
      <c r="B415" s="156"/>
      <c r="C415" s="189" t="s">
        <v>720</v>
      </c>
      <c r="D415" s="161"/>
      <c r="E415" s="162">
        <v>28.8</v>
      </c>
      <c r="F415" s="159"/>
      <c r="G415" s="159"/>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238</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189" t="s">
        <v>721</v>
      </c>
      <c r="D416" s="161"/>
      <c r="E416" s="162">
        <v>28.8</v>
      </c>
      <c r="F416" s="159"/>
      <c r="G416" s="159"/>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238</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189" t="s">
        <v>722</v>
      </c>
      <c r="D417" s="161"/>
      <c r="E417" s="162">
        <v>31.2</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238</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v>113</v>
      </c>
      <c r="B418" s="156" t="s">
        <v>723</v>
      </c>
      <c r="C418" s="191" t="s">
        <v>724</v>
      </c>
      <c r="D418" s="157" t="s">
        <v>0</v>
      </c>
      <c r="E418" s="186"/>
      <c r="F418" s="160"/>
      <c r="G418" s="159">
        <f>ROUND(E418*F418,2)</f>
        <v>0</v>
      </c>
      <c r="H418" s="160"/>
      <c r="I418" s="159">
        <f>ROUND(E418*H418,2)</f>
        <v>0</v>
      </c>
      <c r="J418" s="160"/>
      <c r="K418" s="159">
        <f>ROUND(E418*J418,2)</f>
        <v>0</v>
      </c>
      <c r="L418" s="159">
        <v>21</v>
      </c>
      <c r="M418" s="159">
        <f>G418*(1+L418/100)</f>
        <v>0</v>
      </c>
      <c r="N418" s="158">
        <v>0</v>
      </c>
      <c r="O418" s="158">
        <f>ROUND(E418*N418,2)</f>
        <v>0</v>
      </c>
      <c r="P418" s="158">
        <v>0</v>
      </c>
      <c r="Q418" s="158">
        <f>ROUND(E418*P418,2)</f>
        <v>0</v>
      </c>
      <c r="R418" s="159" t="s">
        <v>677</v>
      </c>
      <c r="S418" s="159" t="s">
        <v>231</v>
      </c>
      <c r="T418" s="159" t="s">
        <v>231</v>
      </c>
      <c r="U418" s="159">
        <v>0</v>
      </c>
      <c r="V418" s="159">
        <f>ROUND(E418*U418,2)</f>
        <v>0</v>
      </c>
      <c r="W418" s="159"/>
      <c r="X418" s="159" t="s">
        <v>667</v>
      </c>
      <c r="Y418" s="159" t="s">
        <v>233</v>
      </c>
      <c r="Z418" s="148"/>
      <c r="AA418" s="148"/>
      <c r="AB418" s="148"/>
      <c r="AC418" s="148"/>
      <c r="AD418" s="148"/>
      <c r="AE418" s="148"/>
      <c r="AF418" s="148"/>
      <c r="AG418" s="148" t="s">
        <v>668</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2" x14ac:dyDescent="0.2">
      <c r="A419" s="155"/>
      <c r="B419" s="156"/>
      <c r="C419" s="265" t="s">
        <v>725</v>
      </c>
      <c r="D419" s="266"/>
      <c r="E419" s="266"/>
      <c r="F419" s="266"/>
      <c r="G419" s="266"/>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236</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x14ac:dyDescent="0.2">
      <c r="A420" s="164" t="s">
        <v>225</v>
      </c>
      <c r="B420" s="165" t="s">
        <v>169</v>
      </c>
      <c r="C420" s="187" t="s">
        <v>170</v>
      </c>
      <c r="D420" s="166"/>
      <c r="E420" s="167"/>
      <c r="F420" s="168"/>
      <c r="G420" s="168">
        <f>SUMIF(AG421:AG458,"&lt;&gt;NOR",G421:G458)</f>
        <v>0</v>
      </c>
      <c r="H420" s="168"/>
      <c r="I420" s="168">
        <f>SUM(I421:I458)</f>
        <v>0</v>
      </c>
      <c r="J420" s="168"/>
      <c r="K420" s="168">
        <f>SUM(K421:K458)</f>
        <v>0</v>
      </c>
      <c r="L420" s="168"/>
      <c r="M420" s="168">
        <f>SUM(M421:M458)</f>
        <v>0</v>
      </c>
      <c r="N420" s="167"/>
      <c r="O420" s="167">
        <f>SUM(O421:O458)</f>
        <v>0.33</v>
      </c>
      <c r="P420" s="167"/>
      <c r="Q420" s="167">
        <f>SUM(Q421:Q458)</f>
        <v>0.73</v>
      </c>
      <c r="R420" s="168"/>
      <c r="S420" s="168"/>
      <c r="T420" s="169"/>
      <c r="U420" s="163"/>
      <c r="V420" s="163">
        <f>SUM(V421:V458)</f>
        <v>40.409999999999997</v>
      </c>
      <c r="W420" s="163"/>
      <c r="X420" s="163"/>
      <c r="Y420" s="163"/>
      <c r="AG420" t="s">
        <v>226</v>
      </c>
    </row>
    <row r="421" spans="1:60" ht="22.5" outlineLevel="1" x14ac:dyDescent="0.2">
      <c r="A421" s="171">
        <v>114</v>
      </c>
      <c r="B421" s="172" t="s">
        <v>726</v>
      </c>
      <c r="C421" s="188" t="s">
        <v>727</v>
      </c>
      <c r="D421" s="173" t="s">
        <v>253</v>
      </c>
      <c r="E421" s="174">
        <v>330.5</v>
      </c>
      <c r="F421" s="175"/>
      <c r="G421" s="176">
        <f>ROUND(E421*F421,2)</f>
        <v>0</v>
      </c>
      <c r="H421" s="175"/>
      <c r="I421" s="176">
        <f>ROUND(E421*H421,2)</f>
        <v>0</v>
      </c>
      <c r="J421" s="175"/>
      <c r="K421" s="176">
        <f>ROUND(E421*J421,2)</f>
        <v>0</v>
      </c>
      <c r="L421" s="176">
        <v>21</v>
      </c>
      <c r="M421" s="176">
        <f>G421*(1+L421/100)</f>
        <v>0</v>
      </c>
      <c r="N421" s="174">
        <v>0</v>
      </c>
      <c r="O421" s="174">
        <f>ROUND(E421*N421,2)</f>
        <v>0</v>
      </c>
      <c r="P421" s="174">
        <v>2.2000000000000001E-3</v>
      </c>
      <c r="Q421" s="174">
        <f>ROUND(E421*P421,2)</f>
        <v>0.73</v>
      </c>
      <c r="R421" s="176" t="s">
        <v>728</v>
      </c>
      <c r="S421" s="176" t="s">
        <v>231</v>
      </c>
      <c r="T421" s="177" t="s">
        <v>231</v>
      </c>
      <c r="U421" s="159">
        <v>0.04</v>
      </c>
      <c r="V421" s="159">
        <f>ROUND(E421*U421,2)</f>
        <v>13.22</v>
      </c>
      <c r="W421" s="159"/>
      <c r="X421" s="159" t="s">
        <v>232</v>
      </c>
      <c r="Y421" s="159" t="s">
        <v>233</v>
      </c>
      <c r="Z421" s="148"/>
      <c r="AA421" s="148"/>
      <c r="AB421" s="148"/>
      <c r="AC421" s="148"/>
      <c r="AD421" s="148"/>
      <c r="AE421" s="148"/>
      <c r="AF421" s="148"/>
      <c r="AG421" s="148" t="s">
        <v>234</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x14ac:dyDescent="0.2">
      <c r="A422" s="155"/>
      <c r="B422" s="156"/>
      <c r="C422" s="189" t="s">
        <v>729</v>
      </c>
      <c r="D422" s="161"/>
      <c r="E422" s="162">
        <v>330.5</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238</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71">
        <v>115</v>
      </c>
      <c r="B423" s="172" t="s">
        <v>730</v>
      </c>
      <c r="C423" s="188" t="s">
        <v>731</v>
      </c>
      <c r="D423" s="173" t="s">
        <v>253</v>
      </c>
      <c r="E423" s="174">
        <v>329.33</v>
      </c>
      <c r="F423" s="175"/>
      <c r="G423" s="176">
        <f>ROUND(E423*F423,2)</f>
        <v>0</v>
      </c>
      <c r="H423" s="175"/>
      <c r="I423" s="176">
        <f>ROUND(E423*H423,2)</f>
        <v>0</v>
      </c>
      <c r="J423" s="175"/>
      <c r="K423" s="176">
        <f>ROUND(E423*J423,2)</f>
        <v>0</v>
      </c>
      <c r="L423" s="176">
        <v>21</v>
      </c>
      <c r="M423" s="176">
        <f>G423*(1+L423/100)</f>
        <v>0</v>
      </c>
      <c r="N423" s="174">
        <v>0</v>
      </c>
      <c r="O423" s="174">
        <f>ROUND(E423*N423,2)</f>
        <v>0</v>
      </c>
      <c r="P423" s="174">
        <v>0</v>
      </c>
      <c r="Q423" s="174">
        <f>ROUND(E423*P423,2)</f>
        <v>0</v>
      </c>
      <c r="R423" s="176" t="s">
        <v>728</v>
      </c>
      <c r="S423" s="176" t="s">
        <v>231</v>
      </c>
      <c r="T423" s="177" t="s">
        <v>231</v>
      </c>
      <c r="U423" s="159">
        <v>0.08</v>
      </c>
      <c r="V423" s="159">
        <f>ROUND(E423*U423,2)</f>
        <v>26.35</v>
      </c>
      <c r="W423" s="159"/>
      <c r="X423" s="159" t="s">
        <v>232</v>
      </c>
      <c r="Y423" s="159" t="s">
        <v>233</v>
      </c>
      <c r="Z423" s="148"/>
      <c r="AA423" s="148"/>
      <c r="AB423" s="148"/>
      <c r="AC423" s="148"/>
      <c r="AD423" s="148"/>
      <c r="AE423" s="148"/>
      <c r="AF423" s="148"/>
      <c r="AG423" s="148" t="s">
        <v>234</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2" x14ac:dyDescent="0.2">
      <c r="A424" s="155"/>
      <c r="B424" s="156"/>
      <c r="C424" s="189" t="s">
        <v>420</v>
      </c>
      <c r="D424" s="161"/>
      <c r="E424" s="162"/>
      <c r="F424" s="159"/>
      <c r="G424" s="159"/>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238</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ht="22.5" outlineLevel="3" x14ac:dyDescent="0.2">
      <c r="A425" s="155"/>
      <c r="B425" s="156"/>
      <c r="C425" s="189" t="s">
        <v>421</v>
      </c>
      <c r="D425" s="161"/>
      <c r="E425" s="162">
        <v>298.98</v>
      </c>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238</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89" t="s">
        <v>436</v>
      </c>
      <c r="D426" s="161"/>
      <c r="E426" s="162"/>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238</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89" t="s">
        <v>437</v>
      </c>
      <c r="D427" s="161"/>
      <c r="E427" s="162">
        <v>14.69</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238</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89" t="s">
        <v>438</v>
      </c>
      <c r="D428" s="161"/>
      <c r="E428" s="162"/>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238</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89" t="s">
        <v>439</v>
      </c>
      <c r="D429" s="161"/>
      <c r="E429" s="162">
        <v>9.16</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238</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89" t="s">
        <v>431</v>
      </c>
      <c r="D430" s="161"/>
      <c r="E430" s="162"/>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238</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89" t="s">
        <v>432</v>
      </c>
      <c r="D431" s="161"/>
      <c r="E431" s="162">
        <v>6.5</v>
      </c>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238</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ht="22.5" outlineLevel="1" x14ac:dyDescent="0.2">
      <c r="A432" s="171">
        <v>116</v>
      </c>
      <c r="B432" s="172" t="s">
        <v>732</v>
      </c>
      <c r="C432" s="188" t="s">
        <v>733</v>
      </c>
      <c r="D432" s="173" t="s">
        <v>229</v>
      </c>
      <c r="E432" s="174">
        <v>16.41996</v>
      </c>
      <c r="F432" s="175"/>
      <c r="G432" s="176">
        <f>ROUND(E432*F432,2)</f>
        <v>0</v>
      </c>
      <c r="H432" s="175"/>
      <c r="I432" s="176">
        <f>ROUND(E432*H432,2)</f>
        <v>0</v>
      </c>
      <c r="J432" s="175"/>
      <c r="K432" s="176">
        <f>ROUND(E432*J432,2)</f>
        <v>0</v>
      </c>
      <c r="L432" s="176">
        <v>21</v>
      </c>
      <c r="M432" s="176">
        <f>G432*(1+L432/100)</f>
        <v>0</v>
      </c>
      <c r="N432" s="174">
        <v>0.02</v>
      </c>
      <c r="O432" s="174">
        <f>ROUND(E432*N432,2)</f>
        <v>0.33</v>
      </c>
      <c r="P432" s="174">
        <v>0</v>
      </c>
      <c r="Q432" s="174">
        <f>ROUND(E432*P432,2)</f>
        <v>0</v>
      </c>
      <c r="R432" s="176" t="s">
        <v>413</v>
      </c>
      <c r="S432" s="176" t="s">
        <v>231</v>
      </c>
      <c r="T432" s="177" t="s">
        <v>231</v>
      </c>
      <c r="U432" s="159">
        <v>0</v>
      </c>
      <c r="V432" s="159">
        <f>ROUND(E432*U432,2)</f>
        <v>0</v>
      </c>
      <c r="W432" s="159"/>
      <c r="X432" s="159" t="s">
        <v>414</v>
      </c>
      <c r="Y432" s="159" t="s">
        <v>233</v>
      </c>
      <c r="Z432" s="148"/>
      <c r="AA432" s="148"/>
      <c r="AB432" s="148"/>
      <c r="AC432" s="148"/>
      <c r="AD432" s="148"/>
      <c r="AE432" s="148"/>
      <c r="AF432" s="148"/>
      <c r="AG432" s="148" t="s">
        <v>415</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2" x14ac:dyDescent="0.2">
      <c r="A433" s="155"/>
      <c r="B433" s="156"/>
      <c r="C433" s="189" t="s">
        <v>734</v>
      </c>
      <c r="D433" s="161"/>
      <c r="E433" s="162">
        <v>15.24798</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238</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89" t="s">
        <v>735</v>
      </c>
      <c r="D434" s="161"/>
      <c r="E434" s="162">
        <v>0.59935000000000005</v>
      </c>
      <c r="F434" s="159"/>
      <c r="G434" s="15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238</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3" x14ac:dyDescent="0.2">
      <c r="A435" s="155"/>
      <c r="B435" s="156"/>
      <c r="C435" s="189" t="s">
        <v>736</v>
      </c>
      <c r="D435" s="161"/>
      <c r="E435" s="162">
        <v>0.37373000000000001</v>
      </c>
      <c r="F435" s="159"/>
      <c r="G435" s="159"/>
      <c r="H435" s="159"/>
      <c r="I435" s="159"/>
      <c r="J435" s="159"/>
      <c r="K435" s="159"/>
      <c r="L435" s="159"/>
      <c r="M435" s="159"/>
      <c r="N435" s="158"/>
      <c r="O435" s="158"/>
      <c r="P435" s="158"/>
      <c r="Q435" s="158"/>
      <c r="R435" s="159"/>
      <c r="S435" s="159"/>
      <c r="T435" s="159"/>
      <c r="U435" s="159"/>
      <c r="V435" s="159"/>
      <c r="W435" s="159"/>
      <c r="X435" s="159"/>
      <c r="Y435" s="159"/>
      <c r="Z435" s="148"/>
      <c r="AA435" s="148"/>
      <c r="AB435" s="148"/>
      <c r="AC435" s="148"/>
      <c r="AD435" s="148"/>
      <c r="AE435" s="148"/>
      <c r="AF435" s="148"/>
      <c r="AG435" s="148" t="s">
        <v>238</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3" x14ac:dyDescent="0.2">
      <c r="A436" s="155"/>
      <c r="B436" s="156"/>
      <c r="C436" s="189" t="s">
        <v>737</v>
      </c>
      <c r="D436" s="161"/>
      <c r="E436" s="162">
        <v>0.19889999999999999</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238</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v>117</v>
      </c>
      <c r="B437" s="156" t="s">
        <v>738</v>
      </c>
      <c r="C437" s="191" t="s">
        <v>739</v>
      </c>
      <c r="D437" s="157" t="s">
        <v>0</v>
      </c>
      <c r="E437" s="186"/>
      <c r="F437" s="160"/>
      <c r="G437" s="159">
        <f>ROUND(E437*F437,2)</f>
        <v>0</v>
      </c>
      <c r="H437" s="160"/>
      <c r="I437" s="159">
        <f>ROUND(E437*H437,2)</f>
        <v>0</v>
      </c>
      <c r="J437" s="160"/>
      <c r="K437" s="159">
        <f>ROUND(E437*J437,2)</f>
        <v>0</v>
      </c>
      <c r="L437" s="159">
        <v>21</v>
      </c>
      <c r="M437" s="159">
        <f>G437*(1+L437/100)</f>
        <v>0</v>
      </c>
      <c r="N437" s="158">
        <v>0</v>
      </c>
      <c r="O437" s="158">
        <f>ROUND(E437*N437,2)</f>
        <v>0</v>
      </c>
      <c r="P437" s="158">
        <v>0</v>
      </c>
      <c r="Q437" s="158">
        <f>ROUND(E437*P437,2)</f>
        <v>0</v>
      </c>
      <c r="R437" s="159" t="s">
        <v>728</v>
      </c>
      <c r="S437" s="159" t="s">
        <v>231</v>
      </c>
      <c r="T437" s="159" t="s">
        <v>231</v>
      </c>
      <c r="U437" s="159">
        <v>0</v>
      </c>
      <c r="V437" s="159">
        <f>ROUND(E437*U437,2)</f>
        <v>0</v>
      </c>
      <c r="W437" s="159"/>
      <c r="X437" s="159" t="s">
        <v>667</v>
      </c>
      <c r="Y437" s="159" t="s">
        <v>233</v>
      </c>
      <c r="Z437" s="148"/>
      <c r="AA437" s="148"/>
      <c r="AB437" s="148"/>
      <c r="AC437" s="148"/>
      <c r="AD437" s="148"/>
      <c r="AE437" s="148"/>
      <c r="AF437" s="148"/>
      <c r="AG437" s="148" t="s">
        <v>668</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2" x14ac:dyDescent="0.2">
      <c r="A438" s="155"/>
      <c r="B438" s="156"/>
      <c r="C438" s="265" t="s">
        <v>740</v>
      </c>
      <c r="D438" s="266"/>
      <c r="E438" s="266"/>
      <c r="F438" s="266"/>
      <c r="G438" s="266"/>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236</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ht="22.5" outlineLevel="1" x14ac:dyDescent="0.2">
      <c r="A439" s="171">
        <v>118</v>
      </c>
      <c r="B439" s="172" t="s">
        <v>656</v>
      </c>
      <c r="C439" s="188" t="s">
        <v>657</v>
      </c>
      <c r="D439" s="173" t="s">
        <v>248</v>
      </c>
      <c r="E439" s="174">
        <v>0.72709999999999997</v>
      </c>
      <c r="F439" s="175"/>
      <c r="G439" s="176">
        <f>ROUND(E439*F439,2)</f>
        <v>0</v>
      </c>
      <c r="H439" s="175"/>
      <c r="I439" s="176">
        <f>ROUND(E439*H439,2)</f>
        <v>0</v>
      </c>
      <c r="J439" s="175"/>
      <c r="K439" s="176">
        <f>ROUND(E439*J439,2)</f>
        <v>0</v>
      </c>
      <c r="L439" s="176">
        <v>21</v>
      </c>
      <c r="M439" s="176">
        <f>G439*(1+L439/100)</f>
        <v>0</v>
      </c>
      <c r="N439" s="174">
        <v>0</v>
      </c>
      <c r="O439" s="174">
        <f>ROUND(E439*N439,2)</f>
        <v>0</v>
      </c>
      <c r="P439" s="174">
        <v>0</v>
      </c>
      <c r="Q439" s="174">
        <f>ROUND(E439*P439,2)</f>
        <v>0</v>
      </c>
      <c r="R439" s="176" t="s">
        <v>658</v>
      </c>
      <c r="S439" s="176" t="s">
        <v>231</v>
      </c>
      <c r="T439" s="177" t="s">
        <v>231</v>
      </c>
      <c r="U439" s="159">
        <v>0.01</v>
      </c>
      <c r="V439" s="159">
        <f>ROUND(E439*U439,2)</f>
        <v>0.01</v>
      </c>
      <c r="W439" s="159"/>
      <c r="X439" s="159" t="s">
        <v>648</v>
      </c>
      <c r="Y439" s="159" t="s">
        <v>233</v>
      </c>
      <c r="Z439" s="148"/>
      <c r="AA439" s="148"/>
      <c r="AB439" s="148"/>
      <c r="AC439" s="148"/>
      <c r="AD439" s="148"/>
      <c r="AE439" s="148"/>
      <c r="AF439" s="148"/>
      <c r="AG439" s="148" t="s">
        <v>649</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2" x14ac:dyDescent="0.2">
      <c r="A440" s="155"/>
      <c r="B440" s="156"/>
      <c r="C440" s="189" t="s">
        <v>650</v>
      </c>
      <c r="D440" s="161"/>
      <c r="E440" s="162"/>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238</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89" t="s">
        <v>741</v>
      </c>
      <c r="D441" s="161"/>
      <c r="E441" s="162"/>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238</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89" t="s">
        <v>742</v>
      </c>
      <c r="D442" s="161"/>
      <c r="E442" s="162">
        <v>0.72709999999999997</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238</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ht="22.5" outlineLevel="1" x14ac:dyDescent="0.2">
      <c r="A443" s="171">
        <v>119</v>
      </c>
      <c r="B443" s="172" t="s">
        <v>659</v>
      </c>
      <c r="C443" s="188" t="s">
        <v>660</v>
      </c>
      <c r="D443" s="173" t="s">
        <v>248</v>
      </c>
      <c r="E443" s="174">
        <v>13.8149</v>
      </c>
      <c r="F443" s="175"/>
      <c r="G443" s="176">
        <f>ROUND(E443*F443,2)</f>
        <v>0</v>
      </c>
      <c r="H443" s="175"/>
      <c r="I443" s="176">
        <f>ROUND(E443*H443,2)</f>
        <v>0</v>
      </c>
      <c r="J443" s="175"/>
      <c r="K443" s="176">
        <f>ROUND(E443*J443,2)</f>
        <v>0</v>
      </c>
      <c r="L443" s="176">
        <v>21</v>
      </c>
      <c r="M443" s="176">
        <f>G443*(1+L443/100)</f>
        <v>0</v>
      </c>
      <c r="N443" s="174">
        <v>0</v>
      </c>
      <c r="O443" s="174">
        <f>ROUND(E443*N443,2)</f>
        <v>0</v>
      </c>
      <c r="P443" s="174">
        <v>0</v>
      </c>
      <c r="Q443" s="174">
        <f>ROUND(E443*P443,2)</f>
        <v>0</v>
      </c>
      <c r="R443" s="176" t="s">
        <v>658</v>
      </c>
      <c r="S443" s="176" t="s">
        <v>231</v>
      </c>
      <c r="T443" s="177" t="s">
        <v>231</v>
      </c>
      <c r="U443" s="159">
        <v>0</v>
      </c>
      <c r="V443" s="159">
        <f>ROUND(E443*U443,2)</f>
        <v>0</v>
      </c>
      <c r="W443" s="159"/>
      <c r="X443" s="159" t="s">
        <v>648</v>
      </c>
      <c r="Y443" s="159" t="s">
        <v>233</v>
      </c>
      <c r="Z443" s="148"/>
      <c r="AA443" s="148"/>
      <c r="AB443" s="148"/>
      <c r="AC443" s="148"/>
      <c r="AD443" s="148"/>
      <c r="AE443" s="148"/>
      <c r="AF443" s="148"/>
      <c r="AG443" s="148" t="s">
        <v>649</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189" t="s">
        <v>650</v>
      </c>
      <c r="D444" s="161"/>
      <c r="E444" s="162"/>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238</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89" t="s">
        <v>741</v>
      </c>
      <c r="D445" s="161"/>
      <c r="E445" s="162"/>
      <c r="F445" s="159"/>
      <c r="G445" s="15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238</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189" t="s">
        <v>743</v>
      </c>
      <c r="D446" s="161"/>
      <c r="E446" s="162">
        <v>13.8149</v>
      </c>
      <c r="F446" s="159"/>
      <c r="G446" s="159"/>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238</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71">
        <v>120</v>
      </c>
      <c r="B447" s="172" t="s">
        <v>646</v>
      </c>
      <c r="C447" s="188" t="s">
        <v>647</v>
      </c>
      <c r="D447" s="173" t="s">
        <v>248</v>
      </c>
      <c r="E447" s="174">
        <v>0.72709999999999997</v>
      </c>
      <c r="F447" s="175"/>
      <c r="G447" s="176">
        <f>ROUND(E447*F447,2)</f>
        <v>0</v>
      </c>
      <c r="H447" s="175"/>
      <c r="I447" s="176">
        <f>ROUND(E447*H447,2)</f>
        <v>0</v>
      </c>
      <c r="J447" s="175"/>
      <c r="K447" s="176">
        <f>ROUND(E447*J447,2)</f>
        <v>0</v>
      </c>
      <c r="L447" s="176">
        <v>21</v>
      </c>
      <c r="M447" s="176">
        <f>G447*(1+L447/100)</f>
        <v>0</v>
      </c>
      <c r="N447" s="174">
        <v>0</v>
      </c>
      <c r="O447" s="174">
        <f>ROUND(E447*N447,2)</f>
        <v>0</v>
      </c>
      <c r="P447" s="174">
        <v>0</v>
      </c>
      <c r="Q447" s="174">
        <f>ROUND(E447*P447,2)</f>
        <v>0</v>
      </c>
      <c r="R447" s="176" t="s">
        <v>540</v>
      </c>
      <c r="S447" s="176" t="s">
        <v>231</v>
      </c>
      <c r="T447" s="177" t="s">
        <v>231</v>
      </c>
      <c r="U447" s="159">
        <v>0.94199999999999995</v>
      </c>
      <c r="V447" s="159">
        <f>ROUND(E447*U447,2)</f>
        <v>0.68</v>
      </c>
      <c r="W447" s="159"/>
      <c r="X447" s="159" t="s">
        <v>648</v>
      </c>
      <c r="Y447" s="159" t="s">
        <v>233</v>
      </c>
      <c r="Z447" s="148"/>
      <c r="AA447" s="148"/>
      <c r="AB447" s="148"/>
      <c r="AC447" s="148"/>
      <c r="AD447" s="148"/>
      <c r="AE447" s="148"/>
      <c r="AF447" s="148"/>
      <c r="AG447" s="148" t="s">
        <v>649</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2" x14ac:dyDescent="0.2">
      <c r="A448" s="155"/>
      <c r="B448" s="156"/>
      <c r="C448" s="189" t="s">
        <v>650</v>
      </c>
      <c r="D448" s="161"/>
      <c r="E448" s="162"/>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238</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189" t="s">
        <v>741</v>
      </c>
      <c r="D449" s="161"/>
      <c r="E449" s="162"/>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238</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89" t="s">
        <v>742</v>
      </c>
      <c r="D450" s="161"/>
      <c r="E450" s="162">
        <v>0.72709999999999997</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238</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ht="22.5" outlineLevel="1" x14ac:dyDescent="0.2">
      <c r="A451" s="171">
        <v>121</v>
      </c>
      <c r="B451" s="172" t="s">
        <v>653</v>
      </c>
      <c r="C451" s="188" t="s">
        <v>654</v>
      </c>
      <c r="D451" s="173" t="s">
        <v>248</v>
      </c>
      <c r="E451" s="174">
        <v>1.4541999999999999</v>
      </c>
      <c r="F451" s="175"/>
      <c r="G451" s="176">
        <f>ROUND(E451*F451,2)</f>
        <v>0</v>
      </c>
      <c r="H451" s="175"/>
      <c r="I451" s="176">
        <f>ROUND(E451*H451,2)</f>
        <v>0</v>
      </c>
      <c r="J451" s="175"/>
      <c r="K451" s="176">
        <f>ROUND(E451*J451,2)</f>
        <v>0</v>
      </c>
      <c r="L451" s="176">
        <v>21</v>
      </c>
      <c r="M451" s="176">
        <f>G451*(1+L451/100)</f>
        <v>0</v>
      </c>
      <c r="N451" s="174">
        <v>0</v>
      </c>
      <c r="O451" s="174">
        <f>ROUND(E451*N451,2)</f>
        <v>0</v>
      </c>
      <c r="P451" s="174">
        <v>0</v>
      </c>
      <c r="Q451" s="174">
        <f>ROUND(E451*P451,2)</f>
        <v>0</v>
      </c>
      <c r="R451" s="176" t="s">
        <v>540</v>
      </c>
      <c r="S451" s="176" t="s">
        <v>231</v>
      </c>
      <c r="T451" s="177" t="s">
        <v>231</v>
      </c>
      <c r="U451" s="159">
        <v>0.105</v>
      </c>
      <c r="V451" s="159">
        <f>ROUND(E451*U451,2)</f>
        <v>0.15</v>
      </c>
      <c r="W451" s="159"/>
      <c r="X451" s="159" t="s">
        <v>648</v>
      </c>
      <c r="Y451" s="159" t="s">
        <v>233</v>
      </c>
      <c r="Z451" s="148"/>
      <c r="AA451" s="148"/>
      <c r="AB451" s="148"/>
      <c r="AC451" s="148"/>
      <c r="AD451" s="148"/>
      <c r="AE451" s="148"/>
      <c r="AF451" s="148"/>
      <c r="AG451" s="148" t="s">
        <v>649</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2" x14ac:dyDescent="0.2">
      <c r="A452" s="155"/>
      <c r="B452" s="156"/>
      <c r="C452" s="189" t="s">
        <v>650</v>
      </c>
      <c r="D452" s="161"/>
      <c r="E452" s="162"/>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238</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189" t="s">
        <v>741</v>
      </c>
      <c r="D453" s="161"/>
      <c r="E453" s="162"/>
      <c r="F453" s="159"/>
      <c r="G453" s="159"/>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238</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89" t="s">
        <v>744</v>
      </c>
      <c r="D454" s="161"/>
      <c r="E454" s="162">
        <v>1.4541999999999999</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238</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71">
        <v>122</v>
      </c>
      <c r="B455" s="172" t="s">
        <v>745</v>
      </c>
      <c r="C455" s="188" t="s">
        <v>746</v>
      </c>
      <c r="D455" s="173" t="s">
        <v>248</v>
      </c>
      <c r="E455" s="174">
        <v>0.72709999999999997</v>
      </c>
      <c r="F455" s="175"/>
      <c r="G455" s="176">
        <f>ROUND(E455*F455,2)</f>
        <v>0</v>
      </c>
      <c r="H455" s="175"/>
      <c r="I455" s="176">
        <f>ROUND(E455*H455,2)</f>
        <v>0</v>
      </c>
      <c r="J455" s="175"/>
      <c r="K455" s="176">
        <f>ROUND(E455*J455,2)</f>
        <v>0</v>
      </c>
      <c r="L455" s="176">
        <v>21</v>
      </c>
      <c r="M455" s="176">
        <f>G455*(1+L455/100)</f>
        <v>0</v>
      </c>
      <c r="N455" s="174">
        <v>0</v>
      </c>
      <c r="O455" s="174">
        <f>ROUND(E455*N455,2)</f>
        <v>0</v>
      </c>
      <c r="P455" s="174">
        <v>0</v>
      </c>
      <c r="Q455" s="174">
        <f>ROUND(E455*P455,2)</f>
        <v>0</v>
      </c>
      <c r="R455" s="176" t="s">
        <v>540</v>
      </c>
      <c r="S455" s="176" t="s">
        <v>231</v>
      </c>
      <c r="T455" s="177" t="s">
        <v>231</v>
      </c>
      <c r="U455" s="159">
        <v>0</v>
      </c>
      <c r="V455" s="159">
        <f>ROUND(E455*U455,2)</f>
        <v>0</v>
      </c>
      <c r="W455" s="159"/>
      <c r="X455" s="159" t="s">
        <v>648</v>
      </c>
      <c r="Y455" s="159" t="s">
        <v>233</v>
      </c>
      <c r="Z455" s="148"/>
      <c r="AA455" s="148"/>
      <c r="AB455" s="148"/>
      <c r="AC455" s="148"/>
      <c r="AD455" s="148"/>
      <c r="AE455" s="148"/>
      <c r="AF455" s="148"/>
      <c r="AG455" s="148" t="s">
        <v>649</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2" x14ac:dyDescent="0.2">
      <c r="A456" s="155"/>
      <c r="B456" s="156"/>
      <c r="C456" s="189" t="s">
        <v>650</v>
      </c>
      <c r="D456" s="161"/>
      <c r="E456" s="162"/>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238</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189" t="s">
        <v>741</v>
      </c>
      <c r="D457" s="161"/>
      <c r="E457" s="162"/>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238</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89" t="s">
        <v>742</v>
      </c>
      <c r="D458" s="161"/>
      <c r="E458" s="162">
        <v>0.72709999999999997</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238</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x14ac:dyDescent="0.2">
      <c r="A459" s="164" t="s">
        <v>225</v>
      </c>
      <c r="B459" s="165" t="s">
        <v>171</v>
      </c>
      <c r="C459" s="187" t="s">
        <v>172</v>
      </c>
      <c r="D459" s="166"/>
      <c r="E459" s="167"/>
      <c r="F459" s="168"/>
      <c r="G459" s="168">
        <f>SUMIF(AG460:AG491,"&lt;&gt;NOR",G460:G491)</f>
        <v>0</v>
      </c>
      <c r="H459" s="168"/>
      <c r="I459" s="168">
        <f>SUM(I460:I491)</f>
        <v>0</v>
      </c>
      <c r="J459" s="168"/>
      <c r="K459" s="168">
        <f>SUM(K460:K491)</f>
        <v>0</v>
      </c>
      <c r="L459" s="168"/>
      <c r="M459" s="168">
        <f>SUM(M460:M491)</f>
        <v>0</v>
      </c>
      <c r="N459" s="167"/>
      <c r="O459" s="167">
        <f>SUM(O460:O491)</f>
        <v>0</v>
      </c>
      <c r="P459" s="167"/>
      <c r="Q459" s="167">
        <f>SUM(Q460:Q491)</f>
        <v>0</v>
      </c>
      <c r="R459" s="168"/>
      <c r="S459" s="168"/>
      <c r="T459" s="169"/>
      <c r="U459" s="163"/>
      <c r="V459" s="163">
        <f>SUM(V460:V491)</f>
        <v>9.5400000000000009</v>
      </c>
      <c r="W459" s="163"/>
      <c r="X459" s="163"/>
      <c r="Y459" s="163"/>
      <c r="AG459" t="s">
        <v>226</v>
      </c>
    </row>
    <row r="460" spans="1:60" outlineLevel="1" x14ac:dyDescent="0.2">
      <c r="A460" s="171">
        <v>123</v>
      </c>
      <c r="B460" s="172" t="s">
        <v>747</v>
      </c>
      <c r="C460" s="188" t="s">
        <v>748</v>
      </c>
      <c r="D460" s="173" t="s">
        <v>332</v>
      </c>
      <c r="E460" s="174">
        <v>1</v>
      </c>
      <c r="F460" s="175"/>
      <c r="G460" s="176">
        <f>ROUND(E460*F460,2)</f>
        <v>0</v>
      </c>
      <c r="H460" s="175"/>
      <c r="I460" s="176">
        <f>ROUND(E460*H460,2)</f>
        <v>0</v>
      </c>
      <c r="J460" s="175"/>
      <c r="K460" s="176">
        <f>ROUND(E460*J460,2)</f>
        <v>0</v>
      </c>
      <c r="L460" s="176">
        <v>21</v>
      </c>
      <c r="M460" s="176">
        <f>G460*(1+L460/100)</f>
        <v>0</v>
      </c>
      <c r="N460" s="174">
        <v>1.8E-3</v>
      </c>
      <c r="O460" s="174">
        <f>ROUND(E460*N460,2)</f>
        <v>0</v>
      </c>
      <c r="P460" s="174">
        <v>0</v>
      </c>
      <c r="Q460" s="174">
        <f>ROUND(E460*P460,2)</f>
        <v>0</v>
      </c>
      <c r="R460" s="176"/>
      <c r="S460" s="176" t="s">
        <v>265</v>
      </c>
      <c r="T460" s="177" t="s">
        <v>231</v>
      </c>
      <c r="U460" s="159">
        <v>0.38</v>
      </c>
      <c r="V460" s="159">
        <f>ROUND(E460*U460,2)</f>
        <v>0.38</v>
      </c>
      <c r="W460" s="159"/>
      <c r="X460" s="159" t="s">
        <v>232</v>
      </c>
      <c r="Y460" s="159" t="s">
        <v>233</v>
      </c>
      <c r="Z460" s="148"/>
      <c r="AA460" s="148"/>
      <c r="AB460" s="148"/>
      <c r="AC460" s="148"/>
      <c r="AD460" s="148"/>
      <c r="AE460" s="148"/>
      <c r="AF460" s="148"/>
      <c r="AG460" s="148" t="s">
        <v>234</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189" t="s">
        <v>749</v>
      </c>
      <c r="D461" s="161"/>
      <c r="E461" s="162">
        <v>1</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238</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71">
        <v>124</v>
      </c>
      <c r="B462" s="172" t="s">
        <v>750</v>
      </c>
      <c r="C462" s="188" t="s">
        <v>751</v>
      </c>
      <c r="D462" s="173" t="s">
        <v>332</v>
      </c>
      <c r="E462" s="174">
        <v>1</v>
      </c>
      <c r="F462" s="175"/>
      <c r="G462" s="176">
        <f>ROUND(E462*F462,2)</f>
        <v>0</v>
      </c>
      <c r="H462" s="175"/>
      <c r="I462" s="176">
        <f>ROUND(E462*H462,2)</f>
        <v>0</v>
      </c>
      <c r="J462" s="175"/>
      <c r="K462" s="176">
        <f>ROUND(E462*J462,2)</f>
        <v>0</v>
      </c>
      <c r="L462" s="176">
        <v>21</v>
      </c>
      <c r="M462" s="176">
        <f>G462*(1+L462/100)</f>
        <v>0</v>
      </c>
      <c r="N462" s="174">
        <v>2E-3</v>
      </c>
      <c r="O462" s="174">
        <f>ROUND(E462*N462,2)</f>
        <v>0</v>
      </c>
      <c r="P462" s="174">
        <v>0</v>
      </c>
      <c r="Q462" s="174">
        <f>ROUND(E462*P462,2)</f>
        <v>0</v>
      </c>
      <c r="R462" s="176"/>
      <c r="S462" s="176" t="s">
        <v>265</v>
      </c>
      <c r="T462" s="177" t="s">
        <v>231</v>
      </c>
      <c r="U462" s="159">
        <v>0.38</v>
      </c>
      <c r="V462" s="159">
        <f>ROUND(E462*U462,2)</f>
        <v>0.38</v>
      </c>
      <c r="W462" s="159"/>
      <c r="X462" s="159" t="s">
        <v>232</v>
      </c>
      <c r="Y462" s="159" t="s">
        <v>233</v>
      </c>
      <c r="Z462" s="148"/>
      <c r="AA462" s="148"/>
      <c r="AB462" s="148"/>
      <c r="AC462" s="148"/>
      <c r="AD462" s="148"/>
      <c r="AE462" s="148"/>
      <c r="AF462" s="148"/>
      <c r="AG462" s="148" t="s">
        <v>234</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189" t="s">
        <v>749</v>
      </c>
      <c r="D463" s="161"/>
      <c r="E463" s="162">
        <v>1</v>
      </c>
      <c r="F463" s="159"/>
      <c r="G463" s="159"/>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238</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71">
        <v>125</v>
      </c>
      <c r="B464" s="172" t="s">
        <v>752</v>
      </c>
      <c r="C464" s="188" t="s">
        <v>753</v>
      </c>
      <c r="D464" s="173" t="s">
        <v>332</v>
      </c>
      <c r="E464" s="174">
        <v>1</v>
      </c>
      <c r="F464" s="175"/>
      <c r="G464" s="176">
        <f>ROUND(E464*F464,2)</f>
        <v>0</v>
      </c>
      <c r="H464" s="175"/>
      <c r="I464" s="176">
        <f>ROUND(E464*H464,2)</f>
        <v>0</v>
      </c>
      <c r="J464" s="175"/>
      <c r="K464" s="176">
        <f>ROUND(E464*J464,2)</f>
        <v>0</v>
      </c>
      <c r="L464" s="176">
        <v>21</v>
      </c>
      <c r="M464" s="176">
        <f>G464*(1+L464/100)</f>
        <v>0</v>
      </c>
      <c r="N464" s="174">
        <v>2.2000000000000001E-3</v>
      </c>
      <c r="O464" s="174">
        <f>ROUND(E464*N464,2)</f>
        <v>0</v>
      </c>
      <c r="P464" s="174">
        <v>0</v>
      </c>
      <c r="Q464" s="174">
        <f>ROUND(E464*P464,2)</f>
        <v>0</v>
      </c>
      <c r="R464" s="176"/>
      <c r="S464" s="176" t="s">
        <v>265</v>
      </c>
      <c r="T464" s="177" t="s">
        <v>231</v>
      </c>
      <c r="U464" s="159">
        <v>0.38</v>
      </c>
      <c r="V464" s="159">
        <f>ROUND(E464*U464,2)</f>
        <v>0.38</v>
      </c>
      <c r="W464" s="159"/>
      <c r="X464" s="159" t="s">
        <v>232</v>
      </c>
      <c r="Y464" s="159" t="s">
        <v>233</v>
      </c>
      <c r="Z464" s="148"/>
      <c r="AA464" s="148"/>
      <c r="AB464" s="148"/>
      <c r="AC464" s="148"/>
      <c r="AD464" s="148"/>
      <c r="AE464" s="148"/>
      <c r="AF464" s="148"/>
      <c r="AG464" s="148" t="s">
        <v>234</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2" x14ac:dyDescent="0.2">
      <c r="A465" s="155"/>
      <c r="B465" s="156"/>
      <c r="C465" s="189" t="s">
        <v>749</v>
      </c>
      <c r="D465" s="161"/>
      <c r="E465" s="162">
        <v>1</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238</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71">
        <v>126</v>
      </c>
      <c r="B466" s="172" t="s">
        <v>754</v>
      </c>
      <c r="C466" s="188" t="s">
        <v>755</v>
      </c>
      <c r="D466" s="173" t="s">
        <v>332</v>
      </c>
      <c r="E466" s="174">
        <v>4</v>
      </c>
      <c r="F466" s="175"/>
      <c r="G466" s="176">
        <f>ROUND(E466*F466,2)</f>
        <v>0</v>
      </c>
      <c r="H466" s="175"/>
      <c r="I466" s="176">
        <f>ROUND(E466*H466,2)</f>
        <v>0</v>
      </c>
      <c r="J466" s="175"/>
      <c r="K466" s="176">
        <f>ROUND(E466*J466,2)</f>
        <v>0</v>
      </c>
      <c r="L466" s="176">
        <v>21</v>
      </c>
      <c r="M466" s="176">
        <f>G466*(1+L466/100)</f>
        <v>0</v>
      </c>
      <c r="N466" s="174">
        <v>8.0000000000000007E-5</v>
      </c>
      <c r="O466" s="174">
        <f>ROUND(E466*N466,2)</f>
        <v>0</v>
      </c>
      <c r="P466" s="174">
        <v>0</v>
      </c>
      <c r="Q466" s="174">
        <f>ROUND(E466*P466,2)</f>
        <v>0</v>
      </c>
      <c r="R466" s="176"/>
      <c r="S466" s="176" t="s">
        <v>265</v>
      </c>
      <c r="T466" s="177" t="s">
        <v>266</v>
      </c>
      <c r="U466" s="159">
        <v>2.1</v>
      </c>
      <c r="V466" s="159">
        <f>ROUND(E466*U466,2)</f>
        <v>8.4</v>
      </c>
      <c r="W466" s="159"/>
      <c r="X466" s="159" t="s">
        <v>232</v>
      </c>
      <c r="Y466" s="159" t="s">
        <v>233</v>
      </c>
      <c r="Z466" s="148"/>
      <c r="AA466" s="148"/>
      <c r="AB466" s="148"/>
      <c r="AC466" s="148"/>
      <c r="AD466" s="148"/>
      <c r="AE466" s="148"/>
      <c r="AF466" s="148"/>
      <c r="AG466" s="148" t="s">
        <v>234</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2" x14ac:dyDescent="0.2">
      <c r="A467" s="155"/>
      <c r="B467" s="156"/>
      <c r="C467" s="189" t="s">
        <v>756</v>
      </c>
      <c r="D467" s="161"/>
      <c r="E467" s="162">
        <v>2</v>
      </c>
      <c r="F467" s="159"/>
      <c r="G467" s="15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238</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189" t="s">
        <v>749</v>
      </c>
      <c r="D468" s="161"/>
      <c r="E468" s="162">
        <v>1</v>
      </c>
      <c r="F468" s="159"/>
      <c r="G468" s="159"/>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238</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3" x14ac:dyDescent="0.2">
      <c r="A469" s="155"/>
      <c r="B469" s="156"/>
      <c r="C469" s="189" t="s">
        <v>757</v>
      </c>
      <c r="D469" s="161"/>
      <c r="E469" s="162">
        <v>1</v>
      </c>
      <c r="F469" s="159"/>
      <c r="G469" s="15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238</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71">
        <v>127</v>
      </c>
      <c r="B470" s="172" t="s">
        <v>758</v>
      </c>
      <c r="C470" s="188" t="s">
        <v>759</v>
      </c>
      <c r="D470" s="173" t="s">
        <v>332</v>
      </c>
      <c r="E470" s="174">
        <v>3</v>
      </c>
      <c r="F470" s="175"/>
      <c r="G470" s="176">
        <f>ROUND(E470*F470,2)</f>
        <v>0</v>
      </c>
      <c r="H470" s="175"/>
      <c r="I470" s="176">
        <f>ROUND(E470*H470,2)</f>
        <v>0</v>
      </c>
      <c r="J470" s="175"/>
      <c r="K470" s="176">
        <f>ROUND(E470*J470,2)</f>
        <v>0</v>
      </c>
      <c r="L470" s="176">
        <v>21</v>
      </c>
      <c r="M470" s="176">
        <f>G470*(1+L470/100)</f>
        <v>0</v>
      </c>
      <c r="N470" s="174">
        <v>0</v>
      </c>
      <c r="O470" s="174">
        <f>ROUND(E470*N470,2)</f>
        <v>0</v>
      </c>
      <c r="P470" s="174">
        <v>0</v>
      </c>
      <c r="Q470" s="174">
        <f>ROUND(E470*P470,2)</f>
        <v>0</v>
      </c>
      <c r="R470" s="176"/>
      <c r="S470" s="176" t="s">
        <v>265</v>
      </c>
      <c r="T470" s="177" t="s">
        <v>266</v>
      </c>
      <c r="U470" s="159">
        <v>0</v>
      </c>
      <c r="V470" s="159">
        <f>ROUND(E470*U470,2)</f>
        <v>0</v>
      </c>
      <c r="W470" s="159"/>
      <c r="X470" s="159" t="s">
        <v>232</v>
      </c>
      <c r="Y470" s="159" t="s">
        <v>233</v>
      </c>
      <c r="Z470" s="148"/>
      <c r="AA470" s="148"/>
      <c r="AB470" s="148"/>
      <c r="AC470" s="148"/>
      <c r="AD470" s="148"/>
      <c r="AE470" s="148"/>
      <c r="AF470" s="148"/>
      <c r="AG470" s="148" t="s">
        <v>234</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2" x14ac:dyDescent="0.2">
      <c r="A471" s="155"/>
      <c r="B471" s="156"/>
      <c r="C471" s="189" t="s">
        <v>756</v>
      </c>
      <c r="D471" s="161"/>
      <c r="E471" s="162">
        <v>2</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238</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89" t="s">
        <v>757</v>
      </c>
      <c r="D472" s="161"/>
      <c r="E472" s="162">
        <v>1</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238</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71">
        <v>128</v>
      </c>
      <c r="B473" s="172" t="s">
        <v>760</v>
      </c>
      <c r="C473" s="188" t="s">
        <v>761</v>
      </c>
      <c r="D473" s="173" t="s">
        <v>332</v>
      </c>
      <c r="E473" s="174">
        <v>3</v>
      </c>
      <c r="F473" s="175"/>
      <c r="G473" s="176">
        <f>ROUND(E473*F473,2)</f>
        <v>0</v>
      </c>
      <c r="H473" s="175"/>
      <c r="I473" s="176">
        <f>ROUND(E473*H473,2)</f>
        <v>0</v>
      </c>
      <c r="J473" s="175"/>
      <c r="K473" s="176">
        <f>ROUND(E473*J473,2)</f>
        <v>0</v>
      </c>
      <c r="L473" s="176">
        <v>21</v>
      </c>
      <c r="M473" s="176">
        <f>G473*(1+L473/100)</f>
        <v>0</v>
      </c>
      <c r="N473" s="174">
        <v>0</v>
      </c>
      <c r="O473" s="174">
        <f>ROUND(E473*N473,2)</f>
        <v>0</v>
      </c>
      <c r="P473" s="174">
        <v>0</v>
      </c>
      <c r="Q473" s="174">
        <f>ROUND(E473*P473,2)</f>
        <v>0</v>
      </c>
      <c r="R473" s="176"/>
      <c r="S473" s="176" t="s">
        <v>265</v>
      </c>
      <c r="T473" s="177" t="s">
        <v>266</v>
      </c>
      <c r="U473" s="159">
        <v>0</v>
      </c>
      <c r="V473" s="159">
        <f>ROUND(E473*U473,2)</f>
        <v>0</v>
      </c>
      <c r="W473" s="159"/>
      <c r="X473" s="159" t="s">
        <v>232</v>
      </c>
      <c r="Y473" s="159" t="s">
        <v>233</v>
      </c>
      <c r="Z473" s="148"/>
      <c r="AA473" s="148"/>
      <c r="AB473" s="148"/>
      <c r="AC473" s="148"/>
      <c r="AD473" s="148"/>
      <c r="AE473" s="148"/>
      <c r="AF473" s="148"/>
      <c r="AG473" s="148" t="s">
        <v>234</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189" t="s">
        <v>756</v>
      </c>
      <c r="D474" s="161"/>
      <c r="E474" s="162">
        <v>2</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238</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89" t="s">
        <v>757</v>
      </c>
      <c r="D475" s="161"/>
      <c r="E475" s="162">
        <v>1</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238</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71">
        <v>129</v>
      </c>
      <c r="B476" s="172" t="s">
        <v>762</v>
      </c>
      <c r="C476" s="188" t="s">
        <v>763</v>
      </c>
      <c r="D476" s="173" t="s">
        <v>332</v>
      </c>
      <c r="E476" s="174">
        <v>3</v>
      </c>
      <c r="F476" s="175"/>
      <c r="G476" s="176">
        <f>ROUND(E476*F476,2)</f>
        <v>0</v>
      </c>
      <c r="H476" s="175"/>
      <c r="I476" s="176">
        <f>ROUND(E476*H476,2)</f>
        <v>0</v>
      </c>
      <c r="J476" s="175"/>
      <c r="K476" s="176">
        <f>ROUND(E476*J476,2)</f>
        <v>0</v>
      </c>
      <c r="L476" s="176">
        <v>21</v>
      </c>
      <c r="M476" s="176">
        <f>G476*(1+L476/100)</f>
        <v>0</v>
      </c>
      <c r="N476" s="174">
        <v>0</v>
      </c>
      <c r="O476" s="174">
        <f>ROUND(E476*N476,2)</f>
        <v>0</v>
      </c>
      <c r="P476" s="174">
        <v>0</v>
      </c>
      <c r="Q476" s="174">
        <f>ROUND(E476*P476,2)</f>
        <v>0</v>
      </c>
      <c r="R476" s="176"/>
      <c r="S476" s="176" t="s">
        <v>265</v>
      </c>
      <c r="T476" s="177" t="s">
        <v>266</v>
      </c>
      <c r="U476" s="159">
        <v>0</v>
      </c>
      <c r="V476" s="159">
        <f>ROUND(E476*U476,2)</f>
        <v>0</v>
      </c>
      <c r="W476" s="159"/>
      <c r="X476" s="159" t="s">
        <v>232</v>
      </c>
      <c r="Y476" s="159" t="s">
        <v>233</v>
      </c>
      <c r="Z476" s="148"/>
      <c r="AA476" s="148"/>
      <c r="AB476" s="148"/>
      <c r="AC476" s="148"/>
      <c r="AD476" s="148"/>
      <c r="AE476" s="148"/>
      <c r="AF476" s="148"/>
      <c r="AG476" s="148" t="s">
        <v>234</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189" t="s">
        <v>756</v>
      </c>
      <c r="D477" s="161"/>
      <c r="E477" s="162">
        <v>2</v>
      </c>
      <c r="F477" s="159"/>
      <c r="G477" s="15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238</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89" t="s">
        <v>757</v>
      </c>
      <c r="D478" s="161"/>
      <c r="E478" s="162">
        <v>1</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238</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71">
        <v>130</v>
      </c>
      <c r="B479" s="172" t="s">
        <v>764</v>
      </c>
      <c r="C479" s="188" t="s">
        <v>765</v>
      </c>
      <c r="D479" s="173" t="s">
        <v>332</v>
      </c>
      <c r="E479" s="174">
        <v>4</v>
      </c>
      <c r="F479" s="175"/>
      <c r="G479" s="176">
        <f>ROUND(E479*F479,2)</f>
        <v>0</v>
      </c>
      <c r="H479" s="175"/>
      <c r="I479" s="176">
        <f>ROUND(E479*H479,2)</f>
        <v>0</v>
      </c>
      <c r="J479" s="175"/>
      <c r="K479" s="176">
        <f>ROUND(E479*J479,2)</f>
        <v>0</v>
      </c>
      <c r="L479" s="176">
        <v>21</v>
      </c>
      <c r="M479" s="176">
        <f>G479*(1+L479/100)</f>
        <v>0</v>
      </c>
      <c r="N479" s="174">
        <v>0</v>
      </c>
      <c r="O479" s="174">
        <f>ROUND(E479*N479,2)</f>
        <v>0</v>
      </c>
      <c r="P479" s="174">
        <v>0</v>
      </c>
      <c r="Q479" s="174">
        <f>ROUND(E479*P479,2)</f>
        <v>0</v>
      </c>
      <c r="R479" s="176"/>
      <c r="S479" s="176" t="s">
        <v>265</v>
      </c>
      <c r="T479" s="177" t="s">
        <v>266</v>
      </c>
      <c r="U479" s="159">
        <v>0</v>
      </c>
      <c r="V479" s="159">
        <f>ROUND(E479*U479,2)</f>
        <v>0</v>
      </c>
      <c r="W479" s="159"/>
      <c r="X479" s="159" t="s">
        <v>232</v>
      </c>
      <c r="Y479" s="159" t="s">
        <v>233</v>
      </c>
      <c r="Z479" s="148"/>
      <c r="AA479" s="148"/>
      <c r="AB479" s="148"/>
      <c r="AC479" s="148"/>
      <c r="AD479" s="148"/>
      <c r="AE479" s="148"/>
      <c r="AF479" s="148"/>
      <c r="AG479" s="148" t="s">
        <v>234</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2" x14ac:dyDescent="0.2">
      <c r="A480" s="155"/>
      <c r="B480" s="156"/>
      <c r="C480" s="189" t="s">
        <v>756</v>
      </c>
      <c r="D480" s="161"/>
      <c r="E480" s="162">
        <v>2</v>
      </c>
      <c r="F480" s="159"/>
      <c r="G480" s="159"/>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238</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3" x14ac:dyDescent="0.2">
      <c r="A481" s="155"/>
      <c r="B481" s="156"/>
      <c r="C481" s="189" t="s">
        <v>766</v>
      </c>
      <c r="D481" s="161"/>
      <c r="E481" s="162">
        <v>2</v>
      </c>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238</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71">
        <v>131</v>
      </c>
      <c r="B482" s="172" t="s">
        <v>767</v>
      </c>
      <c r="C482" s="188" t="s">
        <v>768</v>
      </c>
      <c r="D482" s="173" t="s">
        <v>332</v>
      </c>
      <c r="E482" s="174">
        <v>4</v>
      </c>
      <c r="F482" s="175"/>
      <c r="G482" s="176">
        <f>ROUND(E482*F482,2)</f>
        <v>0</v>
      </c>
      <c r="H482" s="175"/>
      <c r="I482" s="176">
        <f>ROUND(E482*H482,2)</f>
        <v>0</v>
      </c>
      <c r="J482" s="175"/>
      <c r="K482" s="176">
        <f>ROUND(E482*J482,2)</f>
        <v>0</v>
      </c>
      <c r="L482" s="176">
        <v>21</v>
      </c>
      <c r="M482" s="176">
        <f>G482*(1+L482/100)</f>
        <v>0</v>
      </c>
      <c r="N482" s="174">
        <v>0</v>
      </c>
      <c r="O482" s="174">
        <f>ROUND(E482*N482,2)</f>
        <v>0</v>
      </c>
      <c r="P482" s="174">
        <v>0</v>
      </c>
      <c r="Q482" s="174">
        <f>ROUND(E482*P482,2)</f>
        <v>0</v>
      </c>
      <c r="R482" s="176"/>
      <c r="S482" s="176" t="s">
        <v>265</v>
      </c>
      <c r="T482" s="177" t="s">
        <v>266</v>
      </c>
      <c r="U482" s="159">
        <v>0</v>
      </c>
      <c r="V482" s="159">
        <f>ROUND(E482*U482,2)</f>
        <v>0</v>
      </c>
      <c r="W482" s="159"/>
      <c r="X482" s="159" t="s">
        <v>232</v>
      </c>
      <c r="Y482" s="159" t="s">
        <v>233</v>
      </c>
      <c r="Z482" s="148"/>
      <c r="AA482" s="148"/>
      <c r="AB482" s="148"/>
      <c r="AC482" s="148"/>
      <c r="AD482" s="148"/>
      <c r="AE482" s="148"/>
      <c r="AF482" s="148"/>
      <c r="AG482" s="148" t="s">
        <v>234</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189" t="s">
        <v>756</v>
      </c>
      <c r="D483" s="161"/>
      <c r="E483" s="162">
        <v>2</v>
      </c>
      <c r="F483" s="159"/>
      <c r="G483" s="15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238</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189" t="s">
        <v>766</v>
      </c>
      <c r="D484" s="161"/>
      <c r="E484" s="162">
        <v>2</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238</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71">
        <v>132</v>
      </c>
      <c r="B485" s="172" t="s">
        <v>769</v>
      </c>
      <c r="C485" s="188" t="s">
        <v>770</v>
      </c>
      <c r="D485" s="173" t="s">
        <v>332</v>
      </c>
      <c r="E485" s="174">
        <v>3</v>
      </c>
      <c r="F485" s="175"/>
      <c r="G485" s="176">
        <f>ROUND(E485*F485,2)</f>
        <v>0</v>
      </c>
      <c r="H485" s="175"/>
      <c r="I485" s="176">
        <f>ROUND(E485*H485,2)</f>
        <v>0</v>
      </c>
      <c r="J485" s="175"/>
      <c r="K485" s="176">
        <f>ROUND(E485*J485,2)</f>
        <v>0</v>
      </c>
      <c r="L485" s="176">
        <v>21</v>
      </c>
      <c r="M485" s="176">
        <f>G485*(1+L485/100)</f>
        <v>0</v>
      </c>
      <c r="N485" s="174">
        <v>0</v>
      </c>
      <c r="O485" s="174">
        <f>ROUND(E485*N485,2)</f>
        <v>0</v>
      </c>
      <c r="P485" s="174">
        <v>0</v>
      </c>
      <c r="Q485" s="174">
        <f>ROUND(E485*P485,2)</f>
        <v>0</v>
      </c>
      <c r="R485" s="176"/>
      <c r="S485" s="176" t="s">
        <v>265</v>
      </c>
      <c r="T485" s="177" t="s">
        <v>266</v>
      </c>
      <c r="U485" s="159">
        <v>0</v>
      </c>
      <c r="V485" s="159">
        <f>ROUND(E485*U485,2)</f>
        <v>0</v>
      </c>
      <c r="W485" s="159"/>
      <c r="X485" s="159" t="s">
        <v>232</v>
      </c>
      <c r="Y485" s="159" t="s">
        <v>233</v>
      </c>
      <c r="Z485" s="148"/>
      <c r="AA485" s="148"/>
      <c r="AB485" s="148"/>
      <c r="AC485" s="148"/>
      <c r="AD485" s="148"/>
      <c r="AE485" s="148"/>
      <c r="AF485" s="148"/>
      <c r="AG485" s="148" t="s">
        <v>234</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2" x14ac:dyDescent="0.2">
      <c r="A486" s="155"/>
      <c r="B486" s="156"/>
      <c r="C486" s="189" t="s">
        <v>756</v>
      </c>
      <c r="D486" s="161"/>
      <c r="E486" s="162">
        <v>2</v>
      </c>
      <c r="F486" s="159"/>
      <c r="G486" s="159"/>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238</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x14ac:dyDescent="0.2">
      <c r="A487" s="155"/>
      <c r="B487" s="156"/>
      <c r="C487" s="189" t="s">
        <v>757</v>
      </c>
      <c r="D487" s="161"/>
      <c r="E487" s="162">
        <v>1</v>
      </c>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238</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71">
        <v>133</v>
      </c>
      <c r="B488" s="172" t="s">
        <v>771</v>
      </c>
      <c r="C488" s="188" t="s">
        <v>772</v>
      </c>
      <c r="D488" s="173" t="s">
        <v>332</v>
      </c>
      <c r="E488" s="174">
        <v>2</v>
      </c>
      <c r="F488" s="175"/>
      <c r="G488" s="176">
        <f>ROUND(E488*F488,2)</f>
        <v>0</v>
      </c>
      <c r="H488" s="175"/>
      <c r="I488" s="176">
        <f>ROUND(E488*H488,2)</f>
        <v>0</v>
      </c>
      <c r="J488" s="175"/>
      <c r="K488" s="176">
        <f>ROUND(E488*J488,2)</f>
        <v>0</v>
      </c>
      <c r="L488" s="176">
        <v>21</v>
      </c>
      <c r="M488" s="176">
        <f>G488*(1+L488/100)</f>
        <v>0</v>
      </c>
      <c r="N488" s="174">
        <v>0</v>
      </c>
      <c r="O488" s="174">
        <f>ROUND(E488*N488,2)</f>
        <v>0</v>
      </c>
      <c r="P488" s="174">
        <v>0</v>
      </c>
      <c r="Q488" s="174">
        <f>ROUND(E488*P488,2)</f>
        <v>0</v>
      </c>
      <c r="R488" s="176"/>
      <c r="S488" s="176" t="s">
        <v>265</v>
      </c>
      <c r="T488" s="177" t="s">
        <v>266</v>
      </c>
      <c r="U488" s="159">
        <v>0</v>
      </c>
      <c r="V488" s="159">
        <f>ROUND(E488*U488,2)</f>
        <v>0</v>
      </c>
      <c r="W488" s="159"/>
      <c r="X488" s="159" t="s">
        <v>232</v>
      </c>
      <c r="Y488" s="159" t="s">
        <v>233</v>
      </c>
      <c r="Z488" s="148"/>
      <c r="AA488" s="148"/>
      <c r="AB488" s="148"/>
      <c r="AC488" s="148"/>
      <c r="AD488" s="148"/>
      <c r="AE488" s="148"/>
      <c r="AF488" s="148"/>
      <c r="AG488" s="148" t="s">
        <v>234</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2" x14ac:dyDescent="0.2">
      <c r="A489" s="155"/>
      <c r="B489" s="156"/>
      <c r="C489" s="189" t="s">
        <v>766</v>
      </c>
      <c r="D489" s="161"/>
      <c r="E489" s="162">
        <v>2</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238</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v>134</v>
      </c>
      <c r="B490" s="156" t="s">
        <v>773</v>
      </c>
      <c r="C490" s="191" t="s">
        <v>774</v>
      </c>
      <c r="D490" s="157" t="s">
        <v>0</v>
      </c>
      <c r="E490" s="186"/>
      <c r="F490" s="160"/>
      <c r="G490" s="159">
        <f>ROUND(E490*F490,2)</f>
        <v>0</v>
      </c>
      <c r="H490" s="160"/>
      <c r="I490" s="159">
        <f>ROUND(E490*H490,2)</f>
        <v>0</v>
      </c>
      <c r="J490" s="160"/>
      <c r="K490" s="159">
        <f>ROUND(E490*J490,2)</f>
        <v>0</v>
      </c>
      <c r="L490" s="159">
        <v>21</v>
      </c>
      <c r="M490" s="159">
        <f>G490*(1+L490/100)</f>
        <v>0</v>
      </c>
      <c r="N490" s="158">
        <v>0</v>
      </c>
      <c r="O490" s="158">
        <f>ROUND(E490*N490,2)</f>
        <v>0</v>
      </c>
      <c r="P490" s="158">
        <v>0</v>
      </c>
      <c r="Q490" s="158">
        <f>ROUND(E490*P490,2)</f>
        <v>0</v>
      </c>
      <c r="R490" s="159" t="s">
        <v>775</v>
      </c>
      <c r="S490" s="159" t="s">
        <v>231</v>
      </c>
      <c r="T490" s="159" t="s">
        <v>231</v>
      </c>
      <c r="U490" s="159">
        <v>0</v>
      </c>
      <c r="V490" s="159">
        <f>ROUND(E490*U490,2)</f>
        <v>0</v>
      </c>
      <c r="W490" s="159"/>
      <c r="X490" s="159" t="s">
        <v>667</v>
      </c>
      <c r="Y490" s="159" t="s">
        <v>233</v>
      </c>
      <c r="Z490" s="148"/>
      <c r="AA490" s="148"/>
      <c r="AB490" s="148"/>
      <c r="AC490" s="148"/>
      <c r="AD490" s="148"/>
      <c r="AE490" s="148"/>
      <c r="AF490" s="148"/>
      <c r="AG490" s="148" t="s">
        <v>668</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265" t="s">
        <v>776</v>
      </c>
      <c r="D491" s="266"/>
      <c r="E491" s="266"/>
      <c r="F491" s="266"/>
      <c r="G491" s="266"/>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236</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x14ac:dyDescent="0.2">
      <c r="A492" s="164" t="s">
        <v>225</v>
      </c>
      <c r="B492" s="165" t="s">
        <v>175</v>
      </c>
      <c r="C492" s="187" t="s">
        <v>176</v>
      </c>
      <c r="D492" s="166"/>
      <c r="E492" s="167"/>
      <c r="F492" s="168"/>
      <c r="G492" s="168">
        <f>SUMIF(AG493:AG518,"&lt;&gt;NOR",G493:G518)</f>
        <v>0</v>
      </c>
      <c r="H492" s="168"/>
      <c r="I492" s="168">
        <f>SUM(I493:I518)</f>
        <v>0</v>
      </c>
      <c r="J492" s="168"/>
      <c r="K492" s="168">
        <f>SUM(K493:K518)</f>
        <v>0</v>
      </c>
      <c r="L492" s="168"/>
      <c r="M492" s="168">
        <f>SUM(M493:M518)</f>
        <v>0</v>
      </c>
      <c r="N492" s="167"/>
      <c r="O492" s="167">
        <f>SUM(O493:O518)</f>
        <v>0</v>
      </c>
      <c r="P492" s="167"/>
      <c r="Q492" s="167">
        <f>SUM(Q493:Q518)</f>
        <v>0</v>
      </c>
      <c r="R492" s="168"/>
      <c r="S492" s="168"/>
      <c r="T492" s="169"/>
      <c r="U492" s="163"/>
      <c r="V492" s="163">
        <f>SUM(V493:V518)</f>
        <v>0</v>
      </c>
      <c r="W492" s="163"/>
      <c r="X492" s="163"/>
      <c r="Y492" s="163"/>
      <c r="AG492" t="s">
        <v>226</v>
      </c>
    </row>
    <row r="493" spans="1:60" outlineLevel="1" x14ac:dyDescent="0.2">
      <c r="A493" s="171">
        <v>135</v>
      </c>
      <c r="B493" s="172" t="s">
        <v>777</v>
      </c>
      <c r="C493" s="188" t="s">
        <v>778</v>
      </c>
      <c r="D493" s="173" t="s">
        <v>332</v>
      </c>
      <c r="E493" s="174">
        <v>1</v>
      </c>
      <c r="F493" s="175"/>
      <c r="G493" s="176">
        <f>ROUND(E493*F493,2)</f>
        <v>0</v>
      </c>
      <c r="H493" s="175"/>
      <c r="I493" s="176">
        <f>ROUND(E493*H493,2)</f>
        <v>0</v>
      </c>
      <c r="J493" s="175"/>
      <c r="K493" s="176">
        <f>ROUND(E493*J493,2)</f>
        <v>0</v>
      </c>
      <c r="L493" s="176">
        <v>21</v>
      </c>
      <c r="M493" s="176">
        <f>G493*(1+L493/100)</f>
        <v>0</v>
      </c>
      <c r="N493" s="174">
        <v>0</v>
      </c>
      <c r="O493" s="174">
        <f>ROUND(E493*N493,2)</f>
        <v>0</v>
      </c>
      <c r="P493" s="174">
        <v>0</v>
      </c>
      <c r="Q493" s="174">
        <f>ROUND(E493*P493,2)</f>
        <v>0</v>
      </c>
      <c r="R493" s="176"/>
      <c r="S493" s="176" t="s">
        <v>265</v>
      </c>
      <c r="T493" s="177" t="s">
        <v>266</v>
      </c>
      <c r="U493" s="159">
        <v>0</v>
      </c>
      <c r="V493" s="159">
        <f>ROUND(E493*U493,2)</f>
        <v>0</v>
      </c>
      <c r="W493" s="159"/>
      <c r="X493" s="159" t="s">
        <v>232</v>
      </c>
      <c r="Y493" s="159" t="s">
        <v>233</v>
      </c>
      <c r="Z493" s="148"/>
      <c r="AA493" s="148"/>
      <c r="AB493" s="148"/>
      <c r="AC493" s="148"/>
      <c r="AD493" s="148"/>
      <c r="AE493" s="148"/>
      <c r="AF493" s="148"/>
      <c r="AG493" s="148" t="s">
        <v>234</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89" t="s">
        <v>779</v>
      </c>
      <c r="D494" s="161"/>
      <c r="E494" s="162">
        <v>1</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238</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ht="22.5" outlineLevel="1" x14ac:dyDescent="0.2">
      <c r="A495" s="171">
        <v>136</v>
      </c>
      <c r="B495" s="172" t="s">
        <v>780</v>
      </c>
      <c r="C495" s="188" t="s">
        <v>781</v>
      </c>
      <c r="D495" s="173" t="s">
        <v>332</v>
      </c>
      <c r="E495" s="174">
        <v>7</v>
      </c>
      <c r="F495" s="175"/>
      <c r="G495" s="176">
        <f>ROUND(E495*F495,2)</f>
        <v>0</v>
      </c>
      <c r="H495" s="175"/>
      <c r="I495" s="176">
        <f>ROUND(E495*H495,2)</f>
        <v>0</v>
      </c>
      <c r="J495" s="175"/>
      <c r="K495" s="176">
        <f>ROUND(E495*J495,2)</f>
        <v>0</v>
      </c>
      <c r="L495" s="176">
        <v>21</v>
      </c>
      <c r="M495" s="176">
        <f>G495*(1+L495/100)</f>
        <v>0</v>
      </c>
      <c r="N495" s="174">
        <v>0</v>
      </c>
      <c r="O495" s="174">
        <f>ROUND(E495*N495,2)</f>
        <v>0</v>
      </c>
      <c r="P495" s="174">
        <v>0</v>
      </c>
      <c r="Q495" s="174">
        <f>ROUND(E495*P495,2)</f>
        <v>0</v>
      </c>
      <c r="R495" s="176"/>
      <c r="S495" s="176" t="s">
        <v>265</v>
      </c>
      <c r="T495" s="177" t="s">
        <v>266</v>
      </c>
      <c r="U495" s="159">
        <v>0</v>
      </c>
      <c r="V495" s="159">
        <f>ROUND(E495*U495,2)</f>
        <v>0</v>
      </c>
      <c r="W495" s="159"/>
      <c r="X495" s="159" t="s">
        <v>232</v>
      </c>
      <c r="Y495" s="159" t="s">
        <v>233</v>
      </c>
      <c r="Z495" s="148"/>
      <c r="AA495" s="148"/>
      <c r="AB495" s="148"/>
      <c r="AC495" s="148"/>
      <c r="AD495" s="148"/>
      <c r="AE495" s="148"/>
      <c r="AF495" s="148"/>
      <c r="AG495" s="148" t="s">
        <v>234</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5"/>
      <c r="B496" s="156"/>
      <c r="C496" s="189" t="s">
        <v>782</v>
      </c>
      <c r="D496" s="161"/>
      <c r="E496" s="162">
        <v>7</v>
      </c>
      <c r="F496" s="159"/>
      <c r="G496" s="159"/>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238</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ht="22.5" outlineLevel="1" x14ac:dyDescent="0.2">
      <c r="A497" s="171">
        <v>137</v>
      </c>
      <c r="B497" s="172" t="s">
        <v>783</v>
      </c>
      <c r="C497" s="188" t="s">
        <v>784</v>
      </c>
      <c r="D497" s="173" t="s">
        <v>332</v>
      </c>
      <c r="E497" s="174">
        <v>2</v>
      </c>
      <c r="F497" s="175"/>
      <c r="G497" s="176">
        <f>ROUND(E497*F497,2)</f>
        <v>0</v>
      </c>
      <c r="H497" s="175"/>
      <c r="I497" s="176">
        <f>ROUND(E497*H497,2)</f>
        <v>0</v>
      </c>
      <c r="J497" s="175"/>
      <c r="K497" s="176">
        <f>ROUND(E497*J497,2)</f>
        <v>0</v>
      </c>
      <c r="L497" s="176">
        <v>21</v>
      </c>
      <c r="M497" s="176">
        <f>G497*(1+L497/100)</f>
        <v>0</v>
      </c>
      <c r="N497" s="174">
        <v>0</v>
      </c>
      <c r="O497" s="174">
        <f>ROUND(E497*N497,2)</f>
        <v>0</v>
      </c>
      <c r="P497" s="174">
        <v>0</v>
      </c>
      <c r="Q497" s="174">
        <f>ROUND(E497*P497,2)</f>
        <v>0</v>
      </c>
      <c r="R497" s="176"/>
      <c r="S497" s="176" t="s">
        <v>265</v>
      </c>
      <c r="T497" s="177" t="s">
        <v>266</v>
      </c>
      <c r="U497" s="159">
        <v>0</v>
      </c>
      <c r="V497" s="159">
        <f>ROUND(E497*U497,2)</f>
        <v>0</v>
      </c>
      <c r="W497" s="159"/>
      <c r="X497" s="159" t="s">
        <v>232</v>
      </c>
      <c r="Y497" s="159" t="s">
        <v>233</v>
      </c>
      <c r="Z497" s="148"/>
      <c r="AA497" s="148"/>
      <c r="AB497" s="148"/>
      <c r="AC497" s="148"/>
      <c r="AD497" s="148"/>
      <c r="AE497" s="148"/>
      <c r="AF497" s="148"/>
      <c r="AG497" s="148" t="s">
        <v>234</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2" x14ac:dyDescent="0.2">
      <c r="A498" s="155"/>
      <c r="B498" s="156"/>
      <c r="C498" s="189" t="s">
        <v>785</v>
      </c>
      <c r="D498" s="161"/>
      <c r="E498" s="162">
        <v>2</v>
      </c>
      <c r="F498" s="159"/>
      <c r="G498" s="159"/>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238</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71">
        <v>138</v>
      </c>
      <c r="B499" s="172" t="s">
        <v>786</v>
      </c>
      <c r="C499" s="188" t="s">
        <v>787</v>
      </c>
      <c r="D499" s="173" t="s">
        <v>332</v>
      </c>
      <c r="E499" s="174">
        <v>1</v>
      </c>
      <c r="F499" s="175"/>
      <c r="G499" s="176">
        <f>ROUND(E499*F499,2)</f>
        <v>0</v>
      </c>
      <c r="H499" s="175"/>
      <c r="I499" s="176">
        <f>ROUND(E499*H499,2)</f>
        <v>0</v>
      </c>
      <c r="J499" s="175"/>
      <c r="K499" s="176">
        <f>ROUND(E499*J499,2)</f>
        <v>0</v>
      </c>
      <c r="L499" s="176">
        <v>21</v>
      </c>
      <c r="M499" s="176">
        <f>G499*(1+L499/100)</f>
        <v>0</v>
      </c>
      <c r="N499" s="174">
        <v>0</v>
      </c>
      <c r="O499" s="174">
        <f>ROUND(E499*N499,2)</f>
        <v>0</v>
      </c>
      <c r="P499" s="174">
        <v>0</v>
      </c>
      <c r="Q499" s="174">
        <f>ROUND(E499*P499,2)</f>
        <v>0</v>
      </c>
      <c r="R499" s="176"/>
      <c r="S499" s="176" t="s">
        <v>265</v>
      </c>
      <c r="T499" s="177" t="s">
        <v>266</v>
      </c>
      <c r="U499" s="159">
        <v>0</v>
      </c>
      <c r="V499" s="159">
        <f>ROUND(E499*U499,2)</f>
        <v>0</v>
      </c>
      <c r="W499" s="159"/>
      <c r="X499" s="159" t="s">
        <v>232</v>
      </c>
      <c r="Y499" s="159" t="s">
        <v>233</v>
      </c>
      <c r="Z499" s="148"/>
      <c r="AA499" s="148"/>
      <c r="AB499" s="148"/>
      <c r="AC499" s="148"/>
      <c r="AD499" s="148"/>
      <c r="AE499" s="148"/>
      <c r="AF499" s="148"/>
      <c r="AG499" s="148" t="s">
        <v>234</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2" x14ac:dyDescent="0.2">
      <c r="A500" s="155"/>
      <c r="B500" s="156"/>
      <c r="C500" s="189" t="s">
        <v>788</v>
      </c>
      <c r="D500" s="161"/>
      <c r="E500" s="162">
        <v>1</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238</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71">
        <v>139</v>
      </c>
      <c r="B501" s="172" t="s">
        <v>789</v>
      </c>
      <c r="C501" s="188" t="s">
        <v>790</v>
      </c>
      <c r="D501" s="173" t="s">
        <v>332</v>
      </c>
      <c r="E501" s="174">
        <v>1</v>
      </c>
      <c r="F501" s="175"/>
      <c r="G501" s="176">
        <f>ROUND(E501*F501,2)</f>
        <v>0</v>
      </c>
      <c r="H501" s="175"/>
      <c r="I501" s="176">
        <f>ROUND(E501*H501,2)</f>
        <v>0</v>
      </c>
      <c r="J501" s="175"/>
      <c r="K501" s="176">
        <f>ROUND(E501*J501,2)</f>
        <v>0</v>
      </c>
      <c r="L501" s="176">
        <v>21</v>
      </c>
      <c r="M501" s="176">
        <f>G501*(1+L501/100)</f>
        <v>0</v>
      </c>
      <c r="N501" s="174">
        <v>0</v>
      </c>
      <c r="O501" s="174">
        <f>ROUND(E501*N501,2)</f>
        <v>0</v>
      </c>
      <c r="P501" s="174">
        <v>0</v>
      </c>
      <c r="Q501" s="174">
        <f>ROUND(E501*P501,2)</f>
        <v>0</v>
      </c>
      <c r="R501" s="176"/>
      <c r="S501" s="176" t="s">
        <v>265</v>
      </c>
      <c r="T501" s="177" t="s">
        <v>266</v>
      </c>
      <c r="U501" s="159">
        <v>0</v>
      </c>
      <c r="V501" s="159">
        <f>ROUND(E501*U501,2)</f>
        <v>0</v>
      </c>
      <c r="W501" s="159"/>
      <c r="X501" s="159" t="s">
        <v>232</v>
      </c>
      <c r="Y501" s="159" t="s">
        <v>233</v>
      </c>
      <c r="Z501" s="148"/>
      <c r="AA501" s="148"/>
      <c r="AB501" s="148"/>
      <c r="AC501" s="148"/>
      <c r="AD501" s="148"/>
      <c r="AE501" s="148"/>
      <c r="AF501" s="148"/>
      <c r="AG501" s="148" t="s">
        <v>234</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189" t="s">
        <v>791</v>
      </c>
      <c r="D502" s="161"/>
      <c r="E502" s="162">
        <v>1</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238</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71">
        <v>140</v>
      </c>
      <c r="B503" s="172" t="s">
        <v>792</v>
      </c>
      <c r="C503" s="188" t="s">
        <v>787</v>
      </c>
      <c r="D503" s="173" t="s">
        <v>332</v>
      </c>
      <c r="E503" s="174">
        <v>2</v>
      </c>
      <c r="F503" s="175"/>
      <c r="G503" s="176">
        <f>ROUND(E503*F503,2)</f>
        <v>0</v>
      </c>
      <c r="H503" s="175"/>
      <c r="I503" s="176">
        <f>ROUND(E503*H503,2)</f>
        <v>0</v>
      </c>
      <c r="J503" s="175"/>
      <c r="K503" s="176">
        <f>ROUND(E503*J503,2)</f>
        <v>0</v>
      </c>
      <c r="L503" s="176">
        <v>21</v>
      </c>
      <c r="M503" s="176">
        <f>G503*(1+L503/100)</f>
        <v>0</v>
      </c>
      <c r="N503" s="174">
        <v>0</v>
      </c>
      <c r="O503" s="174">
        <f>ROUND(E503*N503,2)</f>
        <v>0</v>
      </c>
      <c r="P503" s="174">
        <v>0</v>
      </c>
      <c r="Q503" s="174">
        <f>ROUND(E503*P503,2)</f>
        <v>0</v>
      </c>
      <c r="R503" s="176"/>
      <c r="S503" s="176" t="s">
        <v>265</v>
      </c>
      <c r="T503" s="177" t="s">
        <v>266</v>
      </c>
      <c r="U503" s="159">
        <v>0</v>
      </c>
      <c r="V503" s="159">
        <f>ROUND(E503*U503,2)</f>
        <v>0</v>
      </c>
      <c r="W503" s="159"/>
      <c r="X503" s="159" t="s">
        <v>232</v>
      </c>
      <c r="Y503" s="159" t="s">
        <v>233</v>
      </c>
      <c r="Z503" s="148"/>
      <c r="AA503" s="148"/>
      <c r="AB503" s="148"/>
      <c r="AC503" s="148"/>
      <c r="AD503" s="148"/>
      <c r="AE503" s="148"/>
      <c r="AF503" s="148"/>
      <c r="AG503" s="148" t="s">
        <v>234</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189" t="s">
        <v>793</v>
      </c>
      <c r="D504" s="161"/>
      <c r="E504" s="162">
        <v>2</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238</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71">
        <v>141</v>
      </c>
      <c r="B505" s="172" t="s">
        <v>794</v>
      </c>
      <c r="C505" s="188" t="s">
        <v>795</v>
      </c>
      <c r="D505" s="173" t="s">
        <v>332</v>
      </c>
      <c r="E505" s="174">
        <v>1</v>
      </c>
      <c r="F505" s="175"/>
      <c r="G505" s="176">
        <f>ROUND(E505*F505,2)</f>
        <v>0</v>
      </c>
      <c r="H505" s="175"/>
      <c r="I505" s="176">
        <f>ROUND(E505*H505,2)</f>
        <v>0</v>
      </c>
      <c r="J505" s="175"/>
      <c r="K505" s="176">
        <f>ROUND(E505*J505,2)</f>
        <v>0</v>
      </c>
      <c r="L505" s="176">
        <v>21</v>
      </c>
      <c r="M505" s="176">
        <f>G505*(1+L505/100)</f>
        <v>0</v>
      </c>
      <c r="N505" s="174">
        <v>0</v>
      </c>
      <c r="O505" s="174">
        <f>ROUND(E505*N505,2)</f>
        <v>0</v>
      </c>
      <c r="P505" s="174">
        <v>0</v>
      </c>
      <c r="Q505" s="174">
        <f>ROUND(E505*P505,2)</f>
        <v>0</v>
      </c>
      <c r="R505" s="176"/>
      <c r="S505" s="176" t="s">
        <v>265</v>
      </c>
      <c r="T505" s="177" t="s">
        <v>266</v>
      </c>
      <c r="U505" s="159">
        <v>0</v>
      </c>
      <c r="V505" s="159">
        <f>ROUND(E505*U505,2)</f>
        <v>0</v>
      </c>
      <c r="W505" s="159"/>
      <c r="X505" s="159" t="s">
        <v>232</v>
      </c>
      <c r="Y505" s="159" t="s">
        <v>233</v>
      </c>
      <c r="Z505" s="148"/>
      <c r="AA505" s="148"/>
      <c r="AB505" s="148"/>
      <c r="AC505" s="148"/>
      <c r="AD505" s="148"/>
      <c r="AE505" s="148"/>
      <c r="AF505" s="148"/>
      <c r="AG505" s="148" t="s">
        <v>234</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2" x14ac:dyDescent="0.2">
      <c r="A506" s="155"/>
      <c r="B506" s="156"/>
      <c r="C506" s="189" t="s">
        <v>796</v>
      </c>
      <c r="D506" s="161"/>
      <c r="E506" s="162">
        <v>1</v>
      </c>
      <c r="F506" s="159"/>
      <c r="G506" s="159"/>
      <c r="H506" s="159"/>
      <c r="I506" s="159"/>
      <c r="J506" s="159"/>
      <c r="K506" s="159"/>
      <c r="L506" s="159"/>
      <c r="M506" s="159"/>
      <c r="N506" s="158"/>
      <c r="O506" s="158"/>
      <c r="P506" s="158"/>
      <c r="Q506" s="158"/>
      <c r="R506" s="159"/>
      <c r="S506" s="159"/>
      <c r="T506" s="159"/>
      <c r="U506" s="159"/>
      <c r="V506" s="159"/>
      <c r="W506" s="159"/>
      <c r="X506" s="159"/>
      <c r="Y506" s="159"/>
      <c r="Z506" s="148"/>
      <c r="AA506" s="148"/>
      <c r="AB506" s="148"/>
      <c r="AC506" s="148"/>
      <c r="AD506" s="148"/>
      <c r="AE506" s="148"/>
      <c r="AF506" s="148"/>
      <c r="AG506" s="148" t="s">
        <v>238</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71">
        <v>142</v>
      </c>
      <c r="B507" s="172" t="s">
        <v>797</v>
      </c>
      <c r="C507" s="188" t="s">
        <v>798</v>
      </c>
      <c r="D507" s="173" t="s">
        <v>332</v>
      </c>
      <c r="E507" s="174">
        <v>1</v>
      </c>
      <c r="F507" s="175"/>
      <c r="G507" s="176">
        <f>ROUND(E507*F507,2)</f>
        <v>0</v>
      </c>
      <c r="H507" s="175"/>
      <c r="I507" s="176">
        <f>ROUND(E507*H507,2)</f>
        <v>0</v>
      </c>
      <c r="J507" s="175"/>
      <c r="K507" s="176">
        <f>ROUND(E507*J507,2)</f>
        <v>0</v>
      </c>
      <c r="L507" s="176">
        <v>21</v>
      </c>
      <c r="M507" s="176">
        <f>G507*(1+L507/100)</f>
        <v>0</v>
      </c>
      <c r="N507" s="174">
        <v>0</v>
      </c>
      <c r="O507" s="174">
        <f>ROUND(E507*N507,2)</f>
        <v>0</v>
      </c>
      <c r="P507" s="174">
        <v>0</v>
      </c>
      <c r="Q507" s="174">
        <f>ROUND(E507*P507,2)</f>
        <v>0</v>
      </c>
      <c r="R507" s="176"/>
      <c r="S507" s="176" t="s">
        <v>265</v>
      </c>
      <c r="T507" s="177" t="s">
        <v>266</v>
      </c>
      <c r="U507" s="159">
        <v>0</v>
      </c>
      <c r="V507" s="159">
        <f>ROUND(E507*U507,2)</f>
        <v>0</v>
      </c>
      <c r="W507" s="159"/>
      <c r="X507" s="159" t="s">
        <v>232</v>
      </c>
      <c r="Y507" s="159" t="s">
        <v>233</v>
      </c>
      <c r="Z507" s="148"/>
      <c r="AA507" s="148"/>
      <c r="AB507" s="148"/>
      <c r="AC507" s="148"/>
      <c r="AD507" s="148"/>
      <c r="AE507" s="148"/>
      <c r="AF507" s="148"/>
      <c r="AG507" s="148" t="s">
        <v>234</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2" x14ac:dyDescent="0.2">
      <c r="A508" s="155"/>
      <c r="B508" s="156"/>
      <c r="C508" s="189" t="s">
        <v>799</v>
      </c>
      <c r="D508" s="161"/>
      <c r="E508" s="162">
        <v>1</v>
      </c>
      <c r="F508" s="159"/>
      <c r="G508" s="159"/>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238</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ht="22.5" outlineLevel="1" x14ac:dyDescent="0.2">
      <c r="A509" s="171">
        <v>143</v>
      </c>
      <c r="B509" s="172" t="s">
        <v>800</v>
      </c>
      <c r="C509" s="188" t="s">
        <v>801</v>
      </c>
      <c r="D509" s="173" t="s">
        <v>332</v>
      </c>
      <c r="E509" s="174">
        <v>1</v>
      </c>
      <c r="F509" s="175"/>
      <c r="G509" s="176">
        <f>ROUND(E509*F509,2)</f>
        <v>0</v>
      </c>
      <c r="H509" s="175"/>
      <c r="I509" s="176">
        <f>ROUND(E509*H509,2)</f>
        <v>0</v>
      </c>
      <c r="J509" s="175"/>
      <c r="K509" s="176">
        <f>ROUND(E509*J509,2)</f>
        <v>0</v>
      </c>
      <c r="L509" s="176">
        <v>21</v>
      </c>
      <c r="M509" s="176">
        <f>G509*(1+L509/100)</f>
        <v>0</v>
      </c>
      <c r="N509" s="174">
        <v>0</v>
      </c>
      <c r="O509" s="174">
        <f>ROUND(E509*N509,2)</f>
        <v>0</v>
      </c>
      <c r="P509" s="174">
        <v>0</v>
      </c>
      <c r="Q509" s="174">
        <f>ROUND(E509*P509,2)</f>
        <v>0</v>
      </c>
      <c r="R509" s="176"/>
      <c r="S509" s="176" t="s">
        <v>265</v>
      </c>
      <c r="T509" s="177" t="s">
        <v>266</v>
      </c>
      <c r="U509" s="159">
        <v>0</v>
      </c>
      <c r="V509" s="159">
        <f>ROUND(E509*U509,2)</f>
        <v>0</v>
      </c>
      <c r="W509" s="159"/>
      <c r="X509" s="159" t="s">
        <v>232</v>
      </c>
      <c r="Y509" s="159" t="s">
        <v>233</v>
      </c>
      <c r="Z509" s="148"/>
      <c r="AA509" s="148"/>
      <c r="AB509" s="148"/>
      <c r="AC509" s="148"/>
      <c r="AD509" s="148"/>
      <c r="AE509" s="148"/>
      <c r="AF509" s="148"/>
      <c r="AG509" s="148" t="s">
        <v>234</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189" t="s">
        <v>802</v>
      </c>
      <c r="D510" s="161"/>
      <c r="E510" s="162">
        <v>1</v>
      </c>
      <c r="F510" s="159"/>
      <c r="G510" s="1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238</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ht="22.5" outlineLevel="1" x14ac:dyDescent="0.2">
      <c r="A511" s="171">
        <v>144</v>
      </c>
      <c r="B511" s="172" t="s">
        <v>803</v>
      </c>
      <c r="C511" s="188" t="s">
        <v>804</v>
      </c>
      <c r="D511" s="173" t="s">
        <v>332</v>
      </c>
      <c r="E511" s="174">
        <v>2</v>
      </c>
      <c r="F511" s="175"/>
      <c r="G511" s="176">
        <f>ROUND(E511*F511,2)</f>
        <v>0</v>
      </c>
      <c r="H511" s="175"/>
      <c r="I511" s="176">
        <f>ROUND(E511*H511,2)</f>
        <v>0</v>
      </c>
      <c r="J511" s="175"/>
      <c r="K511" s="176">
        <f>ROUND(E511*J511,2)</f>
        <v>0</v>
      </c>
      <c r="L511" s="176">
        <v>21</v>
      </c>
      <c r="M511" s="176">
        <f>G511*(1+L511/100)</f>
        <v>0</v>
      </c>
      <c r="N511" s="174">
        <v>0</v>
      </c>
      <c r="O511" s="174">
        <f>ROUND(E511*N511,2)</f>
        <v>0</v>
      </c>
      <c r="P511" s="174">
        <v>0</v>
      </c>
      <c r="Q511" s="174">
        <f>ROUND(E511*P511,2)</f>
        <v>0</v>
      </c>
      <c r="R511" s="176"/>
      <c r="S511" s="176" t="s">
        <v>265</v>
      </c>
      <c r="T511" s="177" t="s">
        <v>266</v>
      </c>
      <c r="U511" s="159">
        <v>0</v>
      </c>
      <c r="V511" s="159">
        <f>ROUND(E511*U511,2)</f>
        <v>0</v>
      </c>
      <c r="W511" s="159"/>
      <c r="X511" s="159" t="s">
        <v>232</v>
      </c>
      <c r="Y511" s="159" t="s">
        <v>233</v>
      </c>
      <c r="Z511" s="148"/>
      <c r="AA511" s="148"/>
      <c r="AB511" s="148"/>
      <c r="AC511" s="148"/>
      <c r="AD511" s="148"/>
      <c r="AE511" s="148"/>
      <c r="AF511" s="148"/>
      <c r="AG511" s="148" t="s">
        <v>234</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2" x14ac:dyDescent="0.2">
      <c r="A512" s="155"/>
      <c r="B512" s="156"/>
      <c r="C512" s="189" t="s">
        <v>805</v>
      </c>
      <c r="D512" s="161"/>
      <c r="E512" s="162">
        <v>2</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238</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ht="22.5" outlineLevel="1" x14ac:dyDescent="0.2">
      <c r="A513" s="171">
        <v>145</v>
      </c>
      <c r="B513" s="172" t="s">
        <v>806</v>
      </c>
      <c r="C513" s="188" t="s">
        <v>807</v>
      </c>
      <c r="D513" s="173" t="s">
        <v>332</v>
      </c>
      <c r="E513" s="174">
        <v>2</v>
      </c>
      <c r="F513" s="175"/>
      <c r="G513" s="176">
        <f>ROUND(E513*F513,2)</f>
        <v>0</v>
      </c>
      <c r="H513" s="175"/>
      <c r="I513" s="176">
        <f>ROUND(E513*H513,2)</f>
        <v>0</v>
      </c>
      <c r="J513" s="175"/>
      <c r="K513" s="176">
        <f>ROUND(E513*J513,2)</f>
        <v>0</v>
      </c>
      <c r="L513" s="176">
        <v>21</v>
      </c>
      <c r="M513" s="176">
        <f>G513*(1+L513/100)</f>
        <v>0</v>
      </c>
      <c r="N513" s="174">
        <v>0</v>
      </c>
      <c r="O513" s="174">
        <f>ROUND(E513*N513,2)</f>
        <v>0</v>
      </c>
      <c r="P513" s="174">
        <v>0</v>
      </c>
      <c r="Q513" s="174">
        <f>ROUND(E513*P513,2)</f>
        <v>0</v>
      </c>
      <c r="R513" s="176"/>
      <c r="S513" s="176" t="s">
        <v>265</v>
      </c>
      <c r="T513" s="177" t="s">
        <v>266</v>
      </c>
      <c r="U513" s="159">
        <v>0</v>
      </c>
      <c r="V513" s="159">
        <f>ROUND(E513*U513,2)</f>
        <v>0</v>
      </c>
      <c r="W513" s="159"/>
      <c r="X513" s="159" t="s">
        <v>232</v>
      </c>
      <c r="Y513" s="159" t="s">
        <v>233</v>
      </c>
      <c r="Z513" s="148"/>
      <c r="AA513" s="148"/>
      <c r="AB513" s="148"/>
      <c r="AC513" s="148"/>
      <c r="AD513" s="148"/>
      <c r="AE513" s="148"/>
      <c r="AF513" s="148"/>
      <c r="AG513" s="148" t="s">
        <v>234</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5"/>
      <c r="B514" s="156"/>
      <c r="C514" s="189" t="s">
        <v>808</v>
      </c>
      <c r="D514" s="161"/>
      <c r="E514" s="162">
        <v>2</v>
      </c>
      <c r="F514" s="159"/>
      <c r="G514" s="159"/>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238</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71">
        <v>146</v>
      </c>
      <c r="B515" s="172" t="s">
        <v>809</v>
      </c>
      <c r="C515" s="188" t="s">
        <v>810</v>
      </c>
      <c r="D515" s="173" t="s">
        <v>332</v>
      </c>
      <c r="E515" s="174">
        <v>6</v>
      </c>
      <c r="F515" s="175"/>
      <c r="G515" s="176">
        <f>ROUND(E515*F515,2)</f>
        <v>0</v>
      </c>
      <c r="H515" s="175"/>
      <c r="I515" s="176">
        <f>ROUND(E515*H515,2)</f>
        <v>0</v>
      </c>
      <c r="J515" s="175"/>
      <c r="K515" s="176">
        <f>ROUND(E515*J515,2)</f>
        <v>0</v>
      </c>
      <c r="L515" s="176">
        <v>21</v>
      </c>
      <c r="M515" s="176">
        <f>G515*(1+L515/100)</f>
        <v>0</v>
      </c>
      <c r="N515" s="174">
        <v>0</v>
      </c>
      <c r="O515" s="174">
        <f>ROUND(E515*N515,2)</f>
        <v>0</v>
      </c>
      <c r="P515" s="174">
        <v>0</v>
      </c>
      <c r="Q515" s="174">
        <f>ROUND(E515*P515,2)</f>
        <v>0</v>
      </c>
      <c r="R515" s="176"/>
      <c r="S515" s="176" t="s">
        <v>265</v>
      </c>
      <c r="T515" s="177" t="s">
        <v>266</v>
      </c>
      <c r="U515" s="159">
        <v>0</v>
      </c>
      <c r="V515" s="159">
        <f>ROUND(E515*U515,2)</f>
        <v>0</v>
      </c>
      <c r="W515" s="159"/>
      <c r="X515" s="159" t="s">
        <v>232</v>
      </c>
      <c r="Y515" s="159" t="s">
        <v>233</v>
      </c>
      <c r="Z515" s="148"/>
      <c r="AA515" s="148"/>
      <c r="AB515" s="148"/>
      <c r="AC515" s="148"/>
      <c r="AD515" s="148"/>
      <c r="AE515" s="148"/>
      <c r="AF515" s="148"/>
      <c r="AG515" s="148" t="s">
        <v>234</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2" x14ac:dyDescent="0.2">
      <c r="A516" s="155"/>
      <c r="B516" s="156"/>
      <c r="C516" s="189" t="s">
        <v>811</v>
      </c>
      <c r="D516" s="161"/>
      <c r="E516" s="162">
        <v>6</v>
      </c>
      <c r="F516" s="159"/>
      <c r="G516" s="159"/>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238</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v>147</v>
      </c>
      <c r="B517" s="156" t="s">
        <v>812</v>
      </c>
      <c r="C517" s="191" t="s">
        <v>813</v>
      </c>
      <c r="D517" s="157" t="s">
        <v>0</v>
      </c>
      <c r="E517" s="186"/>
      <c r="F517" s="160"/>
      <c r="G517" s="159">
        <f>ROUND(E517*F517,2)</f>
        <v>0</v>
      </c>
      <c r="H517" s="160"/>
      <c r="I517" s="159">
        <f>ROUND(E517*H517,2)</f>
        <v>0</v>
      </c>
      <c r="J517" s="160"/>
      <c r="K517" s="159">
        <f>ROUND(E517*J517,2)</f>
        <v>0</v>
      </c>
      <c r="L517" s="159">
        <v>21</v>
      </c>
      <c r="M517" s="159">
        <f>G517*(1+L517/100)</f>
        <v>0</v>
      </c>
      <c r="N517" s="158">
        <v>0</v>
      </c>
      <c r="O517" s="158">
        <f>ROUND(E517*N517,2)</f>
        <v>0</v>
      </c>
      <c r="P517" s="158">
        <v>0</v>
      </c>
      <c r="Q517" s="158">
        <f>ROUND(E517*P517,2)</f>
        <v>0</v>
      </c>
      <c r="R517" s="159" t="s">
        <v>814</v>
      </c>
      <c r="S517" s="159" t="s">
        <v>231</v>
      </c>
      <c r="T517" s="159" t="s">
        <v>231</v>
      </c>
      <c r="U517" s="159">
        <v>0</v>
      </c>
      <c r="V517" s="159">
        <f>ROUND(E517*U517,2)</f>
        <v>0</v>
      </c>
      <c r="W517" s="159"/>
      <c r="X517" s="159" t="s">
        <v>667</v>
      </c>
      <c r="Y517" s="159" t="s">
        <v>233</v>
      </c>
      <c r="Z517" s="148"/>
      <c r="AA517" s="148"/>
      <c r="AB517" s="148"/>
      <c r="AC517" s="148"/>
      <c r="AD517" s="148"/>
      <c r="AE517" s="148"/>
      <c r="AF517" s="148"/>
      <c r="AG517" s="148" t="s">
        <v>668</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2" x14ac:dyDescent="0.2">
      <c r="A518" s="155"/>
      <c r="B518" s="156"/>
      <c r="C518" s="265" t="s">
        <v>740</v>
      </c>
      <c r="D518" s="266"/>
      <c r="E518" s="266"/>
      <c r="F518" s="266"/>
      <c r="G518" s="266"/>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236</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x14ac:dyDescent="0.2">
      <c r="A519" s="164" t="s">
        <v>225</v>
      </c>
      <c r="B519" s="165" t="s">
        <v>177</v>
      </c>
      <c r="C519" s="187" t="s">
        <v>178</v>
      </c>
      <c r="D519" s="166"/>
      <c r="E519" s="167"/>
      <c r="F519" s="168"/>
      <c r="G519" s="168">
        <f>SUMIF(AG520:AG529,"&lt;&gt;NOR",G520:G529)</f>
        <v>0</v>
      </c>
      <c r="H519" s="168"/>
      <c r="I519" s="168">
        <f>SUM(I520:I529)</f>
        <v>0</v>
      </c>
      <c r="J519" s="168"/>
      <c r="K519" s="168">
        <f>SUM(K520:K529)</f>
        <v>0</v>
      </c>
      <c r="L519" s="168"/>
      <c r="M519" s="168">
        <f>SUM(M520:M529)</f>
        <v>0</v>
      </c>
      <c r="N519" s="167"/>
      <c r="O519" s="167">
        <f>SUM(O520:O529)</f>
        <v>0</v>
      </c>
      <c r="P519" s="167"/>
      <c r="Q519" s="167">
        <f>SUM(Q520:Q529)</f>
        <v>0</v>
      </c>
      <c r="R519" s="168"/>
      <c r="S519" s="168"/>
      <c r="T519" s="169"/>
      <c r="U519" s="163"/>
      <c r="V519" s="163">
        <f>SUM(V520:V529)</f>
        <v>0</v>
      </c>
      <c r="W519" s="163"/>
      <c r="X519" s="163"/>
      <c r="Y519" s="163"/>
      <c r="AG519" t="s">
        <v>226</v>
      </c>
    </row>
    <row r="520" spans="1:60" ht="22.5" outlineLevel="1" x14ac:dyDescent="0.2">
      <c r="A520" s="171">
        <v>148</v>
      </c>
      <c r="B520" s="172" t="s">
        <v>815</v>
      </c>
      <c r="C520" s="188" t="s">
        <v>816</v>
      </c>
      <c r="D520" s="173" t="s">
        <v>332</v>
      </c>
      <c r="E520" s="174">
        <v>1</v>
      </c>
      <c r="F520" s="175"/>
      <c r="G520" s="176">
        <f>ROUND(E520*F520,2)</f>
        <v>0</v>
      </c>
      <c r="H520" s="175"/>
      <c r="I520" s="176">
        <f>ROUND(E520*H520,2)</f>
        <v>0</v>
      </c>
      <c r="J520" s="175"/>
      <c r="K520" s="176">
        <f>ROUND(E520*J520,2)</f>
        <v>0</v>
      </c>
      <c r="L520" s="176">
        <v>21</v>
      </c>
      <c r="M520" s="176">
        <f>G520*(1+L520/100)</f>
        <v>0</v>
      </c>
      <c r="N520" s="174">
        <v>0</v>
      </c>
      <c r="O520" s="174">
        <f>ROUND(E520*N520,2)</f>
        <v>0</v>
      </c>
      <c r="P520" s="174">
        <v>0</v>
      </c>
      <c r="Q520" s="174">
        <f>ROUND(E520*P520,2)</f>
        <v>0</v>
      </c>
      <c r="R520" s="176"/>
      <c r="S520" s="176" t="s">
        <v>265</v>
      </c>
      <c r="T520" s="177" t="s">
        <v>266</v>
      </c>
      <c r="U520" s="159">
        <v>0</v>
      </c>
      <c r="V520" s="159">
        <f>ROUND(E520*U520,2)</f>
        <v>0</v>
      </c>
      <c r="W520" s="159"/>
      <c r="X520" s="159" t="s">
        <v>232</v>
      </c>
      <c r="Y520" s="159" t="s">
        <v>233</v>
      </c>
      <c r="Z520" s="148"/>
      <c r="AA520" s="148"/>
      <c r="AB520" s="148"/>
      <c r="AC520" s="148"/>
      <c r="AD520" s="148"/>
      <c r="AE520" s="148"/>
      <c r="AF520" s="148"/>
      <c r="AG520" s="148" t="s">
        <v>234</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2" x14ac:dyDescent="0.2">
      <c r="A521" s="155"/>
      <c r="B521" s="156"/>
      <c r="C521" s="189" t="s">
        <v>817</v>
      </c>
      <c r="D521" s="161"/>
      <c r="E521" s="162">
        <v>1</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238</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ht="22.5" outlineLevel="1" x14ac:dyDescent="0.2">
      <c r="A522" s="171">
        <v>149</v>
      </c>
      <c r="B522" s="172" t="s">
        <v>818</v>
      </c>
      <c r="C522" s="188" t="s">
        <v>819</v>
      </c>
      <c r="D522" s="173" t="s">
        <v>332</v>
      </c>
      <c r="E522" s="174">
        <v>1</v>
      </c>
      <c r="F522" s="175"/>
      <c r="G522" s="176">
        <f>ROUND(E522*F522,2)</f>
        <v>0</v>
      </c>
      <c r="H522" s="175"/>
      <c r="I522" s="176">
        <f>ROUND(E522*H522,2)</f>
        <v>0</v>
      </c>
      <c r="J522" s="175"/>
      <c r="K522" s="176">
        <f>ROUND(E522*J522,2)</f>
        <v>0</v>
      </c>
      <c r="L522" s="176">
        <v>21</v>
      </c>
      <c r="M522" s="176">
        <f>G522*(1+L522/100)</f>
        <v>0</v>
      </c>
      <c r="N522" s="174">
        <v>0</v>
      </c>
      <c r="O522" s="174">
        <f>ROUND(E522*N522,2)</f>
        <v>0</v>
      </c>
      <c r="P522" s="174">
        <v>0</v>
      </c>
      <c r="Q522" s="174">
        <f>ROUND(E522*P522,2)</f>
        <v>0</v>
      </c>
      <c r="R522" s="176"/>
      <c r="S522" s="176" t="s">
        <v>265</v>
      </c>
      <c r="T522" s="177" t="s">
        <v>266</v>
      </c>
      <c r="U522" s="159">
        <v>0</v>
      </c>
      <c r="V522" s="159">
        <f>ROUND(E522*U522,2)</f>
        <v>0</v>
      </c>
      <c r="W522" s="159"/>
      <c r="X522" s="159" t="s">
        <v>232</v>
      </c>
      <c r="Y522" s="159" t="s">
        <v>233</v>
      </c>
      <c r="Z522" s="148"/>
      <c r="AA522" s="148"/>
      <c r="AB522" s="148"/>
      <c r="AC522" s="148"/>
      <c r="AD522" s="148"/>
      <c r="AE522" s="148"/>
      <c r="AF522" s="148"/>
      <c r="AG522" s="148" t="s">
        <v>234</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189" t="s">
        <v>820</v>
      </c>
      <c r="D523" s="161"/>
      <c r="E523" s="162">
        <v>1</v>
      </c>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238</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ht="22.5" outlineLevel="1" x14ac:dyDescent="0.2">
      <c r="A524" s="171">
        <v>150</v>
      </c>
      <c r="B524" s="172" t="s">
        <v>821</v>
      </c>
      <c r="C524" s="188" t="s">
        <v>822</v>
      </c>
      <c r="D524" s="173" t="s">
        <v>332</v>
      </c>
      <c r="E524" s="174">
        <v>1</v>
      </c>
      <c r="F524" s="175"/>
      <c r="G524" s="176">
        <f>ROUND(E524*F524,2)</f>
        <v>0</v>
      </c>
      <c r="H524" s="175"/>
      <c r="I524" s="176">
        <f>ROUND(E524*H524,2)</f>
        <v>0</v>
      </c>
      <c r="J524" s="175"/>
      <c r="K524" s="176">
        <f>ROUND(E524*J524,2)</f>
        <v>0</v>
      </c>
      <c r="L524" s="176">
        <v>21</v>
      </c>
      <c r="M524" s="176">
        <f>G524*(1+L524/100)</f>
        <v>0</v>
      </c>
      <c r="N524" s="174">
        <v>0</v>
      </c>
      <c r="O524" s="174">
        <f>ROUND(E524*N524,2)</f>
        <v>0</v>
      </c>
      <c r="P524" s="174">
        <v>0</v>
      </c>
      <c r="Q524" s="174">
        <f>ROUND(E524*P524,2)</f>
        <v>0</v>
      </c>
      <c r="R524" s="176"/>
      <c r="S524" s="176" t="s">
        <v>265</v>
      </c>
      <c r="T524" s="177" t="s">
        <v>266</v>
      </c>
      <c r="U524" s="159">
        <v>0</v>
      </c>
      <c r="V524" s="159">
        <f>ROUND(E524*U524,2)</f>
        <v>0</v>
      </c>
      <c r="W524" s="159"/>
      <c r="X524" s="159" t="s">
        <v>232</v>
      </c>
      <c r="Y524" s="159" t="s">
        <v>233</v>
      </c>
      <c r="Z524" s="148"/>
      <c r="AA524" s="148"/>
      <c r="AB524" s="148"/>
      <c r="AC524" s="148"/>
      <c r="AD524" s="148"/>
      <c r="AE524" s="148"/>
      <c r="AF524" s="148"/>
      <c r="AG524" s="148" t="s">
        <v>234</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189" t="s">
        <v>823</v>
      </c>
      <c r="D525" s="161"/>
      <c r="E525" s="162">
        <v>1</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238</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ht="22.5" outlineLevel="1" x14ac:dyDescent="0.2">
      <c r="A526" s="171">
        <v>151</v>
      </c>
      <c r="B526" s="172" t="s">
        <v>824</v>
      </c>
      <c r="C526" s="188" t="s">
        <v>825</v>
      </c>
      <c r="D526" s="173" t="s">
        <v>332</v>
      </c>
      <c r="E526" s="174">
        <v>1</v>
      </c>
      <c r="F526" s="175"/>
      <c r="G526" s="176">
        <f>ROUND(E526*F526,2)</f>
        <v>0</v>
      </c>
      <c r="H526" s="175"/>
      <c r="I526" s="176">
        <f>ROUND(E526*H526,2)</f>
        <v>0</v>
      </c>
      <c r="J526" s="175"/>
      <c r="K526" s="176">
        <f>ROUND(E526*J526,2)</f>
        <v>0</v>
      </c>
      <c r="L526" s="176">
        <v>21</v>
      </c>
      <c r="M526" s="176">
        <f>G526*(1+L526/100)</f>
        <v>0</v>
      </c>
      <c r="N526" s="174">
        <v>0</v>
      </c>
      <c r="O526" s="174">
        <f>ROUND(E526*N526,2)</f>
        <v>0</v>
      </c>
      <c r="P526" s="174">
        <v>0</v>
      </c>
      <c r="Q526" s="174">
        <f>ROUND(E526*P526,2)</f>
        <v>0</v>
      </c>
      <c r="R526" s="176"/>
      <c r="S526" s="176" t="s">
        <v>265</v>
      </c>
      <c r="T526" s="177" t="s">
        <v>266</v>
      </c>
      <c r="U526" s="159">
        <v>0</v>
      </c>
      <c r="V526" s="159">
        <f>ROUND(E526*U526,2)</f>
        <v>0</v>
      </c>
      <c r="W526" s="159"/>
      <c r="X526" s="159" t="s">
        <v>232</v>
      </c>
      <c r="Y526" s="159" t="s">
        <v>233</v>
      </c>
      <c r="Z526" s="148"/>
      <c r="AA526" s="148"/>
      <c r="AB526" s="148"/>
      <c r="AC526" s="148"/>
      <c r="AD526" s="148"/>
      <c r="AE526" s="148"/>
      <c r="AF526" s="148"/>
      <c r="AG526" s="148" t="s">
        <v>234</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189" t="s">
        <v>826</v>
      </c>
      <c r="D527" s="161"/>
      <c r="E527" s="162">
        <v>1</v>
      </c>
      <c r="F527" s="159"/>
      <c r="G527" s="159"/>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238</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v>152</v>
      </c>
      <c r="B528" s="156" t="s">
        <v>827</v>
      </c>
      <c r="C528" s="191" t="s">
        <v>828</v>
      </c>
      <c r="D528" s="157" t="s">
        <v>0</v>
      </c>
      <c r="E528" s="186"/>
      <c r="F528" s="160"/>
      <c r="G528" s="159">
        <f>ROUND(E528*F528,2)</f>
        <v>0</v>
      </c>
      <c r="H528" s="160"/>
      <c r="I528" s="159">
        <f>ROUND(E528*H528,2)</f>
        <v>0</v>
      </c>
      <c r="J528" s="160"/>
      <c r="K528" s="159">
        <f>ROUND(E528*J528,2)</f>
        <v>0</v>
      </c>
      <c r="L528" s="159">
        <v>21</v>
      </c>
      <c r="M528" s="159">
        <f>G528*(1+L528/100)</f>
        <v>0</v>
      </c>
      <c r="N528" s="158">
        <v>0</v>
      </c>
      <c r="O528" s="158">
        <f>ROUND(E528*N528,2)</f>
        <v>0</v>
      </c>
      <c r="P528" s="158">
        <v>0</v>
      </c>
      <c r="Q528" s="158">
        <f>ROUND(E528*P528,2)</f>
        <v>0</v>
      </c>
      <c r="R528" s="159" t="s">
        <v>829</v>
      </c>
      <c r="S528" s="159" t="s">
        <v>231</v>
      </c>
      <c r="T528" s="159" t="s">
        <v>231</v>
      </c>
      <c r="U528" s="159">
        <v>0</v>
      </c>
      <c r="V528" s="159">
        <f>ROUND(E528*U528,2)</f>
        <v>0</v>
      </c>
      <c r="W528" s="159"/>
      <c r="X528" s="159" t="s">
        <v>667</v>
      </c>
      <c r="Y528" s="159" t="s">
        <v>233</v>
      </c>
      <c r="Z528" s="148"/>
      <c r="AA528" s="148"/>
      <c r="AB528" s="148"/>
      <c r="AC528" s="148"/>
      <c r="AD528" s="148"/>
      <c r="AE528" s="148"/>
      <c r="AF528" s="148"/>
      <c r="AG528" s="148" t="s">
        <v>668</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2" x14ac:dyDescent="0.2">
      <c r="A529" s="155"/>
      <c r="B529" s="156"/>
      <c r="C529" s="265" t="s">
        <v>740</v>
      </c>
      <c r="D529" s="266"/>
      <c r="E529" s="266"/>
      <c r="F529" s="266"/>
      <c r="G529" s="266"/>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236</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x14ac:dyDescent="0.2">
      <c r="A530" s="164" t="s">
        <v>225</v>
      </c>
      <c r="B530" s="165" t="s">
        <v>179</v>
      </c>
      <c r="C530" s="187" t="s">
        <v>180</v>
      </c>
      <c r="D530" s="166"/>
      <c r="E530" s="167"/>
      <c r="F530" s="168"/>
      <c r="G530" s="168">
        <f>SUMIF(AG531:AG553,"&lt;&gt;NOR",G531:G553)</f>
        <v>0</v>
      </c>
      <c r="H530" s="168"/>
      <c r="I530" s="168">
        <f>SUM(I531:I553)</f>
        <v>0</v>
      </c>
      <c r="J530" s="168"/>
      <c r="K530" s="168">
        <f>SUM(K531:K553)</f>
        <v>0</v>
      </c>
      <c r="L530" s="168"/>
      <c r="M530" s="168">
        <f>SUM(M531:M553)</f>
        <v>0</v>
      </c>
      <c r="N530" s="167"/>
      <c r="O530" s="167">
        <f>SUM(O531:O553)</f>
        <v>0.79</v>
      </c>
      <c r="P530" s="167"/>
      <c r="Q530" s="167">
        <f>SUM(Q531:Q553)</f>
        <v>0</v>
      </c>
      <c r="R530" s="168"/>
      <c r="S530" s="168"/>
      <c r="T530" s="169"/>
      <c r="U530" s="163"/>
      <c r="V530" s="163">
        <f>SUM(V531:V553)</f>
        <v>35.94</v>
      </c>
      <c r="W530" s="163"/>
      <c r="X530" s="163"/>
      <c r="Y530" s="163"/>
      <c r="AG530" t="s">
        <v>226</v>
      </c>
    </row>
    <row r="531" spans="1:60" ht="33.75" outlineLevel="1" x14ac:dyDescent="0.2">
      <c r="A531" s="171">
        <v>153</v>
      </c>
      <c r="B531" s="172" t="s">
        <v>830</v>
      </c>
      <c r="C531" s="188" t="s">
        <v>831</v>
      </c>
      <c r="D531" s="173" t="s">
        <v>253</v>
      </c>
      <c r="E531" s="174">
        <v>30.35</v>
      </c>
      <c r="F531" s="175"/>
      <c r="G531" s="176">
        <f>ROUND(E531*F531,2)</f>
        <v>0</v>
      </c>
      <c r="H531" s="175"/>
      <c r="I531" s="176">
        <f>ROUND(E531*H531,2)</f>
        <v>0</v>
      </c>
      <c r="J531" s="175"/>
      <c r="K531" s="176">
        <f>ROUND(E531*J531,2)</f>
        <v>0</v>
      </c>
      <c r="L531" s="176">
        <v>21</v>
      </c>
      <c r="M531" s="176">
        <f>G531*(1+L531/100)</f>
        <v>0</v>
      </c>
      <c r="N531" s="174">
        <v>2.1000000000000001E-4</v>
      </c>
      <c r="O531" s="174">
        <f>ROUND(E531*N531,2)</f>
        <v>0.01</v>
      </c>
      <c r="P531" s="174">
        <v>0</v>
      </c>
      <c r="Q531" s="174">
        <f>ROUND(E531*P531,2)</f>
        <v>0</v>
      </c>
      <c r="R531" s="176" t="s">
        <v>832</v>
      </c>
      <c r="S531" s="176" t="s">
        <v>231</v>
      </c>
      <c r="T531" s="177" t="s">
        <v>231</v>
      </c>
      <c r="U531" s="159">
        <v>0.05</v>
      </c>
      <c r="V531" s="159">
        <f>ROUND(E531*U531,2)</f>
        <v>1.52</v>
      </c>
      <c r="W531" s="159"/>
      <c r="X531" s="159" t="s">
        <v>232</v>
      </c>
      <c r="Y531" s="159" t="s">
        <v>233</v>
      </c>
      <c r="Z531" s="148"/>
      <c r="AA531" s="148"/>
      <c r="AB531" s="148"/>
      <c r="AC531" s="148"/>
      <c r="AD531" s="148"/>
      <c r="AE531" s="148"/>
      <c r="AF531" s="148"/>
      <c r="AG531" s="148" t="s">
        <v>234</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2" x14ac:dyDescent="0.2">
      <c r="A532" s="155"/>
      <c r="B532" s="156"/>
      <c r="C532" s="189" t="s">
        <v>833</v>
      </c>
      <c r="D532" s="161"/>
      <c r="E532" s="162">
        <v>30.35</v>
      </c>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238</v>
      </c>
      <c r="AH532" s="148">
        <v>5</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ht="22.5" outlineLevel="1" x14ac:dyDescent="0.2">
      <c r="A533" s="171">
        <v>154</v>
      </c>
      <c r="B533" s="172" t="s">
        <v>834</v>
      </c>
      <c r="C533" s="188" t="s">
        <v>835</v>
      </c>
      <c r="D533" s="173" t="s">
        <v>379</v>
      </c>
      <c r="E533" s="174">
        <v>13.68</v>
      </c>
      <c r="F533" s="175"/>
      <c r="G533" s="176">
        <f>ROUND(E533*F533,2)</f>
        <v>0</v>
      </c>
      <c r="H533" s="175"/>
      <c r="I533" s="176">
        <f>ROUND(E533*H533,2)</f>
        <v>0</v>
      </c>
      <c r="J533" s="175"/>
      <c r="K533" s="176">
        <f>ROUND(E533*J533,2)</f>
        <v>0</v>
      </c>
      <c r="L533" s="176">
        <v>21</v>
      </c>
      <c r="M533" s="176">
        <f>G533*(1+L533/100)</f>
        <v>0</v>
      </c>
      <c r="N533" s="174">
        <v>3.2000000000000003E-4</v>
      </c>
      <c r="O533" s="174">
        <f>ROUND(E533*N533,2)</f>
        <v>0</v>
      </c>
      <c r="P533" s="174">
        <v>0</v>
      </c>
      <c r="Q533" s="174">
        <f>ROUND(E533*P533,2)</f>
        <v>0</v>
      </c>
      <c r="R533" s="176" t="s">
        <v>832</v>
      </c>
      <c r="S533" s="176" t="s">
        <v>231</v>
      </c>
      <c r="T533" s="177" t="s">
        <v>231</v>
      </c>
      <c r="U533" s="159">
        <v>0.23599999999999999</v>
      </c>
      <c r="V533" s="159">
        <f>ROUND(E533*U533,2)</f>
        <v>3.23</v>
      </c>
      <c r="W533" s="159"/>
      <c r="X533" s="159" t="s">
        <v>232</v>
      </c>
      <c r="Y533" s="159" t="s">
        <v>233</v>
      </c>
      <c r="Z533" s="148"/>
      <c r="AA533" s="148"/>
      <c r="AB533" s="148"/>
      <c r="AC533" s="148"/>
      <c r="AD533" s="148"/>
      <c r="AE533" s="148"/>
      <c r="AF533" s="148"/>
      <c r="AG533" s="148" t="s">
        <v>234</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2" x14ac:dyDescent="0.2">
      <c r="A534" s="155"/>
      <c r="B534" s="156"/>
      <c r="C534" s="189" t="s">
        <v>836</v>
      </c>
      <c r="D534" s="161"/>
      <c r="E534" s="162">
        <v>6.84</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238</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189" t="s">
        <v>837</v>
      </c>
      <c r="D535" s="161"/>
      <c r="E535" s="162">
        <v>6.84</v>
      </c>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238</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71">
        <v>155</v>
      </c>
      <c r="B536" s="172" t="s">
        <v>838</v>
      </c>
      <c r="C536" s="188" t="s">
        <v>839</v>
      </c>
      <c r="D536" s="173" t="s">
        <v>332</v>
      </c>
      <c r="E536" s="174">
        <v>47.88</v>
      </c>
      <c r="F536" s="175"/>
      <c r="G536" s="176">
        <f>ROUND(E536*F536,2)</f>
        <v>0</v>
      </c>
      <c r="H536" s="175"/>
      <c r="I536" s="176">
        <f>ROUND(E536*H536,2)</f>
        <v>0</v>
      </c>
      <c r="J536" s="175"/>
      <c r="K536" s="176">
        <f>ROUND(E536*J536,2)</f>
        <v>0</v>
      </c>
      <c r="L536" s="176">
        <v>21</v>
      </c>
      <c r="M536" s="176">
        <f>G536*(1+L536/100)</f>
        <v>0</v>
      </c>
      <c r="N536" s="174">
        <v>4.4999999999999999E-4</v>
      </c>
      <c r="O536" s="174">
        <f>ROUND(E536*N536,2)</f>
        <v>0.02</v>
      </c>
      <c r="P536" s="174">
        <v>0</v>
      </c>
      <c r="Q536" s="174">
        <f>ROUND(E536*P536,2)</f>
        <v>0</v>
      </c>
      <c r="R536" s="176"/>
      <c r="S536" s="176" t="s">
        <v>265</v>
      </c>
      <c r="T536" s="177" t="s">
        <v>231</v>
      </c>
      <c r="U536" s="159">
        <v>0</v>
      </c>
      <c r="V536" s="159">
        <f>ROUND(E536*U536,2)</f>
        <v>0</v>
      </c>
      <c r="W536" s="159"/>
      <c r="X536" s="159" t="s">
        <v>414</v>
      </c>
      <c r="Y536" s="159" t="s">
        <v>233</v>
      </c>
      <c r="Z536" s="148"/>
      <c r="AA536" s="148"/>
      <c r="AB536" s="148"/>
      <c r="AC536" s="148"/>
      <c r="AD536" s="148"/>
      <c r="AE536" s="148"/>
      <c r="AF536" s="148"/>
      <c r="AG536" s="148" t="s">
        <v>415</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2" x14ac:dyDescent="0.2">
      <c r="A537" s="155"/>
      <c r="B537" s="156"/>
      <c r="C537" s="189" t="s">
        <v>840</v>
      </c>
      <c r="D537" s="161"/>
      <c r="E537" s="162">
        <v>47.88</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238</v>
      </c>
      <c r="AH537" s="148">
        <v>5</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ht="22.5" outlineLevel="1" x14ac:dyDescent="0.2">
      <c r="A538" s="171">
        <v>156</v>
      </c>
      <c r="B538" s="172" t="s">
        <v>841</v>
      </c>
      <c r="C538" s="188" t="s">
        <v>842</v>
      </c>
      <c r="D538" s="173" t="s">
        <v>253</v>
      </c>
      <c r="E538" s="174">
        <v>30.35</v>
      </c>
      <c r="F538" s="175"/>
      <c r="G538" s="176">
        <f>ROUND(E538*F538,2)</f>
        <v>0</v>
      </c>
      <c r="H538" s="175"/>
      <c r="I538" s="176">
        <f>ROUND(E538*H538,2)</f>
        <v>0</v>
      </c>
      <c r="J538" s="175"/>
      <c r="K538" s="176">
        <f>ROUND(E538*J538,2)</f>
        <v>0</v>
      </c>
      <c r="L538" s="176">
        <v>21</v>
      </c>
      <c r="M538" s="176">
        <f>G538*(1+L538/100)</f>
        <v>0</v>
      </c>
      <c r="N538" s="174">
        <v>4.8300000000000001E-3</v>
      </c>
      <c r="O538" s="174">
        <f>ROUND(E538*N538,2)</f>
        <v>0.15</v>
      </c>
      <c r="P538" s="174">
        <v>0</v>
      </c>
      <c r="Q538" s="174">
        <f>ROUND(E538*P538,2)</f>
        <v>0</v>
      </c>
      <c r="R538" s="176" t="s">
        <v>832</v>
      </c>
      <c r="S538" s="176" t="s">
        <v>231</v>
      </c>
      <c r="T538" s="177" t="s">
        <v>231</v>
      </c>
      <c r="U538" s="159">
        <v>0.97</v>
      </c>
      <c r="V538" s="159">
        <f>ROUND(E538*U538,2)</f>
        <v>29.44</v>
      </c>
      <c r="W538" s="159"/>
      <c r="X538" s="159" t="s">
        <v>232</v>
      </c>
      <c r="Y538" s="159" t="s">
        <v>233</v>
      </c>
      <c r="Z538" s="148"/>
      <c r="AA538" s="148"/>
      <c r="AB538" s="148"/>
      <c r="AC538" s="148"/>
      <c r="AD538" s="148"/>
      <c r="AE538" s="148"/>
      <c r="AF538" s="148"/>
      <c r="AG538" s="148" t="s">
        <v>234</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189" t="s">
        <v>436</v>
      </c>
      <c r="D539" s="161"/>
      <c r="E539" s="162"/>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238</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89" t="s">
        <v>437</v>
      </c>
      <c r="D540" s="161"/>
      <c r="E540" s="162">
        <v>14.69</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238</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89" t="s">
        <v>438</v>
      </c>
      <c r="D541" s="161"/>
      <c r="E541" s="162"/>
      <c r="F541" s="159"/>
      <c r="G541" s="15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238</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189" t="s">
        <v>439</v>
      </c>
      <c r="D542" s="161"/>
      <c r="E542" s="162">
        <v>9.16</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238</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89" t="s">
        <v>431</v>
      </c>
      <c r="D543" s="161"/>
      <c r="E543" s="162"/>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238</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89" t="s">
        <v>432</v>
      </c>
      <c r="D544" s="161"/>
      <c r="E544" s="162">
        <v>6.5</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238</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ht="22.5" outlineLevel="1" x14ac:dyDescent="0.2">
      <c r="A545" s="171">
        <v>157</v>
      </c>
      <c r="B545" s="172" t="s">
        <v>843</v>
      </c>
      <c r="C545" s="188" t="s">
        <v>844</v>
      </c>
      <c r="D545" s="173" t="s">
        <v>253</v>
      </c>
      <c r="E545" s="174">
        <v>30.35</v>
      </c>
      <c r="F545" s="175"/>
      <c r="G545" s="176">
        <f>ROUND(E545*F545,2)</f>
        <v>0</v>
      </c>
      <c r="H545" s="175"/>
      <c r="I545" s="176">
        <f>ROUND(E545*H545,2)</f>
        <v>0</v>
      </c>
      <c r="J545" s="175"/>
      <c r="K545" s="176">
        <f>ROUND(E545*J545,2)</f>
        <v>0</v>
      </c>
      <c r="L545" s="176">
        <v>21</v>
      </c>
      <c r="M545" s="176">
        <f>G545*(1+L545/100)</f>
        <v>0</v>
      </c>
      <c r="N545" s="174">
        <v>0</v>
      </c>
      <c r="O545" s="174">
        <f>ROUND(E545*N545,2)</f>
        <v>0</v>
      </c>
      <c r="P545" s="174">
        <v>0</v>
      </c>
      <c r="Q545" s="174">
        <f>ROUND(E545*P545,2)</f>
        <v>0</v>
      </c>
      <c r="R545" s="176" t="s">
        <v>832</v>
      </c>
      <c r="S545" s="176" t="s">
        <v>231</v>
      </c>
      <c r="T545" s="177" t="s">
        <v>231</v>
      </c>
      <c r="U545" s="159">
        <v>0.03</v>
      </c>
      <c r="V545" s="159">
        <f>ROUND(E545*U545,2)</f>
        <v>0.91</v>
      </c>
      <c r="W545" s="159"/>
      <c r="X545" s="159" t="s">
        <v>232</v>
      </c>
      <c r="Y545" s="159" t="s">
        <v>233</v>
      </c>
      <c r="Z545" s="148"/>
      <c r="AA545" s="148"/>
      <c r="AB545" s="148"/>
      <c r="AC545" s="148"/>
      <c r="AD545" s="148"/>
      <c r="AE545" s="148"/>
      <c r="AF545" s="148"/>
      <c r="AG545" s="148" t="s">
        <v>234</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2" x14ac:dyDescent="0.2">
      <c r="A546" s="155"/>
      <c r="B546" s="156"/>
      <c r="C546" s="189" t="s">
        <v>833</v>
      </c>
      <c r="D546" s="161"/>
      <c r="E546" s="162">
        <v>30.35</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238</v>
      </c>
      <c r="AH546" s="148">
        <v>5</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71">
        <v>158</v>
      </c>
      <c r="B547" s="172" t="s">
        <v>845</v>
      </c>
      <c r="C547" s="188" t="s">
        <v>846</v>
      </c>
      <c r="D547" s="173" t="s">
        <v>253</v>
      </c>
      <c r="E547" s="174">
        <v>31.8675</v>
      </c>
      <c r="F547" s="175"/>
      <c r="G547" s="176">
        <f>ROUND(E547*F547,2)</f>
        <v>0</v>
      </c>
      <c r="H547" s="175"/>
      <c r="I547" s="176">
        <f>ROUND(E547*H547,2)</f>
        <v>0</v>
      </c>
      <c r="J547" s="175"/>
      <c r="K547" s="176">
        <f>ROUND(E547*J547,2)</f>
        <v>0</v>
      </c>
      <c r="L547" s="176">
        <v>21</v>
      </c>
      <c r="M547" s="176">
        <f>G547*(1+L547/100)</f>
        <v>0</v>
      </c>
      <c r="N547" s="174">
        <v>1.9199999999999998E-2</v>
      </c>
      <c r="O547" s="174">
        <f>ROUND(E547*N547,2)</f>
        <v>0.61</v>
      </c>
      <c r="P547" s="174">
        <v>0</v>
      </c>
      <c r="Q547" s="174">
        <f>ROUND(E547*P547,2)</f>
        <v>0</v>
      </c>
      <c r="R547" s="176"/>
      <c r="S547" s="176" t="s">
        <v>265</v>
      </c>
      <c r="T547" s="177" t="s">
        <v>266</v>
      </c>
      <c r="U547" s="159">
        <v>0</v>
      </c>
      <c r="V547" s="159">
        <f>ROUND(E547*U547,2)</f>
        <v>0</v>
      </c>
      <c r="W547" s="159"/>
      <c r="X547" s="159" t="s">
        <v>414</v>
      </c>
      <c r="Y547" s="159" t="s">
        <v>233</v>
      </c>
      <c r="Z547" s="148"/>
      <c r="AA547" s="148"/>
      <c r="AB547" s="148"/>
      <c r="AC547" s="148"/>
      <c r="AD547" s="148"/>
      <c r="AE547" s="148"/>
      <c r="AF547" s="148"/>
      <c r="AG547" s="148" t="s">
        <v>415</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ht="22.5" outlineLevel="2" x14ac:dyDescent="0.2">
      <c r="A548" s="155"/>
      <c r="B548" s="156"/>
      <c r="C548" s="261" t="s">
        <v>847</v>
      </c>
      <c r="D548" s="262"/>
      <c r="E548" s="262"/>
      <c r="F548" s="262"/>
      <c r="G548" s="262"/>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322</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78" t="str">
        <f>C548</f>
        <v>Slinuté glazované dlaždice, Povrch-matný, Rozměr 20 x 20 cm, Rektifikované zabroušené hrany, Protiskluznost min. R10, Otěruvzdornost PEI 5, Probarvený střep.</v>
      </c>
      <c r="BB548" s="148"/>
      <c r="BC548" s="148"/>
      <c r="BD548" s="148"/>
      <c r="BE548" s="148"/>
      <c r="BF548" s="148"/>
      <c r="BG548" s="148"/>
      <c r="BH548" s="148"/>
    </row>
    <row r="549" spans="1:60" outlineLevel="2" x14ac:dyDescent="0.2">
      <c r="A549" s="155"/>
      <c r="B549" s="156"/>
      <c r="C549" s="189" t="s">
        <v>848</v>
      </c>
      <c r="D549" s="161"/>
      <c r="E549" s="162">
        <v>31.8675</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238</v>
      </c>
      <c r="AH549" s="148">
        <v>5</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33.75" outlineLevel="1" x14ac:dyDescent="0.2">
      <c r="A550" s="171">
        <v>159</v>
      </c>
      <c r="B550" s="172" t="s">
        <v>849</v>
      </c>
      <c r="C550" s="188" t="s">
        <v>850</v>
      </c>
      <c r="D550" s="173" t="s">
        <v>379</v>
      </c>
      <c r="E550" s="174">
        <v>5.6</v>
      </c>
      <c r="F550" s="175"/>
      <c r="G550" s="176">
        <f>ROUND(E550*F550,2)</f>
        <v>0</v>
      </c>
      <c r="H550" s="175"/>
      <c r="I550" s="176">
        <f>ROUND(E550*H550,2)</f>
        <v>0</v>
      </c>
      <c r="J550" s="175"/>
      <c r="K550" s="176">
        <f>ROUND(E550*J550,2)</f>
        <v>0</v>
      </c>
      <c r="L550" s="176">
        <v>21</v>
      </c>
      <c r="M550" s="176">
        <f>G550*(1+L550/100)</f>
        <v>0</v>
      </c>
      <c r="N550" s="174">
        <v>1.3999999999999999E-4</v>
      </c>
      <c r="O550" s="174">
        <f>ROUND(E550*N550,2)</f>
        <v>0</v>
      </c>
      <c r="P550" s="174">
        <v>0</v>
      </c>
      <c r="Q550" s="174">
        <f>ROUND(E550*P550,2)</f>
        <v>0</v>
      </c>
      <c r="R550" s="176" t="s">
        <v>832</v>
      </c>
      <c r="S550" s="176" t="s">
        <v>231</v>
      </c>
      <c r="T550" s="177" t="s">
        <v>231</v>
      </c>
      <c r="U550" s="159">
        <v>0.15</v>
      </c>
      <c r="V550" s="159">
        <f>ROUND(E550*U550,2)</f>
        <v>0.84</v>
      </c>
      <c r="W550" s="159"/>
      <c r="X550" s="159" t="s">
        <v>232</v>
      </c>
      <c r="Y550" s="159" t="s">
        <v>233</v>
      </c>
      <c r="Z550" s="148"/>
      <c r="AA550" s="148"/>
      <c r="AB550" s="148"/>
      <c r="AC550" s="148"/>
      <c r="AD550" s="148"/>
      <c r="AE550" s="148"/>
      <c r="AF550" s="148"/>
      <c r="AG550" s="148" t="s">
        <v>234</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2" x14ac:dyDescent="0.2">
      <c r="A551" s="155"/>
      <c r="B551" s="156"/>
      <c r="C551" s="189" t="s">
        <v>851</v>
      </c>
      <c r="D551" s="161"/>
      <c r="E551" s="162">
        <v>5.6</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238</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v>160</v>
      </c>
      <c r="B552" s="156" t="s">
        <v>852</v>
      </c>
      <c r="C552" s="191" t="s">
        <v>853</v>
      </c>
      <c r="D552" s="157" t="s">
        <v>0</v>
      </c>
      <c r="E552" s="186"/>
      <c r="F552" s="160"/>
      <c r="G552" s="159">
        <f>ROUND(E552*F552,2)</f>
        <v>0</v>
      </c>
      <c r="H552" s="160"/>
      <c r="I552" s="159">
        <f>ROUND(E552*H552,2)</f>
        <v>0</v>
      </c>
      <c r="J552" s="160"/>
      <c r="K552" s="159">
        <f>ROUND(E552*J552,2)</f>
        <v>0</v>
      </c>
      <c r="L552" s="159">
        <v>21</v>
      </c>
      <c r="M552" s="159">
        <f>G552*(1+L552/100)</f>
        <v>0</v>
      </c>
      <c r="N552" s="158">
        <v>0</v>
      </c>
      <c r="O552" s="158">
        <f>ROUND(E552*N552,2)</f>
        <v>0</v>
      </c>
      <c r="P552" s="158">
        <v>0</v>
      </c>
      <c r="Q552" s="158">
        <f>ROUND(E552*P552,2)</f>
        <v>0</v>
      </c>
      <c r="R552" s="159" t="s">
        <v>832</v>
      </c>
      <c r="S552" s="159" t="s">
        <v>231</v>
      </c>
      <c r="T552" s="159" t="s">
        <v>231</v>
      </c>
      <c r="U552" s="159">
        <v>0</v>
      </c>
      <c r="V552" s="159">
        <f>ROUND(E552*U552,2)</f>
        <v>0</v>
      </c>
      <c r="W552" s="159"/>
      <c r="X552" s="159" t="s">
        <v>667</v>
      </c>
      <c r="Y552" s="159" t="s">
        <v>233</v>
      </c>
      <c r="Z552" s="148"/>
      <c r="AA552" s="148"/>
      <c r="AB552" s="148"/>
      <c r="AC552" s="148"/>
      <c r="AD552" s="148"/>
      <c r="AE552" s="148"/>
      <c r="AF552" s="148"/>
      <c r="AG552" s="148" t="s">
        <v>668</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2" x14ac:dyDescent="0.2">
      <c r="A553" s="155"/>
      <c r="B553" s="156"/>
      <c r="C553" s="265" t="s">
        <v>740</v>
      </c>
      <c r="D553" s="266"/>
      <c r="E553" s="266"/>
      <c r="F553" s="266"/>
      <c r="G553" s="266"/>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236</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x14ac:dyDescent="0.2">
      <c r="A554" s="164" t="s">
        <v>225</v>
      </c>
      <c r="B554" s="165" t="s">
        <v>181</v>
      </c>
      <c r="C554" s="187" t="s">
        <v>182</v>
      </c>
      <c r="D554" s="166"/>
      <c r="E554" s="167"/>
      <c r="F554" s="168"/>
      <c r="G554" s="168">
        <f>SUMIF(AG555:AG613,"&lt;&gt;NOR",G555:G613)</f>
        <v>0</v>
      </c>
      <c r="H554" s="168"/>
      <c r="I554" s="168">
        <f>SUM(I555:I613)</f>
        <v>0</v>
      </c>
      <c r="J554" s="168"/>
      <c r="K554" s="168">
        <f>SUM(K555:K613)</f>
        <v>0</v>
      </c>
      <c r="L554" s="168"/>
      <c r="M554" s="168">
        <f>SUM(M555:M613)</f>
        <v>0</v>
      </c>
      <c r="N554" s="167"/>
      <c r="O554" s="167">
        <f>SUM(O555:O613)</f>
        <v>0.05</v>
      </c>
      <c r="P554" s="167"/>
      <c r="Q554" s="167">
        <f>SUM(Q555:Q613)</f>
        <v>0.74</v>
      </c>
      <c r="R554" s="168"/>
      <c r="S554" s="168"/>
      <c r="T554" s="169"/>
      <c r="U554" s="163"/>
      <c r="V554" s="163">
        <f>SUM(V555:V613)</f>
        <v>119.7</v>
      </c>
      <c r="W554" s="163"/>
      <c r="X554" s="163"/>
      <c r="Y554" s="163"/>
      <c r="AG554" t="s">
        <v>226</v>
      </c>
    </row>
    <row r="555" spans="1:60" ht="22.5" outlineLevel="1" x14ac:dyDescent="0.2">
      <c r="A555" s="171">
        <v>161</v>
      </c>
      <c r="B555" s="172" t="s">
        <v>854</v>
      </c>
      <c r="C555" s="188" t="s">
        <v>855</v>
      </c>
      <c r="D555" s="173" t="s">
        <v>253</v>
      </c>
      <c r="E555" s="174">
        <v>210</v>
      </c>
      <c r="F555" s="175"/>
      <c r="G555" s="176">
        <f>ROUND(E555*F555,2)</f>
        <v>0</v>
      </c>
      <c r="H555" s="175"/>
      <c r="I555" s="176">
        <f>ROUND(E555*H555,2)</f>
        <v>0</v>
      </c>
      <c r="J555" s="175"/>
      <c r="K555" s="176">
        <f>ROUND(E555*J555,2)</f>
        <v>0</v>
      </c>
      <c r="L555" s="176">
        <v>21</v>
      </c>
      <c r="M555" s="176">
        <f>G555*(1+L555/100)</f>
        <v>0</v>
      </c>
      <c r="N555" s="174">
        <v>0</v>
      </c>
      <c r="O555" s="174">
        <f>ROUND(E555*N555,2)</f>
        <v>0</v>
      </c>
      <c r="P555" s="174">
        <v>3.5000000000000001E-3</v>
      </c>
      <c r="Q555" s="174">
        <f>ROUND(E555*P555,2)</f>
        <v>0.74</v>
      </c>
      <c r="R555" s="176" t="s">
        <v>856</v>
      </c>
      <c r="S555" s="176" t="s">
        <v>231</v>
      </c>
      <c r="T555" s="177" t="s">
        <v>231</v>
      </c>
      <c r="U555" s="159">
        <v>0.255</v>
      </c>
      <c r="V555" s="159">
        <f>ROUND(E555*U555,2)</f>
        <v>53.55</v>
      </c>
      <c r="W555" s="159"/>
      <c r="X555" s="159" t="s">
        <v>232</v>
      </c>
      <c r="Y555" s="159" t="s">
        <v>267</v>
      </c>
      <c r="Z555" s="148"/>
      <c r="AA555" s="148"/>
      <c r="AB555" s="148"/>
      <c r="AC555" s="148"/>
      <c r="AD555" s="148"/>
      <c r="AE555" s="148"/>
      <c r="AF555" s="148"/>
      <c r="AG555" s="148" t="s">
        <v>234</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2" x14ac:dyDescent="0.2">
      <c r="A556" s="155"/>
      <c r="B556" s="156"/>
      <c r="C556" s="189" t="s">
        <v>857</v>
      </c>
      <c r="D556" s="161"/>
      <c r="E556" s="162">
        <v>210</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238</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71">
        <v>162</v>
      </c>
      <c r="B557" s="172" t="s">
        <v>858</v>
      </c>
      <c r="C557" s="188" t="s">
        <v>859</v>
      </c>
      <c r="D557" s="173" t="s">
        <v>253</v>
      </c>
      <c r="E557" s="174">
        <v>298.98</v>
      </c>
      <c r="F557" s="175"/>
      <c r="G557" s="176">
        <f>ROUND(E557*F557,2)</f>
        <v>0</v>
      </c>
      <c r="H557" s="175"/>
      <c r="I557" s="176">
        <f>ROUND(E557*H557,2)</f>
        <v>0</v>
      </c>
      <c r="J557" s="175"/>
      <c r="K557" s="176">
        <f>ROUND(E557*J557,2)</f>
        <v>0</v>
      </c>
      <c r="L557" s="176">
        <v>21</v>
      </c>
      <c r="M557" s="176">
        <f>G557*(1+L557/100)</f>
        <v>0</v>
      </c>
      <c r="N557" s="174">
        <v>0</v>
      </c>
      <c r="O557" s="174">
        <f>ROUND(E557*N557,2)</f>
        <v>0</v>
      </c>
      <c r="P557" s="174">
        <v>0</v>
      </c>
      <c r="Q557" s="174">
        <f>ROUND(E557*P557,2)</f>
        <v>0</v>
      </c>
      <c r="R557" s="176" t="s">
        <v>856</v>
      </c>
      <c r="S557" s="176" t="s">
        <v>231</v>
      </c>
      <c r="T557" s="177" t="s">
        <v>231</v>
      </c>
      <c r="U557" s="159">
        <v>1.6E-2</v>
      </c>
      <c r="V557" s="159">
        <f>ROUND(E557*U557,2)</f>
        <v>4.78</v>
      </c>
      <c r="W557" s="159"/>
      <c r="X557" s="159" t="s">
        <v>232</v>
      </c>
      <c r="Y557" s="159" t="s">
        <v>276</v>
      </c>
      <c r="Z557" s="148"/>
      <c r="AA557" s="148"/>
      <c r="AB557" s="148"/>
      <c r="AC557" s="148"/>
      <c r="AD557" s="148"/>
      <c r="AE557" s="148"/>
      <c r="AF557" s="148"/>
      <c r="AG557" s="148" t="s">
        <v>234</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2" x14ac:dyDescent="0.2">
      <c r="A558" s="155"/>
      <c r="B558" s="156"/>
      <c r="C558" s="252" t="s">
        <v>860</v>
      </c>
      <c r="D558" s="253"/>
      <c r="E558" s="253"/>
      <c r="F558" s="253"/>
      <c r="G558" s="253"/>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236</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2" x14ac:dyDescent="0.2">
      <c r="A559" s="155"/>
      <c r="B559" s="156"/>
      <c r="C559" s="189" t="s">
        <v>420</v>
      </c>
      <c r="D559" s="161"/>
      <c r="E559" s="162"/>
      <c r="F559" s="159"/>
      <c r="G559" s="15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238</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ht="22.5" outlineLevel="3" x14ac:dyDescent="0.2">
      <c r="A560" s="155"/>
      <c r="B560" s="156"/>
      <c r="C560" s="189" t="s">
        <v>421</v>
      </c>
      <c r="D560" s="161"/>
      <c r="E560" s="162">
        <v>298.98</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238</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71">
        <v>163</v>
      </c>
      <c r="B561" s="172" t="s">
        <v>861</v>
      </c>
      <c r="C561" s="188" t="s">
        <v>862</v>
      </c>
      <c r="D561" s="173" t="s">
        <v>253</v>
      </c>
      <c r="E561" s="174">
        <v>282.60000000000002</v>
      </c>
      <c r="F561" s="175"/>
      <c r="G561" s="176">
        <f>ROUND(E561*F561,2)</f>
        <v>0</v>
      </c>
      <c r="H561" s="175"/>
      <c r="I561" s="176">
        <f>ROUND(E561*H561,2)</f>
        <v>0</v>
      </c>
      <c r="J561" s="175"/>
      <c r="K561" s="176">
        <f>ROUND(E561*J561,2)</f>
        <v>0</v>
      </c>
      <c r="L561" s="176">
        <v>21</v>
      </c>
      <c r="M561" s="176">
        <f>G561*(1+L561/100)</f>
        <v>0</v>
      </c>
      <c r="N561" s="174">
        <v>0</v>
      </c>
      <c r="O561" s="174">
        <f>ROUND(E561*N561,2)</f>
        <v>0</v>
      </c>
      <c r="P561" s="174">
        <v>0</v>
      </c>
      <c r="Q561" s="174">
        <f>ROUND(E561*P561,2)</f>
        <v>0</v>
      </c>
      <c r="R561" s="176"/>
      <c r="S561" s="176" t="s">
        <v>265</v>
      </c>
      <c r="T561" s="177" t="s">
        <v>266</v>
      </c>
      <c r="U561" s="159">
        <v>0</v>
      </c>
      <c r="V561" s="159">
        <f>ROUND(E561*U561,2)</f>
        <v>0</v>
      </c>
      <c r="W561" s="159"/>
      <c r="X561" s="159" t="s">
        <v>232</v>
      </c>
      <c r="Y561" s="159" t="s">
        <v>286</v>
      </c>
      <c r="Z561" s="148"/>
      <c r="AA561" s="148"/>
      <c r="AB561" s="148"/>
      <c r="AC561" s="148"/>
      <c r="AD561" s="148"/>
      <c r="AE561" s="148"/>
      <c r="AF561" s="148"/>
      <c r="AG561" s="148" t="s">
        <v>234</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67.5" outlineLevel="2" x14ac:dyDescent="0.2">
      <c r="A562" s="155"/>
      <c r="B562" s="156"/>
      <c r="C562" s="261" t="s">
        <v>863</v>
      </c>
      <c r="D562" s="262"/>
      <c r="E562" s="262"/>
      <c r="F562" s="262"/>
      <c r="G562" s="262"/>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322</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78" t="str">
        <f>C562</f>
        <v>PVC podlaha v rolích, tloušťka dle EN ISO 24346 (EN 428) - 2mm ; klasifikace, oblast použití dle EN ISO 10581,10582 (EN 649) - 21 - 23, 31 - 34, 41 - 43 ; tloušťka nášlapné vrstvy dle EN ISO 24340 (EN 429) - 0,8mm ; povrchová úprava - PUR ; plošná hmotnost (informativní) dle EN ISO 23997 (EN 430) 3280g/m2 ; rozměrová stálost dle EN ISO 23999 (EN 434) 0,4% ; trvalá deformace dle EN ISO 24343-1 (EN 433) ?0,1 mm ; stálobarevnost na umělém světle dle EN ISO 105 - B02 (METHOD 3) Stupeň 6 min. ; reakce výrobku na oheň dle EN 13501 -1 Stupeň B? - s1 ; garance 5let ; protiskluznost dle ČSN 74 4507 DIN 511 30 — µ &gt; 0,6 , R10 ; vliv kolečkové židle dle EN 425 ; odolnost proti opotřebení dle EN 660-2 ; odolnost proti vzniku skvrn dle EN ISO 26987 (EN 423) ; odolnost proti bakteriím dle EN ISO 846.</v>
      </c>
      <c r="BB562" s="148"/>
      <c r="BC562" s="148"/>
      <c r="BD562" s="148"/>
      <c r="BE562" s="148"/>
      <c r="BF562" s="148"/>
      <c r="BG562" s="148"/>
      <c r="BH562" s="148"/>
    </row>
    <row r="563" spans="1:60" outlineLevel="2" x14ac:dyDescent="0.2">
      <c r="A563" s="155"/>
      <c r="B563" s="156"/>
      <c r="C563" s="189" t="s">
        <v>420</v>
      </c>
      <c r="D563" s="161"/>
      <c r="E563" s="162"/>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238</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ht="22.5" outlineLevel="3" x14ac:dyDescent="0.2">
      <c r="A564" s="155"/>
      <c r="B564" s="156"/>
      <c r="C564" s="189" t="s">
        <v>864</v>
      </c>
      <c r="D564" s="161"/>
      <c r="E564" s="162">
        <v>282.60000000000002</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238</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71">
        <v>164</v>
      </c>
      <c r="B565" s="172" t="s">
        <v>865</v>
      </c>
      <c r="C565" s="188" t="s">
        <v>866</v>
      </c>
      <c r="D565" s="173" t="s">
        <v>379</v>
      </c>
      <c r="E565" s="174">
        <v>233.32</v>
      </c>
      <c r="F565" s="175"/>
      <c r="G565" s="176">
        <f>ROUND(E565*F565,2)</f>
        <v>0</v>
      </c>
      <c r="H565" s="175"/>
      <c r="I565" s="176">
        <f>ROUND(E565*H565,2)</f>
        <v>0</v>
      </c>
      <c r="J565" s="175"/>
      <c r="K565" s="176">
        <f>ROUND(E565*J565,2)</f>
        <v>0</v>
      </c>
      <c r="L565" s="176">
        <v>21</v>
      </c>
      <c r="M565" s="176">
        <f>G565*(1+L565/100)</f>
        <v>0</v>
      </c>
      <c r="N565" s="174">
        <v>2.2000000000000001E-4</v>
      </c>
      <c r="O565" s="174">
        <f>ROUND(E565*N565,2)</f>
        <v>0.05</v>
      </c>
      <c r="P565" s="174">
        <v>0</v>
      </c>
      <c r="Q565" s="174">
        <f>ROUND(E565*P565,2)</f>
        <v>0</v>
      </c>
      <c r="R565" s="176"/>
      <c r="S565" s="176" t="s">
        <v>265</v>
      </c>
      <c r="T565" s="177" t="s">
        <v>266</v>
      </c>
      <c r="U565" s="159">
        <v>0.23</v>
      </c>
      <c r="V565" s="159">
        <f>ROUND(E565*U565,2)</f>
        <v>53.66</v>
      </c>
      <c r="W565" s="159"/>
      <c r="X565" s="159" t="s">
        <v>232</v>
      </c>
      <c r="Y565" s="159" t="s">
        <v>286</v>
      </c>
      <c r="Z565" s="148"/>
      <c r="AA565" s="148"/>
      <c r="AB565" s="148"/>
      <c r="AC565" s="148"/>
      <c r="AD565" s="148"/>
      <c r="AE565" s="148"/>
      <c r="AF565" s="148"/>
      <c r="AG565" s="148" t="s">
        <v>234</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2" x14ac:dyDescent="0.2">
      <c r="A566" s="155"/>
      <c r="B566" s="156"/>
      <c r="C566" s="261" t="s">
        <v>867</v>
      </c>
      <c r="D566" s="262"/>
      <c r="E566" s="262"/>
      <c r="F566" s="262"/>
      <c r="G566" s="262"/>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322</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2" x14ac:dyDescent="0.2">
      <c r="A567" s="155"/>
      <c r="B567" s="156"/>
      <c r="C567" s="189" t="s">
        <v>868</v>
      </c>
      <c r="D567" s="161"/>
      <c r="E567" s="162">
        <v>20.86</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238</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89" t="s">
        <v>869</v>
      </c>
      <c r="D568" s="161"/>
      <c r="E568" s="162">
        <v>9.81</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238</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89" t="s">
        <v>870</v>
      </c>
      <c r="D569" s="161"/>
      <c r="E569" s="162">
        <v>9</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238</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89" t="s">
        <v>871</v>
      </c>
      <c r="D570" s="161"/>
      <c r="E570" s="162">
        <v>13.04</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238</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89" t="s">
        <v>872</v>
      </c>
      <c r="D571" s="161"/>
      <c r="E571" s="162">
        <v>13.32</v>
      </c>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238</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89" t="s">
        <v>873</v>
      </c>
      <c r="D572" s="161"/>
      <c r="E572" s="162">
        <v>17.87</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238</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89" t="s">
        <v>874</v>
      </c>
      <c r="D573" s="161"/>
      <c r="E573" s="162">
        <v>17.68</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238</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89" t="s">
        <v>875</v>
      </c>
      <c r="D574" s="161"/>
      <c r="E574" s="162">
        <v>13.2</v>
      </c>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238</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89" t="s">
        <v>876</v>
      </c>
      <c r="D575" s="161"/>
      <c r="E575" s="162">
        <v>13.19</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238</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89" t="s">
        <v>877</v>
      </c>
      <c r="D576" s="161"/>
      <c r="E576" s="162">
        <v>13.29</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238</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89" t="s">
        <v>878</v>
      </c>
      <c r="D577" s="161"/>
      <c r="E577" s="162">
        <v>30.035</v>
      </c>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238</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189" t="s">
        <v>879</v>
      </c>
      <c r="D578" s="161"/>
      <c r="E578" s="162">
        <v>11.525</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238</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189" t="s">
        <v>880</v>
      </c>
      <c r="D579" s="161"/>
      <c r="E579" s="162">
        <v>12.08</v>
      </c>
      <c r="F579" s="159"/>
      <c r="G579" s="15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238</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89" t="s">
        <v>881</v>
      </c>
      <c r="D580" s="161"/>
      <c r="E580" s="162">
        <v>18.02</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238</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89" t="s">
        <v>882</v>
      </c>
      <c r="D581" s="161"/>
      <c r="E581" s="162">
        <v>12.52</v>
      </c>
      <c r="F581" s="159"/>
      <c r="G581" s="15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238</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89" t="s">
        <v>883</v>
      </c>
      <c r="D582" s="161"/>
      <c r="E582" s="162">
        <v>7.88</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238</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ht="22.5" outlineLevel="1" x14ac:dyDescent="0.2">
      <c r="A583" s="171">
        <v>165</v>
      </c>
      <c r="B583" s="172" t="s">
        <v>884</v>
      </c>
      <c r="C583" s="188" t="s">
        <v>885</v>
      </c>
      <c r="D583" s="173" t="s">
        <v>253</v>
      </c>
      <c r="E583" s="174">
        <v>16.38</v>
      </c>
      <c r="F583" s="175"/>
      <c r="G583" s="176">
        <f>ROUND(E583*F583,2)</f>
        <v>0</v>
      </c>
      <c r="H583" s="175"/>
      <c r="I583" s="176">
        <f>ROUND(E583*H583,2)</f>
        <v>0</v>
      </c>
      <c r="J583" s="175"/>
      <c r="K583" s="176">
        <f>ROUND(E583*J583,2)</f>
        <v>0</v>
      </c>
      <c r="L583" s="176">
        <v>21</v>
      </c>
      <c r="M583" s="176">
        <f>G583*(1+L583/100)</f>
        <v>0</v>
      </c>
      <c r="N583" s="174">
        <v>0</v>
      </c>
      <c r="O583" s="174">
        <f>ROUND(E583*N583,2)</f>
        <v>0</v>
      </c>
      <c r="P583" s="174">
        <v>0</v>
      </c>
      <c r="Q583" s="174">
        <f>ROUND(E583*P583,2)</f>
        <v>0</v>
      </c>
      <c r="R583" s="176"/>
      <c r="S583" s="176" t="s">
        <v>265</v>
      </c>
      <c r="T583" s="177" t="s">
        <v>266</v>
      </c>
      <c r="U583" s="159">
        <v>0</v>
      </c>
      <c r="V583" s="159">
        <f>ROUND(E583*U583,2)</f>
        <v>0</v>
      </c>
      <c r="W583" s="159"/>
      <c r="X583" s="159" t="s">
        <v>232</v>
      </c>
      <c r="Y583" s="159" t="s">
        <v>286</v>
      </c>
      <c r="Z583" s="148"/>
      <c r="AA583" s="148"/>
      <c r="AB583" s="148"/>
      <c r="AC583" s="148"/>
      <c r="AD583" s="148"/>
      <c r="AE583" s="148"/>
      <c r="AF583" s="148"/>
      <c r="AG583" s="148" t="s">
        <v>234</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ht="90" outlineLevel="2" x14ac:dyDescent="0.2">
      <c r="A584" s="155"/>
      <c r="B584" s="156"/>
      <c r="C584" s="261" t="s">
        <v>886</v>
      </c>
      <c r="D584" s="262"/>
      <c r="E584" s="262"/>
      <c r="F584" s="262"/>
      <c r="G584" s="262"/>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322</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78" t="str">
        <f>C584</f>
        <v>Homogenní podlahová krytina v celé tloušťce stejného složení i provedení, nášlapná vrstva shodná s tloušťkou podlahoviny. Podlahovina antistatická s vnitřním elektrickým odporem ? 1·108 ?. PVC podlaha v dlaždicích cca 600x600, tloušťka dle EN ISO 24346 (EN 428) - 2mm ; klasifikace, oblast použití dle EN ISO 10581,10582 (EN 649) - 21 - 23, 31 - 34, 41 - 43 ; tloušťka nášlapné vrstvy dle EN ISO 24340 (EN 429) - homogenní krytina ; plošná hmotnost (informativní) dle EN ISO 23997 (EN 430) cca2780g/m2 ; rozměrová stálost dle EN ISO 23999 (EN 434) 0,25% ; trvalá deformace dle EN ISO 24343-1 (EN 433) ?0,1 mm ; stálobarevnost na umělém světle dle EN ISO 105 - B02 (METHOD 3) Stupeň 6 min. ; reakce výrobku na oheň dle EN 13501 -1 Stupeň B? - s1 ; garance 10let ; protikluznost dle ČSN 74 4507 DIN 511 30 — µ &gt; 0,6 , R11 ; vliv kolečkové židle dle EN 425 ; odolnost proti opotřebení dle EN 660-2 ; odolnost proti vzniku skvrn dle EN ISO 26987 (EN 423) ; odolnost proti bakteriím dle EN ISO 846.</v>
      </c>
      <c r="BB584" s="148"/>
      <c r="BC584" s="148"/>
      <c r="BD584" s="148"/>
      <c r="BE584" s="148"/>
      <c r="BF584" s="148"/>
      <c r="BG584" s="148"/>
      <c r="BH584" s="148"/>
    </row>
    <row r="585" spans="1:60" outlineLevel="2" x14ac:dyDescent="0.2">
      <c r="A585" s="155"/>
      <c r="B585" s="156"/>
      <c r="C585" s="189" t="s">
        <v>887</v>
      </c>
      <c r="D585" s="161"/>
      <c r="E585" s="162">
        <v>16.38</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238</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71">
        <v>166</v>
      </c>
      <c r="B586" s="172" t="s">
        <v>888</v>
      </c>
      <c r="C586" s="188" t="s">
        <v>866</v>
      </c>
      <c r="D586" s="173" t="s">
        <v>379</v>
      </c>
      <c r="E586" s="174">
        <v>15.19</v>
      </c>
      <c r="F586" s="175"/>
      <c r="G586" s="176">
        <f>ROUND(E586*F586,2)</f>
        <v>0</v>
      </c>
      <c r="H586" s="175"/>
      <c r="I586" s="176">
        <f>ROUND(E586*H586,2)</f>
        <v>0</v>
      </c>
      <c r="J586" s="175"/>
      <c r="K586" s="176">
        <f>ROUND(E586*J586,2)</f>
        <v>0</v>
      </c>
      <c r="L586" s="176">
        <v>21</v>
      </c>
      <c r="M586" s="176">
        <f>G586*(1+L586/100)</f>
        <v>0</v>
      </c>
      <c r="N586" s="174">
        <v>2.2000000000000001E-4</v>
      </c>
      <c r="O586" s="174">
        <f>ROUND(E586*N586,2)</f>
        <v>0</v>
      </c>
      <c r="P586" s="174">
        <v>0</v>
      </c>
      <c r="Q586" s="174">
        <f>ROUND(E586*P586,2)</f>
        <v>0</v>
      </c>
      <c r="R586" s="176"/>
      <c r="S586" s="176" t="s">
        <v>265</v>
      </c>
      <c r="T586" s="177" t="s">
        <v>266</v>
      </c>
      <c r="U586" s="159">
        <v>0.23</v>
      </c>
      <c r="V586" s="159">
        <f>ROUND(E586*U586,2)</f>
        <v>3.49</v>
      </c>
      <c r="W586" s="159"/>
      <c r="X586" s="159" t="s">
        <v>232</v>
      </c>
      <c r="Y586" s="159" t="s">
        <v>286</v>
      </c>
      <c r="Z586" s="148"/>
      <c r="AA586" s="148"/>
      <c r="AB586" s="148"/>
      <c r="AC586" s="148"/>
      <c r="AD586" s="148"/>
      <c r="AE586" s="148"/>
      <c r="AF586" s="148"/>
      <c r="AG586" s="148" t="s">
        <v>234</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2" x14ac:dyDescent="0.2">
      <c r="A587" s="155"/>
      <c r="B587" s="156"/>
      <c r="C587" s="261" t="s">
        <v>867</v>
      </c>
      <c r="D587" s="262"/>
      <c r="E587" s="262"/>
      <c r="F587" s="262"/>
      <c r="G587" s="262"/>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322</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2" x14ac:dyDescent="0.2">
      <c r="A588" s="155"/>
      <c r="B588" s="156"/>
      <c r="C588" s="189" t="s">
        <v>889</v>
      </c>
      <c r="D588" s="161"/>
      <c r="E588" s="162">
        <v>15.19</v>
      </c>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238</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71">
        <v>167</v>
      </c>
      <c r="B589" s="172" t="s">
        <v>890</v>
      </c>
      <c r="C589" s="188" t="s">
        <v>891</v>
      </c>
      <c r="D589" s="173" t="s">
        <v>379</v>
      </c>
      <c r="E589" s="174">
        <v>22.15</v>
      </c>
      <c r="F589" s="175"/>
      <c r="G589" s="176">
        <f>ROUND(E589*F589,2)</f>
        <v>0</v>
      </c>
      <c r="H589" s="175"/>
      <c r="I589" s="176">
        <f>ROUND(E589*H589,2)</f>
        <v>0</v>
      </c>
      <c r="J589" s="175"/>
      <c r="K589" s="176">
        <f>ROUND(E589*J589,2)</f>
        <v>0</v>
      </c>
      <c r="L589" s="176">
        <v>21</v>
      </c>
      <c r="M589" s="176">
        <f>G589*(1+L589/100)</f>
        <v>0</v>
      </c>
      <c r="N589" s="174">
        <v>1.7000000000000001E-4</v>
      </c>
      <c r="O589" s="174">
        <f>ROUND(E589*N589,2)</f>
        <v>0</v>
      </c>
      <c r="P589" s="174">
        <v>0</v>
      </c>
      <c r="Q589" s="174">
        <f>ROUND(E589*P589,2)</f>
        <v>0</v>
      </c>
      <c r="R589" s="176" t="s">
        <v>856</v>
      </c>
      <c r="S589" s="176" t="s">
        <v>231</v>
      </c>
      <c r="T589" s="177" t="s">
        <v>231</v>
      </c>
      <c r="U589" s="159">
        <v>0.152</v>
      </c>
      <c r="V589" s="159">
        <f>ROUND(E589*U589,2)</f>
        <v>3.37</v>
      </c>
      <c r="W589" s="159"/>
      <c r="X589" s="159" t="s">
        <v>232</v>
      </c>
      <c r="Y589" s="159" t="s">
        <v>233</v>
      </c>
      <c r="Z589" s="148"/>
      <c r="AA589" s="148"/>
      <c r="AB589" s="148"/>
      <c r="AC589" s="148"/>
      <c r="AD589" s="148"/>
      <c r="AE589" s="148"/>
      <c r="AF589" s="148"/>
      <c r="AG589" s="148" t="s">
        <v>234</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2" x14ac:dyDescent="0.2">
      <c r="A590" s="155"/>
      <c r="B590" s="156"/>
      <c r="C590" s="189" t="s">
        <v>892</v>
      </c>
      <c r="D590" s="161"/>
      <c r="E590" s="162">
        <v>22.15</v>
      </c>
      <c r="F590" s="159"/>
      <c r="G590" s="159"/>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238</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v>168</v>
      </c>
      <c r="B591" s="156" t="s">
        <v>893</v>
      </c>
      <c r="C591" s="191" t="s">
        <v>894</v>
      </c>
      <c r="D591" s="157" t="s">
        <v>0</v>
      </c>
      <c r="E591" s="186"/>
      <c r="F591" s="160"/>
      <c r="G591" s="159">
        <f>ROUND(E591*F591,2)</f>
        <v>0</v>
      </c>
      <c r="H591" s="160"/>
      <c r="I591" s="159">
        <f>ROUND(E591*H591,2)</f>
        <v>0</v>
      </c>
      <c r="J591" s="160"/>
      <c r="K591" s="159">
        <f>ROUND(E591*J591,2)</f>
        <v>0</v>
      </c>
      <c r="L591" s="159">
        <v>21</v>
      </c>
      <c r="M591" s="159">
        <f>G591*(1+L591/100)</f>
        <v>0</v>
      </c>
      <c r="N591" s="158">
        <v>0</v>
      </c>
      <c r="O591" s="158">
        <f>ROUND(E591*N591,2)</f>
        <v>0</v>
      </c>
      <c r="P591" s="158">
        <v>0</v>
      </c>
      <c r="Q591" s="158">
        <f>ROUND(E591*P591,2)</f>
        <v>0</v>
      </c>
      <c r="R591" s="159" t="s">
        <v>856</v>
      </c>
      <c r="S591" s="159" t="s">
        <v>231</v>
      </c>
      <c r="T591" s="159" t="s">
        <v>231</v>
      </c>
      <c r="U591" s="159">
        <v>0</v>
      </c>
      <c r="V591" s="159">
        <f>ROUND(E591*U591,2)</f>
        <v>0</v>
      </c>
      <c r="W591" s="159"/>
      <c r="X591" s="159" t="s">
        <v>667</v>
      </c>
      <c r="Y591" s="159" t="s">
        <v>233</v>
      </c>
      <c r="Z591" s="148"/>
      <c r="AA591" s="148"/>
      <c r="AB591" s="148"/>
      <c r="AC591" s="148"/>
      <c r="AD591" s="148"/>
      <c r="AE591" s="148"/>
      <c r="AF591" s="148"/>
      <c r="AG591" s="148" t="s">
        <v>668</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2" x14ac:dyDescent="0.2">
      <c r="A592" s="155"/>
      <c r="B592" s="156"/>
      <c r="C592" s="265" t="s">
        <v>776</v>
      </c>
      <c r="D592" s="266"/>
      <c r="E592" s="266"/>
      <c r="F592" s="266"/>
      <c r="G592" s="266"/>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236</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71">
        <v>169</v>
      </c>
      <c r="B593" s="172" t="s">
        <v>656</v>
      </c>
      <c r="C593" s="188" t="s">
        <v>657</v>
      </c>
      <c r="D593" s="173" t="s">
        <v>248</v>
      </c>
      <c r="E593" s="174">
        <v>0.73499999999999999</v>
      </c>
      <c r="F593" s="175"/>
      <c r="G593" s="176">
        <f>ROUND(E593*F593,2)</f>
        <v>0</v>
      </c>
      <c r="H593" s="175"/>
      <c r="I593" s="176">
        <f>ROUND(E593*H593,2)</f>
        <v>0</v>
      </c>
      <c r="J593" s="175"/>
      <c r="K593" s="176">
        <f>ROUND(E593*J593,2)</f>
        <v>0</v>
      </c>
      <c r="L593" s="176">
        <v>21</v>
      </c>
      <c r="M593" s="176">
        <f>G593*(1+L593/100)</f>
        <v>0</v>
      </c>
      <c r="N593" s="174">
        <v>0</v>
      </c>
      <c r="O593" s="174">
        <f>ROUND(E593*N593,2)</f>
        <v>0</v>
      </c>
      <c r="P593" s="174">
        <v>0</v>
      </c>
      <c r="Q593" s="174">
        <f>ROUND(E593*P593,2)</f>
        <v>0</v>
      </c>
      <c r="R593" s="176" t="s">
        <v>658</v>
      </c>
      <c r="S593" s="176" t="s">
        <v>231</v>
      </c>
      <c r="T593" s="177" t="s">
        <v>231</v>
      </c>
      <c r="U593" s="159">
        <v>0.01</v>
      </c>
      <c r="V593" s="159">
        <f>ROUND(E593*U593,2)</f>
        <v>0.01</v>
      </c>
      <c r="W593" s="159"/>
      <c r="X593" s="159" t="s">
        <v>648</v>
      </c>
      <c r="Y593" s="159" t="s">
        <v>233</v>
      </c>
      <c r="Z593" s="148"/>
      <c r="AA593" s="148"/>
      <c r="AB593" s="148"/>
      <c r="AC593" s="148"/>
      <c r="AD593" s="148"/>
      <c r="AE593" s="148"/>
      <c r="AF593" s="148"/>
      <c r="AG593" s="148" t="s">
        <v>649</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2" x14ac:dyDescent="0.2">
      <c r="A594" s="155"/>
      <c r="B594" s="156"/>
      <c r="C594" s="189" t="s">
        <v>650</v>
      </c>
      <c r="D594" s="161"/>
      <c r="E594" s="162"/>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238</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189" t="s">
        <v>895</v>
      </c>
      <c r="D595" s="161"/>
      <c r="E595" s="162"/>
      <c r="F595" s="159"/>
      <c r="G595" s="159"/>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238</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189" t="s">
        <v>896</v>
      </c>
      <c r="D596" s="161"/>
      <c r="E596" s="162">
        <v>0.73499999999999999</v>
      </c>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238</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ht="22.5" outlineLevel="1" x14ac:dyDescent="0.2">
      <c r="A597" s="171">
        <v>170</v>
      </c>
      <c r="B597" s="172" t="s">
        <v>659</v>
      </c>
      <c r="C597" s="188" t="s">
        <v>660</v>
      </c>
      <c r="D597" s="173" t="s">
        <v>248</v>
      </c>
      <c r="E597" s="174">
        <v>13.965</v>
      </c>
      <c r="F597" s="175"/>
      <c r="G597" s="176">
        <f>ROUND(E597*F597,2)</f>
        <v>0</v>
      </c>
      <c r="H597" s="175"/>
      <c r="I597" s="176">
        <f>ROUND(E597*H597,2)</f>
        <v>0</v>
      </c>
      <c r="J597" s="175"/>
      <c r="K597" s="176">
        <f>ROUND(E597*J597,2)</f>
        <v>0</v>
      </c>
      <c r="L597" s="176">
        <v>21</v>
      </c>
      <c r="M597" s="176">
        <f>G597*(1+L597/100)</f>
        <v>0</v>
      </c>
      <c r="N597" s="174">
        <v>0</v>
      </c>
      <c r="O597" s="174">
        <f>ROUND(E597*N597,2)</f>
        <v>0</v>
      </c>
      <c r="P597" s="174">
        <v>0</v>
      </c>
      <c r="Q597" s="174">
        <f>ROUND(E597*P597,2)</f>
        <v>0</v>
      </c>
      <c r="R597" s="176" t="s">
        <v>658</v>
      </c>
      <c r="S597" s="176" t="s">
        <v>231</v>
      </c>
      <c r="T597" s="177" t="s">
        <v>231</v>
      </c>
      <c r="U597" s="159">
        <v>0</v>
      </c>
      <c r="V597" s="159">
        <f>ROUND(E597*U597,2)</f>
        <v>0</v>
      </c>
      <c r="W597" s="159"/>
      <c r="X597" s="159" t="s">
        <v>648</v>
      </c>
      <c r="Y597" s="159" t="s">
        <v>233</v>
      </c>
      <c r="Z597" s="148"/>
      <c r="AA597" s="148"/>
      <c r="AB597" s="148"/>
      <c r="AC597" s="148"/>
      <c r="AD597" s="148"/>
      <c r="AE597" s="148"/>
      <c r="AF597" s="148"/>
      <c r="AG597" s="148" t="s">
        <v>649</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2" x14ac:dyDescent="0.2">
      <c r="A598" s="155"/>
      <c r="B598" s="156"/>
      <c r="C598" s="189" t="s">
        <v>650</v>
      </c>
      <c r="D598" s="161"/>
      <c r="E598" s="162"/>
      <c r="F598" s="159"/>
      <c r="G598" s="15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238</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189" t="s">
        <v>895</v>
      </c>
      <c r="D599" s="161"/>
      <c r="E599" s="162"/>
      <c r="F599" s="159"/>
      <c r="G599" s="15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238</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189" t="s">
        <v>897</v>
      </c>
      <c r="D600" s="161"/>
      <c r="E600" s="162">
        <v>13.965</v>
      </c>
      <c r="F600" s="159"/>
      <c r="G600" s="15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238</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71">
        <v>171</v>
      </c>
      <c r="B601" s="172" t="s">
        <v>646</v>
      </c>
      <c r="C601" s="188" t="s">
        <v>647</v>
      </c>
      <c r="D601" s="173" t="s">
        <v>248</v>
      </c>
      <c r="E601" s="174">
        <v>0.73499999999999999</v>
      </c>
      <c r="F601" s="175"/>
      <c r="G601" s="176">
        <f>ROUND(E601*F601,2)</f>
        <v>0</v>
      </c>
      <c r="H601" s="175"/>
      <c r="I601" s="176">
        <f>ROUND(E601*H601,2)</f>
        <v>0</v>
      </c>
      <c r="J601" s="175"/>
      <c r="K601" s="176">
        <f>ROUND(E601*J601,2)</f>
        <v>0</v>
      </c>
      <c r="L601" s="176">
        <v>21</v>
      </c>
      <c r="M601" s="176">
        <f>G601*(1+L601/100)</f>
        <v>0</v>
      </c>
      <c r="N601" s="174">
        <v>0</v>
      </c>
      <c r="O601" s="174">
        <f>ROUND(E601*N601,2)</f>
        <v>0</v>
      </c>
      <c r="P601" s="174">
        <v>0</v>
      </c>
      <c r="Q601" s="174">
        <f>ROUND(E601*P601,2)</f>
        <v>0</v>
      </c>
      <c r="R601" s="176" t="s">
        <v>540</v>
      </c>
      <c r="S601" s="176" t="s">
        <v>231</v>
      </c>
      <c r="T601" s="177" t="s">
        <v>231</v>
      </c>
      <c r="U601" s="159">
        <v>0.94199999999999995</v>
      </c>
      <c r="V601" s="159">
        <f>ROUND(E601*U601,2)</f>
        <v>0.69</v>
      </c>
      <c r="W601" s="159"/>
      <c r="X601" s="159" t="s">
        <v>648</v>
      </c>
      <c r="Y601" s="159" t="s">
        <v>233</v>
      </c>
      <c r="Z601" s="148"/>
      <c r="AA601" s="148"/>
      <c r="AB601" s="148"/>
      <c r="AC601" s="148"/>
      <c r="AD601" s="148"/>
      <c r="AE601" s="148"/>
      <c r="AF601" s="148"/>
      <c r="AG601" s="148" t="s">
        <v>649</v>
      </c>
      <c r="AH601" s="148"/>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2" x14ac:dyDescent="0.2">
      <c r="A602" s="155"/>
      <c r="B602" s="156"/>
      <c r="C602" s="189" t="s">
        <v>650</v>
      </c>
      <c r="D602" s="161"/>
      <c r="E602" s="162"/>
      <c r="F602" s="159"/>
      <c r="G602" s="15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238</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89" t="s">
        <v>895</v>
      </c>
      <c r="D603" s="161"/>
      <c r="E603" s="162"/>
      <c r="F603" s="159"/>
      <c r="G603" s="15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238</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3" x14ac:dyDescent="0.2">
      <c r="A604" s="155"/>
      <c r="B604" s="156"/>
      <c r="C604" s="189" t="s">
        <v>896</v>
      </c>
      <c r="D604" s="161"/>
      <c r="E604" s="162">
        <v>0.73499999999999999</v>
      </c>
      <c r="F604" s="159"/>
      <c r="G604" s="15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238</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ht="22.5" outlineLevel="1" x14ac:dyDescent="0.2">
      <c r="A605" s="171">
        <v>172</v>
      </c>
      <c r="B605" s="172" t="s">
        <v>653</v>
      </c>
      <c r="C605" s="188" t="s">
        <v>654</v>
      </c>
      <c r="D605" s="173" t="s">
        <v>248</v>
      </c>
      <c r="E605" s="174">
        <v>1.47</v>
      </c>
      <c r="F605" s="175"/>
      <c r="G605" s="176">
        <f>ROUND(E605*F605,2)</f>
        <v>0</v>
      </c>
      <c r="H605" s="175"/>
      <c r="I605" s="176">
        <f>ROUND(E605*H605,2)</f>
        <v>0</v>
      </c>
      <c r="J605" s="175"/>
      <c r="K605" s="176">
        <f>ROUND(E605*J605,2)</f>
        <v>0</v>
      </c>
      <c r="L605" s="176">
        <v>21</v>
      </c>
      <c r="M605" s="176">
        <f>G605*(1+L605/100)</f>
        <v>0</v>
      </c>
      <c r="N605" s="174">
        <v>0</v>
      </c>
      <c r="O605" s="174">
        <f>ROUND(E605*N605,2)</f>
        <v>0</v>
      </c>
      <c r="P605" s="174">
        <v>0</v>
      </c>
      <c r="Q605" s="174">
        <f>ROUND(E605*P605,2)</f>
        <v>0</v>
      </c>
      <c r="R605" s="176" t="s">
        <v>540</v>
      </c>
      <c r="S605" s="176" t="s">
        <v>231</v>
      </c>
      <c r="T605" s="177" t="s">
        <v>231</v>
      </c>
      <c r="U605" s="159">
        <v>0.105</v>
      </c>
      <c r="V605" s="159">
        <f>ROUND(E605*U605,2)</f>
        <v>0.15</v>
      </c>
      <c r="W605" s="159"/>
      <c r="X605" s="159" t="s">
        <v>648</v>
      </c>
      <c r="Y605" s="159" t="s">
        <v>233</v>
      </c>
      <c r="Z605" s="148"/>
      <c r="AA605" s="148"/>
      <c r="AB605" s="148"/>
      <c r="AC605" s="148"/>
      <c r="AD605" s="148"/>
      <c r="AE605" s="148"/>
      <c r="AF605" s="148"/>
      <c r="AG605" s="148" t="s">
        <v>649</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189" t="s">
        <v>650</v>
      </c>
      <c r="D606" s="161"/>
      <c r="E606" s="162"/>
      <c r="F606" s="159"/>
      <c r="G606" s="159"/>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238</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3" x14ac:dyDescent="0.2">
      <c r="A607" s="155"/>
      <c r="B607" s="156"/>
      <c r="C607" s="189" t="s">
        <v>895</v>
      </c>
      <c r="D607" s="161"/>
      <c r="E607" s="162"/>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238</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3" x14ac:dyDescent="0.2">
      <c r="A608" s="155"/>
      <c r="B608" s="156"/>
      <c r="C608" s="189" t="s">
        <v>898</v>
      </c>
      <c r="D608" s="161"/>
      <c r="E608" s="162">
        <v>1.47</v>
      </c>
      <c r="F608" s="159"/>
      <c r="G608" s="159"/>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238</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71">
        <v>173</v>
      </c>
      <c r="B609" s="172" t="s">
        <v>899</v>
      </c>
      <c r="C609" s="188" t="s">
        <v>900</v>
      </c>
      <c r="D609" s="173" t="s">
        <v>248</v>
      </c>
      <c r="E609" s="174">
        <v>0.73499999999999999</v>
      </c>
      <c r="F609" s="175"/>
      <c r="G609" s="176">
        <f>ROUND(E609*F609,2)</f>
        <v>0</v>
      </c>
      <c r="H609" s="175"/>
      <c r="I609" s="176">
        <f>ROUND(E609*H609,2)</f>
        <v>0</v>
      </c>
      <c r="J609" s="175"/>
      <c r="K609" s="176">
        <f>ROUND(E609*J609,2)</f>
        <v>0</v>
      </c>
      <c r="L609" s="176">
        <v>21</v>
      </c>
      <c r="M609" s="176">
        <f>G609*(1+L609/100)</f>
        <v>0</v>
      </c>
      <c r="N609" s="174">
        <v>0</v>
      </c>
      <c r="O609" s="174">
        <f>ROUND(E609*N609,2)</f>
        <v>0</v>
      </c>
      <c r="P609" s="174">
        <v>0</v>
      </c>
      <c r="Q609" s="174">
        <f>ROUND(E609*P609,2)</f>
        <v>0</v>
      </c>
      <c r="R609" s="176" t="s">
        <v>540</v>
      </c>
      <c r="S609" s="176" t="s">
        <v>231</v>
      </c>
      <c r="T609" s="177" t="s">
        <v>231</v>
      </c>
      <c r="U609" s="159">
        <v>0</v>
      </c>
      <c r="V609" s="159">
        <f>ROUND(E609*U609,2)</f>
        <v>0</v>
      </c>
      <c r="W609" s="159"/>
      <c r="X609" s="159" t="s">
        <v>648</v>
      </c>
      <c r="Y609" s="159" t="s">
        <v>233</v>
      </c>
      <c r="Z609" s="148"/>
      <c r="AA609" s="148"/>
      <c r="AB609" s="148"/>
      <c r="AC609" s="148"/>
      <c r="AD609" s="148"/>
      <c r="AE609" s="148"/>
      <c r="AF609" s="148"/>
      <c r="AG609" s="148" t="s">
        <v>649</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261" t="s">
        <v>901</v>
      </c>
      <c r="D610" s="262"/>
      <c r="E610" s="262"/>
      <c r="F610" s="262"/>
      <c r="G610" s="262"/>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322</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2" x14ac:dyDescent="0.2">
      <c r="A611" s="155"/>
      <c r="B611" s="156"/>
      <c r="C611" s="189" t="s">
        <v>650</v>
      </c>
      <c r="D611" s="161"/>
      <c r="E611" s="162"/>
      <c r="F611" s="159"/>
      <c r="G611" s="15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238</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189" t="s">
        <v>895</v>
      </c>
      <c r="D612" s="161"/>
      <c r="E612" s="162"/>
      <c r="F612" s="159"/>
      <c r="G612" s="159"/>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238</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3" x14ac:dyDescent="0.2">
      <c r="A613" s="155"/>
      <c r="B613" s="156"/>
      <c r="C613" s="189" t="s">
        <v>896</v>
      </c>
      <c r="D613" s="161"/>
      <c r="E613" s="162">
        <v>0.73499999999999999</v>
      </c>
      <c r="F613" s="159"/>
      <c r="G613" s="159"/>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238</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x14ac:dyDescent="0.2">
      <c r="A614" s="164" t="s">
        <v>225</v>
      </c>
      <c r="B614" s="165" t="s">
        <v>183</v>
      </c>
      <c r="C614" s="187" t="s">
        <v>184</v>
      </c>
      <c r="D614" s="166"/>
      <c r="E614" s="167"/>
      <c r="F614" s="168"/>
      <c r="G614" s="168">
        <f>SUMIF(AG615:AG673,"&lt;&gt;NOR",G615:G673)</f>
        <v>0</v>
      </c>
      <c r="H614" s="168"/>
      <c r="I614" s="168">
        <f>SUM(I615:I673)</f>
        <v>0</v>
      </c>
      <c r="J614" s="168"/>
      <c r="K614" s="168">
        <f>SUM(K615:K673)</f>
        <v>0</v>
      </c>
      <c r="L614" s="168"/>
      <c r="M614" s="168">
        <f>SUM(M615:M673)</f>
        <v>0</v>
      </c>
      <c r="N614" s="167"/>
      <c r="O614" s="167">
        <f>SUM(O615:O673)</f>
        <v>2.9799999999999995</v>
      </c>
      <c r="P614" s="167"/>
      <c r="Q614" s="167">
        <f>SUM(Q615:Q673)</f>
        <v>0</v>
      </c>
      <c r="R614" s="168"/>
      <c r="S614" s="168"/>
      <c r="T614" s="169"/>
      <c r="U614" s="163"/>
      <c r="V614" s="163">
        <f>SUM(V615:V673)</f>
        <v>211.51999999999998</v>
      </c>
      <c r="W614" s="163"/>
      <c r="X614" s="163"/>
      <c r="Y614" s="163"/>
      <c r="AG614" t="s">
        <v>226</v>
      </c>
    </row>
    <row r="615" spans="1:60" outlineLevel="1" x14ac:dyDescent="0.2">
      <c r="A615" s="171">
        <v>174</v>
      </c>
      <c r="B615" s="172" t="s">
        <v>902</v>
      </c>
      <c r="C615" s="188" t="s">
        <v>903</v>
      </c>
      <c r="D615" s="173" t="s">
        <v>253</v>
      </c>
      <c r="E615" s="174">
        <v>166.40199999999999</v>
      </c>
      <c r="F615" s="175"/>
      <c r="G615" s="176">
        <f>ROUND(E615*F615,2)</f>
        <v>0</v>
      </c>
      <c r="H615" s="175"/>
      <c r="I615" s="176">
        <f>ROUND(E615*H615,2)</f>
        <v>0</v>
      </c>
      <c r="J615" s="175"/>
      <c r="K615" s="176">
        <f>ROUND(E615*J615,2)</f>
        <v>0</v>
      </c>
      <c r="L615" s="176">
        <v>21</v>
      </c>
      <c r="M615" s="176">
        <f>G615*(1+L615/100)</f>
        <v>0</v>
      </c>
      <c r="N615" s="174">
        <v>2.1000000000000001E-4</v>
      </c>
      <c r="O615" s="174">
        <f>ROUND(E615*N615,2)</f>
        <v>0.03</v>
      </c>
      <c r="P615" s="174">
        <v>0</v>
      </c>
      <c r="Q615" s="174">
        <f>ROUND(E615*P615,2)</f>
        <v>0</v>
      </c>
      <c r="R615" s="176" t="s">
        <v>832</v>
      </c>
      <c r="S615" s="176" t="s">
        <v>231</v>
      </c>
      <c r="T615" s="177" t="s">
        <v>231</v>
      </c>
      <c r="U615" s="159">
        <v>0.05</v>
      </c>
      <c r="V615" s="159">
        <f>ROUND(E615*U615,2)</f>
        <v>8.32</v>
      </c>
      <c r="W615" s="159"/>
      <c r="X615" s="159" t="s">
        <v>232</v>
      </c>
      <c r="Y615" s="159" t="s">
        <v>233</v>
      </c>
      <c r="Z615" s="148"/>
      <c r="AA615" s="148"/>
      <c r="AB615" s="148"/>
      <c r="AC615" s="148"/>
      <c r="AD615" s="148"/>
      <c r="AE615" s="148"/>
      <c r="AF615" s="148"/>
      <c r="AG615" s="148" t="s">
        <v>234</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5"/>
      <c r="B616" s="156"/>
      <c r="C616" s="261" t="s">
        <v>904</v>
      </c>
      <c r="D616" s="262"/>
      <c r="E616" s="262"/>
      <c r="F616" s="262"/>
      <c r="G616" s="262"/>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322</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2" x14ac:dyDescent="0.2">
      <c r="A617" s="155"/>
      <c r="B617" s="156"/>
      <c r="C617" s="189" t="s">
        <v>905</v>
      </c>
      <c r="D617" s="161"/>
      <c r="E617" s="162">
        <v>166.40199999999999</v>
      </c>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238</v>
      </c>
      <c r="AH617" s="148">
        <v>5</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ht="22.5" outlineLevel="1" x14ac:dyDescent="0.2">
      <c r="A618" s="171">
        <v>175</v>
      </c>
      <c r="B618" s="172" t="s">
        <v>906</v>
      </c>
      <c r="C618" s="188" t="s">
        <v>907</v>
      </c>
      <c r="D618" s="173" t="s">
        <v>253</v>
      </c>
      <c r="E618" s="174">
        <v>166.40199999999999</v>
      </c>
      <c r="F618" s="175"/>
      <c r="G618" s="176">
        <f>ROUND(E618*F618,2)</f>
        <v>0</v>
      </c>
      <c r="H618" s="175"/>
      <c r="I618" s="176">
        <f>ROUND(E618*H618,2)</f>
        <v>0</v>
      </c>
      <c r="J618" s="175"/>
      <c r="K618" s="176">
        <f>ROUND(E618*J618,2)</f>
        <v>0</v>
      </c>
      <c r="L618" s="176">
        <v>21</v>
      </c>
      <c r="M618" s="176">
        <f>G618*(1+L618/100)</f>
        <v>0</v>
      </c>
      <c r="N618" s="174">
        <v>4.8700000000000002E-3</v>
      </c>
      <c r="O618" s="174">
        <f>ROUND(E618*N618,2)</f>
        <v>0.81</v>
      </c>
      <c r="P618" s="174">
        <v>0</v>
      </c>
      <c r="Q618" s="174">
        <f>ROUND(E618*P618,2)</f>
        <v>0</v>
      </c>
      <c r="R618" s="176" t="s">
        <v>832</v>
      </c>
      <c r="S618" s="176" t="s">
        <v>231</v>
      </c>
      <c r="T618" s="177" t="s">
        <v>231</v>
      </c>
      <c r="U618" s="159">
        <v>1.1259999999999999</v>
      </c>
      <c r="V618" s="159">
        <f>ROUND(E618*U618,2)</f>
        <v>187.37</v>
      </c>
      <c r="W618" s="159"/>
      <c r="X618" s="159" t="s">
        <v>232</v>
      </c>
      <c r="Y618" s="159" t="s">
        <v>233</v>
      </c>
      <c r="Z618" s="148"/>
      <c r="AA618" s="148"/>
      <c r="AB618" s="148"/>
      <c r="AC618" s="148"/>
      <c r="AD618" s="148"/>
      <c r="AE618" s="148"/>
      <c r="AF618" s="148"/>
      <c r="AG618" s="148" t="s">
        <v>234</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2" x14ac:dyDescent="0.2">
      <c r="A619" s="155"/>
      <c r="B619" s="156"/>
      <c r="C619" s="189" t="s">
        <v>390</v>
      </c>
      <c r="D619" s="161"/>
      <c r="E619" s="162">
        <v>3.2</v>
      </c>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238</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89" t="s">
        <v>908</v>
      </c>
      <c r="D620" s="161"/>
      <c r="E620" s="162">
        <v>16.082999999999998</v>
      </c>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238</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89" t="s">
        <v>909</v>
      </c>
      <c r="D621" s="161"/>
      <c r="E621" s="162">
        <v>17.384</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238</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x14ac:dyDescent="0.2">
      <c r="A622" s="155"/>
      <c r="B622" s="156"/>
      <c r="C622" s="189" t="s">
        <v>910</v>
      </c>
      <c r="D622" s="161"/>
      <c r="E622" s="162">
        <v>8.7010000000000005</v>
      </c>
      <c r="F622" s="159"/>
      <c r="G622" s="159"/>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238</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3" x14ac:dyDescent="0.2">
      <c r="A623" s="155"/>
      <c r="B623" s="156"/>
      <c r="C623" s="189" t="s">
        <v>692</v>
      </c>
      <c r="D623" s="161"/>
      <c r="E623" s="162">
        <v>6.7830000000000004</v>
      </c>
      <c r="F623" s="159"/>
      <c r="G623" s="159"/>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238</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189" t="s">
        <v>693</v>
      </c>
      <c r="D624" s="161"/>
      <c r="E624" s="162">
        <v>12.901</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238</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189" t="s">
        <v>911</v>
      </c>
      <c r="D625" s="161"/>
      <c r="E625" s="162">
        <v>8.3409999999999993</v>
      </c>
      <c r="F625" s="159"/>
      <c r="G625" s="159"/>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238</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3" x14ac:dyDescent="0.2">
      <c r="A626" s="155"/>
      <c r="B626" s="156"/>
      <c r="C626" s="189" t="s">
        <v>695</v>
      </c>
      <c r="D626" s="161"/>
      <c r="E626" s="162">
        <v>6.423</v>
      </c>
      <c r="F626" s="159"/>
      <c r="G626" s="159"/>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238</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189" t="s">
        <v>693</v>
      </c>
      <c r="D627" s="161"/>
      <c r="E627" s="162">
        <v>12.901</v>
      </c>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238</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89" t="s">
        <v>912</v>
      </c>
      <c r="D628" s="161"/>
      <c r="E628" s="162">
        <v>4.32</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238</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189" t="s">
        <v>913</v>
      </c>
      <c r="D629" s="161"/>
      <c r="E629" s="162">
        <v>4.32</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238</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3" x14ac:dyDescent="0.2">
      <c r="A630" s="155"/>
      <c r="B630" s="156"/>
      <c r="C630" s="189" t="s">
        <v>914</v>
      </c>
      <c r="D630" s="161"/>
      <c r="E630" s="162">
        <v>4.32</v>
      </c>
      <c r="F630" s="159"/>
      <c r="G630" s="15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238</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5"/>
      <c r="B631" s="156"/>
      <c r="C631" s="189" t="s">
        <v>915</v>
      </c>
      <c r="D631" s="161"/>
      <c r="E631" s="162">
        <v>4.32</v>
      </c>
      <c r="F631" s="159"/>
      <c r="G631" s="159"/>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238</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189" t="s">
        <v>916</v>
      </c>
      <c r="D632" s="161"/>
      <c r="E632" s="162">
        <v>4.32</v>
      </c>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238</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189" t="s">
        <v>917</v>
      </c>
      <c r="D633" s="161"/>
      <c r="E633" s="162">
        <v>4.32</v>
      </c>
      <c r="F633" s="159"/>
      <c r="G633" s="15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238</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3" x14ac:dyDescent="0.2">
      <c r="A634" s="155"/>
      <c r="B634" s="156"/>
      <c r="C634" s="189" t="s">
        <v>918</v>
      </c>
      <c r="D634" s="161"/>
      <c r="E634" s="162">
        <v>4.32</v>
      </c>
      <c r="F634" s="159"/>
      <c r="G634" s="159"/>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238</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189" t="s">
        <v>919</v>
      </c>
      <c r="D635" s="161"/>
      <c r="E635" s="162">
        <v>2.7</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238</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3" x14ac:dyDescent="0.2">
      <c r="A636" s="155"/>
      <c r="B636" s="156"/>
      <c r="C636" s="189" t="s">
        <v>920</v>
      </c>
      <c r="D636" s="161"/>
      <c r="E636" s="162">
        <v>4.32</v>
      </c>
      <c r="F636" s="159"/>
      <c r="G636" s="159"/>
      <c r="H636" s="159"/>
      <c r="I636" s="159"/>
      <c r="J636" s="159"/>
      <c r="K636" s="159"/>
      <c r="L636" s="159"/>
      <c r="M636" s="159"/>
      <c r="N636" s="158"/>
      <c r="O636" s="158"/>
      <c r="P636" s="158"/>
      <c r="Q636" s="158"/>
      <c r="R636" s="159"/>
      <c r="S636" s="159"/>
      <c r="T636" s="159"/>
      <c r="U636" s="159"/>
      <c r="V636" s="159"/>
      <c r="W636" s="159"/>
      <c r="X636" s="159"/>
      <c r="Y636" s="159"/>
      <c r="Z636" s="148"/>
      <c r="AA636" s="148"/>
      <c r="AB636" s="148"/>
      <c r="AC636" s="148"/>
      <c r="AD636" s="148"/>
      <c r="AE636" s="148"/>
      <c r="AF636" s="148"/>
      <c r="AG636" s="148" t="s">
        <v>238</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3" x14ac:dyDescent="0.2">
      <c r="A637" s="155"/>
      <c r="B637" s="156"/>
      <c r="C637" s="189" t="s">
        <v>921</v>
      </c>
      <c r="D637" s="161"/>
      <c r="E637" s="162">
        <v>9.6609999999999996</v>
      </c>
      <c r="F637" s="159"/>
      <c r="G637" s="159"/>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238</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3" x14ac:dyDescent="0.2">
      <c r="A638" s="155"/>
      <c r="B638" s="156"/>
      <c r="C638" s="189" t="s">
        <v>697</v>
      </c>
      <c r="D638" s="161"/>
      <c r="E638" s="162">
        <v>10.551</v>
      </c>
      <c r="F638" s="159"/>
      <c r="G638" s="159"/>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238</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3" x14ac:dyDescent="0.2">
      <c r="A639" s="155"/>
      <c r="B639" s="156"/>
      <c r="C639" s="189" t="s">
        <v>698</v>
      </c>
      <c r="D639" s="161"/>
      <c r="E639" s="162">
        <v>16.213000000000001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238</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ht="33.75" outlineLevel="1" x14ac:dyDescent="0.2">
      <c r="A640" s="171">
        <v>176</v>
      </c>
      <c r="B640" s="172" t="s">
        <v>922</v>
      </c>
      <c r="C640" s="188" t="s">
        <v>923</v>
      </c>
      <c r="D640" s="173" t="s">
        <v>253</v>
      </c>
      <c r="E640" s="174">
        <v>80.369</v>
      </c>
      <c r="F640" s="175"/>
      <c r="G640" s="176">
        <f>ROUND(E640*F640,2)</f>
        <v>0</v>
      </c>
      <c r="H640" s="175"/>
      <c r="I640" s="176">
        <f>ROUND(E640*H640,2)</f>
        <v>0</v>
      </c>
      <c r="J640" s="175"/>
      <c r="K640" s="176">
        <f>ROUND(E640*J640,2)</f>
        <v>0</v>
      </c>
      <c r="L640" s="176">
        <v>21</v>
      </c>
      <c r="M640" s="176">
        <f>G640*(1+L640/100)</f>
        <v>0</v>
      </c>
      <c r="N640" s="174">
        <v>0</v>
      </c>
      <c r="O640" s="174">
        <f>ROUND(E640*N640,2)</f>
        <v>0</v>
      </c>
      <c r="P640" s="174">
        <v>0</v>
      </c>
      <c r="Q640" s="174">
        <f>ROUND(E640*P640,2)</f>
        <v>0</v>
      </c>
      <c r="R640" s="176" t="s">
        <v>832</v>
      </c>
      <c r="S640" s="176" t="s">
        <v>231</v>
      </c>
      <c r="T640" s="177" t="s">
        <v>231</v>
      </c>
      <c r="U640" s="159">
        <v>0.1</v>
      </c>
      <c r="V640" s="159">
        <f>ROUND(E640*U640,2)</f>
        <v>8.0399999999999991</v>
      </c>
      <c r="W640" s="159"/>
      <c r="X640" s="159" t="s">
        <v>232</v>
      </c>
      <c r="Y640" s="159" t="s">
        <v>233</v>
      </c>
      <c r="Z640" s="148"/>
      <c r="AA640" s="148"/>
      <c r="AB640" s="148"/>
      <c r="AC640" s="148"/>
      <c r="AD640" s="148"/>
      <c r="AE640" s="148"/>
      <c r="AF640" s="148"/>
      <c r="AG640" s="148" t="s">
        <v>234</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2" x14ac:dyDescent="0.2">
      <c r="A641" s="155"/>
      <c r="B641" s="156"/>
      <c r="C641" s="189" t="s">
        <v>390</v>
      </c>
      <c r="D641" s="161"/>
      <c r="E641" s="162">
        <v>3.2</v>
      </c>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238</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89" t="s">
        <v>910</v>
      </c>
      <c r="D642" s="161"/>
      <c r="E642" s="162">
        <v>8.7010000000000005</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238</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189" t="s">
        <v>692</v>
      </c>
      <c r="D643" s="161"/>
      <c r="E643" s="162">
        <v>6.7830000000000004</v>
      </c>
      <c r="F643" s="159"/>
      <c r="G643" s="159"/>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238</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5"/>
      <c r="B644" s="156"/>
      <c r="C644" s="189" t="s">
        <v>911</v>
      </c>
      <c r="D644" s="161"/>
      <c r="E644" s="162">
        <v>8.3409999999999993</v>
      </c>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238</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89" t="s">
        <v>695</v>
      </c>
      <c r="D645" s="161"/>
      <c r="E645" s="162">
        <v>6.423</v>
      </c>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238</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89" t="s">
        <v>912</v>
      </c>
      <c r="D646" s="161"/>
      <c r="E646" s="162">
        <v>4.32</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238</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89" t="s">
        <v>913</v>
      </c>
      <c r="D647" s="161"/>
      <c r="E647" s="162">
        <v>4.32</v>
      </c>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238</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189" t="s">
        <v>914</v>
      </c>
      <c r="D648" s="161"/>
      <c r="E648" s="162">
        <v>4.32</v>
      </c>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238</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189" t="s">
        <v>915</v>
      </c>
      <c r="D649" s="161"/>
      <c r="E649" s="162">
        <v>4.32</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238</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5"/>
      <c r="B650" s="156"/>
      <c r="C650" s="189" t="s">
        <v>916</v>
      </c>
      <c r="D650" s="161"/>
      <c r="E650" s="162">
        <v>4.32</v>
      </c>
      <c r="F650" s="159"/>
      <c r="G650" s="159"/>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238</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89" t="s">
        <v>917</v>
      </c>
      <c r="D651" s="161"/>
      <c r="E651" s="162">
        <v>4.32</v>
      </c>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238</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189" t="s">
        <v>918</v>
      </c>
      <c r="D652" s="161"/>
      <c r="E652" s="162">
        <v>4.32</v>
      </c>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238</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89" t="s">
        <v>919</v>
      </c>
      <c r="D653" s="161"/>
      <c r="E653" s="162">
        <v>2.7</v>
      </c>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238</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89" t="s">
        <v>920</v>
      </c>
      <c r="D654" s="161"/>
      <c r="E654" s="162">
        <v>4.32</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238</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89" t="s">
        <v>921</v>
      </c>
      <c r="D655" s="161"/>
      <c r="E655" s="162">
        <v>9.6609999999999996</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238</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71">
        <v>177</v>
      </c>
      <c r="B656" s="172" t="s">
        <v>924</v>
      </c>
      <c r="C656" s="188" t="s">
        <v>925</v>
      </c>
      <c r="D656" s="173" t="s">
        <v>253</v>
      </c>
      <c r="E656" s="174">
        <v>174.72210000000001</v>
      </c>
      <c r="F656" s="175"/>
      <c r="G656" s="176">
        <f>ROUND(E656*F656,2)</f>
        <v>0</v>
      </c>
      <c r="H656" s="175"/>
      <c r="I656" s="176">
        <f>ROUND(E656*H656,2)</f>
        <v>0</v>
      </c>
      <c r="J656" s="175"/>
      <c r="K656" s="176">
        <f>ROUND(E656*J656,2)</f>
        <v>0</v>
      </c>
      <c r="L656" s="176">
        <v>21</v>
      </c>
      <c r="M656" s="176">
        <f>G656*(1+L656/100)</f>
        <v>0</v>
      </c>
      <c r="N656" s="174">
        <v>1.2200000000000001E-2</v>
      </c>
      <c r="O656" s="174">
        <f>ROUND(E656*N656,2)</f>
        <v>2.13</v>
      </c>
      <c r="P656" s="174">
        <v>0</v>
      </c>
      <c r="Q656" s="174">
        <f>ROUND(E656*P656,2)</f>
        <v>0</v>
      </c>
      <c r="R656" s="176"/>
      <c r="S656" s="176" t="s">
        <v>265</v>
      </c>
      <c r="T656" s="177" t="s">
        <v>231</v>
      </c>
      <c r="U656" s="159">
        <v>0</v>
      </c>
      <c r="V656" s="159">
        <f>ROUND(E656*U656,2)</f>
        <v>0</v>
      </c>
      <c r="W656" s="159"/>
      <c r="X656" s="159" t="s">
        <v>414</v>
      </c>
      <c r="Y656" s="159" t="s">
        <v>233</v>
      </c>
      <c r="Z656" s="148"/>
      <c r="AA656" s="148"/>
      <c r="AB656" s="148"/>
      <c r="AC656" s="148"/>
      <c r="AD656" s="148"/>
      <c r="AE656" s="148"/>
      <c r="AF656" s="148"/>
      <c r="AG656" s="148" t="s">
        <v>415</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2" x14ac:dyDescent="0.2">
      <c r="A657" s="155"/>
      <c r="B657" s="156"/>
      <c r="C657" s="261" t="s">
        <v>926</v>
      </c>
      <c r="D657" s="262"/>
      <c r="E657" s="262"/>
      <c r="F657" s="262"/>
      <c r="G657" s="262"/>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322</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2" x14ac:dyDescent="0.2">
      <c r="A658" s="155"/>
      <c r="B658" s="156"/>
      <c r="C658" s="189" t="s">
        <v>927</v>
      </c>
      <c r="D658" s="161"/>
      <c r="E658" s="162">
        <v>174.72210000000001</v>
      </c>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238</v>
      </c>
      <c r="AH658" s="148">
        <v>5</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71">
        <v>178</v>
      </c>
      <c r="B659" s="172" t="s">
        <v>928</v>
      </c>
      <c r="C659" s="188" t="s">
        <v>929</v>
      </c>
      <c r="D659" s="173" t="s">
        <v>379</v>
      </c>
      <c r="E659" s="174">
        <v>62.49</v>
      </c>
      <c r="F659" s="175"/>
      <c r="G659" s="176">
        <f>ROUND(E659*F659,2)</f>
        <v>0</v>
      </c>
      <c r="H659" s="175"/>
      <c r="I659" s="176">
        <f>ROUND(E659*H659,2)</f>
        <v>0</v>
      </c>
      <c r="J659" s="175"/>
      <c r="K659" s="176">
        <f>ROUND(E659*J659,2)</f>
        <v>0</v>
      </c>
      <c r="L659" s="176">
        <v>21</v>
      </c>
      <c r="M659" s="176">
        <f>G659*(1+L659/100)</f>
        <v>0</v>
      </c>
      <c r="N659" s="174">
        <v>1.2999999999999999E-4</v>
      </c>
      <c r="O659" s="174">
        <f>ROUND(E659*N659,2)</f>
        <v>0.01</v>
      </c>
      <c r="P659" s="174">
        <v>0</v>
      </c>
      <c r="Q659" s="174">
        <f>ROUND(E659*P659,2)</f>
        <v>0</v>
      </c>
      <c r="R659" s="176" t="s">
        <v>832</v>
      </c>
      <c r="S659" s="176" t="s">
        <v>231</v>
      </c>
      <c r="T659" s="177" t="s">
        <v>231</v>
      </c>
      <c r="U659" s="159">
        <v>0.12</v>
      </c>
      <c r="V659" s="159">
        <f>ROUND(E659*U659,2)</f>
        <v>7.5</v>
      </c>
      <c r="W659" s="159"/>
      <c r="X659" s="159" t="s">
        <v>232</v>
      </c>
      <c r="Y659" s="159" t="s">
        <v>233</v>
      </c>
      <c r="Z659" s="148"/>
      <c r="AA659" s="148"/>
      <c r="AB659" s="148"/>
      <c r="AC659" s="148"/>
      <c r="AD659" s="148"/>
      <c r="AE659" s="148"/>
      <c r="AF659" s="148"/>
      <c r="AG659" s="148" t="s">
        <v>234</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2" x14ac:dyDescent="0.2">
      <c r="A660" s="155"/>
      <c r="B660" s="156"/>
      <c r="C660" s="189" t="s">
        <v>701</v>
      </c>
      <c r="D660" s="161"/>
      <c r="E660" s="162">
        <v>7.44</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238</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89" t="s">
        <v>930</v>
      </c>
      <c r="D661" s="161"/>
      <c r="E661" s="162">
        <v>7.9</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238</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89" t="s">
        <v>703</v>
      </c>
      <c r="D662" s="161"/>
      <c r="E662" s="162">
        <v>4.2</v>
      </c>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238</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89" t="s">
        <v>704</v>
      </c>
      <c r="D663" s="161"/>
      <c r="E663" s="162">
        <v>4.55</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238</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89" t="s">
        <v>705</v>
      </c>
      <c r="D664" s="161"/>
      <c r="E664" s="162">
        <v>5.95</v>
      </c>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238</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89" t="s">
        <v>706</v>
      </c>
      <c r="D665" s="161"/>
      <c r="E665" s="162">
        <v>4.05</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238</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89" t="s">
        <v>707</v>
      </c>
      <c r="D666" s="161"/>
      <c r="E666" s="162">
        <v>4.4000000000000004</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238</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89" t="s">
        <v>705</v>
      </c>
      <c r="D667" s="161"/>
      <c r="E667" s="162">
        <v>5.95</v>
      </c>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238</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89" t="s">
        <v>708</v>
      </c>
      <c r="D668" s="161"/>
      <c r="E668" s="162">
        <v>4.5999999999999996</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238</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89" t="s">
        <v>709</v>
      </c>
      <c r="D669" s="161"/>
      <c r="E669" s="162">
        <v>6.12</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238</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89" t="s">
        <v>710</v>
      </c>
      <c r="D670" s="161"/>
      <c r="E670" s="162">
        <v>7.33</v>
      </c>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238</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71">
        <v>179</v>
      </c>
      <c r="B671" s="172" t="s">
        <v>931</v>
      </c>
      <c r="C671" s="188" t="s">
        <v>932</v>
      </c>
      <c r="D671" s="173" t="s">
        <v>379</v>
      </c>
      <c r="E671" s="174">
        <v>2.4</v>
      </c>
      <c r="F671" s="175"/>
      <c r="G671" s="176">
        <f>ROUND(E671*F671,2)</f>
        <v>0</v>
      </c>
      <c r="H671" s="175"/>
      <c r="I671" s="176">
        <f>ROUND(E671*H671,2)</f>
        <v>0</v>
      </c>
      <c r="J671" s="175"/>
      <c r="K671" s="176">
        <f>ROUND(E671*J671,2)</f>
        <v>0</v>
      </c>
      <c r="L671" s="176">
        <v>21</v>
      </c>
      <c r="M671" s="176">
        <f>G671*(1+L671/100)</f>
        <v>0</v>
      </c>
      <c r="N671" s="174">
        <v>1.2999999999999999E-4</v>
      </c>
      <c r="O671" s="174">
        <f>ROUND(E671*N671,2)</f>
        <v>0</v>
      </c>
      <c r="P671" s="174">
        <v>0</v>
      </c>
      <c r="Q671" s="174">
        <f>ROUND(E671*P671,2)</f>
        <v>0</v>
      </c>
      <c r="R671" s="176" t="s">
        <v>832</v>
      </c>
      <c r="S671" s="176" t="s">
        <v>231</v>
      </c>
      <c r="T671" s="177" t="s">
        <v>231</v>
      </c>
      <c r="U671" s="159">
        <v>0.12</v>
      </c>
      <c r="V671" s="159">
        <f>ROUND(E671*U671,2)</f>
        <v>0.28999999999999998</v>
      </c>
      <c r="W671" s="159"/>
      <c r="X671" s="159" t="s">
        <v>232</v>
      </c>
      <c r="Y671" s="159" t="s">
        <v>233</v>
      </c>
      <c r="Z671" s="148"/>
      <c r="AA671" s="148"/>
      <c r="AB671" s="148"/>
      <c r="AC671" s="148"/>
      <c r="AD671" s="148"/>
      <c r="AE671" s="148"/>
      <c r="AF671" s="148"/>
      <c r="AG671" s="148" t="s">
        <v>234</v>
      </c>
      <c r="AH671" s="148"/>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2" x14ac:dyDescent="0.2">
      <c r="A672" s="155"/>
      <c r="B672" s="156"/>
      <c r="C672" s="189" t="s">
        <v>933</v>
      </c>
      <c r="D672" s="161"/>
      <c r="E672" s="162">
        <v>2.4</v>
      </c>
      <c r="F672" s="159"/>
      <c r="G672" s="159"/>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238</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v>180</v>
      </c>
      <c r="B673" s="156" t="s">
        <v>934</v>
      </c>
      <c r="C673" s="191" t="s">
        <v>935</v>
      </c>
      <c r="D673" s="157" t="s">
        <v>0</v>
      </c>
      <c r="E673" s="186"/>
      <c r="F673" s="160"/>
      <c r="G673" s="159">
        <f>ROUND(E673*F673,2)</f>
        <v>0</v>
      </c>
      <c r="H673" s="160"/>
      <c r="I673" s="159">
        <f>ROUND(E673*H673,2)</f>
        <v>0</v>
      </c>
      <c r="J673" s="160"/>
      <c r="K673" s="159">
        <f>ROUND(E673*J673,2)</f>
        <v>0</v>
      </c>
      <c r="L673" s="159">
        <v>21</v>
      </c>
      <c r="M673" s="159">
        <f>G673*(1+L673/100)</f>
        <v>0</v>
      </c>
      <c r="N673" s="158">
        <v>0</v>
      </c>
      <c r="O673" s="158">
        <f>ROUND(E673*N673,2)</f>
        <v>0</v>
      </c>
      <c r="P673" s="158">
        <v>0</v>
      </c>
      <c r="Q673" s="158">
        <f>ROUND(E673*P673,2)</f>
        <v>0</v>
      </c>
      <c r="R673" s="159" t="s">
        <v>832</v>
      </c>
      <c r="S673" s="159" t="s">
        <v>231</v>
      </c>
      <c r="T673" s="159" t="s">
        <v>231</v>
      </c>
      <c r="U673" s="159">
        <v>0</v>
      </c>
      <c r="V673" s="159">
        <f>ROUND(E673*U673,2)</f>
        <v>0</v>
      </c>
      <c r="W673" s="159"/>
      <c r="X673" s="159" t="s">
        <v>667</v>
      </c>
      <c r="Y673" s="159" t="s">
        <v>233</v>
      </c>
      <c r="Z673" s="148"/>
      <c r="AA673" s="148"/>
      <c r="AB673" s="148"/>
      <c r="AC673" s="148"/>
      <c r="AD673" s="148"/>
      <c r="AE673" s="148"/>
      <c r="AF673" s="148"/>
      <c r="AG673" s="148" t="s">
        <v>668</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x14ac:dyDescent="0.2">
      <c r="A674" s="164" t="s">
        <v>225</v>
      </c>
      <c r="B674" s="165" t="s">
        <v>185</v>
      </c>
      <c r="C674" s="187" t="s">
        <v>186</v>
      </c>
      <c r="D674" s="166"/>
      <c r="E674" s="167"/>
      <c r="F674" s="168"/>
      <c r="G674" s="168">
        <f>SUMIF(AG675:AG676,"&lt;&gt;NOR",G675:G676)</f>
        <v>0</v>
      </c>
      <c r="H674" s="168"/>
      <c r="I674" s="168">
        <f>SUM(I675:I676)</f>
        <v>0</v>
      </c>
      <c r="J674" s="168"/>
      <c r="K674" s="168">
        <f>SUM(K675:K676)</f>
        <v>0</v>
      </c>
      <c r="L674" s="168"/>
      <c r="M674" s="168">
        <f>SUM(M675:M676)</f>
        <v>0</v>
      </c>
      <c r="N674" s="167"/>
      <c r="O674" s="167">
        <f>SUM(O675:O676)</f>
        <v>0</v>
      </c>
      <c r="P674" s="167"/>
      <c r="Q674" s="167">
        <f>SUM(Q675:Q676)</f>
        <v>0</v>
      </c>
      <c r="R674" s="168"/>
      <c r="S674" s="168"/>
      <c r="T674" s="169"/>
      <c r="U674" s="163"/>
      <c r="V674" s="163">
        <f>SUM(V675:V676)</f>
        <v>4.83</v>
      </c>
      <c r="W674" s="163"/>
      <c r="X674" s="163"/>
      <c r="Y674" s="163"/>
      <c r="AG674" t="s">
        <v>226</v>
      </c>
    </row>
    <row r="675" spans="1:60" outlineLevel="1" x14ac:dyDescent="0.2">
      <c r="A675" s="171">
        <v>181</v>
      </c>
      <c r="B675" s="172" t="s">
        <v>936</v>
      </c>
      <c r="C675" s="188" t="s">
        <v>937</v>
      </c>
      <c r="D675" s="173" t="s">
        <v>253</v>
      </c>
      <c r="E675" s="174">
        <v>15.730399999999999</v>
      </c>
      <c r="F675" s="175"/>
      <c r="G675" s="176">
        <f>ROUND(E675*F675,2)</f>
        <v>0</v>
      </c>
      <c r="H675" s="175"/>
      <c r="I675" s="176">
        <f>ROUND(E675*H675,2)</f>
        <v>0</v>
      </c>
      <c r="J675" s="175"/>
      <c r="K675" s="176">
        <f>ROUND(E675*J675,2)</f>
        <v>0</v>
      </c>
      <c r="L675" s="176">
        <v>21</v>
      </c>
      <c r="M675" s="176">
        <f>G675*(1+L675/100)</f>
        <v>0</v>
      </c>
      <c r="N675" s="174">
        <v>2.7999999999999998E-4</v>
      </c>
      <c r="O675" s="174">
        <f>ROUND(E675*N675,2)</f>
        <v>0</v>
      </c>
      <c r="P675" s="174">
        <v>0</v>
      </c>
      <c r="Q675" s="174">
        <f>ROUND(E675*P675,2)</f>
        <v>0</v>
      </c>
      <c r="R675" s="176" t="s">
        <v>938</v>
      </c>
      <c r="S675" s="176" t="s">
        <v>231</v>
      </c>
      <c r="T675" s="177" t="s">
        <v>231</v>
      </c>
      <c r="U675" s="159">
        <v>0.307</v>
      </c>
      <c r="V675" s="159">
        <f>ROUND(E675*U675,2)</f>
        <v>4.83</v>
      </c>
      <c r="W675" s="159"/>
      <c r="X675" s="159" t="s">
        <v>232</v>
      </c>
      <c r="Y675" s="159" t="s">
        <v>233</v>
      </c>
      <c r="Z675" s="148"/>
      <c r="AA675" s="148"/>
      <c r="AB675" s="148"/>
      <c r="AC675" s="148"/>
      <c r="AD675" s="148"/>
      <c r="AE675" s="148"/>
      <c r="AF675" s="148"/>
      <c r="AG675" s="148" t="s">
        <v>234</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2" x14ac:dyDescent="0.2">
      <c r="A676" s="155"/>
      <c r="B676" s="156"/>
      <c r="C676" s="189" t="s">
        <v>939</v>
      </c>
      <c r="D676" s="161"/>
      <c r="E676" s="162">
        <v>15.730399999999999</v>
      </c>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238</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x14ac:dyDescent="0.2">
      <c r="A677" s="164" t="s">
        <v>225</v>
      </c>
      <c r="B677" s="165" t="s">
        <v>187</v>
      </c>
      <c r="C677" s="187" t="s">
        <v>188</v>
      </c>
      <c r="D677" s="166"/>
      <c r="E677" s="167"/>
      <c r="F677" s="168"/>
      <c r="G677" s="168">
        <f>SUMIF(AG678:AG724,"&lt;&gt;NOR",G678:G724)</f>
        <v>0</v>
      </c>
      <c r="H677" s="168"/>
      <c r="I677" s="168">
        <f>SUM(I678:I724)</f>
        <v>0</v>
      </c>
      <c r="J677" s="168"/>
      <c r="K677" s="168">
        <f>SUM(K678:K724)</f>
        <v>0</v>
      </c>
      <c r="L677" s="168"/>
      <c r="M677" s="168">
        <f>SUM(M678:M724)</f>
        <v>0</v>
      </c>
      <c r="N677" s="167"/>
      <c r="O677" s="167">
        <f>SUM(O678:O724)</f>
        <v>0.42</v>
      </c>
      <c r="P677" s="167"/>
      <c r="Q677" s="167">
        <f>SUM(Q678:Q724)</f>
        <v>0.38</v>
      </c>
      <c r="R677" s="168"/>
      <c r="S677" s="168"/>
      <c r="T677" s="169"/>
      <c r="U677" s="163"/>
      <c r="V677" s="163">
        <f>SUM(V678:V724)</f>
        <v>149.12</v>
      </c>
      <c r="W677" s="163"/>
      <c r="X677" s="163"/>
      <c r="Y677" s="163"/>
      <c r="AG677" t="s">
        <v>226</v>
      </c>
    </row>
    <row r="678" spans="1:60" outlineLevel="1" x14ac:dyDescent="0.2">
      <c r="A678" s="171">
        <v>182</v>
      </c>
      <c r="B678" s="172" t="s">
        <v>940</v>
      </c>
      <c r="C678" s="188" t="s">
        <v>941</v>
      </c>
      <c r="D678" s="173" t="s">
        <v>253</v>
      </c>
      <c r="E678" s="174">
        <v>427.15089999999998</v>
      </c>
      <c r="F678" s="175"/>
      <c r="G678" s="176">
        <f>ROUND(E678*F678,2)</f>
        <v>0</v>
      </c>
      <c r="H678" s="175"/>
      <c r="I678" s="176">
        <f>ROUND(E678*H678,2)</f>
        <v>0</v>
      </c>
      <c r="J678" s="175"/>
      <c r="K678" s="176">
        <f>ROUND(E678*J678,2)</f>
        <v>0</v>
      </c>
      <c r="L678" s="176">
        <v>21</v>
      </c>
      <c r="M678" s="176">
        <f>G678*(1+L678/100)</f>
        <v>0</v>
      </c>
      <c r="N678" s="174">
        <v>0</v>
      </c>
      <c r="O678" s="174">
        <f>ROUND(E678*N678,2)</f>
        <v>0</v>
      </c>
      <c r="P678" s="174">
        <v>8.9999999999999998E-4</v>
      </c>
      <c r="Q678" s="174">
        <f>ROUND(E678*P678,2)</f>
        <v>0.38</v>
      </c>
      <c r="R678" s="176" t="s">
        <v>942</v>
      </c>
      <c r="S678" s="176" t="s">
        <v>231</v>
      </c>
      <c r="T678" s="177" t="s">
        <v>231</v>
      </c>
      <c r="U678" s="159">
        <v>7.6679999999999998E-2</v>
      </c>
      <c r="V678" s="159">
        <f>ROUND(E678*U678,2)</f>
        <v>32.75</v>
      </c>
      <c r="W678" s="159"/>
      <c r="X678" s="159" t="s">
        <v>232</v>
      </c>
      <c r="Y678" s="159" t="s">
        <v>233</v>
      </c>
      <c r="Z678" s="148"/>
      <c r="AA678" s="148"/>
      <c r="AB678" s="148"/>
      <c r="AC678" s="148"/>
      <c r="AD678" s="148"/>
      <c r="AE678" s="148"/>
      <c r="AF678" s="148"/>
      <c r="AG678" s="148" t="s">
        <v>234</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2" x14ac:dyDescent="0.2">
      <c r="A679" s="155"/>
      <c r="B679" s="156"/>
      <c r="C679" s="189" t="s">
        <v>943</v>
      </c>
      <c r="D679" s="161"/>
      <c r="E679" s="162"/>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238</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189" t="s">
        <v>944</v>
      </c>
      <c r="D680" s="161"/>
      <c r="E680" s="162">
        <v>51.639299999999999</v>
      </c>
      <c r="F680" s="159"/>
      <c r="G680" s="159"/>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238</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5"/>
      <c r="B681" s="156"/>
      <c r="C681" s="189" t="s">
        <v>945</v>
      </c>
      <c r="D681" s="161"/>
      <c r="E681" s="162">
        <v>60.848149999999997</v>
      </c>
      <c r="F681" s="159"/>
      <c r="G681" s="15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238</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189" t="s">
        <v>343</v>
      </c>
      <c r="D682" s="161"/>
      <c r="E682" s="162">
        <v>5.7060000000000004</v>
      </c>
      <c r="F682" s="159"/>
      <c r="G682" s="159"/>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238</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189" t="s">
        <v>344</v>
      </c>
      <c r="D683" s="161"/>
      <c r="E683" s="162">
        <v>2.5880000000000001</v>
      </c>
      <c r="F683" s="159"/>
      <c r="G683" s="15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238</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89" t="s">
        <v>345</v>
      </c>
      <c r="D684" s="161"/>
      <c r="E684" s="162">
        <v>1.3859999999999999</v>
      </c>
      <c r="F684" s="159"/>
      <c r="G684" s="15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238</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89" t="s">
        <v>346</v>
      </c>
      <c r="D685" s="161"/>
      <c r="E685" s="162">
        <v>1.63625</v>
      </c>
      <c r="F685" s="159"/>
      <c r="G685" s="15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238</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89" t="s">
        <v>347</v>
      </c>
      <c r="D686" s="161"/>
      <c r="E686" s="162">
        <v>1.5785</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238</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189" t="s">
        <v>946</v>
      </c>
      <c r="D687" s="161"/>
      <c r="E687" s="162">
        <v>22.411899999999999</v>
      </c>
      <c r="F687" s="159"/>
      <c r="G687" s="159"/>
      <c r="H687" s="159"/>
      <c r="I687" s="159"/>
      <c r="J687" s="159"/>
      <c r="K687" s="159"/>
      <c r="L687" s="159"/>
      <c r="M687" s="159"/>
      <c r="N687" s="158"/>
      <c r="O687" s="158"/>
      <c r="P687" s="158"/>
      <c r="Q687" s="158"/>
      <c r="R687" s="159"/>
      <c r="S687" s="159"/>
      <c r="T687" s="159"/>
      <c r="U687" s="159"/>
      <c r="V687" s="159"/>
      <c r="W687" s="159"/>
      <c r="X687" s="159"/>
      <c r="Y687" s="159"/>
      <c r="Z687" s="148"/>
      <c r="AA687" s="148"/>
      <c r="AB687" s="148"/>
      <c r="AC687" s="148"/>
      <c r="AD687" s="148"/>
      <c r="AE687" s="148"/>
      <c r="AF687" s="148"/>
      <c r="AG687" s="148" t="s">
        <v>238</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5"/>
      <c r="B688" s="156"/>
      <c r="C688" s="189" t="s">
        <v>947</v>
      </c>
      <c r="D688" s="161"/>
      <c r="E688" s="162">
        <v>8.9077000000000002</v>
      </c>
      <c r="F688" s="159"/>
      <c r="G688" s="159"/>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238</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189" t="s">
        <v>948</v>
      </c>
      <c r="D689" s="161"/>
      <c r="E689" s="162">
        <v>10.651199999999999</v>
      </c>
      <c r="F689" s="159"/>
      <c r="G689" s="15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238</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3" x14ac:dyDescent="0.2">
      <c r="A690" s="155"/>
      <c r="B690" s="156"/>
      <c r="C690" s="189" t="s">
        <v>949</v>
      </c>
      <c r="D690" s="161"/>
      <c r="E690" s="162">
        <v>10.35005</v>
      </c>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238</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189" t="s">
        <v>352</v>
      </c>
      <c r="D691" s="161"/>
      <c r="E691" s="162">
        <v>9.4466000000000001</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238</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3" x14ac:dyDescent="0.2">
      <c r="A692" s="155"/>
      <c r="B692" s="156"/>
      <c r="C692" s="189" t="s">
        <v>353</v>
      </c>
      <c r="D692" s="161"/>
      <c r="E692" s="162">
        <v>9.4307499999999997</v>
      </c>
      <c r="F692" s="159"/>
      <c r="G692" s="159"/>
      <c r="H692" s="159"/>
      <c r="I692" s="159"/>
      <c r="J692" s="159"/>
      <c r="K692" s="159"/>
      <c r="L692" s="159"/>
      <c r="M692" s="159"/>
      <c r="N692" s="158"/>
      <c r="O692" s="158"/>
      <c r="P692" s="158"/>
      <c r="Q692" s="158"/>
      <c r="R692" s="159"/>
      <c r="S692" s="159"/>
      <c r="T692" s="159"/>
      <c r="U692" s="159"/>
      <c r="V692" s="159"/>
      <c r="W692" s="159"/>
      <c r="X692" s="159"/>
      <c r="Y692" s="159"/>
      <c r="Z692" s="148"/>
      <c r="AA692" s="148"/>
      <c r="AB692" s="148"/>
      <c r="AC692" s="148"/>
      <c r="AD692" s="148"/>
      <c r="AE692" s="148"/>
      <c r="AF692" s="148"/>
      <c r="AG692" s="148" t="s">
        <v>238</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x14ac:dyDescent="0.2">
      <c r="A693" s="155"/>
      <c r="B693" s="156"/>
      <c r="C693" s="189" t="s">
        <v>950</v>
      </c>
      <c r="D693" s="161"/>
      <c r="E693" s="162">
        <v>19.004149999999999</v>
      </c>
      <c r="F693" s="159"/>
      <c r="G693" s="159"/>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238</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189" t="s">
        <v>951</v>
      </c>
      <c r="D694" s="161"/>
      <c r="E694" s="162">
        <v>55.543149999999997</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238</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5"/>
      <c r="B695" s="156"/>
      <c r="C695" s="189" t="s">
        <v>952</v>
      </c>
      <c r="D695" s="161"/>
      <c r="E695" s="162">
        <v>13.187200000000001</v>
      </c>
      <c r="F695" s="159"/>
      <c r="G695" s="159"/>
      <c r="H695" s="159"/>
      <c r="I695" s="159"/>
      <c r="J695" s="159"/>
      <c r="K695" s="159"/>
      <c r="L695" s="159"/>
      <c r="M695" s="159"/>
      <c r="N695" s="158"/>
      <c r="O695" s="158"/>
      <c r="P695" s="158"/>
      <c r="Q695" s="158"/>
      <c r="R695" s="159"/>
      <c r="S695" s="159"/>
      <c r="T695" s="159"/>
      <c r="U695" s="159"/>
      <c r="V695" s="159"/>
      <c r="W695" s="159"/>
      <c r="X695" s="159"/>
      <c r="Y695" s="159"/>
      <c r="Z695" s="148"/>
      <c r="AA695" s="148"/>
      <c r="AB695" s="148"/>
      <c r="AC695" s="148"/>
      <c r="AD695" s="148"/>
      <c r="AE695" s="148"/>
      <c r="AF695" s="148"/>
      <c r="AG695" s="148" t="s">
        <v>238</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5"/>
      <c r="B696" s="156"/>
      <c r="C696" s="189" t="s">
        <v>357</v>
      </c>
      <c r="D696" s="161"/>
      <c r="E696" s="162">
        <v>20.4148</v>
      </c>
      <c r="F696" s="159"/>
      <c r="G696" s="15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238</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189" t="s">
        <v>953</v>
      </c>
      <c r="D697" s="161"/>
      <c r="E697" s="162">
        <v>59.976399999999998</v>
      </c>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238</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89" t="s">
        <v>954</v>
      </c>
      <c r="D698" s="161"/>
      <c r="E698" s="162">
        <v>46.915999999999997</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238</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5"/>
      <c r="B699" s="156"/>
      <c r="C699" s="189" t="s">
        <v>360</v>
      </c>
      <c r="D699" s="161"/>
      <c r="E699" s="162">
        <v>1.7709999999999999</v>
      </c>
      <c r="F699" s="159"/>
      <c r="G699" s="15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238</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3" x14ac:dyDescent="0.2">
      <c r="A700" s="155"/>
      <c r="B700" s="156"/>
      <c r="C700" s="189" t="s">
        <v>361</v>
      </c>
      <c r="D700" s="161"/>
      <c r="E700" s="162">
        <v>13.7578</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238</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71">
        <v>183</v>
      </c>
      <c r="B701" s="172" t="s">
        <v>955</v>
      </c>
      <c r="C701" s="188" t="s">
        <v>956</v>
      </c>
      <c r="D701" s="173" t="s">
        <v>253</v>
      </c>
      <c r="E701" s="174">
        <v>822.40250000000003</v>
      </c>
      <c r="F701" s="175"/>
      <c r="G701" s="176">
        <f>ROUND(E701*F701,2)</f>
        <v>0</v>
      </c>
      <c r="H701" s="175"/>
      <c r="I701" s="176">
        <f>ROUND(E701*H701,2)</f>
        <v>0</v>
      </c>
      <c r="J701" s="175"/>
      <c r="K701" s="176">
        <f>ROUND(E701*J701,2)</f>
        <v>0</v>
      </c>
      <c r="L701" s="176">
        <v>21</v>
      </c>
      <c r="M701" s="176">
        <f>G701*(1+L701/100)</f>
        <v>0</v>
      </c>
      <c r="N701" s="174">
        <v>2.5999999999999998E-4</v>
      </c>
      <c r="O701" s="174">
        <f>ROUND(E701*N701,2)</f>
        <v>0.21</v>
      </c>
      <c r="P701" s="174">
        <v>0</v>
      </c>
      <c r="Q701" s="174">
        <f>ROUND(E701*P701,2)</f>
        <v>0</v>
      </c>
      <c r="R701" s="176" t="s">
        <v>942</v>
      </c>
      <c r="S701" s="176" t="s">
        <v>231</v>
      </c>
      <c r="T701" s="177" t="s">
        <v>231</v>
      </c>
      <c r="U701" s="159">
        <v>3.2480000000000002E-2</v>
      </c>
      <c r="V701" s="159">
        <f>ROUND(E701*U701,2)</f>
        <v>26.71</v>
      </c>
      <c r="W701" s="159"/>
      <c r="X701" s="159" t="s">
        <v>232</v>
      </c>
      <c r="Y701" s="159" t="s">
        <v>233</v>
      </c>
      <c r="Z701" s="148"/>
      <c r="AA701" s="148"/>
      <c r="AB701" s="148"/>
      <c r="AC701" s="148"/>
      <c r="AD701" s="148"/>
      <c r="AE701" s="148"/>
      <c r="AF701" s="148"/>
      <c r="AG701" s="148" t="s">
        <v>234</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2" x14ac:dyDescent="0.2">
      <c r="A702" s="155"/>
      <c r="B702" s="156"/>
      <c r="C702" s="189" t="s">
        <v>957</v>
      </c>
      <c r="D702" s="161"/>
      <c r="E702" s="162">
        <v>45.942</v>
      </c>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238</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189" t="s">
        <v>958</v>
      </c>
      <c r="D703" s="161"/>
      <c r="E703" s="162">
        <v>66.366</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238</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89" t="s">
        <v>959</v>
      </c>
      <c r="D704" s="161"/>
      <c r="E704" s="162">
        <v>42.015999999999998</v>
      </c>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238</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189" t="s">
        <v>960</v>
      </c>
      <c r="D705" s="161"/>
      <c r="E705" s="162">
        <v>37.700000000000003</v>
      </c>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238</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189" t="s">
        <v>961</v>
      </c>
      <c r="D706" s="161"/>
      <c r="E706" s="162">
        <v>20.256</v>
      </c>
      <c r="F706" s="159"/>
      <c r="G706" s="159"/>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238</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5"/>
      <c r="B707" s="156"/>
      <c r="C707" s="189" t="s">
        <v>962</v>
      </c>
      <c r="D707" s="161"/>
      <c r="E707" s="162">
        <v>20.256</v>
      </c>
      <c r="F707" s="159"/>
      <c r="G707" s="159"/>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238</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189" t="s">
        <v>963</v>
      </c>
      <c r="D708" s="161"/>
      <c r="E708" s="162">
        <v>39.698999999999998</v>
      </c>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238</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89" t="s">
        <v>964</v>
      </c>
      <c r="D709" s="161"/>
      <c r="E709" s="162">
        <v>40.497</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238</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89" t="s">
        <v>965</v>
      </c>
      <c r="D710" s="161"/>
      <c r="E710" s="162">
        <v>52.947000000000003</v>
      </c>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238</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89" t="s">
        <v>966</v>
      </c>
      <c r="D711" s="161"/>
      <c r="E711" s="162">
        <v>52.405500000000004</v>
      </c>
      <c r="F711" s="159"/>
      <c r="G711" s="15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238</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189" t="s">
        <v>967</v>
      </c>
      <c r="D712" s="161"/>
      <c r="E712" s="162">
        <v>38.61</v>
      </c>
      <c r="F712" s="159"/>
      <c r="G712" s="159"/>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238</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3" x14ac:dyDescent="0.2">
      <c r="A713" s="155"/>
      <c r="B713" s="156"/>
      <c r="C713" s="189" t="s">
        <v>968</v>
      </c>
      <c r="D713" s="161"/>
      <c r="E713" s="162">
        <v>38.582999999999998</v>
      </c>
      <c r="F713" s="159"/>
      <c r="G713" s="15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238</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3" x14ac:dyDescent="0.2">
      <c r="A714" s="155"/>
      <c r="B714" s="156"/>
      <c r="C714" s="189" t="s">
        <v>969</v>
      </c>
      <c r="D714" s="161"/>
      <c r="E714" s="162">
        <v>40.471499999999999</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238</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189" t="s">
        <v>970</v>
      </c>
      <c r="D715" s="161"/>
      <c r="E715" s="162">
        <v>96.248000000000005</v>
      </c>
      <c r="F715" s="159"/>
      <c r="G715" s="159"/>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238</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189" t="s">
        <v>971</v>
      </c>
      <c r="D716" s="161"/>
      <c r="E716" s="162">
        <v>37.597499999999997</v>
      </c>
      <c r="F716" s="159"/>
      <c r="G716" s="159"/>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238</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189" t="s">
        <v>972</v>
      </c>
      <c r="D717" s="161"/>
      <c r="E717" s="162">
        <v>32.200000000000003</v>
      </c>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238</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5"/>
      <c r="B718" s="156"/>
      <c r="C718" s="189" t="s">
        <v>973</v>
      </c>
      <c r="D718" s="161"/>
      <c r="E718" s="162">
        <v>51.084000000000003</v>
      </c>
      <c r="F718" s="159"/>
      <c r="G718" s="159"/>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238</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3" x14ac:dyDescent="0.2">
      <c r="A719" s="155"/>
      <c r="B719" s="156"/>
      <c r="C719" s="189" t="s">
        <v>974</v>
      </c>
      <c r="D719" s="161"/>
      <c r="E719" s="162">
        <v>37.823999999999998</v>
      </c>
      <c r="F719" s="159"/>
      <c r="G719" s="159"/>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238</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3" x14ac:dyDescent="0.2">
      <c r="A720" s="155"/>
      <c r="B720" s="156"/>
      <c r="C720" s="189" t="s">
        <v>975</v>
      </c>
      <c r="D720" s="161"/>
      <c r="E720" s="162">
        <v>21.7</v>
      </c>
      <c r="F720" s="159"/>
      <c r="G720" s="159"/>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238</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3" x14ac:dyDescent="0.2">
      <c r="A721" s="155"/>
      <c r="B721" s="156"/>
      <c r="C721" s="189" t="s">
        <v>976</v>
      </c>
      <c r="D721" s="161"/>
      <c r="E721" s="162">
        <v>10</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238</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71">
        <v>184</v>
      </c>
      <c r="B722" s="172" t="s">
        <v>977</v>
      </c>
      <c r="C722" s="188" t="s">
        <v>978</v>
      </c>
      <c r="D722" s="173" t="s">
        <v>253</v>
      </c>
      <c r="E722" s="174">
        <v>822.40250000000003</v>
      </c>
      <c r="F722" s="175"/>
      <c r="G722" s="176">
        <f>ROUND(E722*F722,2)</f>
        <v>0</v>
      </c>
      <c r="H722" s="175"/>
      <c r="I722" s="176">
        <f>ROUND(E722*H722,2)</f>
        <v>0</v>
      </c>
      <c r="J722" s="175"/>
      <c r="K722" s="176">
        <f>ROUND(E722*J722,2)</f>
        <v>0</v>
      </c>
      <c r="L722" s="176">
        <v>21</v>
      </c>
      <c r="M722" s="176">
        <f>G722*(1+L722/100)</f>
        <v>0</v>
      </c>
      <c r="N722" s="174">
        <v>2.5000000000000001E-4</v>
      </c>
      <c r="O722" s="174">
        <f>ROUND(E722*N722,2)</f>
        <v>0.21</v>
      </c>
      <c r="P722" s="174">
        <v>0</v>
      </c>
      <c r="Q722" s="174">
        <f>ROUND(E722*P722,2)</f>
        <v>0</v>
      </c>
      <c r="R722" s="176" t="s">
        <v>942</v>
      </c>
      <c r="S722" s="176" t="s">
        <v>231</v>
      </c>
      <c r="T722" s="177" t="s">
        <v>231</v>
      </c>
      <c r="U722" s="159">
        <v>0.10902000000000001</v>
      </c>
      <c r="V722" s="159">
        <f>ROUND(E722*U722,2)</f>
        <v>89.66</v>
      </c>
      <c r="W722" s="159"/>
      <c r="X722" s="159" t="s">
        <v>232</v>
      </c>
      <c r="Y722" s="159" t="s">
        <v>233</v>
      </c>
      <c r="Z722" s="148"/>
      <c r="AA722" s="148"/>
      <c r="AB722" s="148"/>
      <c r="AC722" s="148"/>
      <c r="AD722" s="148"/>
      <c r="AE722" s="148"/>
      <c r="AF722" s="148"/>
      <c r="AG722" s="148" t="s">
        <v>234</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2" x14ac:dyDescent="0.2">
      <c r="A723" s="155"/>
      <c r="B723" s="156"/>
      <c r="C723" s="261" t="s">
        <v>979</v>
      </c>
      <c r="D723" s="262"/>
      <c r="E723" s="262"/>
      <c r="F723" s="262"/>
      <c r="G723" s="262"/>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322</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2" x14ac:dyDescent="0.2">
      <c r="A724" s="155"/>
      <c r="B724" s="156"/>
      <c r="C724" s="189" t="s">
        <v>980</v>
      </c>
      <c r="D724" s="161"/>
      <c r="E724" s="162">
        <v>822.40250000000003</v>
      </c>
      <c r="F724" s="159"/>
      <c r="G724" s="15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238</v>
      </c>
      <c r="AH724" s="148">
        <v>5</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x14ac:dyDescent="0.2">
      <c r="A725" s="3"/>
      <c r="B725" s="4"/>
      <c r="C725" s="192"/>
      <c r="D725" s="6"/>
      <c r="E725" s="3"/>
      <c r="F725" s="3"/>
      <c r="G725" s="3"/>
      <c r="H725" s="3"/>
      <c r="I725" s="3"/>
      <c r="J725" s="3"/>
      <c r="K725" s="3"/>
      <c r="L725" s="3"/>
      <c r="M725" s="3"/>
      <c r="N725" s="3"/>
      <c r="O725" s="3"/>
      <c r="P725" s="3"/>
      <c r="Q725" s="3"/>
      <c r="R725" s="3"/>
      <c r="S725" s="3"/>
      <c r="T725" s="3"/>
      <c r="U725" s="3"/>
      <c r="V725" s="3"/>
      <c r="W725" s="3"/>
      <c r="X725" s="3"/>
      <c r="Y725" s="3"/>
      <c r="AE725">
        <v>12</v>
      </c>
      <c r="AF725">
        <v>21</v>
      </c>
      <c r="AG725" t="s">
        <v>211</v>
      </c>
    </row>
    <row r="726" spans="1:60" x14ac:dyDescent="0.2">
      <c r="A726" s="151"/>
      <c r="B726" s="152" t="s">
        <v>29</v>
      </c>
      <c r="C726" s="193"/>
      <c r="D726" s="153"/>
      <c r="E726" s="154"/>
      <c r="F726" s="154"/>
      <c r="G726" s="170">
        <f>G8+G29+G74+G87+G138+G175+G224+G228+G254+G367+G375+G420+G459+G492+G519+G530+G554+G614+G674+G677</f>
        <v>0</v>
      </c>
      <c r="H726" s="3"/>
      <c r="I726" s="3"/>
      <c r="J726" s="3"/>
      <c r="K726" s="3"/>
      <c r="L726" s="3"/>
      <c r="M726" s="3"/>
      <c r="N726" s="3"/>
      <c r="O726" s="3"/>
      <c r="P726" s="3"/>
      <c r="Q726" s="3"/>
      <c r="R726" s="3"/>
      <c r="S726" s="3"/>
      <c r="T726" s="3"/>
      <c r="U726" s="3"/>
      <c r="V726" s="3"/>
      <c r="W726" s="3"/>
      <c r="X726" s="3"/>
      <c r="Y726" s="3"/>
      <c r="AE726">
        <f>SUMIF(L7:L724,AE725,G7:G724)</f>
        <v>0</v>
      </c>
      <c r="AF726">
        <f>SUMIF(L7:L724,AF725,G7:G724)</f>
        <v>0</v>
      </c>
      <c r="AG726" t="s">
        <v>981</v>
      </c>
    </row>
    <row r="727" spans="1:60" x14ac:dyDescent="0.2">
      <c r="C727" s="194"/>
      <c r="D727" s="10"/>
      <c r="AG727" t="s">
        <v>982</v>
      </c>
    </row>
    <row r="728" spans="1:60" x14ac:dyDescent="0.2">
      <c r="D728" s="10"/>
    </row>
    <row r="729" spans="1:60" x14ac:dyDescent="0.2">
      <c r="D729" s="10"/>
    </row>
    <row r="730" spans="1:60" x14ac:dyDescent="0.2">
      <c r="D730" s="10"/>
    </row>
    <row r="731" spans="1:60" x14ac:dyDescent="0.2">
      <c r="D731" s="10"/>
    </row>
    <row r="732" spans="1:60" x14ac:dyDescent="0.2">
      <c r="D732" s="10"/>
    </row>
    <row r="733" spans="1:60" x14ac:dyDescent="0.2">
      <c r="D733" s="10"/>
    </row>
    <row r="734" spans="1:60" x14ac:dyDescent="0.2">
      <c r="D734" s="10"/>
    </row>
    <row r="735" spans="1:60" x14ac:dyDescent="0.2">
      <c r="D735" s="10"/>
    </row>
    <row r="736" spans="1:60"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7WgcFEIDMz3rMIV6W6yozbSf1RwyzjfF+vOVlX6Wg8CnFkyG3AHkMdVMbHwvRbJhyeJyZrAQXpj1btLoOeN6Q==" saltValue="Gpj/0mRond5zgndWe9jUGQ==" spinCount="100000" sheet="1" formatRows="0"/>
  <mergeCells count="86">
    <mergeCell ref="C657:G657"/>
    <mergeCell ref="C723:G723"/>
    <mergeCell ref="C566:G566"/>
    <mergeCell ref="C584:G584"/>
    <mergeCell ref="C587:G587"/>
    <mergeCell ref="C592:G592"/>
    <mergeCell ref="C610:G610"/>
    <mergeCell ref="C616:G616"/>
    <mergeCell ref="C562:G562"/>
    <mergeCell ref="C363:G363"/>
    <mergeCell ref="C369:G369"/>
    <mergeCell ref="C383:G383"/>
    <mergeCell ref="C419:G419"/>
    <mergeCell ref="C438:G438"/>
    <mergeCell ref="C491:G491"/>
    <mergeCell ref="C518:G518"/>
    <mergeCell ref="C529:G529"/>
    <mergeCell ref="C548:G548"/>
    <mergeCell ref="C553:G553"/>
    <mergeCell ref="C558:G558"/>
    <mergeCell ref="C339:G339"/>
    <mergeCell ref="C307:G307"/>
    <mergeCell ref="C310:G310"/>
    <mergeCell ref="C311:G311"/>
    <mergeCell ref="C315:G315"/>
    <mergeCell ref="C316:G316"/>
    <mergeCell ref="C319:G319"/>
    <mergeCell ref="C320:G320"/>
    <mergeCell ref="C323:G323"/>
    <mergeCell ref="C324:G324"/>
    <mergeCell ref="C327:G327"/>
    <mergeCell ref="C332:G332"/>
    <mergeCell ref="C306:G306"/>
    <mergeCell ref="C260:G260"/>
    <mergeCell ref="C264:G264"/>
    <mergeCell ref="C268:G268"/>
    <mergeCell ref="C272:G272"/>
    <mergeCell ref="C284:G284"/>
    <mergeCell ref="C289:G289"/>
    <mergeCell ref="C292:G292"/>
    <mergeCell ref="C300:G300"/>
    <mergeCell ref="C301:G301"/>
    <mergeCell ref="C303:G303"/>
    <mergeCell ref="C304:G304"/>
    <mergeCell ref="C256:G256"/>
    <mergeCell ref="C173:G173"/>
    <mergeCell ref="C177:G177"/>
    <mergeCell ref="C181:G181"/>
    <mergeCell ref="C184:G184"/>
    <mergeCell ref="C187:G187"/>
    <mergeCell ref="C188:G188"/>
    <mergeCell ref="C205:G205"/>
    <mergeCell ref="C208:G208"/>
    <mergeCell ref="C211:G211"/>
    <mergeCell ref="C214:G214"/>
    <mergeCell ref="C242:G242"/>
    <mergeCell ref="C167:G167"/>
    <mergeCell ref="C118:G118"/>
    <mergeCell ref="C121:G121"/>
    <mergeCell ref="C127:G127"/>
    <mergeCell ref="C131:G131"/>
    <mergeCell ref="C140:G140"/>
    <mergeCell ref="C143:G143"/>
    <mergeCell ref="C146:G146"/>
    <mergeCell ref="C149:G149"/>
    <mergeCell ref="C154:G154"/>
    <mergeCell ref="C158:G158"/>
    <mergeCell ref="C161:G161"/>
    <mergeCell ref="C115:G115"/>
    <mergeCell ref="C19:G19"/>
    <mergeCell ref="C22:G22"/>
    <mergeCell ref="C25:G25"/>
    <mergeCell ref="C37:G37"/>
    <mergeCell ref="C44:G44"/>
    <mergeCell ref="C60:G60"/>
    <mergeCell ref="C65:G65"/>
    <mergeCell ref="C76:G76"/>
    <mergeCell ref="C77:G77"/>
    <mergeCell ref="C80:G80"/>
    <mergeCell ref="C89:G89"/>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8296-29E0-4179-81B3-758E7691041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63</v>
      </c>
      <c r="C4" s="258" t="s">
        <v>64</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189</v>
      </c>
      <c r="C8" s="187" t="s">
        <v>64</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226</v>
      </c>
    </row>
    <row r="9" spans="1:60" outlineLevel="1" x14ac:dyDescent="0.2">
      <c r="A9" s="171">
        <v>1</v>
      </c>
      <c r="B9" s="172" t="s">
        <v>189</v>
      </c>
      <c r="C9" s="188" t="s">
        <v>983</v>
      </c>
      <c r="D9" s="173" t="s">
        <v>984</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92"/>
      <c r="D10" s="6"/>
      <c r="E10" s="3"/>
      <c r="F10" s="3"/>
      <c r="G10" s="3"/>
      <c r="H10" s="3"/>
      <c r="I10" s="3"/>
      <c r="J10" s="3"/>
      <c r="K10" s="3"/>
      <c r="L10" s="3"/>
      <c r="M10" s="3"/>
      <c r="N10" s="3"/>
      <c r="O10" s="3"/>
      <c r="P10" s="3"/>
      <c r="Q10" s="3"/>
      <c r="R10" s="3"/>
      <c r="S10" s="3"/>
      <c r="T10" s="3"/>
      <c r="U10" s="3"/>
      <c r="V10" s="3"/>
      <c r="W10" s="3"/>
      <c r="X10" s="3"/>
      <c r="Y10" s="3"/>
      <c r="AE10">
        <v>12</v>
      </c>
      <c r="AF10">
        <v>21</v>
      </c>
      <c r="AG10" t="s">
        <v>211</v>
      </c>
    </row>
    <row r="11" spans="1:60" x14ac:dyDescent="0.2">
      <c r="A11" s="151"/>
      <c r="B11" s="152" t="s">
        <v>29</v>
      </c>
      <c r="C11" s="193"/>
      <c r="D11" s="153"/>
      <c r="E11" s="154"/>
      <c r="F11" s="154"/>
      <c r="G11" s="170">
        <f>G8</f>
        <v>0</v>
      </c>
      <c r="H11" s="3"/>
      <c r="I11" s="3"/>
      <c r="J11" s="3"/>
      <c r="K11" s="3"/>
      <c r="L11" s="3"/>
      <c r="M11" s="3"/>
      <c r="N11" s="3"/>
      <c r="O11" s="3"/>
      <c r="P11" s="3"/>
      <c r="Q11" s="3"/>
      <c r="R11" s="3"/>
      <c r="S11" s="3"/>
      <c r="T11" s="3"/>
      <c r="U11" s="3"/>
      <c r="V11" s="3"/>
      <c r="W11" s="3"/>
      <c r="X11" s="3"/>
      <c r="Y11" s="3"/>
      <c r="AE11">
        <f>SUMIF(L7:L9,AE10,G7:G9)</f>
        <v>0</v>
      </c>
      <c r="AF11">
        <f>SUMIF(L7:L9,AF10,G7:G9)</f>
        <v>0</v>
      </c>
      <c r="AG11" t="s">
        <v>981</v>
      </c>
    </row>
    <row r="12" spans="1:60" x14ac:dyDescent="0.2">
      <c r="C12" s="194"/>
      <c r="D12" s="10"/>
      <c r="AG12" t="s">
        <v>982</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ETfCxUdtXAg5JKT6sJBwwWH9DZchnzbtb9YxpEFwkHufonvLo0sjmk6kmojnZjYW6YPohK32LTzQWS/B2Xkw==" saltValue="eb3Q6InF05dlTnkofIPzZ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CD4E-B507-4138-83A8-F80F4E0C291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65</v>
      </c>
      <c r="C4" s="258" t="s">
        <v>66</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191</v>
      </c>
      <c r="C8" s="187" t="s">
        <v>192</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226</v>
      </c>
    </row>
    <row r="9" spans="1:60" outlineLevel="1" x14ac:dyDescent="0.2">
      <c r="A9" s="171">
        <v>1</v>
      </c>
      <c r="B9" s="172" t="s">
        <v>191</v>
      </c>
      <c r="C9" s="188" t="s">
        <v>985</v>
      </c>
      <c r="D9" s="173" t="s">
        <v>984</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92"/>
      <c r="D10" s="6"/>
      <c r="E10" s="3"/>
      <c r="F10" s="3"/>
      <c r="G10" s="3"/>
      <c r="H10" s="3"/>
      <c r="I10" s="3"/>
      <c r="J10" s="3"/>
      <c r="K10" s="3"/>
      <c r="L10" s="3"/>
      <c r="M10" s="3"/>
      <c r="N10" s="3"/>
      <c r="O10" s="3"/>
      <c r="P10" s="3"/>
      <c r="Q10" s="3"/>
      <c r="R10" s="3"/>
      <c r="S10" s="3"/>
      <c r="T10" s="3"/>
      <c r="U10" s="3"/>
      <c r="V10" s="3"/>
      <c r="W10" s="3"/>
      <c r="X10" s="3"/>
      <c r="Y10" s="3"/>
      <c r="AE10">
        <v>12</v>
      </c>
      <c r="AF10">
        <v>21</v>
      </c>
      <c r="AG10" t="s">
        <v>211</v>
      </c>
    </row>
    <row r="11" spans="1:60" x14ac:dyDescent="0.2">
      <c r="A11" s="151"/>
      <c r="B11" s="152" t="s">
        <v>29</v>
      </c>
      <c r="C11" s="193"/>
      <c r="D11" s="153"/>
      <c r="E11" s="154"/>
      <c r="F11" s="154"/>
      <c r="G11" s="170">
        <f>G8</f>
        <v>0</v>
      </c>
      <c r="H11" s="3"/>
      <c r="I11" s="3"/>
      <c r="J11" s="3"/>
      <c r="K11" s="3"/>
      <c r="L11" s="3"/>
      <c r="M11" s="3"/>
      <c r="N11" s="3"/>
      <c r="O11" s="3"/>
      <c r="P11" s="3"/>
      <c r="Q11" s="3"/>
      <c r="R11" s="3"/>
      <c r="S11" s="3"/>
      <c r="T11" s="3"/>
      <c r="U11" s="3"/>
      <c r="V11" s="3"/>
      <c r="W11" s="3"/>
      <c r="X11" s="3"/>
      <c r="Y11" s="3"/>
      <c r="AE11">
        <f>SUMIF(L7:L9,AE10,G7:G9)</f>
        <v>0</v>
      </c>
      <c r="AF11">
        <f>SUMIF(L7:L9,AF10,G7:G9)</f>
        <v>0</v>
      </c>
      <c r="AG11" t="s">
        <v>981</v>
      </c>
    </row>
    <row r="12" spans="1:60" x14ac:dyDescent="0.2">
      <c r="C12" s="194"/>
      <c r="D12" s="10"/>
      <c r="AG12" t="s">
        <v>982</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ZAtNlFpW4icoT6v9RvTC1OBVCIYQWs7Je9lcjjpjXIvJsPuzYnCrlHa6cGCn8beMQwrd9TYDhsGLObrVzHkHg==" saltValue="c+w5M0Yif5pRKOtX6x1KS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684D-51B1-4992-9F42-5F20A211586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67</v>
      </c>
      <c r="C4" s="258" t="s">
        <v>68</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190</v>
      </c>
      <c r="C8" s="187" t="s">
        <v>68</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226</v>
      </c>
    </row>
    <row r="9" spans="1:60" outlineLevel="1" x14ac:dyDescent="0.2">
      <c r="A9" s="171">
        <v>1</v>
      </c>
      <c r="B9" s="172" t="s">
        <v>190</v>
      </c>
      <c r="C9" s="188" t="s">
        <v>986</v>
      </c>
      <c r="D9" s="173" t="s">
        <v>984</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92"/>
      <c r="D10" s="6"/>
      <c r="E10" s="3"/>
      <c r="F10" s="3"/>
      <c r="G10" s="3"/>
      <c r="H10" s="3"/>
      <c r="I10" s="3"/>
      <c r="J10" s="3"/>
      <c r="K10" s="3"/>
      <c r="L10" s="3"/>
      <c r="M10" s="3"/>
      <c r="N10" s="3"/>
      <c r="O10" s="3"/>
      <c r="P10" s="3"/>
      <c r="Q10" s="3"/>
      <c r="R10" s="3"/>
      <c r="S10" s="3"/>
      <c r="T10" s="3"/>
      <c r="U10" s="3"/>
      <c r="V10" s="3"/>
      <c r="W10" s="3"/>
      <c r="X10" s="3"/>
      <c r="Y10" s="3"/>
      <c r="AE10">
        <v>12</v>
      </c>
      <c r="AF10">
        <v>21</v>
      </c>
      <c r="AG10" t="s">
        <v>211</v>
      </c>
    </row>
    <row r="11" spans="1:60" x14ac:dyDescent="0.2">
      <c r="A11" s="151"/>
      <c r="B11" s="152" t="s">
        <v>29</v>
      </c>
      <c r="C11" s="193"/>
      <c r="D11" s="153"/>
      <c r="E11" s="154"/>
      <c r="F11" s="154"/>
      <c r="G11" s="170">
        <f>G8</f>
        <v>0</v>
      </c>
      <c r="H11" s="3"/>
      <c r="I11" s="3"/>
      <c r="J11" s="3"/>
      <c r="K11" s="3"/>
      <c r="L11" s="3"/>
      <c r="M11" s="3"/>
      <c r="N11" s="3"/>
      <c r="O11" s="3"/>
      <c r="P11" s="3"/>
      <c r="Q11" s="3"/>
      <c r="R11" s="3"/>
      <c r="S11" s="3"/>
      <c r="T11" s="3"/>
      <c r="U11" s="3"/>
      <c r="V11" s="3"/>
      <c r="W11" s="3"/>
      <c r="X11" s="3"/>
      <c r="Y11" s="3"/>
      <c r="AE11">
        <f>SUMIF(L7:L9,AE10,G7:G9)</f>
        <v>0</v>
      </c>
      <c r="AF11">
        <f>SUMIF(L7:L9,AF10,G7:G9)</f>
        <v>0</v>
      </c>
      <c r="AG11" t="s">
        <v>981</v>
      </c>
    </row>
    <row r="12" spans="1:60" x14ac:dyDescent="0.2">
      <c r="C12" s="194"/>
      <c r="D12" s="10"/>
      <c r="AG12" t="s">
        <v>982</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ywRRrQPHGH4yKE/Ms8yd3br31km1ukbUiNUdcO6q/J7EoV9sduikCGVzTcEMocflFn2JWK0c+qjb53JT9AFGw==" saltValue="3BDchdHm1W3PG6MRVfbm+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697A3-BD07-4179-A178-01B96F1F429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69</v>
      </c>
      <c r="C4" s="258" t="s">
        <v>70</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193</v>
      </c>
      <c r="C8" s="187" t="s">
        <v>70</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226</v>
      </c>
    </row>
    <row r="9" spans="1:60" outlineLevel="1" x14ac:dyDescent="0.2">
      <c r="A9" s="171">
        <v>1</v>
      </c>
      <c r="B9" s="172" t="s">
        <v>193</v>
      </c>
      <c r="C9" s="188" t="s">
        <v>987</v>
      </c>
      <c r="D9" s="173" t="s">
        <v>984</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92"/>
      <c r="D10" s="6"/>
      <c r="E10" s="3"/>
      <c r="F10" s="3"/>
      <c r="G10" s="3"/>
      <c r="H10" s="3"/>
      <c r="I10" s="3"/>
      <c r="J10" s="3"/>
      <c r="K10" s="3"/>
      <c r="L10" s="3"/>
      <c r="M10" s="3"/>
      <c r="N10" s="3"/>
      <c r="O10" s="3"/>
      <c r="P10" s="3"/>
      <c r="Q10" s="3"/>
      <c r="R10" s="3"/>
      <c r="S10" s="3"/>
      <c r="T10" s="3"/>
      <c r="U10" s="3"/>
      <c r="V10" s="3"/>
      <c r="W10" s="3"/>
      <c r="X10" s="3"/>
      <c r="Y10" s="3"/>
      <c r="AE10">
        <v>12</v>
      </c>
      <c r="AF10">
        <v>21</v>
      </c>
      <c r="AG10" t="s">
        <v>211</v>
      </c>
    </row>
    <row r="11" spans="1:60" x14ac:dyDescent="0.2">
      <c r="A11" s="151"/>
      <c r="B11" s="152" t="s">
        <v>29</v>
      </c>
      <c r="C11" s="193"/>
      <c r="D11" s="153"/>
      <c r="E11" s="154"/>
      <c r="F11" s="154"/>
      <c r="G11" s="170">
        <f>G8</f>
        <v>0</v>
      </c>
      <c r="H11" s="3"/>
      <c r="I11" s="3"/>
      <c r="J11" s="3"/>
      <c r="K11" s="3"/>
      <c r="L11" s="3"/>
      <c r="M11" s="3"/>
      <c r="N11" s="3"/>
      <c r="O11" s="3"/>
      <c r="P11" s="3"/>
      <c r="Q11" s="3"/>
      <c r="R11" s="3"/>
      <c r="S11" s="3"/>
      <c r="T11" s="3"/>
      <c r="U11" s="3"/>
      <c r="V11" s="3"/>
      <c r="W11" s="3"/>
      <c r="X11" s="3"/>
      <c r="Y11" s="3"/>
      <c r="AE11">
        <f>SUMIF(L7:L9,AE10,G7:G9)</f>
        <v>0</v>
      </c>
      <c r="AF11">
        <f>SUMIF(L7:L9,AF10,G7:G9)</f>
        <v>0</v>
      </c>
      <c r="AG11" t="s">
        <v>981</v>
      </c>
    </row>
    <row r="12" spans="1:60" x14ac:dyDescent="0.2">
      <c r="C12" s="194"/>
      <c r="D12" s="10"/>
      <c r="AG12" t="s">
        <v>982</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39ATGdV+qdltfhdhoCivRqKm3n27H/o9pwxOfQtZAljMBQcrwsRfyGKZayxYkaP5uRWSGhcW1eTcUqK09pjpw==" saltValue="a1ShTRY0d5MBNx2E/LGox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E14FD-DE97-4E1E-A39E-C100C2831D3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71</v>
      </c>
      <c r="C4" s="258" t="s">
        <v>72</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194</v>
      </c>
      <c r="C8" s="187" t="s">
        <v>72</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226</v>
      </c>
    </row>
    <row r="9" spans="1:60" outlineLevel="1" x14ac:dyDescent="0.2">
      <c r="A9" s="171">
        <v>1</v>
      </c>
      <c r="B9" s="172" t="s">
        <v>194</v>
      </c>
      <c r="C9" s="188" t="s">
        <v>988</v>
      </c>
      <c r="D9" s="173" t="s">
        <v>984</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92"/>
      <c r="D10" s="6"/>
      <c r="E10" s="3"/>
      <c r="F10" s="3"/>
      <c r="G10" s="3"/>
      <c r="H10" s="3"/>
      <c r="I10" s="3"/>
      <c r="J10" s="3"/>
      <c r="K10" s="3"/>
      <c r="L10" s="3"/>
      <c r="M10" s="3"/>
      <c r="N10" s="3"/>
      <c r="O10" s="3"/>
      <c r="P10" s="3"/>
      <c r="Q10" s="3"/>
      <c r="R10" s="3"/>
      <c r="S10" s="3"/>
      <c r="T10" s="3"/>
      <c r="U10" s="3"/>
      <c r="V10" s="3"/>
      <c r="W10" s="3"/>
      <c r="X10" s="3"/>
      <c r="Y10" s="3"/>
      <c r="AE10">
        <v>12</v>
      </c>
      <c r="AF10">
        <v>21</v>
      </c>
      <c r="AG10" t="s">
        <v>211</v>
      </c>
    </row>
    <row r="11" spans="1:60" x14ac:dyDescent="0.2">
      <c r="A11" s="151"/>
      <c r="B11" s="152" t="s">
        <v>29</v>
      </c>
      <c r="C11" s="193"/>
      <c r="D11" s="153"/>
      <c r="E11" s="154"/>
      <c r="F11" s="154"/>
      <c r="G11" s="170">
        <f>G8</f>
        <v>0</v>
      </c>
      <c r="H11" s="3"/>
      <c r="I11" s="3"/>
      <c r="J11" s="3"/>
      <c r="K11" s="3"/>
      <c r="L11" s="3"/>
      <c r="M11" s="3"/>
      <c r="N11" s="3"/>
      <c r="O11" s="3"/>
      <c r="P11" s="3"/>
      <c r="Q11" s="3"/>
      <c r="R11" s="3"/>
      <c r="S11" s="3"/>
      <c r="T11" s="3"/>
      <c r="U11" s="3"/>
      <c r="V11" s="3"/>
      <c r="W11" s="3"/>
      <c r="X11" s="3"/>
      <c r="Y11" s="3"/>
      <c r="AE11">
        <f>SUMIF(L7:L9,AE10,G7:G9)</f>
        <v>0</v>
      </c>
      <c r="AF11">
        <f>SUMIF(L7:L9,AF10,G7:G9)</f>
        <v>0</v>
      </c>
      <c r="AG11" t="s">
        <v>981</v>
      </c>
    </row>
    <row r="12" spans="1:60" x14ac:dyDescent="0.2">
      <c r="C12" s="194"/>
      <c r="D12" s="10"/>
      <c r="AG12" t="s">
        <v>982</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5NKgn0IXtKJAR2+f5nG2sjbRdrcJ55hu7SDQozOTp+XRXol4NsRwCge9+l7hiYd68Y/sIN1n28PFr53BQnkmA==" saltValue="XwNL4bPKVvcT15Kki7kDE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BEEE8-36F1-43B6-8591-32D6CDF153D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73</v>
      </c>
      <c r="C4" s="258" t="s">
        <v>74</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195</v>
      </c>
      <c r="C8" s="187" t="s">
        <v>74</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226</v>
      </c>
    </row>
    <row r="9" spans="1:60" outlineLevel="1" x14ac:dyDescent="0.2">
      <c r="A9" s="171">
        <v>1</v>
      </c>
      <c r="B9" s="172" t="s">
        <v>195</v>
      </c>
      <c r="C9" s="188" t="s">
        <v>989</v>
      </c>
      <c r="D9" s="173" t="s">
        <v>984</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92"/>
      <c r="D10" s="6"/>
      <c r="E10" s="3"/>
      <c r="F10" s="3"/>
      <c r="G10" s="3"/>
      <c r="H10" s="3"/>
      <c r="I10" s="3"/>
      <c r="J10" s="3"/>
      <c r="K10" s="3"/>
      <c r="L10" s="3"/>
      <c r="M10" s="3"/>
      <c r="N10" s="3"/>
      <c r="O10" s="3"/>
      <c r="P10" s="3"/>
      <c r="Q10" s="3"/>
      <c r="R10" s="3"/>
      <c r="S10" s="3"/>
      <c r="T10" s="3"/>
      <c r="U10" s="3"/>
      <c r="V10" s="3"/>
      <c r="W10" s="3"/>
      <c r="X10" s="3"/>
      <c r="Y10" s="3"/>
      <c r="AE10">
        <v>12</v>
      </c>
      <c r="AF10">
        <v>21</v>
      </c>
      <c r="AG10" t="s">
        <v>211</v>
      </c>
    </row>
    <row r="11" spans="1:60" x14ac:dyDescent="0.2">
      <c r="A11" s="151"/>
      <c r="B11" s="152" t="s">
        <v>29</v>
      </c>
      <c r="C11" s="193"/>
      <c r="D11" s="153"/>
      <c r="E11" s="154"/>
      <c r="F11" s="154"/>
      <c r="G11" s="170">
        <f>G8</f>
        <v>0</v>
      </c>
      <c r="H11" s="3"/>
      <c r="I11" s="3"/>
      <c r="J11" s="3"/>
      <c r="K11" s="3"/>
      <c r="L11" s="3"/>
      <c r="M11" s="3"/>
      <c r="N11" s="3"/>
      <c r="O11" s="3"/>
      <c r="P11" s="3"/>
      <c r="Q11" s="3"/>
      <c r="R11" s="3"/>
      <c r="S11" s="3"/>
      <c r="T11" s="3"/>
      <c r="U11" s="3"/>
      <c r="V11" s="3"/>
      <c r="W11" s="3"/>
      <c r="X11" s="3"/>
      <c r="Y11" s="3"/>
      <c r="AE11">
        <f>SUMIF(L7:L9,AE10,G7:G9)</f>
        <v>0</v>
      </c>
      <c r="AF11">
        <f>SUMIF(L7:L9,AF10,G7:G9)</f>
        <v>0</v>
      </c>
      <c r="AG11" t="s">
        <v>981</v>
      </c>
    </row>
    <row r="12" spans="1:60" x14ac:dyDescent="0.2">
      <c r="C12" s="194"/>
      <c r="D12" s="10"/>
      <c r="AG12" t="s">
        <v>982</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XlBk/VIG8HuGh4nSBh80xiPeUGmJmujycerpxzINtjXuMgLHlLpGJMhMoNGLAlpX6qLl+NT0UCVStPBf2r3VA==" saltValue="bUhE/g99S8wGewZ5gPS4D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0AFA-12AB-479E-B12D-11850626B0C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59</v>
      </c>
      <c r="C3" s="255" t="s">
        <v>60</v>
      </c>
      <c r="D3" s="256"/>
      <c r="E3" s="256"/>
      <c r="F3" s="256"/>
      <c r="G3" s="257"/>
      <c r="AC3" s="121" t="s">
        <v>200</v>
      </c>
      <c r="AG3" t="s">
        <v>201</v>
      </c>
    </row>
    <row r="4" spans="1:60" ht="25.15" customHeight="1" x14ac:dyDescent="0.2">
      <c r="A4" s="141" t="s">
        <v>9</v>
      </c>
      <c r="B4" s="142" t="s">
        <v>75</v>
      </c>
      <c r="C4" s="258" t="s">
        <v>76</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196</v>
      </c>
      <c r="C8" s="187" t="s">
        <v>27</v>
      </c>
      <c r="D8" s="166"/>
      <c r="E8" s="167"/>
      <c r="F8" s="168"/>
      <c r="G8" s="168">
        <f>SUMIF(AG9:AG12,"&lt;&gt;NOR",G9:G12)</f>
        <v>0</v>
      </c>
      <c r="H8" s="168"/>
      <c r="I8" s="168">
        <f>SUM(I9:I12)</f>
        <v>0</v>
      </c>
      <c r="J8" s="168"/>
      <c r="K8" s="168">
        <f>SUM(K9:K12)</f>
        <v>0</v>
      </c>
      <c r="L8" s="168"/>
      <c r="M8" s="168">
        <f>SUM(M9:M12)</f>
        <v>0</v>
      </c>
      <c r="N8" s="167"/>
      <c r="O8" s="167">
        <f>SUM(O9:O12)</f>
        <v>0</v>
      </c>
      <c r="P8" s="167"/>
      <c r="Q8" s="167">
        <f>SUM(Q9:Q12)</f>
        <v>0</v>
      </c>
      <c r="R8" s="168"/>
      <c r="S8" s="168"/>
      <c r="T8" s="169"/>
      <c r="U8" s="163"/>
      <c r="V8" s="163">
        <f>SUM(V9:V12)</f>
        <v>0</v>
      </c>
      <c r="W8" s="163"/>
      <c r="X8" s="163"/>
      <c r="Y8" s="163"/>
      <c r="AG8" t="s">
        <v>226</v>
      </c>
    </row>
    <row r="9" spans="1:60" outlineLevel="1" x14ac:dyDescent="0.2">
      <c r="A9" s="171">
        <v>1</v>
      </c>
      <c r="B9" s="172" t="s">
        <v>990</v>
      </c>
      <c r="C9" s="188" t="s">
        <v>991</v>
      </c>
      <c r="D9" s="173" t="s">
        <v>992</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993</v>
      </c>
      <c r="Y9" s="159" t="s">
        <v>233</v>
      </c>
      <c r="Z9" s="148"/>
      <c r="AA9" s="148"/>
      <c r="AB9" s="148"/>
      <c r="AC9" s="148"/>
      <c r="AD9" s="148"/>
      <c r="AE9" s="148"/>
      <c r="AF9" s="148"/>
      <c r="AG9" s="148" t="s">
        <v>994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1" t="s">
        <v>995</v>
      </c>
      <c r="D10" s="262"/>
      <c r="E10" s="262"/>
      <c r="F10" s="262"/>
      <c r="G10" s="262"/>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322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1">
        <v>2</v>
      </c>
      <c r="B11" s="172" t="s">
        <v>996</v>
      </c>
      <c r="C11" s="188" t="s">
        <v>997</v>
      </c>
      <c r="D11" s="173" t="s">
        <v>992</v>
      </c>
      <c r="E11" s="174">
        <v>1</v>
      </c>
      <c r="F11" s="175"/>
      <c r="G11" s="176">
        <f>ROUND(E11*F11,2)</f>
        <v>0</v>
      </c>
      <c r="H11" s="175"/>
      <c r="I11" s="176">
        <f>ROUND(E11*H11,2)</f>
        <v>0</v>
      </c>
      <c r="J11" s="175"/>
      <c r="K11" s="176">
        <f>ROUND(E11*J11,2)</f>
        <v>0</v>
      </c>
      <c r="L11" s="176">
        <v>21</v>
      </c>
      <c r="M11" s="176">
        <f>G11*(1+L11/100)</f>
        <v>0</v>
      </c>
      <c r="N11" s="174">
        <v>0</v>
      </c>
      <c r="O11" s="174">
        <f>ROUND(E11*N11,2)</f>
        <v>0</v>
      </c>
      <c r="P11" s="174">
        <v>0</v>
      </c>
      <c r="Q11" s="174">
        <f>ROUND(E11*P11,2)</f>
        <v>0</v>
      </c>
      <c r="R11" s="176"/>
      <c r="S11" s="176" t="s">
        <v>231</v>
      </c>
      <c r="T11" s="177" t="s">
        <v>266</v>
      </c>
      <c r="U11" s="159">
        <v>0</v>
      </c>
      <c r="V11" s="159">
        <f>ROUND(E11*U11,2)</f>
        <v>0</v>
      </c>
      <c r="W11" s="159"/>
      <c r="X11" s="159" t="s">
        <v>993</v>
      </c>
      <c r="Y11" s="159" t="s">
        <v>233</v>
      </c>
      <c r="Z11" s="148"/>
      <c r="AA11" s="148"/>
      <c r="AB11" s="148"/>
      <c r="AC11" s="148"/>
      <c r="AD11" s="148"/>
      <c r="AE11" s="148"/>
      <c r="AF11" s="148"/>
      <c r="AG11" s="148" t="s">
        <v>994</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2" x14ac:dyDescent="0.2">
      <c r="A12" s="155"/>
      <c r="B12" s="156"/>
      <c r="C12" s="261" t="s">
        <v>998</v>
      </c>
      <c r="D12" s="262"/>
      <c r="E12" s="262"/>
      <c r="F12" s="262"/>
      <c r="G12" s="262"/>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322</v>
      </c>
      <c r="AH12" s="148"/>
      <c r="AI12" s="148"/>
      <c r="AJ12" s="148"/>
      <c r="AK12" s="148"/>
      <c r="AL12" s="148"/>
      <c r="AM12" s="148"/>
      <c r="AN12" s="148"/>
      <c r="AO12" s="148"/>
      <c r="AP12" s="148"/>
      <c r="AQ12" s="148"/>
      <c r="AR12" s="148"/>
      <c r="AS12" s="148"/>
      <c r="AT12" s="148"/>
      <c r="AU12" s="148"/>
      <c r="AV12" s="148"/>
      <c r="AW12" s="148"/>
      <c r="AX12" s="148"/>
      <c r="AY12" s="148"/>
      <c r="AZ12" s="148"/>
      <c r="BA12" s="178" t="str">
        <f>C12</f>
        <v>Náklady na ztížené provádění stavebních prací v důsledku nepřerušeného provozu na staveništi. Náklady na ochranu zabudovaných konstrukcí proti poškození a znečištění. Průběžný úklid přilehlých ploch staveniště.</v>
      </c>
      <c r="BB12" s="148"/>
      <c r="BC12" s="148"/>
      <c r="BD12" s="148"/>
      <c r="BE12" s="148"/>
      <c r="BF12" s="148"/>
      <c r="BG12" s="148"/>
      <c r="BH12" s="148"/>
    </row>
    <row r="13" spans="1:60" x14ac:dyDescent="0.2">
      <c r="A13" s="164" t="s">
        <v>225</v>
      </c>
      <c r="B13" s="165" t="s">
        <v>197</v>
      </c>
      <c r="C13" s="187" t="s">
        <v>28</v>
      </c>
      <c r="D13" s="166"/>
      <c r="E13" s="167"/>
      <c r="F13" s="168"/>
      <c r="G13" s="168">
        <f>SUMIF(AG14:AG17,"&lt;&gt;NOR",G14:G17)</f>
        <v>0</v>
      </c>
      <c r="H13" s="168"/>
      <c r="I13" s="168">
        <f>SUM(I14:I17)</f>
        <v>0</v>
      </c>
      <c r="J13" s="168"/>
      <c r="K13" s="168">
        <f>SUM(K14:K17)</f>
        <v>0</v>
      </c>
      <c r="L13" s="168"/>
      <c r="M13" s="168">
        <f>SUM(M14:M17)</f>
        <v>0</v>
      </c>
      <c r="N13" s="167"/>
      <c r="O13" s="167">
        <f>SUM(O14:O17)</f>
        <v>0</v>
      </c>
      <c r="P13" s="167"/>
      <c r="Q13" s="167">
        <f>SUM(Q14:Q17)</f>
        <v>0</v>
      </c>
      <c r="R13" s="168"/>
      <c r="S13" s="168"/>
      <c r="T13" s="169"/>
      <c r="U13" s="163"/>
      <c r="V13" s="163">
        <f>SUM(V14:V17)</f>
        <v>0</v>
      </c>
      <c r="W13" s="163"/>
      <c r="X13" s="163"/>
      <c r="Y13" s="163"/>
      <c r="AG13" t="s">
        <v>226</v>
      </c>
    </row>
    <row r="14" spans="1:60" outlineLevel="1" x14ac:dyDescent="0.2">
      <c r="A14" s="171">
        <v>3</v>
      </c>
      <c r="B14" s="172" t="s">
        <v>999</v>
      </c>
      <c r="C14" s="188" t="s">
        <v>1000</v>
      </c>
      <c r="D14" s="173" t="s">
        <v>992</v>
      </c>
      <c r="E14" s="174">
        <v>1</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231</v>
      </c>
      <c r="T14" s="177" t="s">
        <v>266</v>
      </c>
      <c r="U14" s="159">
        <v>0</v>
      </c>
      <c r="V14" s="159">
        <f>ROUND(E14*U14,2)</f>
        <v>0</v>
      </c>
      <c r="W14" s="159"/>
      <c r="X14" s="159" t="s">
        <v>993</v>
      </c>
      <c r="Y14" s="159" t="s">
        <v>233</v>
      </c>
      <c r="Z14" s="148"/>
      <c r="AA14" s="148"/>
      <c r="AB14" s="148"/>
      <c r="AC14" s="148"/>
      <c r="AD14" s="148"/>
      <c r="AE14" s="148"/>
      <c r="AF14" s="148"/>
      <c r="AG14" s="148" t="s">
        <v>994</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33.75" outlineLevel="2" x14ac:dyDescent="0.2">
      <c r="A15" s="155"/>
      <c r="B15" s="156"/>
      <c r="C15" s="261" t="s">
        <v>1001</v>
      </c>
      <c r="D15" s="262"/>
      <c r="E15" s="262"/>
      <c r="F15" s="262"/>
      <c r="G15" s="262"/>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322</v>
      </c>
      <c r="AH15" s="148"/>
      <c r="AI15" s="148"/>
      <c r="AJ15" s="148"/>
      <c r="AK15" s="148"/>
      <c r="AL15" s="148"/>
      <c r="AM15" s="148"/>
      <c r="AN15" s="148"/>
      <c r="AO15" s="148"/>
      <c r="AP15" s="148"/>
      <c r="AQ15" s="148"/>
      <c r="AR15" s="148"/>
      <c r="AS15" s="148"/>
      <c r="AT15" s="148"/>
      <c r="AU15" s="148"/>
      <c r="AV15" s="148"/>
      <c r="AW15" s="148"/>
      <c r="AX15" s="148"/>
      <c r="AY15" s="148"/>
      <c r="AZ15" s="148"/>
      <c r="BA15" s="178" t="str">
        <f>C15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5" s="148"/>
      <c r="BC15" s="148"/>
      <c r="BD15" s="148"/>
      <c r="BE15" s="148"/>
      <c r="BF15" s="148"/>
      <c r="BG15" s="148"/>
      <c r="BH15" s="148"/>
    </row>
    <row r="16" spans="1:60" outlineLevel="1" x14ac:dyDescent="0.2">
      <c r="A16" s="171">
        <v>4</v>
      </c>
      <c r="B16" s="172" t="s">
        <v>1002</v>
      </c>
      <c r="C16" s="188" t="s">
        <v>1003</v>
      </c>
      <c r="D16" s="173" t="s">
        <v>992</v>
      </c>
      <c r="E16" s="174">
        <v>1</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c r="S16" s="176" t="s">
        <v>265</v>
      </c>
      <c r="T16" s="177" t="s">
        <v>266</v>
      </c>
      <c r="U16" s="159">
        <v>0</v>
      </c>
      <c r="V16" s="159">
        <f>ROUND(E16*U16,2)</f>
        <v>0</v>
      </c>
      <c r="W16" s="159"/>
      <c r="X16" s="159" t="s">
        <v>993</v>
      </c>
      <c r="Y16" s="159" t="s">
        <v>233</v>
      </c>
      <c r="Z16" s="148"/>
      <c r="AA16" s="148"/>
      <c r="AB16" s="148"/>
      <c r="AC16" s="148"/>
      <c r="AD16" s="148"/>
      <c r="AE16" s="148"/>
      <c r="AF16" s="148"/>
      <c r="AG16" s="148" t="s">
        <v>994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61" t="s">
        <v>1004</v>
      </c>
      <c r="D17" s="262"/>
      <c r="E17" s="262"/>
      <c r="F17" s="262"/>
      <c r="G17" s="262"/>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322</v>
      </c>
      <c r="AH17" s="148"/>
      <c r="AI17" s="148"/>
      <c r="AJ17" s="148"/>
      <c r="AK17" s="148"/>
      <c r="AL17" s="148"/>
      <c r="AM17" s="148"/>
      <c r="AN17" s="148"/>
      <c r="AO17" s="148"/>
      <c r="AP17" s="148"/>
      <c r="AQ17" s="148"/>
      <c r="AR17" s="148"/>
      <c r="AS17" s="148"/>
      <c r="AT17" s="148"/>
      <c r="AU17" s="148"/>
      <c r="AV17" s="148"/>
      <c r="AW17" s="148"/>
      <c r="AX17" s="148"/>
      <c r="AY17" s="148"/>
      <c r="AZ17" s="148"/>
      <c r="BA17" s="178" t="str">
        <f>C17</f>
        <v>Náklady spojené se schválením materiálů, výrobků a barevným řešením, odsouhlasení se zástupci investora a generálním projektantem.</v>
      </c>
      <c r="BB17" s="148"/>
      <c r="BC17" s="148"/>
      <c r="BD17" s="148"/>
      <c r="BE17" s="148"/>
      <c r="BF17" s="148"/>
      <c r="BG17" s="148"/>
      <c r="BH17" s="148"/>
    </row>
    <row r="18" spans="1:60" x14ac:dyDescent="0.2">
      <c r="A18" s="3"/>
      <c r="B18" s="4"/>
      <c r="C18" s="192"/>
      <c r="D18" s="6"/>
      <c r="E18" s="3"/>
      <c r="F18" s="3"/>
      <c r="G18" s="3"/>
      <c r="H18" s="3"/>
      <c r="I18" s="3"/>
      <c r="J18" s="3"/>
      <c r="K18" s="3"/>
      <c r="L18" s="3"/>
      <c r="M18" s="3"/>
      <c r="N18" s="3"/>
      <c r="O18" s="3"/>
      <c r="P18" s="3"/>
      <c r="Q18" s="3"/>
      <c r="R18" s="3"/>
      <c r="S18" s="3"/>
      <c r="T18" s="3"/>
      <c r="U18" s="3"/>
      <c r="V18" s="3"/>
      <c r="W18" s="3"/>
      <c r="X18" s="3"/>
      <c r="Y18" s="3"/>
      <c r="AE18">
        <v>12</v>
      </c>
      <c r="AF18">
        <v>21</v>
      </c>
      <c r="AG18" t="s">
        <v>211</v>
      </c>
    </row>
    <row r="19" spans="1:60" x14ac:dyDescent="0.2">
      <c r="A19" s="151"/>
      <c r="B19" s="152" t="s">
        <v>29</v>
      </c>
      <c r="C19" s="193"/>
      <c r="D19" s="153"/>
      <c r="E19" s="154"/>
      <c r="F19" s="154"/>
      <c r="G19" s="170">
        <f>G8+G13</f>
        <v>0</v>
      </c>
      <c r="H19" s="3"/>
      <c r="I19" s="3"/>
      <c r="J19" s="3"/>
      <c r="K19" s="3"/>
      <c r="L19" s="3"/>
      <c r="M19" s="3"/>
      <c r="N19" s="3"/>
      <c r="O19" s="3"/>
      <c r="P19" s="3"/>
      <c r="Q19" s="3"/>
      <c r="R19" s="3"/>
      <c r="S19" s="3"/>
      <c r="T19" s="3"/>
      <c r="U19" s="3"/>
      <c r="V19" s="3"/>
      <c r="W19" s="3"/>
      <c r="X19" s="3"/>
      <c r="Y19" s="3"/>
      <c r="AE19">
        <f>SUMIF(L7:L17,AE18,G7:G17)</f>
        <v>0</v>
      </c>
      <c r="AF19">
        <f>SUMIF(L7:L17,AF18,G7:G17)</f>
        <v>0</v>
      </c>
      <c r="AG19" t="s">
        <v>981</v>
      </c>
    </row>
    <row r="20" spans="1:60" x14ac:dyDescent="0.2">
      <c r="C20" s="194"/>
      <c r="D20" s="10"/>
      <c r="AG20" t="s">
        <v>982</v>
      </c>
    </row>
    <row r="21" spans="1:60" x14ac:dyDescent="0.2">
      <c r="D21" s="10"/>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iww0Gzw06mZph5s4wLHzQ3ZnxAnCWI9yedc2AvykIVQeCRFZyIuOPKHQo7JnzkQDhLaPLkvnc7e+uFlkgYPGg==" saltValue="ebE2kv+05QhbDJPxwhlFOw==" spinCount="100000" sheet="1" formatRows="0"/>
  <mergeCells count="8">
    <mergeCell ref="C15:G15"/>
    <mergeCell ref="C17:G1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FEBE-6045-4B66-BB4E-B9912A928A6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77</v>
      </c>
      <c r="C3" s="255" t="s">
        <v>78</v>
      </c>
      <c r="D3" s="256"/>
      <c r="E3" s="256"/>
      <c r="F3" s="256"/>
      <c r="G3" s="257"/>
      <c r="AC3" s="121" t="s">
        <v>200</v>
      </c>
      <c r="AG3" t="s">
        <v>201</v>
      </c>
    </row>
    <row r="4" spans="1:60" ht="25.15" customHeight="1" x14ac:dyDescent="0.2">
      <c r="A4" s="141" t="s">
        <v>9</v>
      </c>
      <c r="B4" s="142" t="s">
        <v>79</v>
      </c>
      <c r="C4" s="258" t="s">
        <v>78</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151</v>
      </c>
      <c r="C8" s="187" t="s">
        <v>152</v>
      </c>
      <c r="D8" s="166"/>
      <c r="E8" s="167"/>
      <c r="F8" s="168"/>
      <c r="G8" s="168">
        <f>SUMIF(AG9:AG23,"&lt;&gt;NOR",G9:G23)</f>
        <v>0</v>
      </c>
      <c r="H8" s="168"/>
      <c r="I8" s="168">
        <f>SUM(I9:I23)</f>
        <v>0</v>
      </c>
      <c r="J8" s="168"/>
      <c r="K8" s="168">
        <f>SUM(K9:K23)</f>
        <v>0</v>
      </c>
      <c r="L8" s="168"/>
      <c r="M8" s="168">
        <f>SUM(M9:M23)</f>
        <v>0</v>
      </c>
      <c r="N8" s="167"/>
      <c r="O8" s="167">
        <f>SUM(O9:O23)</f>
        <v>0.88</v>
      </c>
      <c r="P8" s="167"/>
      <c r="Q8" s="167">
        <f>SUM(Q9:Q23)</f>
        <v>0</v>
      </c>
      <c r="R8" s="168"/>
      <c r="S8" s="168"/>
      <c r="T8" s="169"/>
      <c r="U8" s="163"/>
      <c r="V8" s="163">
        <f>SUM(V9:V23)</f>
        <v>25.73</v>
      </c>
      <c r="W8" s="163"/>
      <c r="X8" s="163"/>
      <c r="Y8" s="163"/>
      <c r="AG8" t="s">
        <v>226</v>
      </c>
    </row>
    <row r="9" spans="1:60" outlineLevel="1" x14ac:dyDescent="0.2">
      <c r="A9" s="171">
        <v>1</v>
      </c>
      <c r="B9" s="172" t="s">
        <v>1005</v>
      </c>
      <c r="C9" s="188" t="s">
        <v>1006</v>
      </c>
      <c r="D9" s="173" t="s">
        <v>332</v>
      </c>
      <c r="E9" s="174">
        <v>1</v>
      </c>
      <c r="F9" s="175"/>
      <c r="G9" s="176">
        <f>ROUND(E9*F9,2)</f>
        <v>0</v>
      </c>
      <c r="H9" s="175"/>
      <c r="I9" s="176">
        <f>ROUND(E9*H9,2)</f>
        <v>0</v>
      </c>
      <c r="J9" s="175"/>
      <c r="K9" s="176">
        <f>ROUND(E9*J9,2)</f>
        <v>0</v>
      </c>
      <c r="L9" s="176">
        <v>21</v>
      </c>
      <c r="M9" s="176">
        <f>G9*(1+L9/100)</f>
        <v>0</v>
      </c>
      <c r="N9" s="174">
        <v>6.4900000000000001E-3</v>
      </c>
      <c r="O9" s="174">
        <f>ROUND(E9*N9,2)</f>
        <v>0.01</v>
      </c>
      <c r="P9" s="174">
        <v>0</v>
      </c>
      <c r="Q9" s="174">
        <f>ROUND(E9*P9,2)</f>
        <v>0</v>
      </c>
      <c r="R9" s="176" t="s">
        <v>230</v>
      </c>
      <c r="S9" s="176" t="s">
        <v>231</v>
      </c>
      <c r="T9" s="177" t="s">
        <v>266</v>
      </c>
      <c r="U9" s="159">
        <v>0.22498000000000001</v>
      </c>
      <c r="V9" s="159">
        <f>ROUND(E9*U9,2)</f>
        <v>0.22</v>
      </c>
      <c r="W9" s="159"/>
      <c r="X9" s="159" t="s">
        <v>232</v>
      </c>
      <c r="Y9" s="159" t="s">
        <v>233</v>
      </c>
      <c r="Z9" s="148"/>
      <c r="AA9" s="148"/>
      <c r="AB9" s="148"/>
      <c r="AC9" s="148"/>
      <c r="AD9" s="148"/>
      <c r="AE9" s="148"/>
      <c r="AF9" s="148"/>
      <c r="AG9" s="148" t="s">
        <v>234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2" t="s">
        <v>370</v>
      </c>
      <c r="D10" s="253"/>
      <c r="E10" s="253"/>
      <c r="F10" s="253"/>
      <c r="G10" s="253"/>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236</v>
      </c>
      <c r="AH10" s="148"/>
      <c r="AI10" s="148"/>
      <c r="AJ10" s="148"/>
      <c r="AK10" s="148"/>
      <c r="AL10" s="148"/>
      <c r="AM10" s="148"/>
      <c r="AN10" s="148"/>
      <c r="AO10" s="148"/>
      <c r="AP10" s="148"/>
      <c r="AQ10" s="148"/>
      <c r="AR10" s="148"/>
      <c r="AS10" s="148"/>
      <c r="AT10" s="148"/>
      <c r="AU10" s="148"/>
      <c r="AV10" s="148"/>
      <c r="AW10" s="148"/>
      <c r="AX10" s="148"/>
      <c r="AY10" s="148"/>
      <c r="AZ10" s="148"/>
      <c r="BA10" s="178" t="str">
        <f>C10</f>
        <v>jakoukoliv maltou, z pomocného pracovního lešení o výšce podlahy do 1900 mm a pro zatížení do 1,5 kPa,</v>
      </c>
      <c r="BB10" s="148"/>
      <c r="BC10" s="148"/>
      <c r="BD10" s="148"/>
      <c r="BE10" s="148"/>
      <c r="BF10" s="148"/>
      <c r="BG10" s="148"/>
      <c r="BH10" s="148"/>
    </row>
    <row r="11" spans="1:60" outlineLevel="2" x14ac:dyDescent="0.2">
      <c r="A11" s="155"/>
      <c r="B11" s="156"/>
      <c r="C11" s="189" t="s">
        <v>1007</v>
      </c>
      <c r="D11" s="161"/>
      <c r="E11" s="162">
        <v>1</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238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1">
        <v>2</v>
      </c>
      <c r="B12" s="172" t="s">
        <v>377</v>
      </c>
      <c r="C12" s="188" t="s">
        <v>378</v>
      </c>
      <c r="D12" s="173" t="s">
        <v>379</v>
      </c>
      <c r="E12" s="174">
        <v>71.400000000000006</v>
      </c>
      <c r="F12" s="175"/>
      <c r="G12" s="176">
        <f>ROUND(E12*F12,2)</f>
        <v>0</v>
      </c>
      <c r="H12" s="175"/>
      <c r="I12" s="176">
        <f>ROUND(E12*H12,2)</f>
        <v>0</v>
      </c>
      <c r="J12" s="175"/>
      <c r="K12" s="176">
        <f>ROUND(E12*J12,2)</f>
        <v>0</v>
      </c>
      <c r="L12" s="176">
        <v>21</v>
      </c>
      <c r="M12" s="176">
        <f>G12*(1+L12/100)</f>
        <v>0</v>
      </c>
      <c r="N12" s="174">
        <v>2.5100000000000001E-3</v>
      </c>
      <c r="O12" s="174">
        <f>ROUND(E12*N12,2)</f>
        <v>0.18</v>
      </c>
      <c r="P12" s="174">
        <v>0</v>
      </c>
      <c r="Q12" s="174">
        <f>ROUND(E12*P12,2)</f>
        <v>0</v>
      </c>
      <c r="R12" s="176" t="s">
        <v>230</v>
      </c>
      <c r="S12" s="176" t="s">
        <v>231</v>
      </c>
      <c r="T12" s="177" t="s">
        <v>231</v>
      </c>
      <c r="U12" s="159">
        <v>0.18232999999999999</v>
      </c>
      <c r="V12" s="159">
        <f>ROUND(E12*U12,2)</f>
        <v>13.02</v>
      </c>
      <c r="W12" s="159"/>
      <c r="X12" s="159" t="s">
        <v>232</v>
      </c>
      <c r="Y12" s="159" t="s">
        <v>233</v>
      </c>
      <c r="Z12" s="148"/>
      <c r="AA12" s="148"/>
      <c r="AB12" s="148"/>
      <c r="AC12" s="148"/>
      <c r="AD12" s="148"/>
      <c r="AE12" s="148"/>
      <c r="AF12" s="148"/>
      <c r="AG12" s="148" t="s">
        <v>234</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9" t="s">
        <v>1008</v>
      </c>
      <c r="D13" s="161"/>
      <c r="E13" s="162"/>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238</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89" t="s">
        <v>1009</v>
      </c>
      <c r="D14" s="161"/>
      <c r="E14" s="162">
        <v>11.12</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238</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89" t="s">
        <v>1010</v>
      </c>
      <c r="D15" s="161"/>
      <c r="E15" s="162">
        <v>13.88</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238</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89" t="s">
        <v>1011</v>
      </c>
      <c r="D16" s="161"/>
      <c r="E16" s="162">
        <v>26.2</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238</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89" t="s">
        <v>1012</v>
      </c>
      <c r="D17" s="161"/>
      <c r="E17" s="162">
        <v>9.1</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238</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89" t="s">
        <v>1013</v>
      </c>
      <c r="D18" s="161"/>
      <c r="E18" s="162">
        <v>11.1</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238</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1">
        <v>3</v>
      </c>
      <c r="B19" s="172" t="s">
        <v>381</v>
      </c>
      <c r="C19" s="188" t="s">
        <v>382</v>
      </c>
      <c r="D19" s="173" t="s">
        <v>253</v>
      </c>
      <c r="E19" s="174">
        <v>2.1</v>
      </c>
      <c r="F19" s="175"/>
      <c r="G19" s="176">
        <f>ROUND(E19*F19,2)</f>
        <v>0</v>
      </c>
      <c r="H19" s="175"/>
      <c r="I19" s="176">
        <f>ROUND(E19*H19,2)</f>
        <v>0</v>
      </c>
      <c r="J19" s="175"/>
      <c r="K19" s="176">
        <f>ROUND(E19*J19,2)</f>
        <v>0</v>
      </c>
      <c r="L19" s="176">
        <v>21</v>
      </c>
      <c r="M19" s="176">
        <f>G19*(1+L19/100)</f>
        <v>0</v>
      </c>
      <c r="N19" s="174">
        <v>3.5659999999999997E-2</v>
      </c>
      <c r="O19" s="174">
        <f>ROUND(E19*N19,2)</f>
        <v>7.0000000000000007E-2</v>
      </c>
      <c r="P19" s="174">
        <v>0</v>
      </c>
      <c r="Q19" s="174">
        <f>ROUND(E19*P19,2)</f>
        <v>0</v>
      </c>
      <c r="R19" s="176" t="s">
        <v>230</v>
      </c>
      <c r="S19" s="176" t="s">
        <v>231</v>
      </c>
      <c r="T19" s="177" t="s">
        <v>231</v>
      </c>
      <c r="U19" s="159">
        <v>1.1841699999999999</v>
      </c>
      <c r="V19" s="159">
        <f>ROUND(E19*U19,2)</f>
        <v>2.4900000000000002</v>
      </c>
      <c r="W19" s="159"/>
      <c r="X19" s="159" t="s">
        <v>232</v>
      </c>
      <c r="Y19" s="159" t="s">
        <v>233</v>
      </c>
      <c r="Z19" s="148"/>
      <c r="AA19" s="148"/>
      <c r="AB19" s="148"/>
      <c r="AC19" s="148"/>
      <c r="AD19" s="148"/>
      <c r="AE19" s="148"/>
      <c r="AF19" s="148"/>
      <c r="AG19" s="148" t="s">
        <v>234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52" t="s">
        <v>383</v>
      </c>
      <c r="D20" s="253"/>
      <c r="E20" s="253"/>
      <c r="F20" s="253"/>
      <c r="G20" s="253"/>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236</v>
      </c>
      <c r="AH20" s="148"/>
      <c r="AI20" s="148"/>
      <c r="AJ20" s="148"/>
      <c r="AK20" s="148"/>
      <c r="AL20" s="148"/>
      <c r="AM20" s="148"/>
      <c r="AN20" s="148"/>
      <c r="AO20" s="148"/>
      <c r="AP20" s="148"/>
      <c r="AQ20" s="148"/>
      <c r="AR20" s="148"/>
      <c r="AS20" s="148"/>
      <c r="AT20" s="148"/>
      <c r="AU20" s="148"/>
      <c r="AV20" s="148"/>
      <c r="AW20" s="148"/>
      <c r="AX20" s="148"/>
      <c r="AY20" s="148"/>
      <c r="AZ20" s="148"/>
      <c r="BA20" s="178" t="str">
        <f>C20</f>
        <v>okenního nebo dveřního, z pomocného pracovního lešení o výšce podlahy do 1900 mm a pro zatížení do 1,5 kPa,</v>
      </c>
      <c r="BB20" s="148"/>
      <c r="BC20" s="148"/>
      <c r="BD20" s="148"/>
      <c r="BE20" s="148"/>
      <c r="BF20" s="148"/>
      <c r="BG20" s="148"/>
      <c r="BH20" s="148"/>
    </row>
    <row r="21" spans="1:60" outlineLevel="2" x14ac:dyDescent="0.2">
      <c r="A21" s="155"/>
      <c r="B21" s="156"/>
      <c r="C21" s="189" t="s">
        <v>1014</v>
      </c>
      <c r="D21" s="161"/>
      <c r="E21" s="162">
        <v>2.1</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238</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1">
        <v>4</v>
      </c>
      <c r="B22" s="172" t="s">
        <v>1015</v>
      </c>
      <c r="C22" s="188" t="s">
        <v>1016</v>
      </c>
      <c r="D22" s="173" t="s">
        <v>253</v>
      </c>
      <c r="E22" s="174">
        <v>15.246</v>
      </c>
      <c r="F22" s="175"/>
      <c r="G22" s="176">
        <f>ROUND(E22*F22,2)</f>
        <v>0</v>
      </c>
      <c r="H22" s="175"/>
      <c r="I22" s="176">
        <f>ROUND(E22*H22,2)</f>
        <v>0</v>
      </c>
      <c r="J22" s="175"/>
      <c r="K22" s="176">
        <f>ROUND(E22*J22,2)</f>
        <v>0</v>
      </c>
      <c r="L22" s="176">
        <v>21</v>
      </c>
      <c r="M22" s="176">
        <f>G22*(1+L22/100)</f>
        <v>0</v>
      </c>
      <c r="N22" s="174">
        <v>4.095E-2</v>
      </c>
      <c r="O22" s="174">
        <f>ROUND(E22*N22,2)</f>
        <v>0.62</v>
      </c>
      <c r="P22" s="174">
        <v>0</v>
      </c>
      <c r="Q22" s="174">
        <f>ROUND(E22*P22,2)</f>
        <v>0</v>
      </c>
      <c r="R22" s="176" t="s">
        <v>254</v>
      </c>
      <c r="S22" s="176" t="s">
        <v>231</v>
      </c>
      <c r="T22" s="177" t="s">
        <v>231</v>
      </c>
      <c r="U22" s="159">
        <v>0.65600000000000003</v>
      </c>
      <c r="V22" s="159">
        <f>ROUND(E22*U22,2)</f>
        <v>10</v>
      </c>
      <c r="W22" s="159"/>
      <c r="X22" s="159" t="s">
        <v>232</v>
      </c>
      <c r="Y22" s="159" t="s">
        <v>233</v>
      </c>
      <c r="Z22" s="148"/>
      <c r="AA22" s="148"/>
      <c r="AB22" s="148"/>
      <c r="AC22" s="148"/>
      <c r="AD22" s="148"/>
      <c r="AE22" s="148"/>
      <c r="AF22" s="148"/>
      <c r="AG22" s="148" t="s">
        <v>234</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89" t="s">
        <v>1017</v>
      </c>
      <c r="D23" s="161"/>
      <c r="E23" s="162">
        <v>15.246</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238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x14ac:dyDescent="0.2">
      <c r="A24" s="164" t="s">
        <v>225</v>
      </c>
      <c r="B24" s="165" t="s">
        <v>163</v>
      </c>
      <c r="C24" s="187" t="s">
        <v>164</v>
      </c>
      <c r="D24" s="166"/>
      <c r="E24" s="167"/>
      <c r="F24" s="168"/>
      <c r="G24" s="168">
        <f>SUMIF(AG25:AG69,"&lt;&gt;NOR",G25:G69)</f>
        <v>0</v>
      </c>
      <c r="H24" s="168"/>
      <c r="I24" s="168">
        <f>SUM(I25:I69)</f>
        <v>0</v>
      </c>
      <c r="J24" s="168"/>
      <c r="K24" s="168">
        <f>SUM(K25:K69)</f>
        <v>0</v>
      </c>
      <c r="L24" s="168"/>
      <c r="M24" s="168">
        <f>SUM(M25:M69)</f>
        <v>0</v>
      </c>
      <c r="N24" s="167"/>
      <c r="O24" s="167">
        <f>SUM(O25:O69)</f>
        <v>0.01</v>
      </c>
      <c r="P24" s="167"/>
      <c r="Q24" s="167">
        <f>SUM(Q25:Q69)</f>
        <v>2.19</v>
      </c>
      <c r="R24" s="168"/>
      <c r="S24" s="168"/>
      <c r="T24" s="169"/>
      <c r="U24" s="163"/>
      <c r="V24" s="163">
        <f>SUM(V25:V69)</f>
        <v>26.610000000000003</v>
      </c>
      <c r="W24" s="163"/>
      <c r="X24" s="163"/>
      <c r="Y24" s="163"/>
      <c r="AG24" t="s">
        <v>226</v>
      </c>
    </row>
    <row r="25" spans="1:60" outlineLevel="1" x14ac:dyDescent="0.2">
      <c r="A25" s="171">
        <v>5</v>
      </c>
      <c r="B25" s="172" t="s">
        <v>1018</v>
      </c>
      <c r="C25" s="188" t="s">
        <v>1019</v>
      </c>
      <c r="D25" s="173" t="s">
        <v>332</v>
      </c>
      <c r="E25" s="174">
        <v>19</v>
      </c>
      <c r="F25" s="175"/>
      <c r="G25" s="176">
        <f>ROUND(E25*F25,2)</f>
        <v>0</v>
      </c>
      <c r="H25" s="175"/>
      <c r="I25" s="176">
        <f>ROUND(E25*H25,2)</f>
        <v>0</v>
      </c>
      <c r="J25" s="175"/>
      <c r="K25" s="176">
        <f>ROUND(E25*J25,2)</f>
        <v>0</v>
      </c>
      <c r="L25" s="176">
        <v>21</v>
      </c>
      <c r="M25" s="176">
        <f>G25*(1+L25/100)</f>
        <v>0</v>
      </c>
      <c r="N25" s="174">
        <v>0</v>
      </c>
      <c r="O25" s="174">
        <f>ROUND(E25*N25,2)</f>
        <v>0</v>
      </c>
      <c r="P25" s="174">
        <v>0</v>
      </c>
      <c r="Q25" s="174">
        <f>ROUND(E25*P25,2)</f>
        <v>0</v>
      </c>
      <c r="R25" s="176" t="s">
        <v>540</v>
      </c>
      <c r="S25" s="176" t="s">
        <v>231</v>
      </c>
      <c r="T25" s="177" t="s">
        <v>231</v>
      </c>
      <c r="U25" s="159">
        <v>0.06</v>
      </c>
      <c r="V25" s="159">
        <f>ROUND(E25*U25,2)</f>
        <v>1.1399999999999999</v>
      </c>
      <c r="W25" s="159"/>
      <c r="X25" s="159" t="s">
        <v>232</v>
      </c>
      <c r="Y25" s="159" t="s">
        <v>233</v>
      </c>
      <c r="Z25" s="148"/>
      <c r="AA25" s="148"/>
      <c r="AB25" s="148"/>
      <c r="AC25" s="148"/>
      <c r="AD25" s="148"/>
      <c r="AE25" s="148"/>
      <c r="AF25" s="148"/>
      <c r="AG25" s="148" t="s">
        <v>234</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52" t="s">
        <v>1020</v>
      </c>
      <c r="D26" s="253"/>
      <c r="E26" s="253"/>
      <c r="F26" s="253"/>
      <c r="G26" s="253"/>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236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1">
        <v>6</v>
      </c>
      <c r="B27" s="172" t="s">
        <v>1021</v>
      </c>
      <c r="C27" s="188" t="s">
        <v>1022</v>
      </c>
      <c r="D27" s="173" t="s">
        <v>332</v>
      </c>
      <c r="E27" s="174">
        <v>1</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t="s">
        <v>540</v>
      </c>
      <c r="S27" s="176" t="s">
        <v>231</v>
      </c>
      <c r="T27" s="177" t="s">
        <v>231</v>
      </c>
      <c r="U27" s="159">
        <v>0.08</v>
      </c>
      <c r="V27" s="159">
        <f>ROUND(E27*U27,2)</f>
        <v>0.08</v>
      </c>
      <c r="W27" s="159"/>
      <c r="X27" s="159" t="s">
        <v>232</v>
      </c>
      <c r="Y27" s="159" t="s">
        <v>233</v>
      </c>
      <c r="Z27" s="148"/>
      <c r="AA27" s="148"/>
      <c r="AB27" s="148"/>
      <c r="AC27" s="148"/>
      <c r="AD27" s="148"/>
      <c r="AE27" s="148"/>
      <c r="AF27" s="148"/>
      <c r="AG27" s="148" t="s">
        <v>234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2" t="s">
        <v>1020</v>
      </c>
      <c r="D28" s="253"/>
      <c r="E28" s="253"/>
      <c r="F28" s="253"/>
      <c r="G28" s="253"/>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236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33.75" outlineLevel="1" x14ac:dyDescent="0.2">
      <c r="A29" s="171">
        <v>7</v>
      </c>
      <c r="B29" s="172" t="s">
        <v>1023</v>
      </c>
      <c r="C29" s="188" t="s">
        <v>1024</v>
      </c>
      <c r="D29" s="173" t="s">
        <v>253</v>
      </c>
      <c r="E29" s="174">
        <v>0.94</v>
      </c>
      <c r="F29" s="175"/>
      <c r="G29" s="176">
        <f>ROUND(E29*F29,2)</f>
        <v>0</v>
      </c>
      <c r="H29" s="175"/>
      <c r="I29" s="176">
        <f>ROUND(E29*H29,2)</f>
        <v>0</v>
      </c>
      <c r="J29" s="175"/>
      <c r="K29" s="176">
        <f>ROUND(E29*J29,2)</f>
        <v>0</v>
      </c>
      <c r="L29" s="176">
        <v>21</v>
      </c>
      <c r="M29" s="176">
        <f>G29*(1+L29/100)</f>
        <v>0</v>
      </c>
      <c r="N29" s="174">
        <v>3.0400000000000002E-3</v>
      </c>
      <c r="O29" s="174">
        <f>ROUND(E29*N29,2)</f>
        <v>0</v>
      </c>
      <c r="P29" s="174">
        <v>8.8999999999999996E-2</v>
      </c>
      <c r="Q29" s="174">
        <f>ROUND(E29*P29,2)</f>
        <v>0.08</v>
      </c>
      <c r="R29" s="176" t="s">
        <v>540</v>
      </c>
      <c r="S29" s="176" t="s">
        <v>231</v>
      </c>
      <c r="T29" s="177" t="s">
        <v>231</v>
      </c>
      <c r="U29" s="159">
        <v>1.49</v>
      </c>
      <c r="V29" s="159">
        <f>ROUND(E29*U29,2)</f>
        <v>1.4</v>
      </c>
      <c r="W29" s="159"/>
      <c r="X29" s="159" t="s">
        <v>232</v>
      </c>
      <c r="Y29" s="159" t="s">
        <v>233</v>
      </c>
      <c r="Z29" s="148"/>
      <c r="AA29" s="148"/>
      <c r="AB29" s="148"/>
      <c r="AC29" s="148"/>
      <c r="AD29" s="148"/>
      <c r="AE29" s="148"/>
      <c r="AF29" s="148"/>
      <c r="AG29" s="148" t="s">
        <v>234</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9" t="s">
        <v>1025</v>
      </c>
      <c r="D30" s="161"/>
      <c r="E30" s="162">
        <v>0.94</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238</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33.75" outlineLevel="1" x14ac:dyDescent="0.2">
      <c r="A31" s="171">
        <v>8</v>
      </c>
      <c r="B31" s="172" t="s">
        <v>1026</v>
      </c>
      <c r="C31" s="188" t="s">
        <v>1027</v>
      </c>
      <c r="D31" s="173" t="s">
        <v>253</v>
      </c>
      <c r="E31" s="174">
        <v>3.58</v>
      </c>
      <c r="F31" s="175"/>
      <c r="G31" s="176">
        <f>ROUND(E31*F31,2)</f>
        <v>0</v>
      </c>
      <c r="H31" s="175"/>
      <c r="I31" s="176">
        <f>ROUND(E31*H31,2)</f>
        <v>0</v>
      </c>
      <c r="J31" s="175"/>
      <c r="K31" s="176">
        <f>ROUND(E31*J31,2)</f>
        <v>0</v>
      </c>
      <c r="L31" s="176">
        <v>21</v>
      </c>
      <c r="M31" s="176">
        <f>G31*(1+L31/100)</f>
        <v>0</v>
      </c>
      <c r="N31" s="174">
        <v>6.8999999999999997E-4</v>
      </c>
      <c r="O31" s="174">
        <f>ROUND(E31*N31,2)</f>
        <v>0</v>
      </c>
      <c r="P31" s="174">
        <v>5.2999999999999999E-2</v>
      </c>
      <c r="Q31" s="174">
        <f>ROUND(E31*P31,2)</f>
        <v>0.19</v>
      </c>
      <c r="R31" s="176" t="s">
        <v>540</v>
      </c>
      <c r="S31" s="176" t="s">
        <v>231</v>
      </c>
      <c r="T31" s="177" t="s">
        <v>231</v>
      </c>
      <c r="U31" s="159">
        <v>0.66</v>
      </c>
      <c r="V31" s="159">
        <f>ROUND(E31*U31,2)</f>
        <v>2.36</v>
      </c>
      <c r="W31" s="159"/>
      <c r="X31" s="159" t="s">
        <v>232</v>
      </c>
      <c r="Y31" s="159" t="s">
        <v>233</v>
      </c>
      <c r="Z31" s="148"/>
      <c r="AA31" s="148"/>
      <c r="AB31" s="148"/>
      <c r="AC31" s="148"/>
      <c r="AD31" s="148"/>
      <c r="AE31" s="148"/>
      <c r="AF31" s="148"/>
      <c r="AG31" s="148" t="s">
        <v>234</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89" t="s">
        <v>1028</v>
      </c>
      <c r="D32" s="161"/>
      <c r="E32" s="162">
        <v>3.58</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238</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1" x14ac:dyDescent="0.2">
      <c r="A33" s="171">
        <v>9</v>
      </c>
      <c r="B33" s="172" t="s">
        <v>1029</v>
      </c>
      <c r="C33" s="188" t="s">
        <v>1030</v>
      </c>
      <c r="D33" s="173" t="s">
        <v>253</v>
      </c>
      <c r="E33" s="174">
        <v>18.2</v>
      </c>
      <c r="F33" s="175"/>
      <c r="G33" s="176">
        <f>ROUND(E33*F33,2)</f>
        <v>0</v>
      </c>
      <c r="H33" s="175"/>
      <c r="I33" s="176">
        <f>ROUND(E33*H33,2)</f>
        <v>0</v>
      </c>
      <c r="J33" s="175"/>
      <c r="K33" s="176">
        <f>ROUND(E33*J33,2)</f>
        <v>0</v>
      </c>
      <c r="L33" s="176">
        <v>21</v>
      </c>
      <c r="M33" s="176">
        <f>G33*(1+L33/100)</f>
        <v>0</v>
      </c>
      <c r="N33" s="174">
        <v>6.0999999999999997E-4</v>
      </c>
      <c r="O33" s="174">
        <f>ROUND(E33*N33,2)</f>
        <v>0.01</v>
      </c>
      <c r="P33" s="174">
        <v>0.05</v>
      </c>
      <c r="Q33" s="174">
        <f>ROUND(E33*P33,2)</f>
        <v>0.91</v>
      </c>
      <c r="R33" s="176" t="s">
        <v>540</v>
      </c>
      <c r="S33" s="176" t="s">
        <v>231</v>
      </c>
      <c r="T33" s="177" t="s">
        <v>231</v>
      </c>
      <c r="U33" s="159">
        <v>0.51600000000000001</v>
      </c>
      <c r="V33" s="159">
        <f>ROUND(E33*U33,2)</f>
        <v>9.39</v>
      </c>
      <c r="W33" s="159"/>
      <c r="X33" s="159" t="s">
        <v>232</v>
      </c>
      <c r="Y33" s="159" t="s">
        <v>233</v>
      </c>
      <c r="Z33" s="148"/>
      <c r="AA33" s="148"/>
      <c r="AB33" s="148"/>
      <c r="AC33" s="148"/>
      <c r="AD33" s="148"/>
      <c r="AE33" s="148"/>
      <c r="AF33" s="148"/>
      <c r="AG33" s="148" t="s">
        <v>234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9" t="s">
        <v>1031</v>
      </c>
      <c r="D34" s="161"/>
      <c r="E34" s="162">
        <v>18.2</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238</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71">
        <v>10</v>
      </c>
      <c r="B35" s="172" t="s">
        <v>588</v>
      </c>
      <c r="C35" s="188" t="s">
        <v>589</v>
      </c>
      <c r="D35" s="173" t="s">
        <v>253</v>
      </c>
      <c r="E35" s="174">
        <v>1.88</v>
      </c>
      <c r="F35" s="175"/>
      <c r="G35" s="176">
        <f>ROUND(E35*F35,2)</f>
        <v>0</v>
      </c>
      <c r="H35" s="175"/>
      <c r="I35" s="176">
        <f>ROUND(E35*H35,2)</f>
        <v>0</v>
      </c>
      <c r="J35" s="175"/>
      <c r="K35" s="176">
        <f>ROUND(E35*J35,2)</f>
        <v>0</v>
      </c>
      <c r="L35" s="176">
        <v>21</v>
      </c>
      <c r="M35" s="176">
        <f>G35*(1+L35/100)</f>
        <v>0</v>
      </c>
      <c r="N35" s="174">
        <v>1.17E-3</v>
      </c>
      <c r="O35" s="174">
        <f>ROUND(E35*N35,2)</f>
        <v>0</v>
      </c>
      <c r="P35" s="174">
        <v>7.5999999999999998E-2</v>
      </c>
      <c r="Q35" s="174">
        <f>ROUND(E35*P35,2)</f>
        <v>0.14000000000000001</v>
      </c>
      <c r="R35" s="176" t="s">
        <v>540</v>
      </c>
      <c r="S35" s="176" t="s">
        <v>231</v>
      </c>
      <c r="T35" s="177" t="s">
        <v>231</v>
      </c>
      <c r="U35" s="159">
        <v>0.93899999999999995</v>
      </c>
      <c r="V35" s="159">
        <f>ROUND(E35*U35,2)</f>
        <v>1.77</v>
      </c>
      <c r="W35" s="159"/>
      <c r="X35" s="159" t="s">
        <v>232</v>
      </c>
      <c r="Y35" s="159" t="s">
        <v>233</v>
      </c>
      <c r="Z35" s="148"/>
      <c r="AA35" s="148"/>
      <c r="AB35" s="148"/>
      <c r="AC35" s="148"/>
      <c r="AD35" s="148"/>
      <c r="AE35" s="148"/>
      <c r="AF35" s="148"/>
      <c r="AG35" s="148" t="s">
        <v>234</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9" t="s">
        <v>1032</v>
      </c>
      <c r="D36" s="161"/>
      <c r="E36" s="162">
        <v>1.88</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238</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71">
        <v>11</v>
      </c>
      <c r="B37" s="172" t="s">
        <v>603</v>
      </c>
      <c r="C37" s="188" t="s">
        <v>604</v>
      </c>
      <c r="D37" s="173" t="s">
        <v>253</v>
      </c>
      <c r="E37" s="174">
        <v>0.4</v>
      </c>
      <c r="F37" s="175"/>
      <c r="G37" s="176">
        <f>ROUND(E37*F37,2)</f>
        <v>0</v>
      </c>
      <c r="H37" s="175"/>
      <c r="I37" s="176">
        <f>ROUND(E37*H37,2)</f>
        <v>0</v>
      </c>
      <c r="J37" s="175"/>
      <c r="K37" s="176">
        <f>ROUND(E37*J37,2)</f>
        <v>0</v>
      </c>
      <c r="L37" s="176">
        <v>21</v>
      </c>
      <c r="M37" s="176">
        <f>G37*(1+L37/100)</f>
        <v>0</v>
      </c>
      <c r="N37" s="174">
        <v>1.65E-3</v>
      </c>
      <c r="O37" s="174">
        <f>ROUND(E37*N37,2)</f>
        <v>0</v>
      </c>
      <c r="P37" s="174">
        <v>0.27</v>
      </c>
      <c r="Q37" s="174">
        <f>ROUND(E37*P37,2)</f>
        <v>0.11</v>
      </c>
      <c r="R37" s="176" t="s">
        <v>540</v>
      </c>
      <c r="S37" s="176" t="s">
        <v>231</v>
      </c>
      <c r="T37" s="177" t="s">
        <v>231</v>
      </c>
      <c r="U37" s="159">
        <v>0.70499999999999996</v>
      </c>
      <c r="V37" s="159">
        <f>ROUND(E37*U37,2)</f>
        <v>0.28000000000000003</v>
      </c>
      <c r="W37" s="159"/>
      <c r="X37" s="159" t="s">
        <v>232</v>
      </c>
      <c r="Y37" s="159" t="s">
        <v>233</v>
      </c>
      <c r="Z37" s="148"/>
      <c r="AA37" s="148"/>
      <c r="AB37" s="148"/>
      <c r="AC37" s="148"/>
      <c r="AD37" s="148"/>
      <c r="AE37" s="148"/>
      <c r="AF37" s="148"/>
      <c r="AG37" s="148" t="s">
        <v>234</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52" t="s">
        <v>599</v>
      </c>
      <c r="D38" s="253"/>
      <c r="E38" s="253"/>
      <c r="F38" s="253"/>
      <c r="G38" s="253"/>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236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3" t="s">
        <v>600</v>
      </c>
      <c r="D39" s="264"/>
      <c r="E39" s="264"/>
      <c r="F39" s="264"/>
      <c r="G39" s="264"/>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322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89" t="s">
        <v>1033</v>
      </c>
      <c r="D40" s="161"/>
      <c r="E40" s="162">
        <v>0.4</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238</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71">
        <v>12</v>
      </c>
      <c r="B41" s="172" t="s">
        <v>1034</v>
      </c>
      <c r="C41" s="188" t="s">
        <v>1035</v>
      </c>
      <c r="D41" s="173" t="s">
        <v>253</v>
      </c>
      <c r="E41" s="174">
        <v>2.1</v>
      </c>
      <c r="F41" s="175"/>
      <c r="G41" s="176">
        <f>ROUND(E41*F41,2)</f>
        <v>0</v>
      </c>
      <c r="H41" s="175"/>
      <c r="I41" s="176">
        <f>ROUND(E41*H41,2)</f>
        <v>0</v>
      </c>
      <c r="J41" s="175"/>
      <c r="K41" s="176">
        <f>ROUND(E41*J41,2)</f>
        <v>0</v>
      </c>
      <c r="L41" s="176">
        <v>21</v>
      </c>
      <c r="M41" s="176">
        <f>G41*(1+L41/100)</f>
        <v>0</v>
      </c>
      <c r="N41" s="174">
        <v>0</v>
      </c>
      <c r="O41" s="174">
        <f>ROUND(E41*N41,2)</f>
        <v>0</v>
      </c>
      <c r="P41" s="174">
        <v>6.8000000000000005E-2</v>
      </c>
      <c r="Q41" s="174">
        <f>ROUND(E41*P41,2)</f>
        <v>0.14000000000000001</v>
      </c>
      <c r="R41" s="176" t="s">
        <v>540</v>
      </c>
      <c r="S41" s="176" t="s">
        <v>231</v>
      </c>
      <c r="T41" s="177" t="s">
        <v>231</v>
      </c>
      <c r="U41" s="159">
        <v>0.69</v>
      </c>
      <c r="V41" s="159">
        <f>ROUND(E41*U41,2)</f>
        <v>1.45</v>
      </c>
      <c r="W41" s="159"/>
      <c r="X41" s="159" t="s">
        <v>232</v>
      </c>
      <c r="Y41" s="159" t="s">
        <v>233</v>
      </c>
      <c r="Z41" s="148"/>
      <c r="AA41" s="148"/>
      <c r="AB41" s="148"/>
      <c r="AC41" s="148"/>
      <c r="AD41" s="148"/>
      <c r="AE41" s="148"/>
      <c r="AF41" s="148"/>
      <c r="AG41" s="148" t="s">
        <v>234</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2" t="s">
        <v>638</v>
      </c>
      <c r="D42" s="253"/>
      <c r="E42" s="253"/>
      <c r="F42" s="253"/>
      <c r="G42" s="253"/>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236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9" t="s">
        <v>1036</v>
      </c>
      <c r="D43" s="161"/>
      <c r="E43" s="162">
        <v>2.1</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238</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71">
        <v>13</v>
      </c>
      <c r="B44" s="172" t="s">
        <v>1037</v>
      </c>
      <c r="C44" s="188" t="s">
        <v>1038</v>
      </c>
      <c r="D44" s="173" t="s">
        <v>253</v>
      </c>
      <c r="E44" s="174">
        <v>8.7119999999999997</v>
      </c>
      <c r="F44" s="175"/>
      <c r="G44" s="176">
        <f>ROUND(E44*F44,2)</f>
        <v>0</v>
      </c>
      <c r="H44" s="175"/>
      <c r="I44" s="176">
        <f>ROUND(E44*H44,2)</f>
        <v>0</v>
      </c>
      <c r="J44" s="175"/>
      <c r="K44" s="176">
        <f>ROUND(E44*J44,2)</f>
        <v>0</v>
      </c>
      <c r="L44" s="176">
        <v>21</v>
      </c>
      <c r="M44" s="176">
        <f>G44*(1+L44/100)</f>
        <v>0</v>
      </c>
      <c r="N44" s="174">
        <v>0</v>
      </c>
      <c r="O44" s="174">
        <f>ROUND(E44*N44,2)</f>
        <v>0</v>
      </c>
      <c r="P44" s="174">
        <v>6.8000000000000005E-2</v>
      </c>
      <c r="Q44" s="174">
        <f>ROUND(E44*P44,2)</f>
        <v>0.59</v>
      </c>
      <c r="R44" s="176" t="s">
        <v>540</v>
      </c>
      <c r="S44" s="176" t="s">
        <v>231</v>
      </c>
      <c r="T44" s="177" t="s">
        <v>231</v>
      </c>
      <c r="U44" s="159">
        <v>0.48</v>
      </c>
      <c r="V44" s="159">
        <f>ROUND(E44*U44,2)</f>
        <v>4.18</v>
      </c>
      <c r="W44" s="159"/>
      <c r="X44" s="159" t="s">
        <v>232</v>
      </c>
      <c r="Y44" s="159" t="s">
        <v>233</v>
      </c>
      <c r="Z44" s="148"/>
      <c r="AA44" s="148"/>
      <c r="AB44" s="148"/>
      <c r="AC44" s="148"/>
      <c r="AD44" s="148"/>
      <c r="AE44" s="148"/>
      <c r="AF44" s="148"/>
      <c r="AG44" s="148" t="s">
        <v>234</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52" t="s">
        <v>638</v>
      </c>
      <c r="D45" s="253"/>
      <c r="E45" s="253"/>
      <c r="F45" s="253"/>
      <c r="G45" s="253"/>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236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9" t="s">
        <v>1039</v>
      </c>
      <c r="D46" s="161"/>
      <c r="E46" s="162">
        <v>8.7119999999999997</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238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1">
        <v>14</v>
      </c>
      <c r="B47" s="172" t="s">
        <v>1040</v>
      </c>
      <c r="C47" s="188" t="s">
        <v>1041</v>
      </c>
      <c r="D47" s="173" t="s">
        <v>379</v>
      </c>
      <c r="E47" s="174">
        <v>21.8</v>
      </c>
      <c r="F47" s="175"/>
      <c r="G47" s="176">
        <f>ROUND(E47*F47,2)</f>
        <v>0</v>
      </c>
      <c r="H47" s="175"/>
      <c r="I47" s="176">
        <f>ROUND(E47*H47,2)</f>
        <v>0</v>
      </c>
      <c r="J47" s="175"/>
      <c r="K47" s="176">
        <f>ROUND(E47*J47,2)</f>
        <v>0</v>
      </c>
      <c r="L47" s="176">
        <v>21</v>
      </c>
      <c r="M47" s="176">
        <f>G47*(1+L47/100)</f>
        <v>0</v>
      </c>
      <c r="N47" s="174">
        <v>0</v>
      </c>
      <c r="O47" s="174">
        <f>ROUND(E47*N47,2)</f>
        <v>0</v>
      </c>
      <c r="P47" s="174">
        <v>1.3500000000000001E-3</v>
      </c>
      <c r="Q47" s="174">
        <f>ROUND(E47*P47,2)</f>
        <v>0.03</v>
      </c>
      <c r="R47" s="176" t="s">
        <v>1042</v>
      </c>
      <c r="S47" s="176" t="s">
        <v>231</v>
      </c>
      <c r="T47" s="177" t="s">
        <v>231</v>
      </c>
      <c r="U47" s="159">
        <v>9.1999999999999998E-2</v>
      </c>
      <c r="V47" s="159">
        <f>ROUND(E47*U47,2)</f>
        <v>2.0099999999999998</v>
      </c>
      <c r="W47" s="159"/>
      <c r="X47" s="159" t="s">
        <v>232</v>
      </c>
      <c r="Y47" s="159" t="s">
        <v>233</v>
      </c>
      <c r="Z47" s="148"/>
      <c r="AA47" s="148"/>
      <c r="AB47" s="148"/>
      <c r="AC47" s="148"/>
      <c r="AD47" s="148"/>
      <c r="AE47" s="148"/>
      <c r="AF47" s="148"/>
      <c r="AG47" s="148" t="s">
        <v>234</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9" t="s">
        <v>1043</v>
      </c>
      <c r="D48" s="161"/>
      <c r="E48" s="162">
        <v>21.8</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238</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71">
        <v>15</v>
      </c>
      <c r="B49" s="172" t="s">
        <v>656</v>
      </c>
      <c r="C49" s="188" t="s">
        <v>657</v>
      </c>
      <c r="D49" s="173" t="s">
        <v>248</v>
      </c>
      <c r="E49" s="174">
        <v>2.1989299999999998</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t="s">
        <v>658</v>
      </c>
      <c r="S49" s="176" t="s">
        <v>231</v>
      </c>
      <c r="T49" s="177" t="s">
        <v>231</v>
      </c>
      <c r="U49" s="159">
        <v>0.01</v>
      </c>
      <c r="V49" s="159">
        <f>ROUND(E49*U49,2)</f>
        <v>0.02</v>
      </c>
      <c r="W49" s="159"/>
      <c r="X49" s="159" t="s">
        <v>648</v>
      </c>
      <c r="Y49" s="159" t="s">
        <v>233</v>
      </c>
      <c r="Z49" s="148"/>
      <c r="AA49" s="148"/>
      <c r="AB49" s="148"/>
      <c r="AC49" s="148"/>
      <c r="AD49" s="148"/>
      <c r="AE49" s="148"/>
      <c r="AF49" s="148"/>
      <c r="AG49" s="148" t="s">
        <v>649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9" t="s">
        <v>650</v>
      </c>
      <c r="D50" s="161"/>
      <c r="E50" s="162"/>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238</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89" t="s">
        <v>1044</v>
      </c>
      <c r="D51" s="161"/>
      <c r="E51" s="162"/>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238</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89" t="s">
        <v>1045</v>
      </c>
      <c r="D52" s="161"/>
      <c r="E52" s="162">
        <v>2.1989299999999998</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238</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1">
        <v>16</v>
      </c>
      <c r="B53" s="172" t="s">
        <v>659</v>
      </c>
      <c r="C53" s="188" t="s">
        <v>660</v>
      </c>
      <c r="D53" s="173" t="s">
        <v>248</v>
      </c>
      <c r="E53" s="174">
        <v>41.779589999999999</v>
      </c>
      <c r="F53" s="175"/>
      <c r="G53" s="176">
        <f>ROUND(E53*F53,2)</f>
        <v>0</v>
      </c>
      <c r="H53" s="175"/>
      <c r="I53" s="176">
        <f>ROUND(E53*H53,2)</f>
        <v>0</v>
      </c>
      <c r="J53" s="175"/>
      <c r="K53" s="176">
        <f>ROUND(E53*J53,2)</f>
        <v>0</v>
      </c>
      <c r="L53" s="176">
        <v>21</v>
      </c>
      <c r="M53" s="176">
        <f>G53*(1+L53/100)</f>
        <v>0</v>
      </c>
      <c r="N53" s="174">
        <v>0</v>
      </c>
      <c r="O53" s="174">
        <f>ROUND(E53*N53,2)</f>
        <v>0</v>
      </c>
      <c r="P53" s="174">
        <v>0</v>
      </c>
      <c r="Q53" s="174">
        <f>ROUND(E53*P53,2)</f>
        <v>0</v>
      </c>
      <c r="R53" s="176" t="s">
        <v>658</v>
      </c>
      <c r="S53" s="176" t="s">
        <v>231</v>
      </c>
      <c r="T53" s="177" t="s">
        <v>231</v>
      </c>
      <c r="U53" s="159">
        <v>0</v>
      </c>
      <c r="V53" s="159">
        <f>ROUND(E53*U53,2)</f>
        <v>0</v>
      </c>
      <c r="W53" s="159"/>
      <c r="X53" s="159" t="s">
        <v>648</v>
      </c>
      <c r="Y53" s="159" t="s">
        <v>233</v>
      </c>
      <c r="Z53" s="148"/>
      <c r="AA53" s="148"/>
      <c r="AB53" s="148"/>
      <c r="AC53" s="148"/>
      <c r="AD53" s="148"/>
      <c r="AE53" s="148"/>
      <c r="AF53" s="148"/>
      <c r="AG53" s="148" t="s">
        <v>649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89" t="s">
        <v>650</v>
      </c>
      <c r="D54" s="161"/>
      <c r="E54" s="162"/>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238</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89" t="s">
        <v>1044</v>
      </c>
      <c r="D55" s="161"/>
      <c r="E55" s="162"/>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238</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189" t="s">
        <v>1046</v>
      </c>
      <c r="D56" s="161"/>
      <c r="E56" s="162">
        <v>41.779589999999999</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238</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1">
        <v>17</v>
      </c>
      <c r="B57" s="172" t="s">
        <v>646</v>
      </c>
      <c r="C57" s="188" t="s">
        <v>647</v>
      </c>
      <c r="D57" s="173" t="s">
        <v>248</v>
      </c>
      <c r="E57" s="174">
        <v>2.1989299999999998</v>
      </c>
      <c r="F57" s="175"/>
      <c r="G57" s="176">
        <f>ROUND(E57*F57,2)</f>
        <v>0</v>
      </c>
      <c r="H57" s="175"/>
      <c r="I57" s="176">
        <f>ROUND(E57*H57,2)</f>
        <v>0</v>
      </c>
      <c r="J57" s="175"/>
      <c r="K57" s="176">
        <f>ROUND(E57*J57,2)</f>
        <v>0</v>
      </c>
      <c r="L57" s="176">
        <v>21</v>
      </c>
      <c r="M57" s="176">
        <f>G57*(1+L57/100)</f>
        <v>0</v>
      </c>
      <c r="N57" s="174">
        <v>0</v>
      </c>
      <c r="O57" s="174">
        <f>ROUND(E57*N57,2)</f>
        <v>0</v>
      </c>
      <c r="P57" s="174">
        <v>0</v>
      </c>
      <c r="Q57" s="174">
        <f>ROUND(E57*P57,2)</f>
        <v>0</v>
      </c>
      <c r="R57" s="176" t="s">
        <v>540</v>
      </c>
      <c r="S57" s="176" t="s">
        <v>231</v>
      </c>
      <c r="T57" s="177" t="s">
        <v>231</v>
      </c>
      <c r="U57" s="159">
        <v>0.94199999999999995</v>
      </c>
      <c r="V57" s="159">
        <f>ROUND(E57*U57,2)</f>
        <v>2.0699999999999998</v>
      </c>
      <c r="W57" s="159"/>
      <c r="X57" s="159" t="s">
        <v>648</v>
      </c>
      <c r="Y57" s="159" t="s">
        <v>233</v>
      </c>
      <c r="Z57" s="148"/>
      <c r="AA57" s="148"/>
      <c r="AB57" s="148"/>
      <c r="AC57" s="148"/>
      <c r="AD57" s="148"/>
      <c r="AE57" s="148"/>
      <c r="AF57" s="148"/>
      <c r="AG57" s="148" t="s">
        <v>649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89" t="s">
        <v>650</v>
      </c>
      <c r="D58" s="161"/>
      <c r="E58" s="162"/>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238</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189" t="s">
        <v>1044</v>
      </c>
      <c r="D59" s="161"/>
      <c r="E59" s="162"/>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238</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89" t="s">
        <v>1045</v>
      </c>
      <c r="D60" s="161"/>
      <c r="E60" s="162">
        <v>2.1989299999999998</v>
      </c>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238</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71">
        <v>18</v>
      </c>
      <c r="B61" s="172" t="s">
        <v>653</v>
      </c>
      <c r="C61" s="188" t="s">
        <v>654</v>
      </c>
      <c r="D61" s="173" t="s">
        <v>248</v>
      </c>
      <c r="E61" s="174">
        <v>4.39785</v>
      </c>
      <c r="F61" s="175"/>
      <c r="G61" s="176">
        <f>ROUND(E61*F61,2)</f>
        <v>0</v>
      </c>
      <c r="H61" s="175"/>
      <c r="I61" s="176">
        <f>ROUND(E61*H61,2)</f>
        <v>0</v>
      </c>
      <c r="J61" s="175"/>
      <c r="K61" s="176">
        <f>ROUND(E61*J61,2)</f>
        <v>0</v>
      </c>
      <c r="L61" s="176">
        <v>21</v>
      </c>
      <c r="M61" s="176">
        <f>G61*(1+L61/100)</f>
        <v>0</v>
      </c>
      <c r="N61" s="174">
        <v>0</v>
      </c>
      <c r="O61" s="174">
        <f>ROUND(E61*N61,2)</f>
        <v>0</v>
      </c>
      <c r="P61" s="174">
        <v>0</v>
      </c>
      <c r="Q61" s="174">
        <f>ROUND(E61*P61,2)</f>
        <v>0</v>
      </c>
      <c r="R61" s="176" t="s">
        <v>540</v>
      </c>
      <c r="S61" s="176" t="s">
        <v>231</v>
      </c>
      <c r="T61" s="177" t="s">
        <v>231</v>
      </c>
      <c r="U61" s="159">
        <v>0.105</v>
      </c>
      <c r="V61" s="159">
        <f>ROUND(E61*U61,2)</f>
        <v>0.46</v>
      </c>
      <c r="W61" s="159"/>
      <c r="X61" s="159" t="s">
        <v>648</v>
      </c>
      <c r="Y61" s="159" t="s">
        <v>233</v>
      </c>
      <c r="Z61" s="148"/>
      <c r="AA61" s="148"/>
      <c r="AB61" s="148"/>
      <c r="AC61" s="148"/>
      <c r="AD61" s="148"/>
      <c r="AE61" s="148"/>
      <c r="AF61" s="148"/>
      <c r="AG61" s="148" t="s">
        <v>649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9" t="s">
        <v>650</v>
      </c>
      <c r="D62" s="161"/>
      <c r="E62" s="162"/>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238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89" t="s">
        <v>1044</v>
      </c>
      <c r="D63" s="161"/>
      <c r="E63" s="162"/>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238</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89" t="s">
        <v>1047</v>
      </c>
      <c r="D64" s="161"/>
      <c r="E64" s="162">
        <v>4.39785</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238</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1">
        <v>19</v>
      </c>
      <c r="B65" s="172" t="s">
        <v>662</v>
      </c>
      <c r="C65" s="188" t="s">
        <v>663</v>
      </c>
      <c r="D65" s="173" t="s">
        <v>248</v>
      </c>
      <c r="E65" s="174">
        <v>2.1989299999999998</v>
      </c>
      <c r="F65" s="175"/>
      <c r="G65" s="176">
        <f>ROUND(E65*F65,2)</f>
        <v>0</v>
      </c>
      <c r="H65" s="175"/>
      <c r="I65" s="176">
        <f>ROUND(E65*H65,2)</f>
        <v>0</v>
      </c>
      <c r="J65" s="175"/>
      <c r="K65" s="176">
        <f>ROUND(E65*J65,2)</f>
        <v>0</v>
      </c>
      <c r="L65" s="176">
        <v>21</v>
      </c>
      <c r="M65" s="176">
        <f>G65*(1+L65/100)</f>
        <v>0</v>
      </c>
      <c r="N65" s="174">
        <v>0</v>
      </c>
      <c r="O65" s="174">
        <f>ROUND(E65*N65,2)</f>
        <v>0</v>
      </c>
      <c r="P65" s="174">
        <v>0</v>
      </c>
      <c r="Q65" s="174">
        <f>ROUND(E65*P65,2)</f>
        <v>0</v>
      </c>
      <c r="R65" s="176" t="s">
        <v>540</v>
      </c>
      <c r="S65" s="176" t="s">
        <v>231</v>
      </c>
      <c r="T65" s="177" t="s">
        <v>231</v>
      </c>
      <c r="U65" s="159">
        <v>0</v>
      </c>
      <c r="V65" s="159">
        <f>ROUND(E65*U65,2)</f>
        <v>0</v>
      </c>
      <c r="W65" s="159"/>
      <c r="X65" s="159" t="s">
        <v>648</v>
      </c>
      <c r="Y65" s="159" t="s">
        <v>233</v>
      </c>
      <c r="Z65" s="148"/>
      <c r="AA65" s="148"/>
      <c r="AB65" s="148"/>
      <c r="AC65" s="148"/>
      <c r="AD65" s="148"/>
      <c r="AE65" s="148"/>
      <c r="AF65" s="148"/>
      <c r="AG65" s="148" t="s">
        <v>649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61" t="s">
        <v>664</v>
      </c>
      <c r="D66" s="262"/>
      <c r="E66" s="262"/>
      <c r="F66" s="262"/>
      <c r="G66" s="262"/>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322</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89" t="s">
        <v>650</v>
      </c>
      <c r="D67" s="161"/>
      <c r="E67" s="162"/>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238</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89" t="s">
        <v>1044</v>
      </c>
      <c r="D68" s="161"/>
      <c r="E68" s="162"/>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238</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89" t="s">
        <v>1045</v>
      </c>
      <c r="D69" s="161"/>
      <c r="E69" s="162">
        <v>2.1989299999999998</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238</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164" t="s">
        <v>225</v>
      </c>
      <c r="B70" s="165" t="s">
        <v>165</v>
      </c>
      <c r="C70" s="187" t="s">
        <v>166</v>
      </c>
      <c r="D70" s="166"/>
      <c r="E70" s="167"/>
      <c r="F70" s="168"/>
      <c r="G70" s="168">
        <f>SUMIF(AG71:AG75,"&lt;&gt;NOR",G71:G75)</f>
        <v>0</v>
      </c>
      <c r="H70" s="168"/>
      <c r="I70" s="168">
        <f>SUM(I71:I75)</f>
        <v>0</v>
      </c>
      <c r="J70" s="168"/>
      <c r="K70" s="168">
        <f>SUM(K71:K75)</f>
        <v>0</v>
      </c>
      <c r="L70" s="168"/>
      <c r="M70" s="168">
        <f>SUM(M71:M75)</f>
        <v>0</v>
      </c>
      <c r="N70" s="167"/>
      <c r="O70" s="167">
        <f>SUM(O71:O75)</f>
        <v>0</v>
      </c>
      <c r="P70" s="167"/>
      <c r="Q70" s="167">
        <f>SUM(Q71:Q75)</f>
        <v>0</v>
      </c>
      <c r="R70" s="168"/>
      <c r="S70" s="168"/>
      <c r="T70" s="169"/>
      <c r="U70" s="163"/>
      <c r="V70" s="163">
        <f>SUM(V71:V75)</f>
        <v>1.9</v>
      </c>
      <c r="W70" s="163"/>
      <c r="X70" s="163"/>
      <c r="Y70" s="163"/>
      <c r="AG70" t="s">
        <v>226</v>
      </c>
    </row>
    <row r="71" spans="1:60" ht="22.5" outlineLevel="1" x14ac:dyDescent="0.2">
      <c r="A71" s="171">
        <v>20</v>
      </c>
      <c r="B71" s="172" t="s">
        <v>665</v>
      </c>
      <c r="C71" s="188" t="s">
        <v>666</v>
      </c>
      <c r="D71" s="173" t="s">
        <v>248</v>
      </c>
      <c r="E71" s="174">
        <v>0.9042</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t="s">
        <v>230</v>
      </c>
      <c r="S71" s="176" t="s">
        <v>231</v>
      </c>
      <c r="T71" s="177" t="s">
        <v>231</v>
      </c>
      <c r="U71" s="159">
        <v>2.1</v>
      </c>
      <c r="V71" s="159">
        <f>ROUND(E71*U71,2)</f>
        <v>1.9</v>
      </c>
      <c r="W71" s="159"/>
      <c r="X71" s="159" t="s">
        <v>667</v>
      </c>
      <c r="Y71" s="159" t="s">
        <v>233</v>
      </c>
      <c r="Z71" s="148"/>
      <c r="AA71" s="148"/>
      <c r="AB71" s="148"/>
      <c r="AC71" s="148"/>
      <c r="AD71" s="148"/>
      <c r="AE71" s="148"/>
      <c r="AF71" s="148"/>
      <c r="AG71" s="148" t="s">
        <v>668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52" t="s">
        <v>669</v>
      </c>
      <c r="D72" s="253"/>
      <c r="E72" s="253"/>
      <c r="F72" s="253"/>
      <c r="G72" s="253"/>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236</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89" t="s">
        <v>670</v>
      </c>
      <c r="D73" s="161"/>
      <c r="E73" s="162"/>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238</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89" t="s">
        <v>1048</v>
      </c>
      <c r="D74" s="161"/>
      <c r="E74" s="162"/>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238</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89" t="s">
        <v>1049</v>
      </c>
      <c r="D75" s="161"/>
      <c r="E75" s="162">
        <v>0.9042</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238</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
      <c r="A76" s="164" t="s">
        <v>225</v>
      </c>
      <c r="B76" s="165" t="s">
        <v>173</v>
      </c>
      <c r="C76" s="187" t="s">
        <v>174</v>
      </c>
      <c r="D76" s="166"/>
      <c r="E76" s="167"/>
      <c r="F76" s="168"/>
      <c r="G76" s="168">
        <f>SUMIF(AG77:AG81,"&lt;&gt;NOR",G77:G81)</f>
        <v>0</v>
      </c>
      <c r="H76" s="168"/>
      <c r="I76" s="168">
        <f>SUM(I77:I81)</f>
        <v>0</v>
      </c>
      <c r="J76" s="168"/>
      <c r="K76" s="168">
        <f>SUM(K77:K81)</f>
        <v>0</v>
      </c>
      <c r="L76" s="168"/>
      <c r="M76" s="168">
        <f>SUM(M77:M81)</f>
        <v>0</v>
      </c>
      <c r="N76" s="167"/>
      <c r="O76" s="167">
        <f>SUM(O77:O81)</f>
        <v>0.03</v>
      </c>
      <c r="P76" s="167"/>
      <c r="Q76" s="167">
        <f>SUM(Q77:Q81)</f>
        <v>0</v>
      </c>
      <c r="R76" s="168"/>
      <c r="S76" s="168"/>
      <c r="T76" s="169"/>
      <c r="U76" s="163"/>
      <c r="V76" s="163">
        <f>SUM(V77:V81)</f>
        <v>16.850000000000001</v>
      </c>
      <c r="W76" s="163"/>
      <c r="X76" s="163"/>
      <c r="Y76" s="163"/>
      <c r="AG76" t="s">
        <v>226</v>
      </c>
    </row>
    <row r="77" spans="1:60" outlineLevel="1" x14ac:dyDescent="0.2">
      <c r="A77" s="171">
        <v>21</v>
      </c>
      <c r="B77" s="172" t="s">
        <v>1050</v>
      </c>
      <c r="C77" s="188" t="s">
        <v>1051</v>
      </c>
      <c r="D77" s="173" t="s">
        <v>379</v>
      </c>
      <c r="E77" s="174">
        <v>21.8</v>
      </c>
      <c r="F77" s="175"/>
      <c r="G77" s="176">
        <f>ROUND(E77*F77,2)</f>
        <v>0</v>
      </c>
      <c r="H77" s="175"/>
      <c r="I77" s="176">
        <f>ROUND(E77*H77,2)</f>
        <v>0</v>
      </c>
      <c r="J77" s="175"/>
      <c r="K77" s="176">
        <f>ROUND(E77*J77,2)</f>
        <v>0</v>
      </c>
      <c r="L77" s="176">
        <v>21</v>
      </c>
      <c r="M77" s="176">
        <f>G77*(1+L77/100)</f>
        <v>0</v>
      </c>
      <c r="N77" s="174">
        <v>1.2700000000000001E-3</v>
      </c>
      <c r="O77" s="174">
        <f>ROUND(E77*N77,2)</f>
        <v>0.03</v>
      </c>
      <c r="P77" s="174">
        <v>0</v>
      </c>
      <c r="Q77" s="174">
        <f>ROUND(E77*P77,2)</f>
        <v>0</v>
      </c>
      <c r="R77" s="176" t="s">
        <v>1042</v>
      </c>
      <c r="S77" s="176" t="s">
        <v>231</v>
      </c>
      <c r="T77" s="177" t="s">
        <v>231</v>
      </c>
      <c r="U77" s="159">
        <v>0.77280000000000004</v>
      </c>
      <c r="V77" s="159">
        <f>ROUND(E77*U77,2)</f>
        <v>16.850000000000001</v>
      </c>
      <c r="W77" s="159"/>
      <c r="X77" s="159" t="s">
        <v>232</v>
      </c>
      <c r="Y77" s="159" t="s">
        <v>233</v>
      </c>
      <c r="Z77" s="148"/>
      <c r="AA77" s="148"/>
      <c r="AB77" s="148"/>
      <c r="AC77" s="148"/>
      <c r="AD77" s="148"/>
      <c r="AE77" s="148"/>
      <c r="AF77" s="148"/>
      <c r="AG77" s="148" t="s">
        <v>234</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2" t="s">
        <v>1052</v>
      </c>
      <c r="D78" s="253"/>
      <c r="E78" s="253"/>
      <c r="F78" s="253"/>
      <c r="G78" s="253"/>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236</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89" t="s">
        <v>1043</v>
      </c>
      <c r="D79" s="161"/>
      <c r="E79" s="162">
        <v>21.8</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238</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v>22</v>
      </c>
      <c r="B80" s="156" t="s">
        <v>1053</v>
      </c>
      <c r="C80" s="191" t="s">
        <v>1054</v>
      </c>
      <c r="D80" s="157" t="s">
        <v>0</v>
      </c>
      <c r="E80" s="186"/>
      <c r="F80" s="160"/>
      <c r="G80" s="159">
        <f>ROUND(E80*F80,2)</f>
        <v>0</v>
      </c>
      <c r="H80" s="160"/>
      <c r="I80" s="159">
        <f>ROUND(E80*H80,2)</f>
        <v>0</v>
      </c>
      <c r="J80" s="160"/>
      <c r="K80" s="159">
        <f>ROUND(E80*J80,2)</f>
        <v>0</v>
      </c>
      <c r="L80" s="159">
        <v>21</v>
      </c>
      <c r="M80" s="159">
        <f>G80*(1+L80/100)</f>
        <v>0</v>
      </c>
      <c r="N80" s="158">
        <v>0</v>
      </c>
      <c r="O80" s="158">
        <f>ROUND(E80*N80,2)</f>
        <v>0</v>
      </c>
      <c r="P80" s="158">
        <v>0</v>
      </c>
      <c r="Q80" s="158">
        <f>ROUND(E80*P80,2)</f>
        <v>0</v>
      </c>
      <c r="R80" s="159" t="s">
        <v>1042</v>
      </c>
      <c r="S80" s="159" t="s">
        <v>231</v>
      </c>
      <c r="T80" s="159" t="s">
        <v>231</v>
      </c>
      <c r="U80" s="159">
        <v>0</v>
      </c>
      <c r="V80" s="159">
        <f>ROUND(E80*U80,2)</f>
        <v>0</v>
      </c>
      <c r="W80" s="159"/>
      <c r="X80" s="159" t="s">
        <v>667</v>
      </c>
      <c r="Y80" s="159" t="s">
        <v>233</v>
      </c>
      <c r="Z80" s="148"/>
      <c r="AA80" s="148"/>
      <c r="AB80" s="148"/>
      <c r="AC80" s="148"/>
      <c r="AD80" s="148"/>
      <c r="AE80" s="148"/>
      <c r="AF80" s="148"/>
      <c r="AG80" s="148" t="s">
        <v>668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65" t="s">
        <v>740</v>
      </c>
      <c r="D81" s="266"/>
      <c r="E81" s="266"/>
      <c r="F81" s="266"/>
      <c r="G81" s="266"/>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236</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x14ac:dyDescent="0.2">
      <c r="A82" s="164" t="s">
        <v>225</v>
      </c>
      <c r="B82" s="165" t="s">
        <v>177</v>
      </c>
      <c r="C82" s="187" t="s">
        <v>178</v>
      </c>
      <c r="D82" s="166"/>
      <c r="E82" s="167"/>
      <c r="F82" s="168"/>
      <c r="G82" s="168">
        <f>SUMIF(AG83:AG90,"&lt;&gt;NOR",G83:G90)</f>
        <v>0</v>
      </c>
      <c r="H82" s="168"/>
      <c r="I82" s="168">
        <f>SUM(I83:I90)</f>
        <v>0</v>
      </c>
      <c r="J82" s="168"/>
      <c r="K82" s="168">
        <f>SUM(K83:K90)</f>
        <v>0</v>
      </c>
      <c r="L82" s="168"/>
      <c r="M82" s="168">
        <f>SUM(M83:M90)</f>
        <v>0</v>
      </c>
      <c r="N82" s="167"/>
      <c r="O82" s="167">
        <f>SUM(O83:O90)</f>
        <v>0</v>
      </c>
      <c r="P82" s="167"/>
      <c r="Q82" s="167">
        <f>SUM(Q83:Q90)</f>
        <v>0</v>
      </c>
      <c r="R82" s="168"/>
      <c r="S82" s="168"/>
      <c r="T82" s="169"/>
      <c r="U82" s="163"/>
      <c r="V82" s="163">
        <f>SUM(V83:V90)</f>
        <v>0</v>
      </c>
      <c r="W82" s="163"/>
      <c r="X82" s="163"/>
      <c r="Y82" s="163"/>
      <c r="AG82" t="s">
        <v>226</v>
      </c>
    </row>
    <row r="83" spans="1:60" ht="22.5" outlineLevel="1" x14ac:dyDescent="0.2">
      <c r="A83" s="171">
        <v>23</v>
      </c>
      <c r="B83" s="172" t="s">
        <v>1055</v>
      </c>
      <c r="C83" s="188" t="s">
        <v>1056</v>
      </c>
      <c r="D83" s="173" t="s">
        <v>332</v>
      </c>
      <c r="E83" s="174">
        <v>3</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265</v>
      </c>
      <c r="T83" s="177" t="s">
        <v>266</v>
      </c>
      <c r="U83" s="159">
        <v>0</v>
      </c>
      <c r="V83" s="159">
        <f>ROUND(E83*U83,2)</f>
        <v>0</v>
      </c>
      <c r="W83" s="159"/>
      <c r="X83" s="159" t="s">
        <v>232</v>
      </c>
      <c r="Y83" s="159" t="s">
        <v>233</v>
      </c>
      <c r="Z83" s="148"/>
      <c r="AA83" s="148"/>
      <c r="AB83" s="148"/>
      <c r="AC83" s="148"/>
      <c r="AD83" s="148"/>
      <c r="AE83" s="148"/>
      <c r="AF83" s="148"/>
      <c r="AG83" s="148" t="s">
        <v>234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9" t="s">
        <v>1057</v>
      </c>
      <c r="D84" s="161"/>
      <c r="E84" s="162">
        <v>3</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238</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71">
        <v>24</v>
      </c>
      <c r="B85" s="172" t="s">
        <v>1058</v>
      </c>
      <c r="C85" s="188" t="s">
        <v>1056</v>
      </c>
      <c r="D85" s="173" t="s">
        <v>332</v>
      </c>
      <c r="E85" s="174">
        <v>1</v>
      </c>
      <c r="F85" s="175"/>
      <c r="G85" s="176">
        <f>ROUND(E85*F85,2)</f>
        <v>0</v>
      </c>
      <c r="H85" s="175"/>
      <c r="I85" s="176">
        <f>ROUND(E85*H85,2)</f>
        <v>0</v>
      </c>
      <c r="J85" s="175"/>
      <c r="K85" s="176">
        <f>ROUND(E85*J85,2)</f>
        <v>0</v>
      </c>
      <c r="L85" s="176">
        <v>21</v>
      </c>
      <c r="M85" s="176">
        <f>G85*(1+L85/100)</f>
        <v>0</v>
      </c>
      <c r="N85" s="174">
        <v>0</v>
      </c>
      <c r="O85" s="174">
        <f>ROUND(E85*N85,2)</f>
        <v>0</v>
      </c>
      <c r="P85" s="174">
        <v>0</v>
      </c>
      <c r="Q85" s="174">
        <f>ROUND(E85*P85,2)</f>
        <v>0</v>
      </c>
      <c r="R85" s="176"/>
      <c r="S85" s="176" t="s">
        <v>265</v>
      </c>
      <c r="T85" s="177" t="s">
        <v>266</v>
      </c>
      <c r="U85" s="159">
        <v>0</v>
      </c>
      <c r="V85" s="159">
        <f>ROUND(E85*U85,2)</f>
        <v>0</v>
      </c>
      <c r="W85" s="159"/>
      <c r="X85" s="159" t="s">
        <v>232</v>
      </c>
      <c r="Y85" s="159" t="s">
        <v>233</v>
      </c>
      <c r="Z85" s="148"/>
      <c r="AA85" s="148"/>
      <c r="AB85" s="148"/>
      <c r="AC85" s="148"/>
      <c r="AD85" s="148"/>
      <c r="AE85" s="148"/>
      <c r="AF85" s="148"/>
      <c r="AG85" s="148" t="s">
        <v>234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89" t="s">
        <v>1059</v>
      </c>
      <c r="D86" s="161"/>
      <c r="E86" s="162">
        <v>1</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238</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ht="33.75" outlineLevel="1" x14ac:dyDescent="0.2">
      <c r="A87" s="171">
        <v>25</v>
      </c>
      <c r="B87" s="172" t="s">
        <v>1060</v>
      </c>
      <c r="C87" s="188" t="s">
        <v>1061</v>
      </c>
      <c r="D87" s="173" t="s">
        <v>332</v>
      </c>
      <c r="E87" s="174">
        <v>1</v>
      </c>
      <c r="F87" s="175"/>
      <c r="G87" s="176">
        <f>ROUND(E87*F87,2)</f>
        <v>0</v>
      </c>
      <c r="H87" s="175"/>
      <c r="I87" s="176">
        <f>ROUND(E87*H87,2)</f>
        <v>0</v>
      </c>
      <c r="J87" s="175"/>
      <c r="K87" s="176">
        <f>ROUND(E87*J87,2)</f>
        <v>0</v>
      </c>
      <c r="L87" s="176">
        <v>21</v>
      </c>
      <c r="M87" s="176">
        <f>G87*(1+L87/100)</f>
        <v>0</v>
      </c>
      <c r="N87" s="174">
        <v>0</v>
      </c>
      <c r="O87" s="174">
        <f>ROUND(E87*N87,2)</f>
        <v>0</v>
      </c>
      <c r="P87" s="174">
        <v>0</v>
      </c>
      <c r="Q87" s="174">
        <f>ROUND(E87*P87,2)</f>
        <v>0</v>
      </c>
      <c r="R87" s="176"/>
      <c r="S87" s="176" t="s">
        <v>265</v>
      </c>
      <c r="T87" s="177" t="s">
        <v>266</v>
      </c>
      <c r="U87" s="159">
        <v>0</v>
      </c>
      <c r="V87" s="159">
        <f>ROUND(E87*U87,2)</f>
        <v>0</v>
      </c>
      <c r="W87" s="159"/>
      <c r="X87" s="159" t="s">
        <v>232</v>
      </c>
      <c r="Y87" s="159" t="s">
        <v>233</v>
      </c>
      <c r="Z87" s="148"/>
      <c r="AA87" s="148"/>
      <c r="AB87" s="148"/>
      <c r="AC87" s="148"/>
      <c r="AD87" s="148"/>
      <c r="AE87" s="148"/>
      <c r="AF87" s="148"/>
      <c r="AG87" s="148" t="s">
        <v>234</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189" t="s">
        <v>1062</v>
      </c>
      <c r="D88" s="161"/>
      <c r="E88" s="162">
        <v>1</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238</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v>26</v>
      </c>
      <c r="B89" s="156" t="s">
        <v>827</v>
      </c>
      <c r="C89" s="191" t="s">
        <v>828</v>
      </c>
      <c r="D89" s="157" t="s">
        <v>0</v>
      </c>
      <c r="E89" s="186"/>
      <c r="F89" s="160"/>
      <c r="G89" s="159">
        <f>ROUND(E89*F89,2)</f>
        <v>0</v>
      </c>
      <c r="H89" s="160"/>
      <c r="I89" s="159">
        <f>ROUND(E89*H89,2)</f>
        <v>0</v>
      </c>
      <c r="J89" s="160"/>
      <c r="K89" s="159">
        <f>ROUND(E89*J89,2)</f>
        <v>0</v>
      </c>
      <c r="L89" s="159">
        <v>21</v>
      </c>
      <c r="M89" s="159">
        <f>G89*(1+L89/100)</f>
        <v>0</v>
      </c>
      <c r="N89" s="158">
        <v>0</v>
      </c>
      <c r="O89" s="158">
        <f>ROUND(E89*N89,2)</f>
        <v>0</v>
      </c>
      <c r="P89" s="158">
        <v>0</v>
      </c>
      <c r="Q89" s="158">
        <f>ROUND(E89*P89,2)</f>
        <v>0</v>
      </c>
      <c r="R89" s="159" t="s">
        <v>829</v>
      </c>
      <c r="S89" s="159" t="s">
        <v>231</v>
      </c>
      <c r="T89" s="159" t="s">
        <v>231</v>
      </c>
      <c r="U89" s="159">
        <v>0</v>
      </c>
      <c r="V89" s="159">
        <f>ROUND(E89*U89,2)</f>
        <v>0</v>
      </c>
      <c r="W89" s="159"/>
      <c r="X89" s="159" t="s">
        <v>667</v>
      </c>
      <c r="Y89" s="159" t="s">
        <v>233</v>
      </c>
      <c r="Z89" s="148"/>
      <c r="AA89" s="148"/>
      <c r="AB89" s="148"/>
      <c r="AC89" s="148"/>
      <c r="AD89" s="148"/>
      <c r="AE89" s="148"/>
      <c r="AF89" s="148"/>
      <c r="AG89" s="148" t="s">
        <v>668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65" t="s">
        <v>740</v>
      </c>
      <c r="D90" s="266"/>
      <c r="E90" s="266"/>
      <c r="F90" s="266"/>
      <c r="G90" s="266"/>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236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x14ac:dyDescent="0.2">
      <c r="A91" s="164" t="s">
        <v>225</v>
      </c>
      <c r="B91" s="165" t="s">
        <v>187</v>
      </c>
      <c r="C91" s="187" t="s">
        <v>188</v>
      </c>
      <c r="D91" s="166"/>
      <c r="E91" s="167"/>
      <c r="F91" s="168"/>
      <c r="G91" s="168">
        <f>SUMIF(AG92:AG99,"&lt;&gt;NOR",G92:G99)</f>
        <v>0</v>
      </c>
      <c r="H91" s="168"/>
      <c r="I91" s="168">
        <f>SUM(I92:I99)</f>
        <v>0</v>
      </c>
      <c r="J91" s="168"/>
      <c r="K91" s="168">
        <f>SUM(K92:K99)</f>
        <v>0</v>
      </c>
      <c r="L91" s="168"/>
      <c r="M91" s="168">
        <f>SUM(M92:M99)</f>
        <v>0</v>
      </c>
      <c r="N91" s="167"/>
      <c r="O91" s="167">
        <f>SUM(O92:O99)</f>
        <v>0.02</v>
      </c>
      <c r="P91" s="167"/>
      <c r="Q91" s="167">
        <f>SUM(Q92:Q99)</f>
        <v>0</v>
      </c>
      <c r="R91" s="168"/>
      <c r="S91" s="168"/>
      <c r="T91" s="169"/>
      <c r="U91" s="163"/>
      <c r="V91" s="163">
        <f>SUM(V92:V99)</f>
        <v>3.5300000000000002</v>
      </c>
      <c r="W91" s="163"/>
      <c r="X91" s="163"/>
      <c r="Y91" s="163"/>
      <c r="AG91" t="s">
        <v>226</v>
      </c>
    </row>
    <row r="92" spans="1:60" outlineLevel="1" x14ac:dyDescent="0.2">
      <c r="A92" s="171">
        <v>27</v>
      </c>
      <c r="B92" s="172" t="s">
        <v>955</v>
      </c>
      <c r="C92" s="188" t="s">
        <v>956</v>
      </c>
      <c r="D92" s="173" t="s">
        <v>253</v>
      </c>
      <c r="E92" s="174">
        <v>24.984000000000002</v>
      </c>
      <c r="F92" s="175"/>
      <c r="G92" s="176">
        <f>ROUND(E92*F92,2)</f>
        <v>0</v>
      </c>
      <c r="H92" s="175"/>
      <c r="I92" s="176">
        <f>ROUND(E92*H92,2)</f>
        <v>0</v>
      </c>
      <c r="J92" s="175"/>
      <c r="K92" s="176">
        <f>ROUND(E92*J92,2)</f>
        <v>0</v>
      </c>
      <c r="L92" s="176">
        <v>21</v>
      </c>
      <c r="M92" s="176">
        <f>G92*(1+L92/100)</f>
        <v>0</v>
      </c>
      <c r="N92" s="174">
        <v>2.5999999999999998E-4</v>
      </c>
      <c r="O92" s="174">
        <f>ROUND(E92*N92,2)</f>
        <v>0.01</v>
      </c>
      <c r="P92" s="174">
        <v>0</v>
      </c>
      <c r="Q92" s="174">
        <f>ROUND(E92*P92,2)</f>
        <v>0</v>
      </c>
      <c r="R92" s="176" t="s">
        <v>942</v>
      </c>
      <c r="S92" s="176" t="s">
        <v>231</v>
      </c>
      <c r="T92" s="177" t="s">
        <v>231</v>
      </c>
      <c r="U92" s="159">
        <v>3.2480000000000002E-2</v>
      </c>
      <c r="V92" s="159">
        <f>ROUND(E92*U92,2)</f>
        <v>0.81</v>
      </c>
      <c r="W92" s="159"/>
      <c r="X92" s="159" t="s">
        <v>232</v>
      </c>
      <c r="Y92" s="159" t="s">
        <v>233</v>
      </c>
      <c r="Z92" s="148"/>
      <c r="AA92" s="148"/>
      <c r="AB92" s="148"/>
      <c r="AC92" s="148"/>
      <c r="AD92" s="148"/>
      <c r="AE92" s="148"/>
      <c r="AF92" s="148"/>
      <c r="AG92" s="148" t="s">
        <v>234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89" t="s">
        <v>1063</v>
      </c>
      <c r="D93" s="161"/>
      <c r="E93" s="162"/>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238</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89" t="s">
        <v>1064</v>
      </c>
      <c r="D94" s="161"/>
      <c r="E94" s="162">
        <v>3.6480000000000001</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238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5"/>
      <c r="B95" s="156"/>
      <c r="C95" s="189" t="s">
        <v>1065</v>
      </c>
      <c r="D95" s="161"/>
      <c r="E95" s="162">
        <v>2.7759999999999998</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238</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89" t="s">
        <v>1066</v>
      </c>
      <c r="D96" s="161"/>
      <c r="E96" s="162">
        <v>18.559999999999999</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238</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1">
        <v>28</v>
      </c>
      <c r="B97" s="172" t="s">
        <v>977</v>
      </c>
      <c r="C97" s="188" t="s">
        <v>978</v>
      </c>
      <c r="D97" s="173" t="s">
        <v>253</v>
      </c>
      <c r="E97" s="174">
        <v>24.984000000000002</v>
      </c>
      <c r="F97" s="175"/>
      <c r="G97" s="176">
        <f>ROUND(E97*F97,2)</f>
        <v>0</v>
      </c>
      <c r="H97" s="175"/>
      <c r="I97" s="176">
        <f>ROUND(E97*H97,2)</f>
        <v>0</v>
      </c>
      <c r="J97" s="175"/>
      <c r="K97" s="176">
        <f>ROUND(E97*J97,2)</f>
        <v>0</v>
      </c>
      <c r="L97" s="176">
        <v>21</v>
      </c>
      <c r="M97" s="176">
        <f>G97*(1+L97/100)</f>
        <v>0</v>
      </c>
      <c r="N97" s="174">
        <v>2.5000000000000001E-4</v>
      </c>
      <c r="O97" s="174">
        <f>ROUND(E97*N97,2)</f>
        <v>0.01</v>
      </c>
      <c r="P97" s="174">
        <v>0</v>
      </c>
      <c r="Q97" s="174">
        <f>ROUND(E97*P97,2)</f>
        <v>0</v>
      </c>
      <c r="R97" s="176" t="s">
        <v>942</v>
      </c>
      <c r="S97" s="176" t="s">
        <v>231</v>
      </c>
      <c r="T97" s="177" t="s">
        <v>231</v>
      </c>
      <c r="U97" s="159">
        <v>0.10902000000000001</v>
      </c>
      <c r="V97" s="159">
        <f>ROUND(E97*U97,2)</f>
        <v>2.72</v>
      </c>
      <c r="W97" s="159"/>
      <c r="X97" s="159" t="s">
        <v>232</v>
      </c>
      <c r="Y97" s="159" t="s">
        <v>233</v>
      </c>
      <c r="Z97" s="148"/>
      <c r="AA97" s="148"/>
      <c r="AB97" s="148"/>
      <c r="AC97" s="148"/>
      <c r="AD97" s="148"/>
      <c r="AE97" s="148"/>
      <c r="AF97" s="148"/>
      <c r="AG97" s="148" t="s">
        <v>234</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61" t="s">
        <v>1067</v>
      </c>
      <c r="D98" s="262"/>
      <c r="E98" s="262"/>
      <c r="F98" s="262"/>
      <c r="G98" s="262"/>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322</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89" t="s">
        <v>1068</v>
      </c>
      <c r="D99" s="161"/>
      <c r="E99" s="162">
        <v>24.984000000000002</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238</v>
      </c>
      <c r="AH99" s="148">
        <v>5</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x14ac:dyDescent="0.2">
      <c r="A100" s="3"/>
      <c r="B100" s="4"/>
      <c r="C100" s="192"/>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211</v>
      </c>
    </row>
    <row r="101" spans="1:60" x14ac:dyDescent="0.2">
      <c r="A101" s="151"/>
      <c r="B101" s="152" t="s">
        <v>29</v>
      </c>
      <c r="C101" s="193"/>
      <c r="D101" s="153"/>
      <c r="E101" s="154"/>
      <c r="F101" s="154"/>
      <c r="G101" s="170">
        <f>G8+G24+G70+G76+G82+G91</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981</v>
      </c>
    </row>
    <row r="102" spans="1:60" x14ac:dyDescent="0.2">
      <c r="C102" s="194"/>
      <c r="D102" s="10"/>
      <c r="AG102" t="s">
        <v>982</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W6KJNJGzTrn8McFqw8gKhdIvht6O5VKCaAlDmeNqf5kx2YwJD6rjVMLTDUMWF5tLCkdP8nFYMOzgbtO1N1Miw==" saltValue="ynSalRXlXYLwcGsZ76iK1Q==" spinCount="100000" sheet="1" formatRows="0"/>
  <mergeCells count="18">
    <mergeCell ref="C98:G98"/>
    <mergeCell ref="C26:G26"/>
    <mergeCell ref="C28:G28"/>
    <mergeCell ref="C38:G38"/>
    <mergeCell ref="C39:G39"/>
    <mergeCell ref="C42:G42"/>
    <mergeCell ref="C45:G45"/>
    <mergeCell ref="C66:G66"/>
    <mergeCell ref="C72:G72"/>
    <mergeCell ref="C78:G78"/>
    <mergeCell ref="C81:G81"/>
    <mergeCell ref="C90:G90"/>
    <mergeCell ref="C20:G20"/>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B8D24-2610-4F42-A9C4-7C0FFE2C2FD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4" t="s">
        <v>198</v>
      </c>
      <c r="B1" s="254"/>
      <c r="C1" s="254"/>
      <c r="D1" s="254"/>
      <c r="E1" s="254"/>
      <c r="F1" s="254"/>
      <c r="G1" s="254"/>
      <c r="AG1" t="s">
        <v>199</v>
      </c>
    </row>
    <row r="2" spans="1:60" ht="25.15" customHeight="1" x14ac:dyDescent="0.2">
      <c r="A2" s="140" t="s">
        <v>7</v>
      </c>
      <c r="B2" s="48" t="s">
        <v>43</v>
      </c>
      <c r="C2" s="255" t="s">
        <v>44</v>
      </c>
      <c r="D2" s="256"/>
      <c r="E2" s="256"/>
      <c r="F2" s="256"/>
      <c r="G2" s="257"/>
      <c r="AG2" t="s">
        <v>200</v>
      </c>
    </row>
    <row r="3" spans="1:60" ht="25.15" customHeight="1" x14ac:dyDescent="0.2">
      <c r="A3" s="140" t="s">
        <v>8</v>
      </c>
      <c r="B3" s="48" t="s">
        <v>77</v>
      </c>
      <c r="C3" s="255" t="s">
        <v>78</v>
      </c>
      <c r="D3" s="256"/>
      <c r="E3" s="256"/>
      <c r="F3" s="256"/>
      <c r="G3" s="257"/>
      <c r="AC3" s="121" t="s">
        <v>200</v>
      </c>
      <c r="AG3" t="s">
        <v>201</v>
      </c>
    </row>
    <row r="4" spans="1:60" ht="25.15" customHeight="1" x14ac:dyDescent="0.2">
      <c r="A4" s="141" t="s">
        <v>9</v>
      </c>
      <c r="B4" s="142" t="s">
        <v>80</v>
      </c>
      <c r="C4" s="258" t="s">
        <v>76</v>
      </c>
      <c r="D4" s="259"/>
      <c r="E4" s="259"/>
      <c r="F4" s="259"/>
      <c r="G4" s="260"/>
      <c r="AG4" t="s">
        <v>202</v>
      </c>
    </row>
    <row r="5" spans="1:60" x14ac:dyDescent="0.2">
      <c r="D5" s="10"/>
    </row>
    <row r="6" spans="1:60" ht="38.25" x14ac:dyDescent="0.2">
      <c r="A6" s="144" t="s">
        <v>203</v>
      </c>
      <c r="B6" s="146" t="s">
        <v>204</v>
      </c>
      <c r="C6" s="146" t="s">
        <v>205</v>
      </c>
      <c r="D6" s="145" t="s">
        <v>206</v>
      </c>
      <c r="E6" s="144" t="s">
        <v>207</v>
      </c>
      <c r="F6" s="143" t="s">
        <v>208</v>
      </c>
      <c r="G6" s="144" t="s">
        <v>29</v>
      </c>
      <c r="H6" s="147" t="s">
        <v>30</v>
      </c>
      <c r="I6" s="147" t="s">
        <v>209</v>
      </c>
      <c r="J6" s="147" t="s">
        <v>31</v>
      </c>
      <c r="K6" s="147" t="s">
        <v>210</v>
      </c>
      <c r="L6" s="147" t="s">
        <v>211</v>
      </c>
      <c r="M6" s="147" t="s">
        <v>212</v>
      </c>
      <c r="N6" s="147" t="s">
        <v>213</v>
      </c>
      <c r="O6" s="147" t="s">
        <v>214</v>
      </c>
      <c r="P6" s="147" t="s">
        <v>215</v>
      </c>
      <c r="Q6" s="147" t="s">
        <v>216</v>
      </c>
      <c r="R6" s="147" t="s">
        <v>217</v>
      </c>
      <c r="S6" s="147" t="s">
        <v>218</v>
      </c>
      <c r="T6" s="147" t="s">
        <v>219</v>
      </c>
      <c r="U6" s="147" t="s">
        <v>220</v>
      </c>
      <c r="V6" s="147" t="s">
        <v>221</v>
      </c>
      <c r="W6" s="147" t="s">
        <v>222</v>
      </c>
      <c r="X6" s="147" t="s">
        <v>223</v>
      </c>
      <c r="Y6" s="147" t="s">
        <v>224</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225</v>
      </c>
      <c r="B8" s="165" t="s">
        <v>196</v>
      </c>
      <c r="C8" s="187" t="s">
        <v>27</v>
      </c>
      <c r="D8" s="166"/>
      <c r="E8" s="167"/>
      <c r="F8" s="168"/>
      <c r="G8" s="168">
        <f>SUMIF(AG9:AG12,"&lt;&gt;NOR",G9:G12)</f>
        <v>0</v>
      </c>
      <c r="H8" s="168"/>
      <c r="I8" s="168">
        <f>SUM(I9:I12)</f>
        <v>0</v>
      </c>
      <c r="J8" s="168"/>
      <c r="K8" s="168">
        <f>SUM(K9:K12)</f>
        <v>0</v>
      </c>
      <c r="L8" s="168"/>
      <c r="M8" s="168">
        <f>SUM(M9:M12)</f>
        <v>0</v>
      </c>
      <c r="N8" s="167"/>
      <c r="O8" s="167">
        <f>SUM(O9:O12)</f>
        <v>0</v>
      </c>
      <c r="P8" s="167"/>
      <c r="Q8" s="167">
        <f>SUM(Q9:Q12)</f>
        <v>0</v>
      </c>
      <c r="R8" s="168"/>
      <c r="S8" s="168"/>
      <c r="T8" s="169"/>
      <c r="U8" s="163"/>
      <c r="V8" s="163">
        <f>SUM(V9:V12)</f>
        <v>0</v>
      </c>
      <c r="W8" s="163"/>
      <c r="X8" s="163"/>
      <c r="Y8" s="163"/>
      <c r="AG8" t="s">
        <v>226</v>
      </c>
    </row>
    <row r="9" spans="1:60" outlineLevel="1" x14ac:dyDescent="0.2">
      <c r="A9" s="171">
        <v>1</v>
      </c>
      <c r="B9" s="172" t="s">
        <v>990</v>
      </c>
      <c r="C9" s="188" t="s">
        <v>991</v>
      </c>
      <c r="D9" s="173" t="s">
        <v>992</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265</v>
      </c>
      <c r="T9" s="177" t="s">
        <v>266</v>
      </c>
      <c r="U9" s="159">
        <v>0</v>
      </c>
      <c r="V9" s="159">
        <f>ROUND(E9*U9,2)</f>
        <v>0</v>
      </c>
      <c r="W9" s="159"/>
      <c r="X9" s="159" t="s">
        <v>993</v>
      </c>
      <c r="Y9" s="159" t="s">
        <v>233</v>
      </c>
      <c r="Z9" s="148"/>
      <c r="AA9" s="148"/>
      <c r="AB9" s="148"/>
      <c r="AC9" s="148"/>
      <c r="AD9" s="148"/>
      <c r="AE9" s="148"/>
      <c r="AF9" s="148"/>
      <c r="AG9" s="148" t="s">
        <v>994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1" t="s">
        <v>995</v>
      </c>
      <c r="D10" s="262"/>
      <c r="E10" s="262"/>
      <c r="F10" s="262"/>
      <c r="G10" s="262"/>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322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1">
        <v>2</v>
      </c>
      <c r="B11" s="172" t="s">
        <v>996</v>
      </c>
      <c r="C11" s="188" t="s">
        <v>997</v>
      </c>
      <c r="D11" s="173" t="s">
        <v>992</v>
      </c>
      <c r="E11" s="174">
        <v>1</v>
      </c>
      <c r="F11" s="175"/>
      <c r="G11" s="176">
        <f>ROUND(E11*F11,2)</f>
        <v>0</v>
      </c>
      <c r="H11" s="175"/>
      <c r="I11" s="176">
        <f>ROUND(E11*H11,2)</f>
        <v>0</v>
      </c>
      <c r="J11" s="175"/>
      <c r="K11" s="176">
        <f>ROUND(E11*J11,2)</f>
        <v>0</v>
      </c>
      <c r="L11" s="176">
        <v>21</v>
      </c>
      <c r="M11" s="176">
        <f>G11*(1+L11/100)</f>
        <v>0</v>
      </c>
      <c r="N11" s="174">
        <v>0</v>
      </c>
      <c r="O11" s="174">
        <f>ROUND(E11*N11,2)</f>
        <v>0</v>
      </c>
      <c r="P11" s="174">
        <v>0</v>
      </c>
      <c r="Q11" s="174">
        <f>ROUND(E11*P11,2)</f>
        <v>0</v>
      </c>
      <c r="R11" s="176"/>
      <c r="S11" s="176" t="s">
        <v>231</v>
      </c>
      <c r="T11" s="177" t="s">
        <v>266</v>
      </c>
      <c r="U11" s="159">
        <v>0</v>
      </c>
      <c r="V11" s="159">
        <f>ROUND(E11*U11,2)</f>
        <v>0</v>
      </c>
      <c r="W11" s="159"/>
      <c r="X11" s="159" t="s">
        <v>993</v>
      </c>
      <c r="Y11" s="159" t="s">
        <v>233</v>
      </c>
      <c r="Z11" s="148"/>
      <c r="AA11" s="148"/>
      <c r="AB11" s="148"/>
      <c r="AC11" s="148"/>
      <c r="AD11" s="148"/>
      <c r="AE11" s="148"/>
      <c r="AF11" s="148"/>
      <c r="AG11" s="148" t="s">
        <v>994</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2" x14ac:dyDescent="0.2">
      <c r="A12" s="155"/>
      <c r="B12" s="156"/>
      <c r="C12" s="261" t="s">
        <v>998</v>
      </c>
      <c r="D12" s="262"/>
      <c r="E12" s="262"/>
      <c r="F12" s="262"/>
      <c r="G12" s="262"/>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322</v>
      </c>
      <c r="AH12" s="148"/>
      <c r="AI12" s="148"/>
      <c r="AJ12" s="148"/>
      <c r="AK12" s="148"/>
      <c r="AL12" s="148"/>
      <c r="AM12" s="148"/>
      <c r="AN12" s="148"/>
      <c r="AO12" s="148"/>
      <c r="AP12" s="148"/>
      <c r="AQ12" s="148"/>
      <c r="AR12" s="148"/>
      <c r="AS12" s="148"/>
      <c r="AT12" s="148"/>
      <c r="AU12" s="148"/>
      <c r="AV12" s="148"/>
      <c r="AW12" s="148"/>
      <c r="AX12" s="148"/>
      <c r="AY12" s="148"/>
      <c r="AZ12" s="148"/>
      <c r="BA12" s="178" t="str">
        <f>C12</f>
        <v>Náklady na ztížené provádění stavebních prací v důsledku nepřerušeného provozu na staveništi. Náklady na ochranu zabudovaných konstrukcí proti poškození a znečištění. Průběžný úklid přilehlých ploch staveniště.</v>
      </c>
      <c r="BB12" s="148"/>
      <c r="BC12" s="148"/>
      <c r="BD12" s="148"/>
      <c r="BE12" s="148"/>
      <c r="BF12" s="148"/>
      <c r="BG12" s="148"/>
      <c r="BH12" s="148"/>
    </row>
    <row r="13" spans="1:60" x14ac:dyDescent="0.2">
      <c r="A13" s="164" t="s">
        <v>225</v>
      </c>
      <c r="B13" s="165" t="s">
        <v>197</v>
      </c>
      <c r="C13" s="187" t="s">
        <v>28</v>
      </c>
      <c r="D13" s="166"/>
      <c r="E13" s="167"/>
      <c r="F13" s="168"/>
      <c r="G13" s="168">
        <f>SUMIF(AG14:AG17,"&lt;&gt;NOR",G14:G17)</f>
        <v>0</v>
      </c>
      <c r="H13" s="168"/>
      <c r="I13" s="168">
        <f>SUM(I14:I17)</f>
        <v>0</v>
      </c>
      <c r="J13" s="168"/>
      <c r="K13" s="168">
        <f>SUM(K14:K17)</f>
        <v>0</v>
      </c>
      <c r="L13" s="168"/>
      <c r="M13" s="168">
        <f>SUM(M14:M17)</f>
        <v>0</v>
      </c>
      <c r="N13" s="167"/>
      <c r="O13" s="167">
        <f>SUM(O14:O17)</f>
        <v>0</v>
      </c>
      <c r="P13" s="167"/>
      <c r="Q13" s="167">
        <f>SUM(Q14:Q17)</f>
        <v>0</v>
      </c>
      <c r="R13" s="168"/>
      <c r="S13" s="168"/>
      <c r="T13" s="169"/>
      <c r="U13" s="163"/>
      <c r="V13" s="163">
        <f>SUM(V14:V17)</f>
        <v>0</v>
      </c>
      <c r="W13" s="163"/>
      <c r="X13" s="163"/>
      <c r="Y13" s="163"/>
      <c r="AG13" t="s">
        <v>226</v>
      </c>
    </row>
    <row r="14" spans="1:60" outlineLevel="1" x14ac:dyDescent="0.2">
      <c r="A14" s="171">
        <v>3</v>
      </c>
      <c r="B14" s="172" t="s">
        <v>999</v>
      </c>
      <c r="C14" s="188" t="s">
        <v>1000</v>
      </c>
      <c r="D14" s="173" t="s">
        <v>992</v>
      </c>
      <c r="E14" s="174">
        <v>1</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231</v>
      </c>
      <c r="T14" s="177" t="s">
        <v>266</v>
      </c>
      <c r="U14" s="159">
        <v>0</v>
      </c>
      <c r="V14" s="159">
        <f>ROUND(E14*U14,2)</f>
        <v>0</v>
      </c>
      <c r="W14" s="159"/>
      <c r="X14" s="159" t="s">
        <v>993</v>
      </c>
      <c r="Y14" s="159" t="s">
        <v>233</v>
      </c>
      <c r="Z14" s="148"/>
      <c r="AA14" s="148"/>
      <c r="AB14" s="148"/>
      <c r="AC14" s="148"/>
      <c r="AD14" s="148"/>
      <c r="AE14" s="148"/>
      <c r="AF14" s="148"/>
      <c r="AG14" s="148" t="s">
        <v>994</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33.75" outlineLevel="2" x14ac:dyDescent="0.2">
      <c r="A15" s="155"/>
      <c r="B15" s="156"/>
      <c r="C15" s="261" t="s">
        <v>1001</v>
      </c>
      <c r="D15" s="262"/>
      <c r="E15" s="262"/>
      <c r="F15" s="262"/>
      <c r="G15" s="262"/>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322</v>
      </c>
      <c r="AH15" s="148"/>
      <c r="AI15" s="148"/>
      <c r="AJ15" s="148"/>
      <c r="AK15" s="148"/>
      <c r="AL15" s="148"/>
      <c r="AM15" s="148"/>
      <c r="AN15" s="148"/>
      <c r="AO15" s="148"/>
      <c r="AP15" s="148"/>
      <c r="AQ15" s="148"/>
      <c r="AR15" s="148"/>
      <c r="AS15" s="148"/>
      <c r="AT15" s="148"/>
      <c r="AU15" s="148"/>
      <c r="AV15" s="148"/>
      <c r="AW15" s="148"/>
      <c r="AX15" s="148"/>
      <c r="AY15" s="148"/>
      <c r="AZ15" s="148"/>
      <c r="BA15" s="178" t="str">
        <f>C15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5" s="148"/>
      <c r="BC15" s="148"/>
      <c r="BD15" s="148"/>
      <c r="BE15" s="148"/>
      <c r="BF15" s="148"/>
      <c r="BG15" s="148"/>
      <c r="BH15" s="148"/>
    </row>
    <row r="16" spans="1:60" outlineLevel="1" x14ac:dyDescent="0.2">
      <c r="A16" s="171">
        <v>4</v>
      </c>
      <c r="B16" s="172" t="s">
        <v>1002</v>
      </c>
      <c r="C16" s="188" t="s">
        <v>1003</v>
      </c>
      <c r="D16" s="173" t="s">
        <v>992</v>
      </c>
      <c r="E16" s="174">
        <v>1</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c r="S16" s="176" t="s">
        <v>265</v>
      </c>
      <c r="T16" s="177" t="s">
        <v>266</v>
      </c>
      <c r="U16" s="159">
        <v>0</v>
      </c>
      <c r="V16" s="159">
        <f>ROUND(E16*U16,2)</f>
        <v>0</v>
      </c>
      <c r="W16" s="159"/>
      <c r="X16" s="159" t="s">
        <v>993</v>
      </c>
      <c r="Y16" s="159" t="s">
        <v>233</v>
      </c>
      <c r="Z16" s="148"/>
      <c r="AA16" s="148"/>
      <c r="AB16" s="148"/>
      <c r="AC16" s="148"/>
      <c r="AD16" s="148"/>
      <c r="AE16" s="148"/>
      <c r="AF16" s="148"/>
      <c r="AG16" s="148" t="s">
        <v>994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61" t="s">
        <v>1004</v>
      </c>
      <c r="D17" s="262"/>
      <c r="E17" s="262"/>
      <c r="F17" s="262"/>
      <c r="G17" s="262"/>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322</v>
      </c>
      <c r="AH17" s="148"/>
      <c r="AI17" s="148"/>
      <c r="AJ17" s="148"/>
      <c r="AK17" s="148"/>
      <c r="AL17" s="148"/>
      <c r="AM17" s="148"/>
      <c r="AN17" s="148"/>
      <c r="AO17" s="148"/>
      <c r="AP17" s="148"/>
      <c r="AQ17" s="148"/>
      <c r="AR17" s="148"/>
      <c r="AS17" s="148"/>
      <c r="AT17" s="148"/>
      <c r="AU17" s="148"/>
      <c r="AV17" s="148"/>
      <c r="AW17" s="148"/>
      <c r="AX17" s="148"/>
      <c r="AY17" s="148"/>
      <c r="AZ17" s="148"/>
      <c r="BA17" s="178" t="str">
        <f>C17</f>
        <v>Náklady spojené se schválením materiálů, výrobků a barevným řešením, odsouhlasení se zástupci investora a generálním projektantem.</v>
      </c>
      <c r="BB17" s="148"/>
      <c r="BC17" s="148"/>
      <c r="BD17" s="148"/>
      <c r="BE17" s="148"/>
      <c r="BF17" s="148"/>
      <c r="BG17" s="148"/>
      <c r="BH17" s="148"/>
    </row>
    <row r="18" spans="1:60" x14ac:dyDescent="0.2">
      <c r="A18" s="3"/>
      <c r="B18" s="4"/>
      <c r="C18" s="192"/>
      <c r="D18" s="6"/>
      <c r="E18" s="3"/>
      <c r="F18" s="3"/>
      <c r="G18" s="3"/>
      <c r="H18" s="3"/>
      <c r="I18" s="3"/>
      <c r="J18" s="3"/>
      <c r="K18" s="3"/>
      <c r="L18" s="3"/>
      <c r="M18" s="3"/>
      <c r="N18" s="3"/>
      <c r="O18" s="3"/>
      <c r="P18" s="3"/>
      <c r="Q18" s="3"/>
      <c r="R18" s="3"/>
      <c r="S18" s="3"/>
      <c r="T18" s="3"/>
      <c r="U18" s="3"/>
      <c r="V18" s="3"/>
      <c r="W18" s="3"/>
      <c r="X18" s="3"/>
      <c r="Y18" s="3"/>
      <c r="AE18">
        <v>12</v>
      </c>
      <c r="AF18">
        <v>21</v>
      </c>
      <c r="AG18" t="s">
        <v>211</v>
      </c>
    </row>
    <row r="19" spans="1:60" x14ac:dyDescent="0.2">
      <c r="A19" s="151"/>
      <c r="B19" s="152" t="s">
        <v>29</v>
      </c>
      <c r="C19" s="193"/>
      <c r="D19" s="153"/>
      <c r="E19" s="154"/>
      <c r="F19" s="154"/>
      <c r="G19" s="170">
        <f>G8+G13</f>
        <v>0</v>
      </c>
      <c r="H19" s="3"/>
      <c r="I19" s="3"/>
      <c r="J19" s="3"/>
      <c r="K19" s="3"/>
      <c r="L19" s="3"/>
      <c r="M19" s="3"/>
      <c r="N19" s="3"/>
      <c r="O19" s="3"/>
      <c r="P19" s="3"/>
      <c r="Q19" s="3"/>
      <c r="R19" s="3"/>
      <c r="S19" s="3"/>
      <c r="T19" s="3"/>
      <c r="U19" s="3"/>
      <c r="V19" s="3"/>
      <c r="W19" s="3"/>
      <c r="X19" s="3"/>
      <c r="Y19" s="3"/>
      <c r="AE19">
        <f>SUMIF(L7:L17,AE18,G7:G17)</f>
        <v>0</v>
      </c>
      <c r="AF19">
        <f>SUMIF(L7:L17,AF18,G7:G17)</f>
        <v>0</v>
      </c>
      <c r="AG19" t="s">
        <v>981</v>
      </c>
    </row>
    <row r="20" spans="1:60" x14ac:dyDescent="0.2">
      <c r="C20" s="194"/>
      <c r="D20" s="10"/>
      <c r="AG20" t="s">
        <v>982</v>
      </c>
    </row>
    <row r="21" spans="1:60" x14ac:dyDescent="0.2">
      <c r="D21" s="10"/>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51bFxM4FQ370Oh5UdmJZ7/LGKTRnT5KcInxcsD+dgM/Fn7zSvhMFo4aEYJrGxhqzR0fDH64SbWBYYMiRjt5dw==" saltValue="pmBSOZu6OBXNO/lo4/xPsw==" spinCount="100000" sheet="1" formatRows="0"/>
  <mergeCells count="8">
    <mergeCell ref="C15:G15"/>
    <mergeCell ref="C17:G1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01 58240501A Pol</vt:lpstr>
      <vt:lpstr>01 58240501B Pol</vt:lpstr>
      <vt:lpstr>01 58240501C Pol</vt:lpstr>
      <vt:lpstr>01 58240501D Pol</vt:lpstr>
      <vt:lpstr>01 58240501E Pol</vt:lpstr>
      <vt:lpstr>01 58240501F Pol</vt:lpstr>
      <vt:lpstr>01 58240501G Pol</vt:lpstr>
      <vt:lpstr>01 58240501H Pol</vt:lpstr>
      <vt:lpstr>02 58240502A Pol</vt:lpstr>
      <vt:lpstr>02 58240502B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58240501A Pol'!Názvy_tisku</vt:lpstr>
      <vt:lpstr>'01 58240501B Pol'!Názvy_tisku</vt:lpstr>
      <vt:lpstr>'01 58240501C Pol'!Názvy_tisku</vt:lpstr>
      <vt:lpstr>'01 58240501D Pol'!Názvy_tisku</vt:lpstr>
      <vt:lpstr>'01 58240501E Pol'!Názvy_tisku</vt:lpstr>
      <vt:lpstr>'01 58240501F Pol'!Názvy_tisku</vt:lpstr>
      <vt:lpstr>'01 58240501G Pol'!Názvy_tisku</vt:lpstr>
      <vt:lpstr>'01 58240501H Pol'!Názvy_tisku</vt:lpstr>
      <vt:lpstr>'02 58240502A Pol'!Názvy_tisku</vt:lpstr>
      <vt:lpstr>'02 58240502B Pol'!Názvy_tisku</vt:lpstr>
      <vt:lpstr>oadresa</vt:lpstr>
      <vt:lpstr>Stavba!Objednatel</vt:lpstr>
      <vt:lpstr>Stavba!Objekt</vt:lpstr>
      <vt:lpstr>'01 58240501A Pol'!Oblast_tisku</vt:lpstr>
      <vt:lpstr>'01 58240501B Pol'!Oblast_tisku</vt:lpstr>
      <vt:lpstr>'01 58240501C Pol'!Oblast_tisku</vt:lpstr>
      <vt:lpstr>'01 58240501D Pol'!Oblast_tisku</vt:lpstr>
      <vt:lpstr>'01 58240501E Pol'!Oblast_tisku</vt:lpstr>
      <vt:lpstr>'01 58240501F Pol'!Oblast_tisku</vt:lpstr>
      <vt:lpstr>'01 58240501G Pol'!Oblast_tisku</vt:lpstr>
      <vt:lpstr>'01 58240501H Pol'!Oblast_tisku</vt:lpstr>
      <vt:lpstr>'02 58240502A Pol'!Oblast_tisku</vt:lpstr>
      <vt:lpstr>'02 58240502B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Miroslav Pantůček</cp:lastModifiedBy>
  <cp:lastPrinted>2019-03-19T12:27:02Z</cp:lastPrinted>
  <dcterms:created xsi:type="dcterms:W3CDTF">2009-04-08T07:15:50Z</dcterms:created>
  <dcterms:modified xsi:type="dcterms:W3CDTF">2024-06-26T12:44:17Z</dcterms:modified>
</cp:coreProperties>
</file>