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095" windowHeight="13965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'Položky'!$A$1:$K$83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<sst xmlns="http://schemas.openxmlformats.org/spreadsheetml/2006/main" count="298" uniqueCount="208">
  <si>
    <t>Rozpočet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</si>
  <si>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</si>
  <si>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</si>
  <si>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</si>
  <si>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</si>
  <si>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</si>
  <si>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</si>
  <si>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</si>
  <si>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</si>
  <si>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</si>
  <si>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</si>
  <si>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</si>
  <si>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</si>
  <si>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</si>
  <si>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</si>
  <si>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</si>
  <si>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</si>
  <si>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</si>
  <si>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</si>
  <si>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</si>
  <si>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</si>
  <si>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</si>
  <si>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</si>
  <si>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</si>
  <si>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</si>
  <si>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</si>
  <si>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</si>
  <si>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</si>
  <si>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</si>
  <si>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</si>
  <si>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</si>
  <si>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</si>
  <si>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</si>
  <si>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</si>
  <si>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</si>
  <si>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</si>
  <si>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</si>
  <si>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</si>
  <si>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</si>
  <si>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</si>
  <si>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</si>
  <si>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</si>
  <si>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</si>
  <si>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</si>
  <si>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</si>
  <si>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</si>
  <si>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</si>
  <si>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</si>
  <si>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</si>
  <si>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</si>
  <si>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</si>
  <si>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</si>
  <si>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</si>
  <si>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</si>
  <si>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</si>
  <si>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</si>
  <si>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</si>
  <si>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</si>
  <si>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</si>
  <si>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</si>
  <si>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</si>
  <si>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</si>
  <si>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</si>
  <si>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</si>
  <si>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</si>
  <si>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</si>
  <si>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</si>
  <si>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</si>
  <si>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</si>
  <si>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</si>
  <si>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</si>
  <si>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</si>
  <si>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</si>
  <si>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</si>
  <si>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</si>
  <si>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</si>
  <si>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</si>
  <si>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</si>
  <si>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</si>
  <si>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0009</t>
  </si>
  <si>
    <t>FAKULTNÍ NEMOCNICE BRNO</t>
  </si>
  <si>
    <t>23</t>
  </si>
  <si>
    <t>HELIPORT HEMS</t>
  </si>
  <si>
    <t>SO 03 -  ZASTŘEŠENÍ URGENT.PŘÍJMU</t>
  </si>
  <si>
    <t>131201101R00</t>
  </si>
  <si>
    <t>Hloubení nezapažených jam v hor.3 do 100 m3</t>
  </si>
  <si>
    <t>m3</t>
  </si>
  <si>
    <t>patky:</t>
  </si>
  <si>
    <t>(3,3*3,3*3+3,9*3,9+2,7*2,7*2+5,3*3,8+5,0*3,3)*1,15</t>
  </si>
  <si>
    <t>131201109R00</t>
  </si>
  <si>
    <t>Příplatek za lepivost - hloubení nezap.jam v hor.3 výkaz viz předchozí pol. - 30 %</t>
  </si>
  <si>
    <t>113,96*0,3</t>
  </si>
  <si>
    <t>162301101R00</t>
  </si>
  <si>
    <t>Vodorovné přemístění výkopku z hor.1-4 do 500 m</t>
  </si>
  <si>
    <t>2 x tam i zpět pro zásyp.</t>
  </si>
  <si>
    <t>pol.9:64,93*2</t>
  </si>
  <si>
    <t>162701105R00</t>
  </si>
  <si>
    <t>Vodorovné přemístění výkopku z hor.1-4 do 10000 m</t>
  </si>
  <si>
    <t>pol.1:113,96</t>
  </si>
  <si>
    <t>pol.9:-64,93</t>
  </si>
  <si>
    <t>162701109R00</t>
  </si>
  <si>
    <t>Příplatek k vod. přemístění hor.1-4 za další 1 km výkaz viz předchozí pol.</t>
  </si>
  <si>
    <t>49,03*10</t>
  </si>
  <si>
    <t>167101101R00</t>
  </si>
  <si>
    <t>Nakládání výkopku z hor.1-4 v množství do 100 m3 viz pol.9</t>
  </si>
  <si>
    <t>171201201R00</t>
  </si>
  <si>
    <t>Uložení sypaniny na meziskládku výkaz viz předchozí pol.</t>
  </si>
  <si>
    <t>171201201RT1</t>
  </si>
  <si>
    <t>Uložení sypaniny na skládku včetně poplatku za skládku</t>
  </si>
  <si>
    <t>výkaz viz předchozí pol.</t>
  </si>
  <si>
    <t>174101101R00</t>
  </si>
  <si>
    <t>Zásyp jam, rýh, šachet se zhutněním</t>
  </si>
  <si>
    <t>výkop pol.1:113,96</t>
  </si>
  <si>
    <t>beton pol.10:-49,03</t>
  </si>
  <si>
    <t>2</t>
  </si>
  <si>
    <t>Základy a zvláštní zakládání</t>
  </si>
  <si>
    <t>275321611R00</t>
  </si>
  <si>
    <t>Železobeton základových patek C 30/37 XC3 XF4 XD3</t>
  </si>
  <si>
    <t>(2,1*2,1*3+2,6*2,6+1,4*1,4*2+4,1*2,6+3,84*2,1)*1,15</t>
  </si>
  <si>
    <t>275351215R00</t>
  </si>
  <si>
    <t>Bednění stěn základových patek - zřízení</t>
  </si>
  <si>
    <t>m2</t>
  </si>
  <si>
    <t>(2,15*4*3+2,7*4+1,45*4*2+4,1*2+2,6*2+3,9*2+2,1*2)*1,15</t>
  </si>
  <si>
    <t>275351216R00</t>
  </si>
  <si>
    <t>Bednění stěn základových patek - odstranění výkaz viz předchozí pol.</t>
  </si>
  <si>
    <t>275361821R00</t>
  </si>
  <si>
    <t>Výztuž základových patek z betonářské ocelí 10505 množství výztuže viz statická část</t>
  </si>
  <si>
    <t>t</t>
  </si>
  <si>
    <t>(2,1*2,1*3+2,6*2,6+1,4*1,4*2+4,1*2,6+3,84*2,1)*1,15*0,12</t>
  </si>
  <si>
    <t>63</t>
  </si>
  <si>
    <t>Podlahy a podlahové konstrukce</t>
  </si>
  <si>
    <t>631313511R00</t>
  </si>
  <si>
    <t>Mazanina betonová tl. 8 - 12 cm C 12/15  (B 12,5)</t>
  </si>
  <si>
    <t>pod patky:</t>
  </si>
  <si>
    <t>(2,6*2,6*3+3,1*3,1+1,9*1,9*2+4,8*3,2+4,4*2,6)*0,1</t>
  </si>
  <si>
    <t>99</t>
  </si>
  <si>
    <t>Staveništní přesun hmot</t>
  </si>
  <si>
    <t>998012021R00</t>
  </si>
  <si>
    <t>Přesun hmot pro budovy  výšky do 6 m výkaz výměr viz sloupec hmotností</t>
  </si>
  <si>
    <t>764</t>
  </si>
  <si>
    <t>Konstrukce klempířské</t>
  </si>
  <si>
    <t>764233430R00</t>
  </si>
  <si>
    <t>Lemování z Ti Zn zdí, plochých střech, rš 330 mm</t>
  </si>
  <si>
    <t>m</t>
  </si>
  <si>
    <t>K/6:9,7</t>
  </si>
  <si>
    <t>764253404R00</t>
  </si>
  <si>
    <t>Žlaby Ti Zn čtyřhran. v hácích, rš 800 mm K/4</t>
  </si>
  <si>
    <t>764259433R00</t>
  </si>
  <si>
    <t>Sběrný koš. pro žlaby Ti Zn 200 x 400 x 700mm</t>
  </si>
  <si>
    <t>kus</t>
  </si>
  <si>
    <t>K/9:1</t>
  </si>
  <si>
    <t>764291420R00</t>
  </si>
  <si>
    <t>Závětrná lišta z Ti Zn plechu, rš 330 mm K/2</t>
  </si>
  <si>
    <t>764292450R00</t>
  </si>
  <si>
    <t>Úžlabí z Ti Zn plechu, rš 660 mm K/10</t>
  </si>
  <si>
    <t>17,0*2</t>
  </si>
  <si>
    <t>764510450R00</t>
  </si>
  <si>
    <t>Výplň plech včetně rohů Ti Zn, rš 330 mm K/1</t>
  </si>
  <si>
    <t>764554404R00</t>
  </si>
  <si>
    <t>Odpadní trouby z Ti Zn plechu, kruhové, D 150 mm</t>
  </si>
  <si>
    <t>K/5:4,2</t>
  </si>
  <si>
    <t>764251409</t>
  </si>
  <si>
    <t>Žlaby z Ti Zn plechu, podok. čtyřhranné, rš 600 mm včetně okapní lišty Rš. 200 mm</t>
  </si>
  <si>
    <t>K/3:2*17,0</t>
  </si>
  <si>
    <t>K/7:9,65</t>
  </si>
  <si>
    <t>76499-1199</t>
  </si>
  <si>
    <t>Řetízkový svod oka 20/40 mmJs 3,15 mm  K/8</t>
  </si>
  <si>
    <t>4,4*2</t>
  </si>
  <si>
    <t>998764101R00</t>
  </si>
  <si>
    <t xml:space="preserve">Přesun hmot pro klempířské konstr., výšky do 6 m </t>
  </si>
  <si>
    <t>767</t>
  </si>
  <si>
    <t>Konstrukce zámečnické</t>
  </si>
  <si>
    <t>767392112RT1</t>
  </si>
  <si>
    <t>Montáž krytiny střech, tvar. plechem, šroubováním včetně dodávky trapéz.plechu 50/260/0,75</t>
  </si>
  <si>
    <t>125 10100</t>
  </si>
  <si>
    <t>Dod + mont plexiskla extrud.čirého tl. 6,0 mm včetně nosného roštu z AL profilů</t>
  </si>
  <si>
    <t>vč.vodotěsného spojení</t>
  </si>
  <si>
    <t>stěny:0,95*2,5*3</t>
  </si>
  <si>
    <t>125 10200</t>
  </si>
  <si>
    <t>Dod + mont fasádních panelů tl. 6,0 mm včetně nosného roštu z AL profilů</t>
  </si>
  <si>
    <t>povrch - vysokotlaký laminát s antigrafiti povrch.úpravou, vč.vodotěsného spojení</t>
  </si>
  <si>
    <t>stěny:0,95*2,5*7</t>
  </si>
  <si>
    <t>střecha:9,1*4,8*3*2+9,65*2,0</t>
  </si>
  <si>
    <t>553 10100</t>
  </si>
  <si>
    <t>Kotevní bod zapuštěný pro zachyc.lana dle Z/1 komplet provedení dod + mont + osaz</t>
  </si>
  <si>
    <t>553 50100</t>
  </si>
  <si>
    <t>Ocel kce zastřešení dod+mont+osazení+žár.pozink výkaz výměr viz statická část</t>
  </si>
  <si>
    <t>kg</t>
  </si>
  <si>
    <t>998767101R00</t>
  </si>
  <si>
    <t>Přesun hmot pro zámečnické konstr., výšky do 6 m výkaz výměr viz sloupec hmotností</t>
  </si>
  <si>
    <t>783</t>
  </si>
  <si>
    <t>Nátěry</t>
  </si>
  <si>
    <t>783225600R00</t>
  </si>
  <si>
    <t>Nátěr syntetický kovových konstrukcí 2x email barva viz barevné řešení</t>
  </si>
  <si>
    <t>ocel.kce:34630,0*0,065*0,5</t>
  </si>
  <si>
    <t>783226100R00</t>
  </si>
  <si>
    <t>Nátěr syntetický kovových konstrukcí základní výkaz výměr viz předcházející pol.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</si>
  <si>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</si>
  <si>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</si>
  <si>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</si>
  <si>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</si>
  <si>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</si>
  <si>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</si>
  <si>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</si>
  <si>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</si>
  <si>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Textová,výkresová i tabulková část projekt.dokumentace tvoří jeden vzájemně se doplňující a provázaný celek.Jednotliví účastníci výběrového řízení se musí seznámit s projekt.dokumentací v návaznosti na soupis prací a na základě těchto informací části díla nacenit.Dále je potřeba při stanovení ceny dle vykázané výměry započítat všechny předpokládané doplňkové prvky a činnosti s touto položkou související tak, aby cena byla kompletní a prvek funkční.</t>
  </si>
  <si>
    <t>SOUPIS PRACÍ</t>
  </si>
  <si>
    <t>Soupis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</si>
</sst>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9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3" borderId="2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2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6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8" fillId="33" borderId="18" xfId="46" applyFont="1" applyFill="1" applyBorder="1" applyAlignment="1">
      <alignment horizontal="center" wrapText="1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7" xfId="46" applyFont="1" applyBorder="1" applyAlignment="1">
      <alignment horizontal="center"/>
      <protection/>
    </xf>
    <xf numFmtId="0" fontId="3" fillId="0" borderId="17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8" fillId="0" borderId="17" xfId="46" applyNumberFormat="1" applyFont="1" applyBorder="1">
      <alignment/>
      <protection/>
    </xf>
    <xf numFmtId="0" fontId="8" fillId="0" borderId="16" xfId="46" applyNumberFormat="1" applyFont="1" applyBorder="1">
      <alignment/>
      <protection/>
    </xf>
    <xf numFmtId="0" fontId="12" fillId="0" borderId="0" xfId="46" applyFont="1">
      <alignment/>
      <protection/>
    </xf>
    <xf numFmtId="0" fontId="8" fillId="0" borderId="60" xfId="46" applyFont="1" applyBorder="1" applyAlignment="1">
      <alignment horizontal="center" vertical="top"/>
      <protection/>
    </xf>
    <xf numFmtId="49" fontId="8" fillId="0" borderId="60" xfId="46" applyNumberFormat="1" applyFont="1" applyBorder="1" applyAlignment="1">
      <alignment horizontal="left" vertical="top"/>
      <protection/>
    </xf>
    <xf numFmtId="0" fontId="8" fillId="0" borderId="60" xfId="46" applyFont="1" applyBorder="1" applyAlignment="1">
      <alignment vertical="top" wrapText="1"/>
      <protection/>
    </xf>
    <xf numFmtId="49" fontId="8" fillId="0" borderId="60" xfId="46" applyNumberFormat="1" applyFont="1" applyBorder="1" applyAlignment="1">
      <alignment horizontal="center" shrinkToFit="1"/>
      <protection/>
    </xf>
    <xf numFmtId="4" fontId="8" fillId="0" borderId="60" xfId="46" applyNumberFormat="1" applyFont="1" applyBorder="1" applyAlignment="1">
      <alignment horizontal="right"/>
      <protection/>
    </xf>
    <xf numFmtId="4" fontId="8" fillId="0" borderId="60" xfId="46" applyNumberFormat="1" applyFont="1" applyBorder="1">
      <alignment/>
      <protection/>
    </xf>
    <xf numFmtId="167" fontId="8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8" fillId="0" borderId="58" xfId="46" applyFont="1" applyBorder="1">
      <alignment/>
      <protection/>
    </xf>
    <xf numFmtId="0" fontId="15" fillId="0" borderId="0" xfId="46" applyFont="1" applyAlignment="1">
      <alignment wrapText="1"/>
      <protection/>
    </xf>
    <xf numFmtId="4" fontId="16" fillId="34" borderId="61" xfId="46" applyNumberFormat="1" applyFont="1" applyFill="1" applyBorder="1" applyAlignment="1">
      <alignment horizontal="right" wrapText="1"/>
      <protection/>
    </xf>
    <xf numFmtId="0" fontId="16" fillId="34" borderId="42" xfId="46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/>
    </xf>
    <xf numFmtId="0" fontId="3" fillId="0" borderId="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9" fontId="18" fillId="33" borderId="18" xfId="46" applyNumberFormat="1" applyFont="1" applyFill="1" applyBorder="1" applyAlignment="1">
      <alignment horizontal="left"/>
      <protection/>
    </xf>
    <xf numFmtId="0" fontId="18" fillId="33" borderId="59" xfId="46" applyFont="1" applyFill="1" applyBorder="1">
      <alignment/>
      <protection/>
    </xf>
    <xf numFmtId="0" fontId="3" fillId="33" borderId="17" xfId="46" applyFont="1" applyFill="1" applyBorder="1" applyAlignment="1">
      <alignment horizontal="center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3" fillId="33" borderId="16" xfId="46" applyNumberFormat="1" applyFont="1" applyFill="1" applyBorder="1" applyAlignment="1">
      <alignment horizontal="right"/>
      <protection/>
    </xf>
    <xf numFmtId="4" fontId="4" fillId="33" borderId="18" xfId="46" applyNumberFormat="1" applyFont="1" applyFill="1" applyBorder="1">
      <alignment/>
      <protection/>
    </xf>
    <xf numFmtId="0" fontId="19" fillId="33" borderId="18" xfId="46" applyFont="1" applyFill="1" applyBorder="1">
      <alignment/>
      <protection/>
    </xf>
    <xf numFmtId="167" fontId="19" fillId="33" borderId="18" xfId="46" applyNumberFormat="1" applyFont="1" applyFill="1" applyBorder="1">
      <alignment/>
      <protection/>
    </xf>
    <xf numFmtId="3" fontId="3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49" fontId="5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3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4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6" fillId="34" borderId="70" xfId="46" applyNumberFormat="1" applyFont="1" applyFill="1" applyBorder="1" applyAlignment="1">
      <alignment horizontal="left" wrapText="1"/>
      <protection/>
    </xf>
    <xf numFmtId="49" fontId="17" fillId="0" borderId="71" xfId="0" applyNumberFormat="1" applyFont="1" applyBorder="1" applyAlignment="1">
      <alignment horizontal="left" wrapText="1"/>
    </xf>
    <xf numFmtId="0" fontId="13" fillId="34" borderId="42" xfId="46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 applyAlignment="1">
      <alignment/>
    </xf>
    <xf numFmtId="0" fontId="14" fillId="0" borderId="21" xfId="0" applyNumberFormat="1" applyFont="1" applyBorder="1" applyAlignment="1">
      <alignment/>
    </xf>
    <xf numFmtId="0" fontId="9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P_2014\150-FN%20Brno%20-%20Heliport%20HEMS\pracovn&#237;\Nov&#225;%20slo&#382;ka\STAVEBN&#205;%20ZAST&#344;E&#352;EN&#2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ZAST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" sqref="I1:I16384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206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/>
      <c r="D2" s="6" t="str">
        <f>Rekapitulace!G2</f>
        <v>SO 03 -  ZASTŘEŠENÍ URGENT.PŘÍJMU</v>
      </c>
      <c r="E2" s="5"/>
      <c r="F2" s="6"/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1</v>
      </c>
      <c r="B4" s="9"/>
      <c r="C4" s="10" t="s">
        <v>2</v>
      </c>
      <c r="D4" s="10"/>
      <c r="E4" s="9"/>
      <c r="F4" s="11" t="s">
        <v>3</v>
      </c>
      <c r="G4" s="14"/>
    </row>
    <row r="5" spans="1:7" ht="12.75" customHeight="1">
      <c r="A5" s="15" t="s">
        <v>81</v>
      </c>
      <c r="B5" s="16"/>
      <c r="C5" s="17" t="s">
        <v>82</v>
      </c>
      <c r="D5" s="18"/>
      <c r="E5" s="19"/>
      <c r="F5" s="11" t="s">
        <v>5</v>
      </c>
      <c r="G5" s="12"/>
    </row>
    <row r="6" spans="1:15" ht="12.75" customHeight="1">
      <c r="A6" s="13" t="s">
        <v>6</v>
      </c>
      <c r="B6" s="9"/>
      <c r="C6" s="10" t="s">
        <v>7</v>
      </c>
      <c r="D6" s="10"/>
      <c r="E6" s="9"/>
      <c r="F6" s="20" t="s">
        <v>8</v>
      </c>
      <c r="G6" s="21"/>
      <c r="O6" s="22"/>
    </row>
    <row r="7" spans="1:7" ht="12.75" customHeight="1">
      <c r="A7" s="23" t="s">
        <v>79</v>
      </c>
      <c r="B7" s="24"/>
      <c r="C7" s="25" t="s">
        <v>80</v>
      </c>
      <c r="D7" s="26"/>
      <c r="E7" s="26"/>
      <c r="F7" s="27" t="s">
        <v>9</v>
      </c>
      <c r="G7" s="21"/>
    </row>
    <row r="8" spans="1:9" ht="12.75">
      <c r="A8" s="28" t="s">
        <v>10</v>
      </c>
      <c r="B8" s="11"/>
      <c r="C8" s="209"/>
      <c r="D8" s="209"/>
      <c r="E8" s="210"/>
      <c r="F8" s="29" t="s">
        <v>11</v>
      </c>
      <c r="G8" s="30"/>
      <c r="H8" s="31"/>
      <c r="I8" s="32"/>
    </row>
    <row r="9" spans="1:8" ht="12.75">
      <c r="A9" s="28" t="s">
        <v>12</v>
      </c>
      <c r="B9" s="11"/>
      <c r="C9" s="209"/>
      <c r="D9" s="209"/>
      <c r="E9" s="210"/>
      <c r="F9" s="11"/>
      <c r="G9" s="33"/>
      <c r="H9" s="34"/>
    </row>
    <row r="10" spans="1:8" ht="12.75">
      <c r="A10" s="28" t="s">
        <v>13</v>
      </c>
      <c r="B10" s="11"/>
      <c r="C10" s="209"/>
      <c r="D10" s="209"/>
      <c r="E10" s="209"/>
      <c r="F10" s="35"/>
      <c r="G10" s="36"/>
      <c r="H10" s="37"/>
    </row>
    <row r="11" spans="1:57" ht="13.5" customHeight="1">
      <c r="A11" s="28" t="s">
        <v>14</v>
      </c>
      <c r="B11" s="11"/>
      <c r="C11" s="209"/>
      <c r="D11" s="209"/>
      <c r="E11" s="209"/>
      <c r="F11" s="38" t="s">
        <v>15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16</v>
      </c>
      <c r="B12" s="9"/>
      <c r="C12" s="211"/>
      <c r="D12" s="211"/>
      <c r="E12" s="211"/>
      <c r="F12" s="42" t="s">
        <v>17</v>
      </c>
      <c r="G12" s="43"/>
      <c r="H12" s="34"/>
    </row>
    <row r="13" spans="1:8" ht="28.5" customHeight="1" thickBot="1">
      <c r="A13" s="44" t="s">
        <v>18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19</v>
      </c>
      <c r="B14" s="49"/>
      <c r="C14" s="50"/>
      <c r="D14" s="51" t="s">
        <v>20</v>
      </c>
      <c r="E14" s="52"/>
      <c r="F14" s="52"/>
      <c r="G14" s="50"/>
    </row>
    <row r="15" spans="1:7" ht="15.75" customHeight="1">
      <c r="A15" s="53"/>
      <c r="B15" s="54" t="s">
        <v>21</v>
      </c>
      <c r="C15" s="55">
        <f>HSV</f>
        <v>365196.977409395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7" ht="15.75" customHeight="1">
      <c r="A16" s="53" t="s">
        <v>22</v>
      </c>
      <c r="B16" s="54" t="s">
        <v>23</v>
      </c>
      <c r="C16" s="55">
        <f>PSV</f>
        <v>3378277.67638</v>
      </c>
      <c r="D16" s="8" t="str">
        <f>Rekapitulace!A20</f>
        <v>Oborová přirážka</v>
      </c>
      <c r="E16" s="59"/>
      <c r="F16" s="60"/>
      <c r="G16" s="55">
        <f>Rekapitulace!I20</f>
        <v>0</v>
      </c>
    </row>
    <row r="17" spans="1:7" ht="15.75" customHeight="1">
      <c r="A17" s="53" t="s">
        <v>24</v>
      </c>
      <c r="B17" s="54" t="s">
        <v>25</v>
      </c>
      <c r="C17" s="55">
        <f>Mont</f>
        <v>0</v>
      </c>
      <c r="D17" s="8" t="str">
        <f>Rekapitulace!A21</f>
        <v>Přesun stavebních kapacit</v>
      </c>
      <c r="E17" s="59"/>
      <c r="F17" s="60"/>
      <c r="G17" s="55">
        <f>Rekapitulace!I21</f>
        <v>0</v>
      </c>
    </row>
    <row r="18" spans="1:7" ht="15.75" customHeight="1">
      <c r="A18" s="61" t="s">
        <v>26</v>
      </c>
      <c r="B18" s="62" t="s">
        <v>27</v>
      </c>
      <c r="C18" s="55">
        <f>Dodavka</f>
        <v>0</v>
      </c>
      <c r="D18" s="8" t="str">
        <f>Rekapitulace!A22</f>
        <v>Mimostaveništní doprava</v>
      </c>
      <c r="E18" s="59"/>
      <c r="F18" s="60"/>
      <c r="G18" s="55">
        <f>Rekapitulace!I22</f>
        <v>0</v>
      </c>
    </row>
    <row r="19" spans="1:7" ht="15.75" customHeight="1">
      <c r="A19" s="63" t="s">
        <v>28</v>
      </c>
      <c r="B19" s="54"/>
      <c r="C19" s="55">
        <f>SUM(C15:C18)</f>
        <v>3743474.653789395</v>
      </c>
      <c r="D19" s="8" t="str">
        <f>Rekapitulace!A23</f>
        <v>Zařízení staveniště</v>
      </c>
      <c r="E19" s="59"/>
      <c r="F19" s="60"/>
      <c r="G19" s="55">
        <f>Rekapitulace!I23</f>
        <v>0</v>
      </c>
    </row>
    <row r="20" spans="1:7" ht="15.75" customHeight="1">
      <c r="A20" s="63"/>
      <c r="B20" s="54"/>
      <c r="C20" s="55"/>
      <c r="D20" s="8" t="str">
        <f>Rekapitulace!A24</f>
        <v>Provoz investora</v>
      </c>
      <c r="E20" s="59"/>
      <c r="F20" s="60"/>
      <c r="G20" s="55">
        <f>Rekapitulace!I24</f>
        <v>0</v>
      </c>
    </row>
    <row r="21" spans="1:7" ht="15.75" customHeight="1">
      <c r="A21" s="63" t="s">
        <v>29</v>
      </c>
      <c r="B21" s="54"/>
      <c r="C21" s="55">
        <f>HZS</f>
        <v>0</v>
      </c>
      <c r="D21" s="8" t="str">
        <f>Rekapitulace!A25</f>
        <v>Kompletační činnost (IČD)</v>
      </c>
      <c r="E21" s="59"/>
      <c r="F21" s="60"/>
      <c r="G21" s="55">
        <f>Rekapitulace!I25</f>
        <v>0</v>
      </c>
    </row>
    <row r="22" spans="1:7" ht="15.75" customHeight="1">
      <c r="A22" s="64" t="s">
        <v>30</v>
      </c>
      <c r="B22" s="34"/>
      <c r="C22" s="55">
        <f>C19+C21</f>
        <v>3743474.653789395</v>
      </c>
      <c r="D22" s="8" t="s">
        <v>31</v>
      </c>
      <c r="E22" s="59"/>
      <c r="F22" s="60"/>
      <c r="G22" s="55">
        <f>G23-SUM(G15:G21)</f>
        <v>0</v>
      </c>
    </row>
    <row r="23" spans="1:7" ht="15.75" customHeight="1" thickBot="1">
      <c r="A23" s="212" t="s">
        <v>32</v>
      </c>
      <c r="B23" s="213"/>
      <c r="C23" s="65">
        <f>C22+G23</f>
        <v>3743474.653789395</v>
      </c>
      <c r="D23" s="66" t="s">
        <v>33</v>
      </c>
      <c r="E23" s="67"/>
      <c r="F23" s="68"/>
      <c r="G23" s="55">
        <f>VRN</f>
        <v>0</v>
      </c>
    </row>
    <row r="24" spans="1:7" ht="12.75">
      <c r="A24" s="69" t="s">
        <v>34</v>
      </c>
      <c r="B24" s="70"/>
      <c r="C24" s="71"/>
      <c r="D24" s="70" t="s">
        <v>35</v>
      </c>
      <c r="E24" s="70"/>
      <c r="F24" s="72" t="s">
        <v>36</v>
      </c>
      <c r="G24" s="73"/>
    </row>
    <row r="25" spans="1:7" ht="12.75">
      <c r="A25" s="64" t="s">
        <v>37</v>
      </c>
      <c r="B25" s="34"/>
      <c r="C25" s="74"/>
      <c r="D25" s="34" t="s">
        <v>37</v>
      </c>
      <c r="F25" s="75" t="s">
        <v>37</v>
      </c>
      <c r="G25" s="76"/>
    </row>
    <row r="26" spans="1:7" ht="37.5" customHeight="1">
      <c r="A26" s="64" t="s">
        <v>38</v>
      </c>
      <c r="B26" s="77"/>
      <c r="C26" s="74"/>
      <c r="D26" s="34" t="s">
        <v>38</v>
      </c>
      <c r="F26" s="75" t="s">
        <v>38</v>
      </c>
      <c r="G26" s="76"/>
    </row>
    <row r="27" spans="1:7" ht="12.75">
      <c r="A27" s="64"/>
      <c r="B27" s="78"/>
      <c r="C27" s="74"/>
      <c r="D27" s="34"/>
      <c r="F27" s="75"/>
      <c r="G27" s="76"/>
    </row>
    <row r="28" spans="1:7" ht="12.75">
      <c r="A28" s="64" t="s">
        <v>39</v>
      </c>
      <c r="B28" s="34"/>
      <c r="C28" s="74"/>
      <c r="D28" s="75" t="s">
        <v>40</v>
      </c>
      <c r="E28" s="74"/>
      <c r="F28" s="79" t="s">
        <v>40</v>
      </c>
      <c r="G28" s="76"/>
    </row>
    <row r="29" spans="1:7" ht="69" customHeight="1">
      <c r="A29" s="64"/>
      <c r="B29" s="34"/>
      <c r="C29" s="80"/>
      <c r="D29" s="81"/>
      <c r="E29" s="80"/>
      <c r="F29" s="34"/>
      <c r="G29" s="76"/>
    </row>
    <row r="30" spans="1:7" ht="12.75">
      <c r="A30" s="82" t="s">
        <v>41</v>
      </c>
      <c r="B30" s="83"/>
      <c r="C30" s="84">
        <v>21</v>
      </c>
      <c r="D30" s="83" t="s">
        <v>42</v>
      </c>
      <c r="E30" s="85"/>
      <c r="F30" s="204">
        <f>C23-F32</f>
        <v>3743474.653789395</v>
      </c>
      <c r="G30" s="205"/>
    </row>
    <row r="31" spans="1:7" ht="12.75">
      <c r="A31" s="82" t="s">
        <v>43</v>
      </c>
      <c r="B31" s="83"/>
      <c r="C31" s="84">
        <f>SazbaDPH1</f>
        <v>21</v>
      </c>
      <c r="D31" s="83" t="s">
        <v>44</v>
      </c>
      <c r="E31" s="85"/>
      <c r="F31" s="204">
        <f>ROUND(PRODUCT(F30,C31/100),0)</f>
        <v>786130</v>
      </c>
      <c r="G31" s="205"/>
    </row>
    <row r="32" spans="1:7" ht="12.75">
      <c r="A32" s="82" t="s">
        <v>41</v>
      </c>
      <c r="B32" s="83"/>
      <c r="C32" s="84">
        <v>0</v>
      </c>
      <c r="D32" s="83" t="s">
        <v>44</v>
      </c>
      <c r="E32" s="85"/>
      <c r="F32" s="204">
        <v>0</v>
      </c>
      <c r="G32" s="205"/>
    </row>
    <row r="33" spans="1:7" ht="12.75">
      <c r="A33" s="82" t="s">
        <v>43</v>
      </c>
      <c r="B33" s="86"/>
      <c r="C33" s="87">
        <f>SazbaDPH2</f>
        <v>0</v>
      </c>
      <c r="D33" s="83" t="s">
        <v>44</v>
      </c>
      <c r="E33" s="60"/>
      <c r="F33" s="204">
        <f>ROUND(PRODUCT(F32,C33/100),0)</f>
        <v>0</v>
      </c>
      <c r="G33" s="205"/>
    </row>
    <row r="34" spans="1:7" s="91" customFormat="1" ht="19.5" customHeight="1" thickBot="1">
      <c r="A34" s="88" t="s">
        <v>45</v>
      </c>
      <c r="B34" s="89"/>
      <c r="C34" s="89"/>
      <c r="D34" s="89"/>
      <c r="E34" s="90"/>
      <c r="F34" s="206">
        <f>ROUND(SUM(F30:F33),0)</f>
        <v>4529605</v>
      </c>
      <c r="G34" s="207"/>
    </row>
    <row r="36" spans="1:8" ht="12.75">
      <c r="A36" s="92" t="s">
        <v>46</v>
      </c>
      <c r="B36" s="92"/>
      <c r="C36" s="92"/>
      <c r="D36" s="92"/>
      <c r="E36" s="92"/>
      <c r="F36" s="92"/>
      <c r="G36" s="92"/>
      <c r="H36" s="3" t="s">
        <v>4</v>
      </c>
    </row>
    <row r="37" spans="1:8" ht="14.25" customHeight="1">
      <c r="A37" s="92"/>
      <c r="B37" s="208" t="s">
        <v>205</v>
      </c>
      <c r="C37" s="208"/>
      <c r="D37" s="208"/>
      <c r="E37" s="208"/>
      <c r="F37" s="208"/>
      <c r="G37" s="208"/>
      <c r="H37" s="3" t="s">
        <v>4</v>
      </c>
    </row>
    <row r="38" spans="1:8" ht="12.75" customHeight="1">
      <c r="A38" s="93"/>
      <c r="B38" s="208"/>
      <c r="C38" s="208"/>
      <c r="D38" s="208"/>
      <c r="E38" s="208"/>
      <c r="F38" s="208"/>
      <c r="G38" s="208"/>
      <c r="H38" s="3" t="s">
        <v>4</v>
      </c>
    </row>
    <row r="39" spans="1:8" ht="12.75">
      <c r="A39" s="93"/>
      <c r="B39" s="208"/>
      <c r="C39" s="208"/>
      <c r="D39" s="208"/>
      <c r="E39" s="208"/>
      <c r="F39" s="208"/>
      <c r="G39" s="208"/>
      <c r="H39" s="3" t="s">
        <v>4</v>
      </c>
    </row>
    <row r="40" spans="1:8" ht="12.75">
      <c r="A40" s="93"/>
      <c r="B40" s="208"/>
      <c r="C40" s="208"/>
      <c r="D40" s="208"/>
      <c r="E40" s="208"/>
      <c r="F40" s="208"/>
      <c r="G40" s="208"/>
      <c r="H40" s="3" t="s">
        <v>4</v>
      </c>
    </row>
    <row r="41" spans="1:8" ht="12.75">
      <c r="A41" s="93"/>
      <c r="B41" s="208"/>
      <c r="C41" s="208"/>
      <c r="D41" s="208"/>
      <c r="E41" s="208"/>
      <c r="F41" s="208"/>
      <c r="G41" s="208"/>
      <c r="H41" s="3" t="s">
        <v>4</v>
      </c>
    </row>
    <row r="42" spans="1:8" ht="12.75">
      <c r="A42" s="93"/>
      <c r="B42" s="208"/>
      <c r="C42" s="208"/>
      <c r="D42" s="208"/>
      <c r="E42" s="208"/>
      <c r="F42" s="208"/>
      <c r="G42" s="208"/>
      <c r="H42" s="3" t="s">
        <v>4</v>
      </c>
    </row>
    <row r="43" spans="1:8" ht="12.75">
      <c r="A43" s="93"/>
      <c r="B43" s="208"/>
      <c r="C43" s="208"/>
      <c r="D43" s="208"/>
      <c r="E43" s="208"/>
      <c r="F43" s="208"/>
      <c r="G43" s="208"/>
      <c r="H43" s="3" t="s">
        <v>4</v>
      </c>
    </row>
    <row r="44" spans="1:8" ht="12.75">
      <c r="A44" s="93"/>
      <c r="B44" s="208"/>
      <c r="C44" s="208"/>
      <c r="D44" s="208"/>
      <c r="E44" s="208"/>
      <c r="F44" s="208"/>
      <c r="G44" s="208"/>
      <c r="H44" s="3" t="s">
        <v>4</v>
      </c>
    </row>
    <row r="45" spans="1:8" ht="0.75" customHeight="1">
      <c r="A45" s="93"/>
      <c r="B45" s="208"/>
      <c r="C45" s="208"/>
      <c r="D45" s="208"/>
      <c r="E45" s="208"/>
      <c r="F45" s="208"/>
      <c r="G45" s="208"/>
      <c r="H45" s="3" t="s">
        <v>4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14" t="s">
        <v>47</v>
      </c>
      <c r="B1" s="215"/>
      <c r="C1" s="94" t="str">
        <f>CONCATENATE(cislostavby," ",nazevstavby)</f>
        <v>0009 FAKULTNÍ NEMOCNICE BRNO</v>
      </c>
      <c r="D1" s="95"/>
      <c r="E1" s="96"/>
      <c r="F1" s="95"/>
      <c r="G1" s="97" t="s">
        <v>48</v>
      </c>
      <c r="H1" s="98"/>
      <c r="I1" s="99"/>
    </row>
    <row r="2" spans="1:9" ht="13.5" thickBot="1">
      <c r="A2" s="216" t="s">
        <v>49</v>
      </c>
      <c r="B2" s="217"/>
      <c r="C2" s="100" t="str">
        <f>CONCATENATE(cisloobjektu," ",nazevobjektu)</f>
        <v>23 HELIPORT HEMS</v>
      </c>
      <c r="D2" s="101"/>
      <c r="E2" s="102"/>
      <c r="F2" s="101"/>
      <c r="G2" s="218" t="s">
        <v>83</v>
      </c>
      <c r="H2" s="219"/>
      <c r="I2" s="220"/>
    </row>
    <row r="3" ht="13.5" thickTop="1">
      <c r="F3" s="34"/>
    </row>
    <row r="4" spans="1:9" ht="19.5" customHeight="1">
      <c r="A4" s="103" t="s">
        <v>50</v>
      </c>
      <c r="B4" s="104"/>
      <c r="C4" s="104"/>
      <c r="D4" s="104"/>
      <c r="E4" s="105"/>
      <c r="F4" s="104"/>
      <c r="G4" s="104"/>
      <c r="H4" s="104"/>
      <c r="I4" s="104"/>
    </row>
    <row r="5" ht="13.5" thickBot="1"/>
    <row r="6" spans="1:9" s="34" customFormat="1" ht="13.5" thickBot="1">
      <c r="A6" s="106"/>
      <c r="B6" s="107" t="s">
        <v>51</v>
      </c>
      <c r="C6" s="107"/>
      <c r="D6" s="108"/>
      <c r="E6" s="109" t="s">
        <v>52</v>
      </c>
      <c r="F6" s="110" t="s">
        <v>53</v>
      </c>
      <c r="G6" s="110" t="s">
        <v>54</v>
      </c>
      <c r="H6" s="110" t="s">
        <v>55</v>
      </c>
      <c r="I6" s="111" t="s">
        <v>29</v>
      </c>
    </row>
    <row r="7" spans="1:9" s="34" customFormat="1" ht="12.75">
      <c r="A7" s="199" t="str">
        <f>Položky!B7</f>
        <v>1</v>
      </c>
      <c r="B7" s="112" t="str">
        <f>Položky!C7</f>
        <v>Zemní práce</v>
      </c>
      <c r="D7" s="113"/>
      <c r="E7" s="200">
        <f>Položky!BC28</f>
        <v>49864.654</v>
      </c>
      <c r="F7" s="201">
        <f>Položky!BD28</f>
        <v>0</v>
      </c>
      <c r="G7" s="201">
        <f>Položky!BE28</f>
        <v>0</v>
      </c>
      <c r="H7" s="201">
        <f>Položky!BF28</f>
        <v>0</v>
      </c>
      <c r="I7" s="202">
        <f>Položky!BG28</f>
        <v>0</v>
      </c>
    </row>
    <row r="8" spans="1:9" s="34" customFormat="1" ht="12.75">
      <c r="A8" s="199" t="str">
        <f>Položky!B29</f>
        <v>2</v>
      </c>
      <c r="B8" s="112" t="str">
        <f>Položky!C29</f>
        <v>Základy a zvláštní zakládání</v>
      </c>
      <c r="D8" s="113"/>
      <c r="E8" s="200">
        <f>Položky!BC37</f>
        <v>282537.508767</v>
      </c>
      <c r="F8" s="201">
        <f>Položky!BD37</f>
        <v>0</v>
      </c>
      <c r="G8" s="201">
        <f>Položky!BE37</f>
        <v>0</v>
      </c>
      <c r="H8" s="201">
        <f>Položky!BF37</f>
        <v>0</v>
      </c>
      <c r="I8" s="202">
        <f>Položky!BG37</f>
        <v>0</v>
      </c>
    </row>
    <row r="9" spans="1:9" s="34" customFormat="1" ht="12.75">
      <c r="A9" s="199" t="str">
        <f>Položky!B38</f>
        <v>63</v>
      </c>
      <c r="B9" s="112" t="str">
        <f>Položky!C38</f>
        <v>Podlahy a podlahové konstrukce</v>
      </c>
      <c r="D9" s="113"/>
      <c r="E9" s="200">
        <f>Položky!BC42</f>
        <v>16552.69</v>
      </c>
      <c r="F9" s="201">
        <f>Položky!BD42</f>
        <v>0</v>
      </c>
      <c r="G9" s="201">
        <f>Položky!BE42</f>
        <v>0</v>
      </c>
      <c r="H9" s="201">
        <f>Položky!BF42</f>
        <v>0</v>
      </c>
      <c r="I9" s="202">
        <f>Položky!BG42</f>
        <v>0</v>
      </c>
    </row>
    <row r="10" spans="1:9" s="34" customFormat="1" ht="12.75">
      <c r="A10" s="199" t="str">
        <f>Položky!B43</f>
        <v>99</v>
      </c>
      <c r="B10" s="112" t="str">
        <f>Položky!C43</f>
        <v>Staveništní přesun hmot</v>
      </c>
      <c r="D10" s="113"/>
      <c r="E10" s="200">
        <f>Položky!BC45</f>
        <v>16242.124642395002</v>
      </c>
      <c r="F10" s="201">
        <f>Položky!BD45</f>
        <v>0</v>
      </c>
      <c r="G10" s="201">
        <f>Položky!BE45</f>
        <v>0</v>
      </c>
      <c r="H10" s="201">
        <f>Položky!BF45</f>
        <v>0</v>
      </c>
      <c r="I10" s="202">
        <f>Položky!BG45</f>
        <v>0</v>
      </c>
    </row>
    <row r="11" spans="1:9" s="34" customFormat="1" ht="12.75">
      <c r="A11" s="199" t="str">
        <f>Položky!B46</f>
        <v>764</v>
      </c>
      <c r="B11" s="112" t="str">
        <f>Položky!C46</f>
        <v>Konstrukce klempířské</v>
      </c>
      <c r="D11" s="113"/>
      <c r="E11" s="200">
        <f>Položky!BC64</f>
        <v>0</v>
      </c>
      <c r="F11" s="201">
        <f>Položky!BD64</f>
        <v>155086.96168</v>
      </c>
      <c r="G11" s="201">
        <f>Položky!BE64</f>
        <v>0</v>
      </c>
      <c r="H11" s="201">
        <f>Položky!BF64</f>
        <v>0</v>
      </c>
      <c r="I11" s="202">
        <f>Položky!BG64</f>
        <v>0</v>
      </c>
    </row>
    <row r="12" spans="1:9" s="34" customFormat="1" ht="12.75">
      <c r="A12" s="199" t="str">
        <f>Položky!B65</f>
        <v>767</v>
      </c>
      <c r="B12" s="112" t="str">
        <f>Položky!C65</f>
        <v>Konstrukce zámečnické</v>
      </c>
      <c r="D12" s="113"/>
      <c r="E12" s="200">
        <f>Položky!BC77</f>
        <v>0</v>
      </c>
      <c r="F12" s="201">
        <f>Položky!BD77</f>
        <v>2964331.8647</v>
      </c>
      <c r="G12" s="201">
        <f>Položky!BE77</f>
        <v>0</v>
      </c>
      <c r="H12" s="201">
        <f>Položky!BF77</f>
        <v>0</v>
      </c>
      <c r="I12" s="202">
        <f>Položky!BG77</f>
        <v>0</v>
      </c>
    </row>
    <row r="13" spans="1:9" s="34" customFormat="1" ht="13.5" thickBot="1">
      <c r="A13" s="199" t="str">
        <f>Položky!B78</f>
        <v>783</v>
      </c>
      <c r="B13" s="112" t="str">
        <f>Položky!C78</f>
        <v>Nátěry</v>
      </c>
      <c r="D13" s="113"/>
      <c r="E13" s="200">
        <f>Položky!BC83</f>
        <v>0</v>
      </c>
      <c r="F13" s="201">
        <f>Položky!BD83</f>
        <v>258858.85</v>
      </c>
      <c r="G13" s="201">
        <f>Položky!BE83</f>
        <v>0</v>
      </c>
      <c r="H13" s="201">
        <f>Položky!BF83</f>
        <v>0</v>
      </c>
      <c r="I13" s="202">
        <f>Položky!BG83</f>
        <v>0</v>
      </c>
    </row>
    <row r="14" spans="1:9" s="120" customFormat="1" ht="13.5" thickBot="1">
      <c r="A14" s="114"/>
      <c r="B14" s="115" t="s">
        <v>56</v>
      </c>
      <c r="C14" s="115"/>
      <c r="D14" s="116"/>
      <c r="E14" s="117">
        <f>SUM(E7:E13)</f>
        <v>365196.977409395</v>
      </c>
      <c r="F14" s="118">
        <f>SUM(F7:F13)</f>
        <v>3378277.67638</v>
      </c>
      <c r="G14" s="118">
        <f>SUM(G7:G13)</f>
        <v>0</v>
      </c>
      <c r="H14" s="118">
        <f>SUM(H7:H13)</f>
        <v>0</v>
      </c>
      <c r="I14" s="119">
        <f>SUM(I7:I13)</f>
        <v>0</v>
      </c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04" t="s">
        <v>57</v>
      </c>
      <c r="B16" s="104"/>
      <c r="C16" s="104"/>
      <c r="D16" s="104"/>
      <c r="E16" s="104"/>
      <c r="F16" s="104"/>
      <c r="G16" s="121"/>
      <c r="H16" s="104"/>
      <c r="I16" s="104"/>
      <c r="BA16" s="40"/>
      <c r="BB16" s="40"/>
      <c r="BC16" s="40"/>
      <c r="BD16" s="40"/>
      <c r="BE16" s="40"/>
    </row>
    <row r="17" ht="13.5" thickBot="1"/>
    <row r="18" spans="1:9" ht="12.75">
      <c r="A18" s="69" t="s">
        <v>58</v>
      </c>
      <c r="B18" s="70"/>
      <c r="C18" s="70"/>
      <c r="D18" s="122"/>
      <c r="E18" s="123" t="s">
        <v>59</v>
      </c>
      <c r="F18" s="124" t="s">
        <v>60</v>
      </c>
      <c r="G18" s="125" t="s">
        <v>61</v>
      </c>
      <c r="H18" s="126"/>
      <c r="I18" s="127" t="s">
        <v>59</v>
      </c>
    </row>
    <row r="19" spans="1:53" ht="12.75">
      <c r="A19" s="63" t="s">
        <v>197</v>
      </c>
      <c r="B19" s="54"/>
      <c r="C19" s="54"/>
      <c r="D19" s="128"/>
      <c r="E19" s="129"/>
      <c r="F19" s="130"/>
      <c r="G19" s="131">
        <f aca="true" t="shared" si="0" ref="G19:G26">CHOOSE(BA19+1,HSV+PSV,HSV+PSV+Mont,HSV+PSV+Dodavka+Mont,HSV,PSV,Mont,Dodavka,Mont+Dodavka,0)</f>
        <v>3743474.653789395</v>
      </c>
      <c r="H19" s="132"/>
      <c r="I19" s="133">
        <f aca="true" t="shared" si="1" ref="I19:I26">E19+F19*G19/100</f>
        <v>0</v>
      </c>
      <c r="BA19" s="3">
        <v>0</v>
      </c>
    </row>
    <row r="20" spans="1:53" ht="12.75">
      <c r="A20" s="63" t="s">
        <v>198</v>
      </c>
      <c r="B20" s="54"/>
      <c r="C20" s="54"/>
      <c r="D20" s="128"/>
      <c r="E20" s="129"/>
      <c r="F20" s="130"/>
      <c r="G20" s="131">
        <f t="shared" si="0"/>
        <v>3743474.653789395</v>
      </c>
      <c r="H20" s="132"/>
      <c r="I20" s="133">
        <f t="shared" si="1"/>
        <v>0</v>
      </c>
      <c r="BA20" s="3">
        <v>0</v>
      </c>
    </row>
    <row r="21" spans="1:53" ht="12.75">
      <c r="A21" s="63" t="s">
        <v>199</v>
      </c>
      <c r="B21" s="54"/>
      <c r="C21" s="54"/>
      <c r="D21" s="128"/>
      <c r="E21" s="129"/>
      <c r="F21" s="130"/>
      <c r="G21" s="131">
        <f t="shared" si="0"/>
        <v>3743474.653789395</v>
      </c>
      <c r="H21" s="132"/>
      <c r="I21" s="133">
        <f t="shared" si="1"/>
        <v>0</v>
      </c>
      <c r="BA21" s="3">
        <v>0</v>
      </c>
    </row>
    <row r="22" spans="1:53" ht="12.75">
      <c r="A22" s="63" t="s">
        <v>200</v>
      </c>
      <c r="B22" s="54"/>
      <c r="C22" s="54"/>
      <c r="D22" s="128"/>
      <c r="E22" s="129"/>
      <c r="F22" s="130"/>
      <c r="G22" s="131">
        <f t="shared" si="0"/>
        <v>3743474.653789395</v>
      </c>
      <c r="H22" s="132"/>
      <c r="I22" s="133">
        <f t="shared" si="1"/>
        <v>0</v>
      </c>
      <c r="BA22" s="3">
        <v>0</v>
      </c>
    </row>
    <row r="23" spans="1:53" ht="12.75">
      <c r="A23" s="63" t="s">
        <v>201</v>
      </c>
      <c r="B23" s="54"/>
      <c r="C23" s="54"/>
      <c r="D23" s="128"/>
      <c r="E23" s="129"/>
      <c r="F23" s="130"/>
      <c r="G23" s="131">
        <f t="shared" si="0"/>
        <v>3743474.653789395</v>
      </c>
      <c r="H23" s="132"/>
      <c r="I23" s="133">
        <f t="shared" si="1"/>
        <v>0</v>
      </c>
      <c r="BA23" s="3">
        <v>1</v>
      </c>
    </row>
    <row r="24" spans="1:53" ht="12.75">
      <c r="A24" s="63" t="s">
        <v>202</v>
      </c>
      <c r="B24" s="54"/>
      <c r="C24" s="54"/>
      <c r="D24" s="128"/>
      <c r="E24" s="129"/>
      <c r="F24" s="130"/>
      <c r="G24" s="131">
        <f t="shared" si="0"/>
        <v>3743474.653789395</v>
      </c>
      <c r="H24" s="132"/>
      <c r="I24" s="133">
        <f t="shared" si="1"/>
        <v>0</v>
      </c>
      <c r="BA24" s="3">
        <v>1</v>
      </c>
    </row>
    <row r="25" spans="1:53" ht="12.75">
      <c r="A25" s="63" t="s">
        <v>203</v>
      </c>
      <c r="B25" s="54"/>
      <c r="C25" s="54"/>
      <c r="D25" s="128"/>
      <c r="E25" s="129"/>
      <c r="F25" s="130"/>
      <c r="G25" s="131">
        <f t="shared" si="0"/>
        <v>3743474.653789395</v>
      </c>
      <c r="H25" s="132"/>
      <c r="I25" s="133">
        <f t="shared" si="1"/>
        <v>0</v>
      </c>
      <c r="BA25" s="3">
        <v>2</v>
      </c>
    </row>
    <row r="26" spans="1:53" ht="12.75">
      <c r="A26" s="63" t="s">
        <v>204</v>
      </c>
      <c r="B26" s="54"/>
      <c r="C26" s="54"/>
      <c r="D26" s="128"/>
      <c r="E26" s="129"/>
      <c r="F26" s="130"/>
      <c r="G26" s="131">
        <f t="shared" si="0"/>
        <v>3743474.653789395</v>
      </c>
      <c r="H26" s="132"/>
      <c r="I26" s="133">
        <f t="shared" si="1"/>
        <v>0</v>
      </c>
      <c r="BA26" s="3">
        <v>2</v>
      </c>
    </row>
    <row r="27" spans="1:9" ht="13.5" thickBot="1">
      <c r="A27" s="134"/>
      <c r="B27" s="135" t="s">
        <v>62</v>
      </c>
      <c r="C27" s="136"/>
      <c r="D27" s="137"/>
      <c r="E27" s="138"/>
      <c r="F27" s="139"/>
      <c r="G27" s="139"/>
      <c r="H27" s="221">
        <f>SUM(I19:I26)</f>
        <v>0</v>
      </c>
      <c r="I27" s="222"/>
    </row>
    <row r="29" spans="2:9" ht="12.75">
      <c r="B29" s="120"/>
      <c r="F29" s="140"/>
      <c r="G29" s="141"/>
      <c r="H29" s="141"/>
      <c r="I29" s="142"/>
    </row>
    <row r="30" spans="6:9" ht="12.75">
      <c r="F30" s="140"/>
      <c r="G30" s="141"/>
      <c r="H30" s="141"/>
      <c r="I30" s="142"/>
    </row>
    <row r="31" spans="6:9" ht="12.75">
      <c r="F31" s="140"/>
      <c r="G31" s="141"/>
      <c r="H31" s="141"/>
      <c r="I31" s="142"/>
    </row>
    <row r="32" spans="6:9" ht="12.75">
      <c r="F32" s="140"/>
      <c r="G32" s="141"/>
      <c r="H32" s="141"/>
      <c r="I32" s="142"/>
    </row>
    <row r="33" spans="6:9" ht="12.75">
      <c r="F33" s="140"/>
      <c r="G33" s="141"/>
      <c r="H33" s="141"/>
      <c r="I33" s="142"/>
    </row>
    <row r="34" spans="6:9" ht="12.75">
      <c r="F34" s="140"/>
      <c r="G34" s="141"/>
      <c r="H34" s="141"/>
      <c r="I34" s="142"/>
    </row>
    <row r="35" spans="6:9" ht="12.75">
      <c r="F35" s="140"/>
      <c r="G35" s="141"/>
      <c r="H35" s="141"/>
      <c r="I35" s="142"/>
    </row>
    <row r="36" spans="6:9" ht="12.75">
      <c r="F36" s="140"/>
      <c r="G36" s="141"/>
      <c r="H36" s="141"/>
      <c r="I36" s="142"/>
    </row>
    <row r="37" spans="6:9" ht="12.75">
      <c r="F37" s="140"/>
      <c r="G37" s="141"/>
      <c r="H37" s="141"/>
      <c r="I37" s="142"/>
    </row>
    <row r="38" spans="6:9" ht="12.75">
      <c r="F38" s="140"/>
      <c r="G38" s="141"/>
      <c r="H38" s="141"/>
      <c r="I38" s="142"/>
    </row>
    <row r="39" spans="6:9" ht="12.75"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156"/>
  <sheetViews>
    <sheetView showGridLines="0" showZeros="0" zoomScalePageLayoutView="0" workbookViewId="0" topLeftCell="A1">
      <selection activeCell="F2" sqref="F1:F16384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51" customWidth="1"/>
    <col min="6" max="6" width="9.875" style="143" customWidth="1"/>
    <col min="7" max="7" width="13.875" style="143" customWidth="1"/>
    <col min="8" max="11" width="11.125" style="143" customWidth="1"/>
    <col min="12" max="12" width="75.375" style="143" customWidth="1"/>
    <col min="13" max="13" width="45.25390625" style="143" customWidth="1"/>
    <col min="14" max="14" width="75.375" style="143" customWidth="1"/>
    <col min="15" max="15" width="45.25390625" style="143" customWidth="1"/>
    <col min="16" max="16384" width="9.125" style="143" customWidth="1"/>
  </cols>
  <sheetData>
    <row r="1" spans="1:7" ht="15.75">
      <c r="A1" s="228" t="s">
        <v>207</v>
      </c>
      <c r="B1" s="228"/>
      <c r="C1" s="228"/>
      <c r="D1" s="228"/>
      <c r="E1" s="228"/>
      <c r="F1" s="228"/>
      <c r="G1" s="228"/>
    </row>
    <row r="2" spans="2:7" ht="14.25" customHeight="1" thickBot="1">
      <c r="B2" s="144"/>
      <c r="C2" s="145"/>
      <c r="D2" s="145"/>
      <c r="E2" s="146"/>
      <c r="F2" s="145"/>
      <c r="G2" s="145"/>
    </row>
    <row r="3" spans="1:7" ht="13.5" thickTop="1">
      <c r="A3" s="214" t="s">
        <v>47</v>
      </c>
      <c r="B3" s="215"/>
      <c r="C3" s="94" t="str">
        <f>CONCATENATE(cislostavby," ",nazevstavby)</f>
        <v>0009 FAKULTNÍ NEMOCNICE BRNO</v>
      </c>
      <c r="D3" s="95"/>
      <c r="E3" s="147" t="s">
        <v>63</v>
      </c>
      <c r="F3" s="148">
        <f>Rekapitulace!H1</f>
        <v>0</v>
      </c>
      <c r="G3" s="149"/>
    </row>
    <row r="4" spans="1:7" ht="13.5" thickBot="1">
      <c r="A4" s="229" t="s">
        <v>49</v>
      </c>
      <c r="B4" s="217"/>
      <c r="C4" s="100" t="str">
        <f>CONCATENATE(cisloobjektu," ",nazevobjektu)</f>
        <v>23 HELIPORT HEMS</v>
      </c>
      <c r="D4" s="101"/>
      <c r="E4" s="230" t="str">
        <f>Rekapitulace!G2</f>
        <v>SO 03 -  ZASTŘEŠENÍ URGENT.PŘÍJMU</v>
      </c>
      <c r="F4" s="231"/>
      <c r="G4" s="232"/>
    </row>
    <row r="5" spans="1:7" ht="13.5" thickTop="1">
      <c r="A5" s="150"/>
      <c r="G5" s="152"/>
    </row>
    <row r="6" spans="1:11" ht="22.5">
      <c r="A6" s="153" t="s">
        <v>64</v>
      </c>
      <c r="B6" s="154" t="s">
        <v>65</v>
      </c>
      <c r="C6" s="154" t="s">
        <v>66</v>
      </c>
      <c r="D6" s="154" t="s">
        <v>67</v>
      </c>
      <c r="E6" s="155" t="s">
        <v>68</v>
      </c>
      <c r="F6" s="154" t="s">
        <v>69</v>
      </c>
      <c r="G6" s="156" t="s">
        <v>70</v>
      </c>
      <c r="H6" s="157" t="s">
        <v>71</v>
      </c>
      <c r="I6" s="157" t="s">
        <v>72</v>
      </c>
      <c r="J6" s="157" t="s">
        <v>73</v>
      </c>
      <c r="K6" s="157" t="s">
        <v>74</v>
      </c>
    </row>
    <row r="7" spans="1:17" ht="12.75">
      <c r="A7" s="158" t="s">
        <v>75</v>
      </c>
      <c r="B7" s="159" t="s">
        <v>76</v>
      </c>
      <c r="C7" s="160" t="s">
        <v>77</v>
      </c>
      <c r="D7" s="161"/>
      <c r="E7" s="162"/>
      <c r="F7" s="162"/>
      <c r="G7" s="163"/>
      <c r="H7" s="164"/>
      <c r="I7" s="165"/>
      <c r="J7" s="164"/>
      <c r="K7" s="165"/>
      <c r="Q7" s="166">
        <v>1</v>
      </c>
    </row>
    <row r="8" spans="1:82" ht="12.75">
      <c r="A8" s="167">
        <v>1</v>
      </c>
      <c r="B8" s="168" t="s">
        <v>84</v>
      </c>
      <c r="C8" s="169" t="s">
        <v>85</v>
      </c>
      <c r="D8" s="170" t="s">
        <v>86</v>
      </c>
      <c r="E8" s="171">
        <v>113.965</v>
      </c>
      <c r="F8" s="171">
        <v>112</v>
      </c>
      <c r="G8" s="172">
        <f>E8*F8</f>
        <v>12764.08</v>
      </c>
      <c r="H8" s="173">
        <v>0</v>
      </c>
      <c r="I8" s="173">
        <f>E8*H8</f>
        <v>0</v>
      </c>
      <c r="J8" s="173">
        <v>0</v>
      </c>
      <c r="K8" s="173">
        <f>E8*J8</f>
        <v>0</v>
      </c>
      <c r="Q8" s="166">
        <v>2</v>
      </c>
      <c r="AA8" s="143">
        <v>1</v>
      </c>
      <c r="AB8" s="143">
        <v>1</v>
      </c>
      <c r="AC8" s="143">
        <v>1</v>
      </c>
      <c r="BB8" s="143">
        <v>1</v>
      </c>
      <c r="BC8" s="143">
        <f>IF(BB8=1,G8,0)</f>
        <v>12764.08</v>
      </c>
      <c r="BD8" s="143">
        <f>IF(BB8=2,G8,0)</f>
        <v>0</v>
      </c>
      <c r="BE8" s="143">
        <f>IF(BB8=3,G8,0)</f>
        <v>0</v>
      </c>
      <c r="BF8" s="143">
        <f>IF(BB8=4,G8,0)</f>
        <v>0</v>
      </c>
      <c r="BG8" s="143">
        <f>IF(BB8=5,G8,0)</f>
        <v>0</v>
      </c>
      <c r="CA8" s="143">
        <v>1</v>
      </c>
      <c r="CB8" s="143">
        <v>1</v>
      </c>
      <c r="CC8" s="166"/>
      <c r="CD8" s="166"/>
    </row>
    <row r="9" spans="1:17" ht="12.75">
      <c r="A9" s="174"/>
      <c r="B9" s="175"/>
      <c r="C9" s="223" t="s">
        <v>87</v>
      </c>
      <c r="D9" s="224"/>
      <c r="E9" s="178">
        <v>0</v>
      </c>
      <c r="F9" s="179"/>
      <c r="G9" s="180"/>
      <c r="H9" s="181"/>
      <c r="I9" s="182"/>
      <c r="J9" s="181"/>
      <c r="K9" s="182"/>
      <c r="M9" s="177" t="s">
        <v>87</v>
      </c>
      <c r="O9" s="177"/>
      <c r="Q9" s="166"/>
    </row>
    <row r="10" spans="1:17" ht="12.75">
      <c r="A10" s="174"/>
      <c r="B10" s="175"/>
      <c r="C10" s="223" t="s">
        <v>88</v>
      </c>
      <c r="D10" s="224"/>
      <c r="E10" s="178">
        <v>113.965</v>
      </c>
      <c r="F10" s="179"/>
      <c r="G10" s="180"/>
      <c r="H10" s="181"/>
      <c r="I10" s="182"/>
      <c r="J10" s="181"/>
      <c r="K10" s="182"/>
      <c r="M10" s="177" t="s">
        <v>88</v>
      </c>
      <c r="O10" s="177"/>
      <c r="Q10" s="166"/>
    </row>
    <row r="11" spans="1:82" ht="22.5">
      <c r="A11" s="167">
        <v>2</v>
      </c>
      <c r="B11" s="168" t="s">
        <v>89</v>
      </c>
      <c r="C11" s="169" t="s">
        <v>90</v>
      </c>
      <c r="D11" s="170" t="s">
        <v>86</v>
      </c>
      <c r="E11" s="171">
        <v>34.188</v>
      </c>
      <c r="F11" s="171">
        <v>14</v>
      </c>
      <c r="G11" s="172">
        <f>E11*F11</f>
        <v>478.63200000000006</v>
      </c>
      <c r="H11" s="173">
        <v>0</v>
      </c>
      <c r="I11" s="173">
        <f>E11*H11</f>
        <v>0</v>
      </c>
      <c r="J11" s="173">
        <v>0</v>
      </c>
      <c r="K11" s="173">
        <f>E11*J11</f>
        <v>0</v>
      </c>
      <c r="Q11" s="166">
        <v>2</v>
      </c>
      <c r="AA11" s="143">
        <v>1</v>
      </c>
      <c r="AB11" s="143">
        <v>1</v>
      </c>
      <c r="AC11" s="143">
        <v>1</v>
      </c>
      <c r="BB11" s="143">
        <v>1</v>
      </c>
      <c r="BC11" s="143">
        <f>IF(BB11=1,G11,0)</f>
        <v>478.63200000000006</v>
      </c>
      <c r="BD11" s="143">
        <f>IF(BB11=2,G11,0)</f>
        <v>0</v>
      </c>
      <c r="BE11" s="143">
        <f>IF(BB11=3,G11,0)</f>
        <v>0</v>
      </c>
      <c r="BF11" s="143">
        <f>IF(BB11=4,G11,0)</f>
        <v>0</v>
      </c>
      <c r="BG11" s="143">
        <f>IF(BB11=5,G11,0)</f>
        <v>0</v>
      </c>
      <c r="CA11" s="143">
        <v>1</v>
      </c>
      <c r="CB11" s="143">
        <v>1</v>
      </c>
      <c r="CC11" s="166"/>
      <c r="CD11" s="166"/>
    </row>
    <row r="12" spans="1:17" ht="12.75">
      <c r="A12" s="174"/>
      <c r="B12" s="175"/>
      <c r="C12" s="223" t="s">
        <v>91</v>
      </c>
      <c r="D12" s="224"/>
      <c r="E12" s="178">
        <v>34.188</v>
      </c>
      <c r="F12" s="179"/>
      <c r="G12" s="180"/>
      <c r="H12" s="181"/>
      <c r="I12" s="182"/>
      <c r="J12" s="181"/>
      <c r="K12" s="182"/>
      <c r="M12" s="177" t="s">
        <v>91</v>
      </c>
      <c r="O12" s="177"/>
      <c r="Q12" s="166"/>
    </row>
    <row r="13" spans="1:82" ht="12.75">
      <c r="A13" s="167">
        <v>3</v>
      </c>
      <c r="B13" s="168" t="s">
        <v>92</v>
      </c>
      <c r="C13" s="169" t="s">
        <v>93</v>
      </c>
      <c r="D13" s="170" t="s">
        <v>86</v>
      </c>
      <c r="E13" s="171">
        <v>129.86</v>
      </c>
      <c r="F13" s="171">
        <v>39</v>
      </c>
      <c r="G13" s="172">
        <f>E13*F13</f>
        <v>5064.540000000001</v>
      </c>
      <c r="H13" s="173">
        <v>0</v>
      </c>
      <c r="I13" s="173">
        <f>E13*H13</f>
        <v>0</v>
      </c>
      <c r="J13" s="173">
        <v>0</v>
      </c>
      <c r="K13" s="173">
        <f>E13*J13</f>
        <v>0</v>
      </c>
      <c r="Q13" s="166">
        <v>2</v>
      </c>
      <c r="AA13" s="143">
        <v>1</v>
      </c>
      <c r="AB13" s="143">
        <v>1</v>
      </c>
      <c r="AC13" s="143">
        <v>1</v>
      </c>
      <c r="BB13" s="143">
        <v>1</v>
      </c>
      <c r="BC13" s="143">
        <f>IF(BB13=1,G13,0)</f>
        <v>5064.540000000001</v>
      </c>
      <c r="BD13" s="143">
        <f>IF(BB13=2,G13,0)</f>
        <v>0</v>
      </c>
      <c r="BE13" s="143">
        <f>IF(BB13=3,G13,0)</f>
        <v>0</v>
      </c>
      <c r="BF13" s="143">
        <f>IF(BB13=4,G13,0)</f>
        <v>0</v>
      </c>
      <c r="BG13" s="143">
        <f>IF(BB13=5,G13,0)</f>
        <v>0</v>
      </c>
      <c r="CA13" s="143">
        <v>1</v>
      </c>
      <c r="CB13" s="143">
        <v>1</v>
      </c>
      <c r="CC13" s="166"/>
      <c r="CD13" s="166"/>
    </row>
    <row r="14" spans="1:17" ht="12.75">
      <c r="A14" s="174"/>
      <c r="B14" s="175"/>
      <c r="C14" s="225" t="s">
        <v>94</v>
      </c>
      <c r="D14" s="226"/>
      <c r="E14" s="226"/>
      <c r="F14" s="226"/>
      <c r="G14" s="227"/>
      <c r="H14" s="176"/>
      <c r="I14" s="176"/>
      <c r="J14" s="176"/>
      <c r="K14" s="176"/>
      <c r="L14" s="177" t="s">
        <v>94</v>
      </c>
      <c r="N14" s="177"/>
      <c r="Q14" s="166">
        <v>3</v>
      </c>
    </row>
    <row r="15" spans="1:17" ht="12.75">
      <c r="A15" s="174"/>
      <c r="B15" s="175"/>
      <c r="C15" s="223" t="s">
        <v>95</v>
      </c>
      <c r="D15" s="224"/>
      <c r="E15" s="178">
        <v>129.86</v>
      </c>
      <c r="F15" s="179"/>
      <c r="G15" s="180"/>
      <c r="H15" s="181"/>
      <c r="I15" s="182"/>
      <c r="J15" s="181"/>
      <c r="K15" s="182"/>
      <c r="M15" s="177" t="s">
        <v>95</v>
      </c>
      <c r="O15" s="177"/>
      <c r="Q15" s="166"/>
    </row>
    <row r="16" spans="1:82" ht="12.75">
      <c r="A16" s="167">
        <v>4</v>
      </c>
      <c r="B16" s="168" t="s">
        <v>96</v>
      </c>
      <c r="C16" s="169" t="s">
        <v>97</v>
      </c>
      <c r="D16" s="170" t="s">
        <v>86</v>
      </c>
      <c r="E16" s="171">
        <v>49.03</v>
      </c>
      <c r="F16" s="171">
        <v>142</v>
      </c>
      <c r="G16" s="172">
        <f>E16*F16</f>
        <v>6962.26</v>
      </c>
      <c r="H16" s="173">
        <v>0</v>
      </c>
      <c r="I16" s="173">
        <f>E16*H16</f>
        <v>0</v>
      </c>
      <c r="J16" s="173">
        <v>0</v>
      </c>
      <c r="K16" s="173">
        <f>E16*J16</f>
        <v>0</v>
      </c>
      <c r="Q16" s="166">
        <v>2</v>
      </c>
      <c r="AA16" s="143">
        <v>1</v>
      </c>
      <c r="AB16" s="143">
        <v>1</v>
      </c>
      <c r="AC16" s="143">
        <v>1</v>
      </c>
      <c r="BB16" s="143">
        <v>1</v>
      </c>
      <c r="BC16" s="143">
        <f>IF(BB16=1,G16,0)</f>
        <v>6962.26</v>
      </c>
      <c r="BD16" s="143">
        <f>IF(BB16=2,G16,0)</f>
        <v>0</v>
      </c>
      <c r="BE16" s="143">
        <f>IF(BB16=3,G16,0)</f>
        <v>0</v>
      </c>
      <c r="BF16" s="143">
        <f>IF(BB16=4,G16,0)</f>
        <v>0</v>
      </c>
      <c r="BG16" s="143">
        <f>IF(BB16=5,G16,0)</f>
        <v>0</v>
      </c>
      <c r="CA16" s="143">
        <v>1</v>
      </c>
      <c r="CB16" s="143">
        <v>1</v>
      </c>
      <c r="CC16" s="166"/>
      <c r="CD16" s="166"/>
    </row>
    <row r="17" spans="1:17" ht="12.75">
      <c r="A17" s="174"/>
      <c r="B17" s="175"/>
      <c r="C17" s="223" t="s">
        <v>98</v>
      </c>
      <c r="D17" s="224"/>
      <c r="E17" s="178">
        <v>113.96</v>
      </c>
      <c r="F17" s="179"/>
      <c r="G17" s="180"/>
      <c r="H17" s="181"/>
      <c r="I17" s="182"/>
      <c r="J17" s="181"/>
      <c r="K17" s="182"/>
      <c r="M17" s="177" t="s">
        <v>98</v>
      </c>
      <c r="O17" s="177"/>
      <c r="Q17" s="166"/>
    </row>
    <row r="18" spans="1:17" ht="12.75">
      <c r="A18" s="174"/>
      <c r="B18" s="175"/>
      <c r="C18" s="223" t="s">
        <v>99</v>
      </c>
      <c r="D18" s="224"/>
      <c r="E18" s="178">
        <v>-64.93</v>
      </c>
      <c r="F18" s="179"/>
      <c r="G18" s="180"/>
      <c r="H18" s="181"/>
      <c r="I18" s="182"/>
      <c r="J18" s="181"/>
      <c r="K18" s="182"/>
      <c r="M18" s="177" t="s">
        <v>99</v>
      </c>
      <c r="O18" s="177"/>
      <c r="Q18" s="166"/>
    </row>
    <row r="19" spans="1:82" ht="22.5">
      <c r="A19" s="167">
        <v>5</v>
      </c>
      <c r="B19" s="168" t="s">
        <v>100</v>
      </c>
      <c r="C19" s="169" t="s">
        <v>101</v>
      </c>
      <c r="D19" s="170" t="s">
        <v>86</v>
      </c>
      <c r="E19" s="171">
        <v>490.3</v>
      </c>
      <c r="F19" s="171">
        <v>12</v>
      </c>
      <c r="G19" s="172">
        <f>E19*F19</f>
        <v>5883.6</v>
      </c>
      <c r="H19" s="173">
        <v>0</v>
      </c>
      <c r="I19" s="173">
        <f>E19*H19</f>
        <v>0</v>
      </c>
      <c r="J19" s="173">
        <v>0</v>
      </c>
      <c r="K19" s="173">
        <f>E19*J19</f>
        <v>0</v>
      </c>
      <c r="Q19" s="166">
        <v>2</v>
      </c>
      <c r="AA19" s="143">
        <v>1</v>
      </c>
      <c r="AB19" s="143">
        <v>1</v>
      </c>
      <c r="AC19" s="143">
        <v>1</v>
      </c>
      <c r="BB19" s="143">
        <v>1</v>
      </c>
      <c r="BC19" s="143">
        <f>IF(BB19=1,G19,0)</f>
        <v>5883.6</v>
      </c>
      <c r="BD19" s="143">
        <f>IF(BB19=2,G19,0)</f>
        <v>0</v>
      </c>
      <c r="BE19" s="143">
        <f>IF(BB19=3,G19,0)</f>
        <v>0</v>
      </c>
      <c r="BF19" s="143">
        <f>IF(BB19=4,G19,0)</f>
        <v>0</v>
      </c>
      <c r="BG19" s="143">
        <f>IF(BB19=5,G19,0)</f>
        <v>0</v>
      </c>
      <c r="CA19" s="143">
        <v>1</v>
      </c>
      <c r="CB19" s="143">
        <v>1</v>
      </c>
      <c r="CC19" s="166"/>
      <c r="CD19" s="166"/>
    </row>
    <row r="20" spans="1:17" ht="12.75">
      <c r="A20" s="174"/>
      <c r="B20" s="175"/>
      <c r="C20" s="223" t="s">
        <v>102</v>
      </c>
      <c r="D20" s="224"/>
      <c r="E20" s="178">
        <v>490.3</v>
      </c>
      <c r="F20" s="179"/>
      <c r="G20" s="180"/>
      <c r="H20" s="181"/>
      <c r="I20" s="182"/>
      <c r="J20" s="181"/>
      <c r="K20" s="182"/>
      <c r="M20" s="177" t="s">
        <v>102</v>
      </c>
      <c r="O20" s="177"/>
      <c r="Q20" s="166"/>
    </row>
    <row r="21" spans="1:82" ht="22.5">
      <c r="A21" s="167">
        <v>6</v>
      </c>
      <c r="B21" s="168" t="s">
        <v>103</v>
      </c>
      <c r="C21" s="169" t="s">
        <v>104</v>
      </c>
      <c r="D21" s="170" t="s">
        <v>86</v>
      </c>
      <c r="E21" s="171">
        <v>64.93</v>
      </c>
      <c r="F21" s="171">
        <v>46</v>
      </c>
      <c r="G21" s="172">
        <f>E21*F21</f>
        <v>2986.78</v>
      </c>
      <c r="H21" s="173">
        <v>0</v>
      </c>
      <c r="I21" s="173">
        <f>E21*H21</f>
        <v>0</v>
      </c>
      <c r="J21" s="173">
        <v>0</v>
      </c>
      <c r="K21" s="173">
        <f>E21*J21</f>
        <v>0</v>
      </c>
      <c r="Q21" s="166">
        <v>2</v>
      </c>
      <c r="AA21" s="143">
        <v>1</v>
      </c>
      <c r="AB21" s="143">
        <v>1</v>
      </c>
      <c r="AC21" s="143">
        <v>1</v>
      </c>
      <c r="BB21" s="143">
        <v>1</v>
      </c>
      <c r="BC21" s="143">
        <f>IF(BB21=1,G21,0)</f>
        <v>2986.78</v>
      </c>
      <c r="BD21" s="143">
        <f>IF(BB21=2,G21,0)</f>
        <v>0</v>
      </c>
      <c r="BE21" s="143">
        <f>IF(BB21=3,G21,0)</f>
        <v>0</v>
      </c>
      <c r="BF21" s="143">
        <f>IF(BB21=4,G21,0)</f>
        <v>0</v>
      </c>
      <c r="BG21" s="143">
        <f>IF(BB21=5,G21,0)</f>
        <v>0</v>
      </c>
      <c r="CA21" s="143">
        <v>1</v>
      </c>
      <c r="CB21" s="143">
        <v>1</v>
      </c>
      <c r="CC21" s="166"/>
      <c r="CD21" s="166"/>
    </row>
    <row r="22" spans="1:82" ht="22.5">
      <c r="A22" s="167">
        <v>7</v>
      </c>
      <c r="B22" s="168" t="s">
        <v>105</v>
      </c>
      <c r="C22" s="169" t="s">
        <v>106</v>
      </c>
      <c r="D22" s="170" t="s">
        <v>86</v>
      </c>
      <c r="E22" s="171">
        <v>64.93</v>
      </c>
      <c r="F22" s="171">
        <v>10.6</v>
      </c>
      <c r="G22" s="172">
        <f>E22*F22</f>
        <v>688.258</v>
      </c>
      <c r="H22" s="173">
        <v>0</v>
      </c>
      <c r="I22" s="173">
        <f>E22*H22</f>
        <v>0</v>
      </c>
      <c r="J22" s="173">
        <v>0</v>
      </c>
      <c r="K22" s="173">
        <f>E22*J22</f>
        <v>0</v>
      </c>
      <c r="Q22" s="166">
        <v>2</v>
      </c>
      <c r="AA22" s="143">
        <v>1</v>
      </c>
      <c r="AB22" s="143">
        <v>1</v>
      </c>
      <c r="AC22" s="143">
        <v>1</v>
      </c>
      <c r="BB22" s="143">
        <v>1</v>
      </c>
      <c r="BC22" s="143">
        <f>IF(BB22=1,G22,0)</f>
        <v>688.258</v>
      </c>
      <c r="BD22" s="143">
        <f>IF(BB22=2,G22,0)</f>
        <v>0</v>
      </c>
      <c r="BE22" s="143">
        <f>IF(BB22=3,G22,0)</f>
        <v>0</v>
      </c>
      <c r="BF22" s="143">
        <f>IF(BB22=4,G22,0)</f>
        <v>0</v>
      </c>
      <c r="BG22" s="143">
        <f>IF(BB22=5,G22,0)</f>
        <v>0</v>
      </c>
      <c r="CA22" s="143">
        <v>1</v>
      </c>
      <c r="CB22" s="143">
        <v>1</v>
      </c>
      <c r="CC22" s="166"/>
      <c r="CD22" s="166"/>
    </row>
    <row r="23" spans="1:82" ht="12.75">
      <c r="A23" s="167">
        <v>8</v>
      </c>
      <c r="B23" s="168" t="s">
        <v>107</v>
      </c>
      <c r="C23" s="169" t="s">
        <v>108</v>
      </c>
      <c r="D23" s="170" t="s">
        <v>86</v>
      </c>
      <c r="E23" s="171">
        <v>49.03</v>
      </c>
      <c r="F23" s="171">
        <v>250</v>
      </c>
      <c r="G23" s="172">
        <f>E23*F23</f>
        <v>12257.5</v>
      </c>
      <c r="H23" s="173">
        <v>0</v>
      </c>
      <c r="I23" s="173">
        <f>E23*H23</f>
        <v>0</v>
      </c>
      <c r="J23" s="173">
        <v>0</v>
      </c>
      <c r="K23" s="173">
        <f>E23*J23</f>
        <v>0</v>
      </c>
      <c r="Q23" s="166">
        <v>2</v>
      </c>
      <c r="AA23" s="143">
        <v>1</v>
      </c>
      <c r="AB23" s="143">
        <v>1</v>
      </c>
      <c r="AC23" s="143">
        <v>1</v>
      </c>
      <c r="BB23" s="143">
        <v>1</v>
      </c>
      <c r="BC23" s="143">
        <f>IF(BB23=1,G23,0)</f>
        <v>12257.5</v>
      </c>
      <c r="BD23" s="143">
        <f>IF(BB23=2,G23,0)</f>
        <v>0</v>
      </c>
      <c r="BE23" s="143">
        <f>IF(BB23=3,G23,0)</f>
        <v>0</v>
      </c>
      <c r="BF23" s="143">
        <f>IF(BB23=4,G23,0)</f>
        <v>0</v>
      </c>
      <c r="BG23" s="143">
        <f>IF(BB23=5,G23,0)</f>
        <v>0</v>
      </c>
      <c r="CA23" s="143">
        <v>1</v>
      </c>
      <c r="CB23" s="143">
        <v>1</v>
      </c>
      <c r="CC23" s="166"/>
      <c r="CD23" s="166"/>
    </row>
    <row r="24" spans="1:17" ht="12.75">
      <c r="A24" s="174"/>
      <c r="B24" s="175"/>
      <c r="C24" s="225" t="s">
        <v>109</v>
      </c>
      <c r="D24" s="226"/>
      <c r="E24" s="226"/>
      <c r="F24" s="226"/>
      <c r="G24" s="227"/>
      <c r="H24" s="176"/>
      <c r="I24" s="176"/>
      <c r="J24" s="176"/>
      <c r="K24" s="176"/>
      <c r="L24" s="177" t="s">
        <v>109</v>
      </c>
      <c r="N24" s="177"/>
      <c r="Q24" s="166">
        <v>3</v>
      </c>
    </row>
    <row r="25" spans="1:82" ht="12.75">
      <c r="A25" s="167">
        <v>9</v>
      </c>
      <c r="B25" s="168" t="s">
        <v>110</v>
      </c>
      <c r="C25" s="169" t="s">
        <v>111</v>
      </c>
      <c r="D25" s="170" t="s">
        <v>86</v>
      </c>
      <c r="E25" s="171">
        <v>64.93</v>
      </c>
      <c r="F25" s="171">
        <v>42.8</v>
      </c>
      <c r="G25" s="172">
        <f>E25*F25</f>
        <v>2779.004</v>
      </c>
      <c r="H25" s="173">
        <v>0</v>
      </c>
      <c r="I25" s="173">
        <f>E25*H25</f>
        <v>0</v>
      </c>
      <c r="J25" s="173">
        <v>0</v>
      </c>
      <c r="K25" s="173">
        <f>E25*J25</f>
        <v>0</v>
      </c>
      <c r="Q25" s="166">
        <v>2</v>
      </c>
      <c r="AA25" s="143">
        <v>1</v>
      </c>
      <c r="AB25" s="143">
        <v>1</v>
      </c>
      <c r="AC25" s="143">
        <v>1</v>
      </c>
      <c r="BB25" s="143">
        <v>1</v>
      </c>
      <c r="BC25" s="143">
        <f>IF(BB25=1,G25,0)</f>
        <v>2779.004</v>
      </c>
      <c r="BD25" s="143">
        <f>IF(BB25=2,G25,0)</f>
        <v>0</v>
      </c>
      <c r="BE25" s="143">
        <f>IF(BB25=3,G25,0)</f>
        <v>0</v>
      </c>
      <c r="BF25" s="143">
        <f>IF(BB25=4,G25,0)</f>
        <v>0</v>
      </c>
      <c r="BG25" s="143">
        <f>IF(BB25=5,G25,0)</f>
        <v>0</v>
      </c>
      <c r="CA25" s="143">
        <v>1</v>
      </c>
      <c r="CB25" s="143">
        <v>1</v>
      </c>
      <c r="CC25" s="166"/>
      <c r="CD25" s="166"/>
    </row>
    <row r="26" spans="1:17" ht="12.75">
      <c r="A26" s="174"/>
      <c r="B26" s="175"/>
      <c r="C26" s="223" t="s">
        <v>112</v>
      </c>
      <c r="D26" s="224"/>
      <c r="E26" s="178">
        <v>113.96</v>
      </c>
      <c r="F26" s="179"/>
      <c r="G26" s="180"/>
      <c r="H26" s="181"/>
      <c r="I26" s="182"/>
      <c r="J26" s="181"/>
      <c r="K26" s="182"/>
      <c r="M26" s="177" t="s">
        <v>112</v>
      </c>
      <c r="O26" s="177"/>
      <c r="Q26" s="166"/>
    </row>
    <row r="27" spans="1:17" ht="12.75">
      <c r="A27" s="174"/>
      <c r="B27" s="175"/>
      <c r="C27" s="223" t="s">
        <v>113</v>
      </c>
      <c r="D27" s="224"/>
      <c r="E27" s="178">
        <v>-49.03</v>
      </c>
      <c r="F27" s="179"/>
      <c r="G27" s="180"/>
      <c r="H27" s="181"/>
      <c r="I27" s="182"/>
      <c r="J27" s="181"/>
      <c r="K27" s="182"/>
      <c r="M27" s="177" t="s">
        <v>113</v>
      </c>
      <c r="O27" s="177"/>
      <c r="Q27" s="166"/>
    </row>
    <row r="28" spans="1:59" ht="12.75">
      <c r="A28" s="183"/>
      <c r="B28" s="184" t="s">
        <v>78</v>
      </c>
      <c r="C28" s="185" t="str">
        <f>CONCATENATE(B7," ",C7)</f>
        <v>1 Zemní práce</v>
      </c>
      <c r="D28" s="186"/>
      <c r="E28" s="187"/>
      <c r="F28" s="188"/>
      <c r="G28" s="189">
        <f>SUM(G7:G27)</f>
        <v>49864.654</v>
      </c>
      <c r="H28" s="190"/>
      <c r="I28" s="191">
        <f>SUM(I7:I27)</f>
        <v>0</v>
      </c>
      <c r="J28" s="190"/>
      <c r="K28" s="191">
        <f>SUM(K7:K27)</f>
        <v>0</v>
      </c>
      <c r="Q28" s="166">
        <v>4</v>
      </c>
      <c r="BC28" s="192">
        <f>SUM(BC7:BC27)</f>
        <v>49864.654</v>
      </c>
      <c r="BD28" s="192">
        <f>SUM(BD7:BD27)</f>
        <v>0</v>
      </c>
      <c r="BE28" s="192">
        <f>SUM(BE7:BE27)</f>
        <v>0</v>
      </c>
      <c r="BF28" s="192">
        <f>SUM(BF7:BF27)</f>
        <v>0</v>
      </c>
      <c r="BG28" s="192">
        <f>SUM(BG7:BG27)</f>
        <v>0</v>
      </c>
    </row>
    <row r="29" spans="1:17" ht="12.75">
      <c r="A29" s="158" t="s">
        <v>75</v>
      </c>
      <c r="B29" s="159" t="s">
        <v>114</v>
      </c>
      <c r="C29" s="160" t="s">
        <v>115</v>
      </c>
      <c r="D29" s="161"/>
      <c r="E29" s="162"/>
      <c r="F29" s="171"/>
      <c r="G29" s="163"/>
      <c r="H29" s="164"/>
      <c r="I29" s="165"/>
      <c r="J29" s="164"/>
      <c r="K29" s="165"/>
      <c r="Q29" s="166">
        <v>1</v>
      </c>
    </row>
    <row r="30" spans="1:82" ht="12.75">
      <c r="A30" s="167">
        <v>10</v>
      </c>
      <c r="B30" s="168" t="s">
        <v>116</v>
      </c>
      <c r="C30" s="169" t="s">
        <v>117</v>
      </c>
      <c r="D30" s="170" t="s">
        <v>86</v>
      </c>
      <c r="E30" s="171">
        <v>49.0291</v>
      </c>
      <c r="F30" s="171">
        <v>2480.37</v>
      </c>
      <c r="G30" s="172">
        <f>E30*F30</f>
        <v>121610.308767</v>
      </c>
      <c r="H30" s="173">
        <v>2.525</v>
      </c>
      <c r="I30" s="173">
        <f>E30*H30</f>
        <v>123.79847749999999</v>
      </c>
      <c r="J30" s="173">
        <v>0</v>
      </c>
      <c r="K30" s="173">
        <f>E30*J30</f>
        <v>0</v>
      </c>
      <c r="Q30" s="166">
        <v>2</v>
      </c>
      <c r="AA30" s="143">
        <v>1</v>
      </c>
      <c r="AB30" s="143">
        <v>1</v>
      </c>
      <c r="AC30" s="143">
        <v>1</v>
      </c>
      <c r="BB30" s="143">
        <v>1</v>
      </c>
      <c r="BC30" s="143">
        <f>IF(BB30=1,G30,0)</f>
        <v>121610.308767</v>
      </c>
      <c r="BD30" s="143">
        <f>IF(BB30=2,G30,0)</f>
        <v>0</v>
      </c>
      <c r="BE30" s="143">
        <f>IF(BB30=3,G30,0)</f>
        <v>0</v>
      </c>
      <c r="BF30" s="143">
        <f>IF(BB30=4,G30,0)</f>
        <v>0</v>
      </c>
      <c r="BG30" s="143">
        <f>IF(BB30=5,G30,0)</f>
        <v>0</v>
      </c>
      <c r="CA30" s="143">
        <v>1</v>
      </c>
      <c r="CB30" s="143">
        <v>1</v>
      </c>
      <c r="CC30" s="166"/>
      <c r="CD30" s="166"/>
    </row>
    <row r="31" spans="1:17" ht="12.75">
      <c r="A31" s="174"/>
      <c r="B31" s="175"/>
      <c r="C31" s="223" t="s">
        <v>118</v>
      </c>
      <c r="D31" s="224"/>
      <c r="E31" s="178">
        <v>49.0291</v>
      </c>
      <c r="F31" s="179"/>
      <c r="G31" s="180"/>
      <c r="H31" s="181"/>
      <c r="I31" s="182"/>
      <c r="J31" s="181"/>
      <c r="K31" s="182"/>
      <c r="M31" s="177" t="s">
        <v>118</v>
      </c>
      <c r="O31" s="177"/>
      <c r="Q31" s="166"/>
    </row>
    <row r="32" spans="1:82" ht="12.75">
      <c r="A32" s="167">
        <v>11</v>
      </c>
      <c r="B32" s="168" t="s">
        <v>119</v>
      </c>
      <c r="C32" s="169" t="s">
        <v>120</v>
      </c>
      <c r="D32" s="170" t="s">
        <v>121</v>
      </c>
      <c r="E32" s="171">
        <v>84.64</v>
      </c>
      <c r="F32" s="171">
        <v>265</v>
      </c>
      <c r="G32" s="172">
        <f>E32*F32</f>
        <v>22429.6</v>
      </c>
      <c r="H32" s="173">
        <v>0.03925</v>
      </c>
      <c r="I32" s="173">
        <f>E32*H32</f>
        <v>3.32212</v>
      </c>
      <c r="J32" s="173">
        <v>0</v>
      </c>
      <c r="K32" s="173">
        <f>E32*J32</f>
        <v>0</v>
      </c>
      <c r="Q32" s="166">
        <v>2</v>
      </c>
      <c r="AA32" s="143">
        <v>1</v>
      </c>
      <c r="AB32" s="143">
        <v>1</v>
      </c>
      <c r="AC32" s="143">
        <v>1</v>
      </c>
      <c r="BB32" s="143">
        <v>1</v>
      </c>
      <c r="BC32" s="143">
        <f>IF(BB32=1,G32,0)</f>
        <v>22429.6</v>
      </c>
      <c r="BD32" s="143">
        <f>IF(BB32=2,G32,0)</f>
        <v>0</v>
      </c>
      <c r="BE32" s="143">
        <f>IF(BB32=3,G32,0)</f>
        <v>0</v>
      </c>
      <c r="BF32" s="143">
        <f>IF(BB32=4,G32,0)</f>
        <v>0</v>
      </c>
      <c r="BG32" s="143">
        <f>IF(BB32=5,G32,0)</f>
        <v>0</v>
      </c>
      <c r="CA32" s="143">
        <v>1</v>
      </c>
      <c r="CB32" s="143">
        <v>1</v>
      </c>
      <c r="CC32" s="166"/>
      <c r="CD32" s="166"/>
    </row>
    <row r="33" spans="1:17" ht="12.75">
      <c r="A33" s="174"/>
      <c r="B33" s="175"/>
      <c r="C33" s="223" t="s">
        <v>122</v>
      </c>
      <c r="D33" s="224"/>
      <c r="E33" s="178">
        <v>84.64</v>
      </c>
      <c r="F33" s="179"/>
      <c r="G33" s="180"/>
      <c r="H33" s="181"/>
      <c r="I33" s="182"/>
      <c r="J33" s="181"/>
      <c r="K33" s="182"/>
      <c r="M33" s="177" t="s">
        <v>122</v>
      </c>
      <c r="O33" s="177"/>
      <c r="Q33" s="166"/>
    </row>
    <row r="34" spans="1:82" ht="22.5">
      <c r="A34" s="167">
        <v>12</v>
      </c>
      <c r="B34" s="168" t="s">
        <v>123</v>
      </c>
      <c r="C34" s="169" t="s">
        <v>124</v>
      </c>
      <c r="D34" s="170" t="s">
        <v>121</v>
      </c>
      <c r="E34" s="171">
        <v>84.64</v>
      </c>
      <c r="F34" s="171">
        <v>57</v>
      </c>
      <c r="G34" s="172">
        <f>E34*F34</f>
        <v>4824.4800000000005</v>
      </c>
      <c r="H34" s="173">
        <v>0</v>
      </c>
      <c r="I34" s="173">
        <f>E34*H34</f>
        <v>0</v>
      </c>
      <c r="J34" s="173">
        <v>0</v>
      </c>
      <c r="K34" s="173">
        <f>E34*J34</f>
        <v>0</v>
      </c>
      <c r="Q34" s="166">
        <v>2</v>
      </c>
      <c r="AA34" s="143">
        <v>1</v>
      </c>
      <c r="AB34" s="143">
        <v>1</v>
      </c>
      <c r="AC34" s="143">
        <v>1</v>
      </c>
      <c r="BB34" s="143">
        <v>1</v>
      </c>
      <c r="BC34" s="143">
        <f>IF(BB34=1,G34,0)</f>
        <v>4824.4800000000005</v>
      </c>
      <c r="BD34" s="143">
        <f>IF(BB34=2,G34,0)</f>
        <v>0</v>
      </c>
      <c r="BE34" s="143">
        <f>IF(BB34=3,G34,0)</f>
        <v>0</v>
      </c>
      <c r="BF34" s="143">
        <f>IF(BB34=4,G34,0)</f>
        <v>0</v>
      </c>
      <c r="BG34" s="143">
        <f>IF(BB34=5,G34,0)</f>
        <v>0</v>
      </c>
      <c r="CA34" s="143">
        <v>1</v>
      </c>
      <c r="CB34" s="143">
        <v>1</v>
      </c>
      <c r="CC34" s="166"/>
      <c r="CD34" s="166"/>
    </row>
    <row r="35" spans="1:82" ht="22.5">
      <c r="A35" s="167">
        <v>13</v>
      </c>
      <c r="B35" s="168" t="s">
        <v>125</v>
      </c>
      <c r="C35" s="169" t="s">
        <v>126</v>
      </c>
      <c r="D35" s="170" t="s">
        <v>127</v>
      </c>
      <c r="E35" s="171">
        <v>5.8835</v>
      </c>
      <c r="F35" s="171">
        <v>22720</v>
      </c>
      <c r="G35" s="172">
        <f>E35*F35</f>
        <v>133673.12</v>
      </c>
      <c r="H35" s="173">
        <v>1.02116</v>
      </c>
      <c r="I35" s="173">
        <f>E35*H35</f>
        <v>6.00799486</v>
      </c>
      <c r="J35" s="173">
        <v>0</v>
      </c>
      <c r="K35" s="173">
        <f>E35*J35</f>
        <v>0</v>
      </c>
      <c r="Q35" s="166">
        <v>2</v>
      </c>
      <c r="AA35" s="143">
        <v>1</v>
      </c>
      <c r="AB35" s="143">
        <v>1</v>
      </c>
      <c r="AC35" s="143">
        <v>1</v>
      </c>
      <c r="BB35" s="143">
        <v>1</v>
      </c>
      <c r="BC35" s="143">
        <f>IF(BB35=1,G35,0)</f>
        <v>133673.12</v>
      </c>
      <c r="BD35" s="143">
        <f>IF(BB35=2,G35,0)</f>
        <v>0</v>
      </c>
      <c r="BE35" s="143">
        <f>IF(BB35=3,G35,0)</f>
        <v>0</v>
      </c>
      <c r="BF35" s="143">
        <f>IF(BB35=4,G35,0)</f>
        <v>0</v>
      </c>
      <c r="BG35" s="143">
        <f>IF(BB35=5,G35,0)</f>
        <v>0</v>
      </c>
      <c r="CA35" s="143">
        <v>1</v>
      </c>
      <c r="CB35" s="143">
        <v>1</v>
      </c>
      <c r="CC35" s="166"/>
      <c r="CD35" s="166"/>
    </row>
    <row r="36" spans="1:17" ht="12.75">
      <c r="A36" s="174"/>
      <c r="B36" s="175"/>
      <c r="C36" s="223" t="s">
        <v>128</v>
      </c>
      <c r="D36" s="224"/>
      <c r="E36" s="178">
        <v>5.8835</v>
      </c>
      <c r="F36" s="179"/>
      <c r="G36" s="180"/>
      <c r="H36" s="181"/>
      <c r="I36" s="182"/>
      <c r="J36" s="181"/>
      <c r="K36" s="182"/>
      <c r="M36" s="177" t="s">
        <v>128</v>
      </c>
      <c r="O36" s="177"/>
      <c r="Q36" s="166"/>
    </row>
    <row r="37" spans="1:59" ht="12.75">
      <c r="A37" s="183"/>
      <c r="B37" s="184" t="s">
        <v>78</v>
      </c>
      <c r="C37" s="185" t="str">
        <f>CONCATENATE(B29," ",C29)</f>
        <v>2 Základy a zvláštní zakládání</v>
      </c>
      <c r="D37" s="186"/>
      <c r="E37" s="187"/>
      <c r="F37" s="188"/>
      <c r="G37" s="189">
        <f>SUM(G29:G36)</f>
        <v>282537.508767</v>
      </c>
      <c r="H37" s="190"/>
      <c r="I37" s="191">
        <f>SUM(I29:I36)</f>
        <v>133.12859236</v>
      </c>
      <c r="J37" s="190"/>
      <c r="K37" s="191">
        <f>SUM(K29:K36)</f>
        <v>0</v>
      </c>
      <c r="Q37" s="166">
        <v>4</v>
      </c>
      <c r="BC37" s="192">
        <f>SUM(BC29:BC36)</f>
        <v>282537.508767</v>
      </c>
      <c r="BD37" s="192">
        <f>SUM(BD29:BD36)</f>
        <v>0</v>
      </c>
      <c r="BE37" s="192">
        <f>SUM(BE29:BE36)</f>
        <v>0</v>
      </c>
      <c r="BF37" s="192">
        <f>SUM(BF29:BF36)</f>
        <v>0</v>
      </c>
      <c r="BG37" s="192">
        <f>SUM(BG29:BG36)</f>
        <v>0</v>
      </c>
    </row>
    <row r="38" spans="1:17" ht="12.75">
      <c r="A38" s="158" t="s">
        <v>75</v>
      </c>
      <c r="B38" s="159" t="s">
        <v>129</v>
      </c>
      <c r="C38" s="160" t="s">
        <v>130</v>
      </c>
      <c r="D38" s="161"/>
      <c r="E38" s="162"/>
      <c r="F38" s="171"/>
      <c r="G38" s="163"/>
      <c r="H38" s="164"/>
      <c r="I38" s="165"/>
      <c r="J38" s="164"/>
      <c r="K38" s="165"/>
      <c r="Q38" s="166">
        <v>1</v>
      </c>
    </row>
    <row r="39" spans="1:82" ht="12.75">
      <c r="A39" s="167">
        <v>14</v>
      </c>
      <c r="B39" s="168" t="s">
        <v>131</v>
      </c>
      <c r="C39" s="169" t="s">
        <v>132</v>
      </c>
      <c r="D39" s="170" t="s">
        <v>86</v>
      </c>
      <c r="E39" s="171">
        <v>6.391</v>
      </c>
      <c r="F39" s="171">
        <v>2590</v>
      </c>
      <c r="G39" s="172">
        <f>E39*F39</f>
        <v>16552.69</v>
      </c>
      <c r="H39" s="173">
        <v>2.37855</v>
      </c>
      <c r="I39" s="173">
        <f>E39*H39</f>
        <v>15.201313050000001</v>
      </c>
      <c r="J39" s="173">
        <v>0</v>
      </c>
      <c r="K39" s="173">
        <f>E39*J39</f>
        <v>0</v>
      </c>
      <c r="Q39" s="166">
        <v>2</v>
      </c>
      <c r="AA39" s="143">
        <v>1</v>
      </c>
      <c r="AB39" s="143">
        <v>1</v>
      </c>
      <c r="AC39" s="143">
        <v>1</v>
      </c>
      <c r="BB39" s="143">
        <v>1</v>
      </c>
      <c r="BC39" s="143">
        <f>IF(BB39=1,G39,0)</f>
        <v>16552.69</v>
      </c>
      <c r="BD39" s="143">
        <f>IF(BB39=2,G39,0)</f>
        <v>0</v>
      </c>
      <c r="BE39" s="143">
        <f>IF(BB39=3,G39,0)</f>
        <v>0</v>
      </c>
      <c r="BF39" s="143">
        <f>IF(BB39=4,G39,0)</f>
        <v>0</v>
      </c>
      <c r="BG39" s="143">
        <f>IF(BB39=5,G39,0)</f>
        <v>0</v>
      </c>
      <c r="CA39" s="143">
        <v>1</v>
      </c>
      <c r="CB39" s="143">
        <v>1</v>
      </c>
      <c r="CC39" s="166"/>
      <c r="CD39" s="166"/>
    </row>
    <row r="40" spans="1:17" ht="12.75">
      <c r="A40" s="174"/>
      <c r="B40" s="175"/>
      <c r="C40" s="223" t="s">
        <v>133</v>
      </c>
      <c r="D40" s="224"/>
      <c r="E40" s="178">
        <v>0</v>
      </c>
      <c r="F40" s="179"/>
      <c r="G40" s="180"/>
      <c r="H40" s="181"/>
      <c r="I40" s="182"/>
      <c r="J40" s="181"/>
      <c r="K40" s="182"/>
      <c r="M40" s="177" t="s">
        <v>133</v>
      </c>
      <c r="O40" s="177"/>
      <c r="Q40" s="166"/>
    </row>
    <row r="41" spans="1:17" ht="12.75">
      <c r="A41" s="174"/>
      <c r="B41" s="175"/>
      <c r="C41" s="223" t="s">
        <v>134</v>
      </c>
      <c r="D41" s="224"/>
      <c r="E41" s="178">
        <v>6.391</v>
      </c>
      <c r="F41" s="179"/>
      <c r="G41" s="180"/>
      <c r="H41" s="181"/>
      <c r="I41" s="182"/>
      <c r="J41" s="181"/>
      <c r="K41" s="182"/>
      <c r="M41" s="177" t="s">
        <v>134</v>
      </c>
      <c r="O41" s="177"/>
      <c r="Q41" s="166"/>
    </row>
    <row r="42" spans="1:59" ht="12.75">
      <c r="A42" s="183"/>
      <c r="B42" s="184" t="s">
        <v>78</v>
      </c>
      <c r="C42" s="185" t="str">
        <f>CONCATENATE(B38," ",C38)</f>
        <v>63 Podlahy a podlahové konstrukce</v>
      </c>
      <c r="D42" s="186"/>
      <c r="E42" s="187"/>
      <c r="F42" s="188"/>
      <c r="G42" s="189">
        <f>SUM(G38:G41)</f>
        <v>16552.69</v>
      </c>
      <c r="H42" s="190"/>
      <c r="I42" s="191">
        <f>SUM(I38:I41)</f>
        <v>15.201313050000001</v>
      </c>
      <c r="J42" s="190"/>
      <c r="K42" s="191">
        <f>SUM(K38:K41)</f>
        <v>0</v>
      </c>
      <c r="Q42" s="166">
        <v>4</v>
      </c>
      <c r="BC42" s="192">
        <f>SUM(BC38:BC41)</f>
        <v>16552.69</v>
      </c>
      <c r="BD42" s="192">
        <f>SUM(BD38:BD41)</f>
        <v>0</v>
      </c>
      <c r="BE42" s="192">
        <f>SUM(BE38:BE41)</f>
        <v>0</v>
      </c>
      <c r="BF42" s="192">
        <f>SUM(BF38:BF41)</f>
        <v>0</v>
      </c>
      <c r="BG42" s="192">
        <f>SUM(BG38:BG41)</f>
        <v>0</v>
      </c>
    </row>
    <row r="43" spans="1:17" ht="12.75">
      <c r="A43" s="158" t="s">
        <v>75</v>
      </c>
      <c r="B43" s="159" t="s">
        <v>135</v>
      </c>
      <c r="C43" s="160" t="s">
        <v>136</v>
      </c>
      <c r="D43" s="161"/>
      <c r="E43" s="162"/>
      <c r="F43" s="171"/>
      <c r="G43" s="163"/>
      <c r="H43" s="164"/>
      <c r="I43" s="165"/>
      <c r="J43" s="164"/>
      <c r="K43" s="165"/>
      <c r="Q43" s="166">
        <v>1</v>
      </c>
    </row>
    <row r="44" spans="1:82" ht="22.5">
      <c r="A44" s="167">
        <v>15</v>
      </c>
      <c r="B44" s="168" t="s">
        <v>137</v>
      </c>
      <c r="C44" s="169" t="s">
        <v>138</v>
      </c>
      <c r="D44" s="170" t="s">
        <v>127</v>
      </c>
      <c r="E44" s="171">
        <v>148.32990541</v>
      </c>
      <c r="F44" s="171">
        <v>109.5</v>
      </c>
      <c r="G44" s="172">
        <f>E44*F44</f>
        <v>16242.124642395002</v>
      </c>
      <c r="H44" s="173">
        <v>0</v>
      </c>
      <c r="I44" s="173">
        <f>E44*H44</f>
        <v>0</v>
      </c>
      <c r="J44" s="173">
        <v>0</v>
      </c>
      <c r="K44" s="173">
        <f>E44*J44</f>
        <v>0</v>
      </c>
      <c r="Q44" s="166">
        <v>2</v>
      </c>
      <c r="AA44" s="143">
        <v>7</v>
      </c>
      <c r="AB44" s="143">
        <v>1</v>
      </c>
      <c r="AC44" s="143">
        <v>2</v>
      </c>
      <c r="BB44" s="143">
        <v>1</v>
      </c>
      <c r="BC44" s="143">
        <f>IF(BB44=1,G44,0)</f>
        <v>16242.124642395002</v>
      </c>
      <c r="BD44" s="143">
        <f>IF(BB44=2,G44,0)</f>
        <v>0</v>
      </c>
      <c r="BE44" s="143">
        <f>IF(BB44=3,G44,0)</f>
        <v>0</v>
      </c>
      <c r="BF44" s="143">
        <f>IF(BB44=4,G44,0)</f>
        <v>0</v>
      </c>
      <c r="BG44" s="143">
        <f>IF(BB44=5,G44,0)</f>
        <v>0</v>
      </c>
      <c r="CA44" s="143">
        <v>7</v>
      </c>
      <c r="CB44" s="143">
        <v>1</v>
      </c>
      <c r="CC44" s="166"/>
      <c r="CD44" s="166"/>
    </row>
    <row r="45" spans="1:59" ht="12.75">
      <c r="A45" s="183"/>
      <c r="B45" s="184" t="s">
        <v>78</v>
      </c>
      <c r="C45" s="185" t="str">
        <f>CONCATENATE(B43," ",C43)</f>
        <v>99 Staveništní přesun hmot</v>
      </c>
      <c r="D45" s="186"/>
      <c r="E45" s="187"/>
      <c r="F45" s="188"/>
      <c r="G45" s="189">
        <f>SUM(G43:G44)</f>
        <v>16242.124642395002</v>
      </c>
      <c r="H45" s="190"/>
      <c r="I45" s="191">
        <f>SUM(I43:I44)</f>
        <v>0</v>
      </c>
      <c r="J45" s="190"/>
      <c r="K45" s="191">
        <f>SUM(K43:K44)</f>
        <v>0</v>
      </c>
      <c r="Q45" s="166">
        <v>4</v>
      </c>
      <c r="BC45" s="192">
        <f>SUM(BC43:BC44)</f>
        <v>16242.124642395002</v>
      </c>
      <c r="BD45" s="192">
        <f>SUM(BD43:BD44)</f>
        <v>0</v>
      </c>
      <c r="BE45" s="192">
        <f>SUM(BE43:BE44)</f>
        <v>0</v>
      </c>
      <c r="BF45" s="192">
        <f>SUM(BF43:BF44)</f>
        <v>0</v>
      </c>
      <c r="BG45" s="192">
        <f>SUM(BG43:BG44)</f>
        <v>0</v>
      </c>
    </row>
    <row r="46" spans="1:17" ht="12.75">
      <c r="A46" s="158" t="s">
        <v>75</v>
      </c>
      <c r="B46" s="159" t="s">
        <v>139</v>
      </c>
      <c r="C46" s="160" t="s">
        <v>140</v>
      </c>
      <c r="D46" s="161"/>
      <c r="E46" s="162"/>
      <c r="F46" s="171"/>
      <c r="G46" s="163"/>
      <c r="H46" s="164"/>
      <c r="I46" s="165"/>
      <c r="J46" s="164"/>
      <c r="K46" s="165"/>
      <c r="Q46" s="166">
        <v>1</v>
      </c>
    </row>
    <row r="47" spans="1:82" ht="12.75">
      <c r="A47" s="167">
        <v>16</v>
      </c>
      <c r="B47" s="168" t="s">
        <v>141</v>
      </c>
      <c r="C47" s="169" t="s">
        <v>142</v>
      </c>
      <c r="D47" s="170" t="s">
        <v>143</v>
      </c>
      <c r="E47" s="171">
        <v>9.7</v>
      </c>
      <c r="F47" s="171">
        <v>348</v>
      </c>
      <c r="G47" s="172">
        <f>E47*F47</f>
        <v>3375.6</v>
      </c>
      <c r="H47" s="173">
        <v>0.00404</v>
      </c>
      <c r="I47" s="173">
        <f>E47*H47</f>
        <v>0.039188</v>
      </c>
      <c r="J47" s="173">
        <v>0</v>
      </c>
      <c r="K47" s="173">
        <f>E47*J47</f>
        <v>0</v>
      </c>
      <c r="Q47" s="166">
        <v>2</v>
      </c>
      <c r="AA47" s="143">
        <v>1</v>
      </c>
      <c r="AB47" s="143">
        <v>7</v>
      </c>
      <c r="AC47" s="143">
        <v>7</v>
      </c>
      <c r="BB47" s="143">
        <v>2</v>
      </c>
      <c r="BC47" s="143">
        <f>IF(BB47=1,G47,0)</f>
        <v>0</v>
      </c>
      <c r="BD47" s="143">
        <f>IF(BB47=2,G47,0)</f>
        <v>3375.6</v>
      </c>
      <c r="BE47" s="143">
        <f>IF(BB47=3,G47,0)</f>
        <v>0</v>
      </c>
      <c r="BF47" s="143">
        <f>IF(BB47=4,G47,0)</f>
        <v>0</v>
      </c>
      <c r="BG47" s="143">
        <f>IF(BB47=5,G47,0)</f>
        <v>0</v>
      </c>
      <c r="CA47" s="143">
        <v>1</v>
      </c>
      <c r="CB47" s="143">
        <v>7</v>
      </c>
      <c r="CC47" s="166"/>
      <c r="CD47" s="166"/>
    </row>
    <row r="48" spans="1:17" ht="12.75">
      <c r="A48" s="174"/>
      <c r="B48" s="175"/>
      <c r="C48" s="223" t="s">
        <v>144</v>
      </c>
      <c r="D48" s="224"/>
      <c r="E48" s="178">
        <v>9.7</v>
      </c>
      <c r="F48" s="179"/>
      <c r="G48" s="180"/>
      <c r="H48" s="181"/>
      <c r="I48" s="182"/>
      <c r="J48" s="181"/>
      <c r="K48" s="182"/>
      <c r="M48" s="177" t="s">
        <v>144</v>
      </c>
      <c r="O48" s="177"/>
      <c r="Q48" s="166"/>
    </row>
    <row r="49" spans="1:82" ht="12.75">
      <c r="A49" s="167">
        <v>17</v>
      </c>
      <c r="B49" s="168" t="s">
        <v>145</v>
      </c>
      <c r="C49" s="169" t="s">
        <v>146</v>
      </c>
      <c r="D49" s="170" t="s">
        <v>143</v>
      </c>
      <c r="E49" s="171">
        <v>9.65</v>
      </c>
      <c r="F49" s="171">
        <v>630</v>
      </c>
      <c r="G49" s="172">
        <f>E49*F49</f>
        <v>6079.5</v>
      </c>
      <c r="H49" s="173">
        <v>0.00615</v>
      </c>
      <c r="I49" s="173">
        <f>E49*H49</f>
        <v>0.059347500000000004</v>
      </c>
      <c r="J49" s="173">
        <v>0</v>
      </c>
      <c r="K49" s="173">
        <f>E49*J49</f>
        <v>0</v>
      </c>
      <c r="Q49" s="166">
        <v>2</v>
      </c>
      <c r="AA49" s="143">
        <v>1</v>
      </c>
      <c r="AB49" s="143">
        <v>7</v>
      </c>
      <c r="AC49" s="143">
        <v>7</v>
      </c>
      <c r="BB49" s="143">
        <v>2</v>
      </c>
      <c r="BC49" s="143">
        <f>IF(BB49=1,G49,0)</f>
        <v>0</v>
      </c>
      <c r="BD49" s="143">
        <f>IF(BB49=2,G49,0)</f>
        <v>6079.5</v>
      </c>
      <c r="BE49" s="143">
        <f>IF(BB49=3,G49,0)</f>
        <v>0</v>
      </c>
      <c r="BF49" s="143">
        <f>IF(BB49=4,G49,0)</f>
        <v>0</v>
      </c>
      <c r="BG49" s="143">
        <f>IF(BB49=5,G49,0)</f>
        <v>0</v>
      </c>
      <c r="CA49" s="143">
        <v>1</v>
      </c>
      <c r="CB49" s="143">
        <v>7</v>
      </c>
      <c r="CC49" s="166"/>
      <c r="CD49" s="166"/>
    </row>
    <row r="50" spans="1:82" ht="12.75">
      <c r="A50" s="167">
        <v>18</v>
      </c>
      <c r="B50" s="168" t="s">
        <v>147</v>
      </c>
      <c r="C50" s="169" t="s">
        <v>148</v>
      </c>
      <c r="D50" s="170" t="s">
        <v>149</v>
      </c>
      <c r="E50" s="171">
        <v>1</v>
      </c>
      <c r="F50" s="171">
        <v>490</v>
      </c>
      <c r="G50" s="172">
        <f>E50*F50</f>
        <v>490</v>
      </c>
      <c r="H50" s="173">
        <v>0.00818</v>
      </c>
      <c r="I50" s="173">
        <f>E50*H50</f>
        <v>0.00818</v>
      </c>
      <c r="J50" s="173">
        <v>0</v>
      </c>
      <c r="K50" s="173">
        <f>E50*J50</f>
        <v>0</v>
      </c>
      <c r="Q50" s="166">
        <v>2</v>
      </c>
      <c r="AA50" s="143">
        <v>1</v>
      </c>
      <c r="AB50" s="143">
        <v>7</v>
      </c>
      <c r="AC50" s="143">
        <v>7</v>
      </c>
      <c r="BB50" s="143">
        <v>2</v>
      </c>
      <c r="BC50" s="143">
        <f>IF(BB50=1,G50,0)</f>
        <v>0</v>
      </c>
      <c r="BD50" s="143">
        <f>IF(BB50=2,G50,0)</f>
        <v>490</v>
      </c>
      <c r="BE50" s="143">
        <f>IF(BB50=3,G50,0)</f>
        <v>0</v>
      </c>
      <c r="BF50" s="143">
        <f>IF(BB50=4,G50,0)</f>
        <v>0</v>
      </c>
      <c r="BG50" s="143">
        <f>IF(BB50=5,G50,0)</f>
        <v>0</v>
      </c>
      <c r="CA50" s="143">
        <v>1</v>
      </c>
      <c r="CB50" s="143">
        <v>7</v>
      </c>
      <c r="CC50" s="166"/>
      <c r="CD50" s="166"/>
    </row>
    <row r="51" spans="1:17" ht="12.75">
      <c r="A51" s="174"/>
      <c r="B51" s="175"/>
      <c r="C51" s="223" t="s">
        <v>150</v>
      </c>
      <c r="D51" s="224"/>
      <c r="E51" s="178">
        <v>1</v>
      </c>
      <c r="F51" s="179"/>
      <c r="G51" s="180"/>
      <c r="H51" s="181"/>
      <c r="I51" s="182"/>
      <c r="J51" s="181"/>
      <c r="K51" s="182"/>
      <c r="M51" s="177" t="s">
        <v>150</v>
      </c>
      <c r="O51" s="177"/>
      <c r="Q51" s="166"/>
    </row>
    <row r="52" spans="1:82" ht="12.75">
      <c r="A52" s="167">
        <v>19</v>
      </c>
      <c r="B52" s="168" t="s">
        <v>151</v>
      </c>
      <c r="C52" s="169" t="s">
        <v>152</v>
      </c>
      <c r="D52" s="170" t="s">
        <v>143</v>
      </c>
      <c r="E52" s="171">
        <v>76</v>
      </c>
      <c r="F52" s="171">
        <v>398</v>
      </c>
      <c r="G52" s="172">
        <f>E52*F52</f>
        <v>30248</v>
      </c>
      <c r="H52" s="173">
        <v>0.00288</v>
      </c>
      <c r="I52" s="173">
        <f>E52*H52</f>
        <v>0.21888000000000002</v>
      </c>
      <c r="J52" s="173">
        <v>0</v>
      </c>
      <c r="K52" s="173">
        <f>E52*J52</f>
        <v>0</v>
      </c>
      <c r="Q52" s="166">
        <v>2</v>
      </c>
      <c r="AA52" s="143">
        <v>1</v>
      </c>
      <c r="AB52" s="143">
        <v>7</v>
      </c>
      <c r="AC52" s="143">
        <v>7</v>
      </c>
      <c r="BB52" s="143">
        <v>2</v>
      </c>
      <c r="BC52" s="143">
        <f>IF(BB52=1,G52,0)</f>
        <v>0</v>
      </c>
      <c r="BD52" s="143">
        <f>IF(BB52=2,G52,0)</f>
        <v>30248</v>
      </c>
      <c r="BE52" s="143">
        <f>IF(BB52=3,G52,0)</f>
        <v>0</v>
      </c>
      <c r="BF52" s="143">
        <f>IF(BB52=4,G52,0)</f>
        <v>0</v>
      </c>
      <c r="BG52" s="143">
        <f>IF(BB52=5,G52,0)</f>
        <v>0</v>
      </c>
      <c r="CA52" s="143">
        <v>1</v>
      </c>
      <c r="CB52" s="143">
        <v>7</v>
      </c>
      <c r="CC52" s="166"/>
      <c r="CD52" s="166"/>
    </row>
    <row r="53" spans="1:82" ht="12.75">
      <c r="A53" s="167">
        <v>20</v>
      </c>
      <c r="B53" s="168" t="s">
        <v>153</v>
      </c>
      <c r="C53" s="169" t="s">
        <v>154</v>
      </c>
      <c r="D53" s="170" t="s">
        <v>143</v>
      </c>
      <c r="E53" s="171">
        <v>34</v>
      </c>
      <c r="F53" s="171">
        <v>798</v>
      </c>
      <c r="G53" s="172">
        <f>E53*F53</f>
        <v>27132</v>
      </c>
      <c r="H53" s="173">
        <v>0.00369</v>
      </c>
      <c r="I53" s="173">
        <f>E53*H53</f>
        <v>0.12546000000000002</v>
      </c>
      <c r="J53" s="173">
        <v>0</v>
      </c>
      <c r="K53" s="173">
        <f>E53*J53</f>
        <v>0</v>
      </c>
      <c r="Q53" s="166">
        <v>2</v>
      </c>
      <c r="AA53" s="143">
        <v>1</v>
      </c>
      <c r="AB53" s="143">
        <v>7</v>
      </c>
      <c r="AC53" s="143">
        <v>7</v>
      </c>
      <c r="BB53" s="143">
        <v>2</v>
      </c>
      <c r="BC53" s="143">
        <f>IF(BB53=1,G53,0)</f>
        <v>0</v>
      </c>
      <c r="BD53" s="143">
        <f>IF(BB53=2,G53,0)</f>
        <v>27132</v>
      </c>
      <c r="BE53" s="143">
        <f>IF(BB53=3,G53,0)</f>
        <v>0</v>
      </c>
      <c r="BF53" s="143">
        <f>IF(BB53=4,G53,0)</f>
        <v>0</v>
      </c>
      <c r="BG53" s="143">
        <f>IF(BB53=5,G53,0)</f>
        <v>0</v>
      </c>
      <c r="CA53" s="143">
        <v>1</v>
      </c>
      <c r="CB53" s="143">
        <v>7</v>
      </c>
      <c r="CC53" s="166"/>
      <c r="CD53" s="166"/>
    </row>
    <row r="54" spans="1:17" ht="12.75">
      <c r="A54" s="174"/>
      <c r="B54" s="175"/>
      <c r="C54" s="223" t="s">
        <v>155</v>
      </c>
      <c r="D54" s="224"/>
      <c r="E54" s="178">
        <v>34</v>
      </c>
      <c r="F54" s="179"/>
      <c r="G54" s="180"/>
      <c r="H54" s="181"/>
      <c r="I54" s="182"/>
      <c r="J54" s="181"/>
      <c r="K54" s="182"/>
      <c r="M54" s="177" t="s">
        <v>155</v>
      </c>
      <c r="O54" s="177"/>
      <c r="Q54" s="166"/>
    </row>
    <row r="55" spans="1:82" ht="12.75">
      <c r="A55" s="167">
        <v>21</v>
      </c>
      <c r="B55" s="168" t="s">
        <v>156</v>
      </c>
      <c r="C55" s="169" t="s">
        <v>157</v>
      </c>
      <c r="D55" s="170" t="s">
        <v>143</v>
      </c>
      <c r="E55" s="171">
        <v>146.2</v>
      </c>
      <c r="F55" s="171">
        <v>348</v>
      </c>
      <c r="G55" s="172">
        <f>E55*F55</f>
        <v>50877.6</v>
      </c>
      <c r="H55" s="173">
        <v>0.00341</v>
      </c>
      <c r="I55" s="173">
        <f>E55*H55</f>
        <v>0.49854199999999993</v>
      </c>
      <c r="J55" s="173">
        <v>0</v>
      </c>
      <c r="K55" s="173">
        <f>E55*J55</f>
        <v>0</v>
      </c>
      <c r="Q55" s="166">
        <v>2</v>
      </c>
      <c r="AA55" s="143">
        <v>1</v>
      </c>
      <c r="AB55" s="143">
        <v>7</v>
      </c>
      <c r="AC55" s="143">
        <v>7</v>
      </c>
      <c r="BB55" s="143">
        <v>2</v>
      </c>
      <c r="BC55" s="143">
        <f>IF(BB55=1,G55,0)</f>
        <v>0</v>
      </c>
      <c r="BD55" s="143">
        <f>IF(BB55=2,G55,0)</f>
        <v>50877.6</v>
      </c>
      <c r="BE55" s="143">
        <f>IF(BB55=3,G55,0)</f>
        <v>0</v>
      </c>
      <c r="BF55" s="143">
        <f>IF(BB55=4,G55,0)</f>
        <v>0</v>
      </c>
      <c r="BG55" s="143">
        <f>IF(BB55=5,G55,0)</f>
        <v>0</v>
      </c>
      <c r="CA55" s="143">
        <v>1</v>
      </c>
      <c r="CB55" s="143">
        <v>7</v>
      </c>
      <c r="CC55" s="166"/>
      <c r="CD55" s="166"/>
    </row>
    <row r="56" spans="1:82" ht="12.75">
      <c r="A56" s="167">
        <v>22</v>
      </c>
      <c r="B56" s="168" t="s">
        <v>158</v>
      </c>
      <c r="C56" s="169" t="s">
        <v>159</v>
      </c>
      <c r="D56" s="170" t="s">
        <v>143</v>
      </c>
      <c r="E56" s="171">
        <v>4.2</v>
      </c>
      <c r="F56" s="171">
        <v>650</v>
      </c>
      <c r="G56" s="172">
        <f>E56*F56</f>
        <v>2730</v>
      </c>
      <c r="H56" s="173">
        <v>0.00373</v>
      </c>
      <c r="I56" s="173">
        <f>E56*H56</f>
        <v>0.015666</v>
      </c>
      <c r="J56" s="173">
        <v>0</v>
      </c>
      <c r="K56" s="173">
        <f>E56*J56</f>
        <v>0</v>
      </c>
      <c r="Q56" s="166">
        <v>2</v>
      </c>
      <c r="AA56" s="143">
        <v>1</v>
      </c>
      <c r="AB56" s="143">
        <v>7</v>
      </c>
      <c r="AC56" s="143">
        <v>7</v>
      </c>
      <c r="BB56" s="143">
        <v>2</v>
      </c>
      <c r="BC56" s="143">
        <f>IF(BB56=1,G56,0)</f>
        <v>0</v>
      </c>
      <c r="BD56" s="143">
        <f>IF(BB56=2,G56,0)</f>
        <v>2730</v>
      </c>
      <c r="BE56" s="143">
        <f>IF(BB56=3,G56,0)</f>
        <v>0</v>
      </c>
      <c r="BF56" s="143">
        <f>IF(BB56=4,G56,0)</f>
        <v>0</v>
      </c>
      <c r="BG56" s="143">
        <f>IF(BB56=5,G56,0)</f>
        <v>0</v>
      </c>
      <c r="CA56" s="143">
        <v>1</v>
      </c>
      <c r="CB56" s="143">
        <v>7</v>
      </c>
      <c r="CC56" s="166"/>
      <c r="CD56" s="166"/>
    </row>
    <row r="57" spans="1:17" ht="12.75">
      <c r="A57" s="174"/>
      <c r="B57" s="175"/>
      <c r="C57" s="223" t="s">
        <v>160</v>
      </c>
      <c r="D57" s="224"/>
      <c r="E57" s="178">
        <v>4.2</v>
      </c>
      <c r="F57" s="179"/>
      <c r="G57" s="180"/>
      <c r="H57" s="181"/>
      <c r="I57" s="182"/>
      <c r="J57" s="181"/>
      <c r="K57" s="182"/>
      <c r="M57" s="177" t="s">
        <v>160</v>
      </c>
      <c r="O57" s="177"/>
      <c r="Q57" s="166"/>
    </row>
    <row r="58" spans="1:82" ht="22.5">
      <c r="A58" s="167">
        <v>23</v>
      </c>
      <c r="B58" s="168" t="s">
        <v>161</v>
      </c>
      <c r="C58" s="169" t="s">
        <v>162</v>
      </c>
      <c r="D58" s="170" t="s">
        <v>143</v>
      </c>
      <c r="E58" s="171">
        <v>43.65</v>
      </c>
      <c r="F58" s="171">
        <v>630</v>
      </c>
      <c r="G58" s="172">
        <f>E58*F58</f>
        <v>27499.5</v>
      </c>
      <c r="H58" s="173">
        <v>0.00521</v>
      </c>
      <c r="I58" s="173">
        <f>E58*H58</f>
        <v>0.2274165</v>
      </c>
      <c r="J58" s="173">
        <v>0</v>
      </c>
      <c r="K58" s="173">
        <f>E58*J58</f>
        <v>0</v>
      </c>
      <c r="Q58" s="166">
        <v>2</v>
      </c>
      <c r="AA58" s="143">
        <v>12</v>
      </c>
      <c r="AB58" s="143">
        <v>0</v>
      </c>
      <c r="AC58" s="143">
        <v>24</v>
      </c>
      <c r="BB58" s="143">
        <v>2</v>
      </c>
      <c r="BC58" s="143">
        <f>IF(BB58=1,G58,0)</f>
        <v>0</v>
      </c>
      <c r="BD58" s="143">
        <f>IF(BB58=2,G58,0)</f>
        <v>27499.5</v>
      </c>
      <c r="BE58" s="143">
        <f>IF(BB58=3,G58,0)</f>
        <v>0</v>
      </c>
      <c r="BF58" s="143">
        <f>IF(BB58=4,G58,0)</f>
        <v>0</v>
      </c>
      <c r="BG58" s="143">
        <f>IF(BB58=5,G58,0)</f>
        <v>0</v>
      </c>
      <c r="CA58" s="143">
        <v>12</v>
      </c>
      <c r="CB58" s="143">
        <v>0</v>
      </c>
      <c r="CC58" s="166"/>
      <c r="CD58" s="166"/>
    </row>
    <row r="59" spans="1:17" ht="12.75">
      <c r="A59" s="174"/>
      <c r="B59" s="175"/>
      <c r="C59" s="223" t="s">
        <v>163</v>
      </c>
      <c r="D59" s="224"/>
      <c r="E59" s="178">
        <v>34</v>
      </c>
      <c r="F59" s="179"/>
      <c r="G59" s="180"/>
      <c r="H59" s="181"/>
      <c r="I59" s="182"/>
      <c r="J59" s="181"/>
      <c r="K59" s="182"/>
      <c r="M59" s="177" t="s">
        <v>163</v>
      </c>
      <c r="O59" s="177"/>
      <c r="Q59" s="166"/>
    </row>
    <row r="60" spans="1:17" ht="12.75">
      <c r="A60" s="174"/>
      <c r="B60" s="175"/>
      <c r="C60" s="223" t="s">
        <v>164</v>
      </c>
      <c r="D60" s="224"/>
      <c r="E60" s="178">
        <v>9.65</v>
      </c>
      <c r="F60" s="179"/>
      <c r="G60" s="180"/>
      <c r="H60" s="181"/>
      <c r="I60" s="182"/>
      <c r="J60" s="181"/>
      <c r="K60" s="182"/>
      <c r="M60" s="177" t="s">
        <v>164</v>
      </c>
      <c r="O60" s="177"/>
      <c r="Q60" s="166"/>
    </row>
    <row r="61" spans="1:82" ht="12.75">
      <c r="A61" s="167">
        <v>24</v>
      </c>
      <c r="B61" s="168" t="s">
        <v>165</v>
      </c>
      <c r="C61" s="169" t="s">
        <v>166</v>
      </c>
      <c r="D61" s="170" t="s">
        <v>143</v>
      </c>
      <c r="E61" s="171">
        <v>8.8</v>
      </c>
      <c r="F61" s="171">
        <v>580</v>
      </c>
      <c r="G61" s="172">
        <f>E61*F61</f>
        <v>5104</v>
      </c>
      <c r="H61" s="173">
        <v>0.0015</v>
      </c>
      <c r="I61" s="173">
        <f>E61*H61</f>
        <v>0.013200000000000002</v>
      </c>
      <c r="J61" s="173">
        <v>0</v>
      </c>
      <c r="K61" s="173">
        <f>E61*J61</f>
        <v>0</v>
      </c>
      <c r="Q61" s="166">
        <v>2</v>
      </c>
      <c r="AA61" s="143">
        <v>12</v>
      </c>
      <c r="AB61" s="143">
        <v>0</v>
      </c>
      <c r="AC61" s="143">
        <v>28</v>
      </c>
      <c r="BB61" s="143">
        <v>2</v>
      </c>
      <c r="BC61" s="143">
        <f>IF(BB61=1,G61,0)</f>
        <v>0</v>
      </c>
      <c r="BD61" s="143">
        <f>IF(BB61=2,G61,0)</f>
        <v>5104</v>
      </c>
      <c r="BE61" s="143">
        <f>IF(BB61=3,G61,0)</f>
        <v>0</v>
      </c>
      <c r="BF61" s="143">
        <f>IF(BB61=4,G61,0)</f>
        <v>0</v>
      </c>
      <c r="BG61" s="143">
        <f>IF(BB61=5,G61,0)</f>
        <v>0</v>
      </c>
      <c r="CA61" s="143">
        <v>12</v>
      </c>
      <c r="CB61" s="143">
        <v>0</v>
      </c>
      <c r="CC61" s="166"/>
      <c r="CD61" s="166"/>
    </row>
    <row r="62" spans="1:17" ht="12.75">
      <c r="A62" s="174"/>
      <c r="B62" s="175"/>
      <c r="C62" s="223" t="s">
        <v>167</v>
      </c>
      <c r="D62" s="224"/>
      <c r="E62" s="178">
        <v>8.8</v>
      </c>
      <c r="F62" s="179"/>
      <c r="G62" s="180"/>
      <c r="H62" s="181"/>
      <c r="I62" s="182"/>
      <c r="J62" s="181"/>
      <c r="K62" s="182"/>
      <c r="M62" s="177" t="s">
        <v>167</v>
      </c>
      <c r="O62" s="177"/>
      <c r="Q62" s="166"/>
    </row>
    <row r="63" spans="1:82" ht="12.75">
      <c r="A63" s="167">
        <v>25</v>
      </c>
      <c r="B63" s="168" t="s">
        <v>168</v>
      </c>
      <c r="C63" s="169" t="s">
        <v>169</v>
      </c>
      <c r="D63" s="170" t="s">
        <v>127</v>
      </c>
      <c r="E63" s="171">
        <v>1.20588</v>
      </c>
      <c r="F63" s="171">
        <v>1286</v>
      </c>
      <c r="G63" s="172">
        <f>E63*F63</f>
        <v>1550.76168</v>
      </c>
      <c r="H63" s="173">
        <v>0</v>
      </c>
      <c r="I63" s="173">
        <f>E63*H63</f>
        <v>0</v>
      </c>
      <c r="J63" s="173">
        <v>0</v>
      </c>
      <c r="K63" s="173">
        <f>E63*J63</f>
        <v>0</v>
      </c>
      <c r="Q63" s="166">
        <v>2</v>
      </c>
      <c r="AA63" s="143">
        <v>7</v>
      </c>
      <c r="AB63" s="143">
        <v>1001</v>
      </c>
      <c r="AC63" s="143">
        <v>5</v>
      </c>
      <c r="BB63" s="143">
        <v>2</v>
      </c>
      <c r="BC63" s="143">
        <f>IF(BB63=1,G63,0)</f>
        <v>0</v>
      </c>
      <c r="BD63" s="143">
        <f>IF(BB63=2,G63,0)</f>
        <v>1550.76168</v>
      </c>
      <c r="BE63" s="143">
        <f>IF(BB63=3,G63,0)</f>
        <v>0</v>
      </c>
      <c r="BF63" s="143">
        <f>IF(BB63=4,G63,0)</f>
        <v>0</v>
      </c>
      <c r="BG63" s="143">
        <f>IF(BB63=5,G63,0)</f>
        <v>0</v>
      </c>
      <c r="CA63" s="143">
        <v>7</v>
      </c>
      <c r="CB63" s="143">
        <v>1001</v>
      </c>
      <c r="CC63" s="166"/>
      <c r="CD63" s="166"/>
    </row>
    <row r="64" spans="1:59" ht="12.75">
      <c r="A64" s="183"/>
      <c r="B64" s="184" t="s">
        <v>78</v>
      </c>
      <c r="C64" s="185" t="str">
        <f>CONCATENATE(B46," ",C46)</f>
        <v>764 Konstrukce klempířské</v>
      </c>
      <c r="D64" s="186"/>
      <c r="E64" s="187"/>
      <c r="F64" s="188"/>
      <c r="G64" s="189">
        <f>SUM(G46:G63)</f>
        <v>155086.96168</v>
      </c>
      <c r="H64" s="190"/>
      <c r="I64" s="191">
        <f>SUM(I46:I63)</f>
        <v>1.20588</v>
      </c>
      <c r="J64" s="190"/>
      <c r="K64" s="191">
        <f>SUM(K46:K63)</f>
        <v>0</v>
      </c>
      <c r="Q64" s="166">
        <v>4</v>
      </c>
      <c r="BC64" s="192">
        <f>SUM(BC46:BC63)</f>
        <v>0</v>
      </c>
      <c r="BD64" s="192">
        <f>SUM(BD46:BD63)</f>
        <v>155086.96168</v>
      </c>
      <c r="BE64" s="192">
        <f>SUM(BE46:BE63)</f>
        <v>0</v>
      </c>
      <c r="BF64" s="192">
        <f>SUM(BF46:BF63)</f>
        <v>0</v>
      </c>
      <c r="BG64" s="192">
        <f>SUM(BG46:BG63)</f>
        <v>0</v>
      </c>
    </row>
    <row r="65" spans="1:17" ht="12.75">
      <c r="A65" s="158" t="s">
        <v>75</v>
      </c>
      <c r="B65" s="159" t="s">
        <v>170</v>
      </c>
      <c r="C65" s="160" t="s">
        <v>171</v>
      </c>
      <c r="D65" s="161"/>
      <c r="E65" s="162"/>
      <c r="F65" s="171"/>
      <c r="G65" s="163"/>
      <c r="H65" s="164"/>
      <c r="I65" s="165"/>
      <c r="J65" s="164"/>
      <c r="K65" s="165"/>
      <c r="Q65" s="166">
        <v>1</v>
      </c>
    </row>
    <row r="66" spans="1:82" ht="22.5">
      <c r="A66" s="167">
        <v>26</v>
      </c>
      <c r="B66" s="168" t="s">
        <v>172</v>
      </c>
      <c r="C66" s="169" t="s">
        <v>173</v>
      </c>
      <c r="D66" s="170" t="s">
        <v>121</v>
      </c>
      <c r="E66" s="171">
        <v>366.1</v>
      </c>
      <c r="F66" s="171">
        <v>355</v>
      </c>
      <c r="G66" s="172">
        <f>E66*F66</f>
        <v>129965.50000000001</v>
      </c>
      <c r="H66" s="173">
        <v>0.0024</v>
      </c>
      <c r="I66" s="173">
        <f>E66*H66</f>
        <v>0.87864</v>
      </c>
      <c r="J66" s="173">
        <v>0</v>
      </c>
      <c r="K66" s="173">
        <f>E66*J66</f>
        <v>0</v>
      </c>
      <c r="Q66" s="166">
        <v>2</v>
      </c>
      <c r="AA66" s="143">
        <v>1</v>
      </c>
      <c r="AB66" s="143">
        <v>7</v>
      </c>
      <c r="AC66" s="143">
        <v>7</v>
      </c>
      <c r="BB66" s="143">
        <v>2</v>
      </c>
      <c r="BC66" s="143">
        <f>IF(BB66=1,G66,0)</f>
        <v>0</v>
      </c>
      <c r="BD66" s="143">
        <f>IF(BB66=2,G66,0)</f>
        <v>129965.50000000001</v>
      </c>
      <c r="BE66" s="143">
        <f>IF(BB66=3,G66,0)</f>
        <v>0</v>
      </c>
      <c r="BF66" s="143">
        <f>IF(BB66=4,G66,0)</f>
        <v>0</v>
      </c>
      <c r="BG66" s="143">
        <f>IF(BB66=5,G66,0)</f>
        <v>0</v>
      </c>
      <c r="CA66" s="143">
        <v>1</v>
      </c>
      <c r="CB66" s="143">
        <v>7</v>
      </c>
      <c r="CC66" s="166"/>
      <c r="CD66" s="166"/>
    </row>
    <row r="67" spans="1:82" ht="22.5">
      <c r="A67" s="167">
        <v>27</v>
      </c>
      <c r="B67" s="168" t="s">
        <v>174</v>
      </c>
      <c r="C67" s="169" t="s">
        <v>175</v>
      </c>
      <c r="D67" s="170" t="s">
        <v>121</v>
      </c>
      <c r="E67" s="171">
        <v>7.125</v>
      </c>
      <c r="F67" s="171">
        <v>1627.4</v>
      </c>
      <c r="G67" s="172">
        <f>E67*F67</f>
        <v>11595.225</v>
      </c>
      <c r="H67" s="173">
        <v>0.035</v>
      </c>
      <c r="I67" s="173">
        <f>E67*H67</f>
        <v>0.249375</v>
      </c>
      <c r="J67" s="173">
        <v>0</v>
      </c>
      <c r="K67" s="173">
        <f>E67*J67</f>
        <v>0</v>
      </c>
      <c r="Q67" s="166">
        <v>2</v>
      </c>
      <c r="AA67" s="143">
        <v>12</v>
      </c>
      <c r="AB67" s="143">
        <v>0</v>
      </c>
      <c r="AC67" s="143">
        <v>1</v>
      </c>
      <c r="BB67" s="143">
        <v>2</v>
      </c>
      <c r="BC67" s="143">
        <f>IF(BB67=1,G67,0)</f>
        <v>0</v>
      </c>
      <c r="BD67" s="143">
        <f>IF(BB67=2,G67,0)</f>
        <v>11595.225</v>
      </c>
      <c r="BE67" s="143">
        <f>IF(BB67=3,G67,0)</f>
        <v>0</v>
      </c>
      <c r="BF67" s="143">
        <f>IF(BB67=4,G67,0)</f>
        <v>0</v>
      </c>
      <c r="BG67" s="143">
        <f>IF(BB67=5,G67,0)</f>
        <v>0</v>
      </c>
      <c r="CA67" s="143">
        <v>12</v>
      </c>
      <c r="CB67" s="143">
        <v>0</v>
      </c>
      <c r="CC67" s="166"/>
      <c r="CD67" s="166"/>
    </row>
    <row r="68" spans="1:17" ht="12.75">
      <c r="A68" s="174"/>
      <c r="B68" s="175"/>
      <c r="C68" s="225" t="s">
        <v>176</v>
      </c>
      <c r="D68" s="226"/>
      <c r="E68" s="226"/>
      <c r="F68" s="226"/>
      <c r="G68" s="227"/>
      <c r="H68" s="176"/>
      <c r="I68" s="176"/>
      <c r="J68" s="176"/>
      <c r="K68" s="176"/>
      <c r="L68" s="177" t="s">
        <v>176</v>
      </c>
      <c r="N68" s="177"/>
      <c r="Q68" s="166">
        <v>3</v>
      </c>
    </row>
    <row r="69" spans="1:17" ht="12.75">
      <c r="A69" s="174"/>
      <c r="B69" s="175"/>
      <c r="C69" s="223" t="s">
        <v>177</v>
      </c>
      <c r="D69" s="224"/>
      <c r="E69" s="178">
        <v>7.125</v>
      </c>
      <c r="F69" s="179"/>
      <c r="G69" s="180"/>
      <c r="H69" s="181"/>
      <c r="I69" s="182"/>
      <c r="J69" s="181"/>
      <c r="K69" s="182"/>
      <c r="M69" s="177" t="s">
        <v>177</v>
      </c>
      <c r="O69" s="177"/>
      <c r="Q69" s="166"/>
    </row>
    <row r="70" spans="1:82" ht="22.5">
      <c r="A70" s="167">
        <v>28</v>
      </c>
      <c r="B70" s="168" t="s">
        <v>178</v>
      </c>
      <c r="C70" s="169" t="s">
        <v>179</v>
      </c>
      <c r="D70" s="170" t="s">
        <v>121</v>
      </c>
      <c r="E70" s="171">
        <v>298.005</v>
      </c>
      <c r="F70" s="171">
        <v>2317.5</v>
      </c>
      <c r="G70" s="172">
        <f>E70*F70</f>
        <v>690626.5875</v>
      </c>
      <c r="H70" s="173">
        <v>0.035</v>
      </c>
      <c r="I70" s="173">
        <f>E70*H70</f>
        <v>10.430175</v>
      </c>
      <c r="J70" s="173">
        <v>0</v>
      </c>
      <c r="K70" s="173">
        <f>E70*J70</f>
        <v>0</v>
      </c>
      <c r="Q70" s="166">
        <v>2</v>
      </c>
      <c r="AA70" s="143">
        <v>12</v>
      </c>
      <c r="AB70" s="143">
        <v>0</v>
      </c>
      <c r="AC70" s="143">
        <v>2</v>
      </c>
      <c r="BB70" s="143">
        <v>2</v>
      </c>
      <c r="BC70" s="143">
        <f>IF(BB70=1,G70,0)</f>
        <v>0</v>
      </c>
      <c r="BD70" s="143">
        <f>IF(BB70=2,G70,0)</f>
        <v>690626.5875</v>
      </c>
      <c r="BE70" s="143">
        <f>IF(BB70=3,G70,0)</f>
        <v>0</v>
      </c>
      <c r="BF70" s="143">
        <f>IF(BB70=4,G70,0)</f>
        <v>0</v>
      </c>
      <c r="BG70" s="143">
        <f>IF(BB70=5,G70,0)</f>
        <v>0</v>
      </c>
      <c r="CA70" s="143">
        <v>12</v>
      </c>
      <c r="CB70" s="143">
        <v>0</v>
      </c>
      <c r="CC70" s="166"/>
      <c r="CD70" s="166"/>
    </row>
    <row r="71" spans="1:17" ht="12.75">
      <c r="A71" s="174"/>
      <c r="B71" s="175"/>
      <c r="C71" s="225" t="s">
        <v>180</v>
      </c>
      <c r="D71" s="226"/>
      <c r="E71" s="226"/>
      <c r="F71" s="226"/>
      <c r="G71" s="227"/>
      <c r="H71" s="176"/>
      <c r="I71" s="176"/>
      <c r="J71" s="176"/>
      <c r="K71" s="176"/>
      <c r="L71" s="177" t="s">
        <v>180</v>
      </c>
      <c r="N71" s="177"/>
      <c r="Q71" s="166">
        <v>3</v>
      </c>
    </row>
    <row r="72" spans="1:17" ht="12.75">
      <c r="A72" s="174"/>
      <c r="B72" s="175"/>
      <c r="C72" s="223" t="s">
        <v>181</v>
      </c>
      <c r="D72" s="224"/>
      <c r="E72" s="178">
        <v>16.625</v>
      </c>
      <c r="F72" s="179"/>
      <c r="G72" s="180"/>
      <c r="H72" s="181"/>
      <c r="I72" s="182"/>
      <c r="J72" s="181"/>
      <c r="K72" s="182"/>
      <c r="M72" s="177" t="s">
        <v>181</v>
      </c>
      <c r="O72" s="177"/>
      <c r="Q72" s="166"/>
    </row>
    <row r="73" spans="1:17" ht="12.75">
      <c r="A73" s="174"/>
      <c r="B73" s="175"/>
      <c r="C73" s="223" t="s">
        <v>182</v>
      </c>
      <c r="D73" s="224"/>
      <c r="E73" s="178">
        <v>281.38</v>
      </c>
      <c r="F73" s="179"/>
      <c r="G73" s="180"/>
      <c r="H73" s="181"/>
      <c r="I73" s="182"/>
      <c r="J73" s="181"/>
      <c r="K73" s="182"/>
      <c r="M73" s="177" t="s">
        <v>182</v>
      </c>
      <c r="O73" s="177"/>
      <c r="Q73" s="166"/>
    </row>
    <row r="74" spans="1:82" ht="22.5">
      <c r="A74" s="167">
        <v>29</v>
      </c>
      <c r="B74" s="168" t="s">
        <v>183</v>
      </c>
      <c r="C74" s="169" t="s">
        <v>184</v>
      </c>
      <c r="D74" s="170" t="s">
        <v>149</v>
      </c>
      <c r="E74" s="171">
        <v>4</v>
      </c>
      <c r="F74" s="171">
        <v>540</v>
      </c>
      <c r="G74" s="172">
        <f>E74*F74</f>
        <v>2160</v>
      </c>
      <c r="H74" s="173">
        <v>0.002</v>
      </c>
      <c r="I74" s="173">
        <f>E74*H74</f>
        <v>0.008</v>
      </c>
      <c r="J74" s="173">
        <v>0</v>
      </c>
      <c r="K74" s="173">
        <f>E74*J74</f>
        <v>0</v>
      </c>
      <c r="Q74" s="166">
        <v>2</v>
      </c>
      <c r="AA74" s="143">
        <v>12</v>
      </c>
      <c r="AB74" s="143">
        <v>0</v>
      </c>
      <c r="AC74" s="143">
        <v>32</v>
      </c>
      <c r="BB74" s="143">
        <v>2</v>
      </c>
      <c r="BC74" s="143">
        <f>IF(BB74=1,G74,0)</f>
        <v>0</v>
      </c>
      <c r="BD74" s="143">
        <f>IF(BB74=2,G74,0)</f>
        <v>2160</v>
      </c>
      <c r="BE74" s="143">
        <f>IF(BB74=3,G74,0)</f>
        <v>0</v>
      </c>
      <c r="BF74" s="143">
        <f>IF(BB74=4,G74,0)</f>
        <v>0</v>
      </c>
      <c r="BG74" s="143">
        <f>IF(BB74=5,G74,0)</f>
        <v>0</v>
      </c>
      <c r="CA74" s="143">
        <v>12</v>
      </c>
      <c r="CB74" s="143">
        <v>0</v>
      </c>
      <c r="CC74" s="166"/>
      <c r="CD74" s="166"/>
    </row>
    <row r="75" spans="1:82" ht="22.5">
      <c r="A75" s="167">
        <v>30</v>
      </c>
      <c r="B75" s="168" t="s">
        <v>185</v>
      </c>
      <c r="C75" s="169" t="s">
        <v>186</v>
      </c>
      <c r="D75" s="170" t="s">
        <v>187</v>
      </c>
      <c r="E75" s="171">
        <v>34630</v>
      </c>
      <c r="F75" s="171">
        <v>61</v>
      </c>
      <c r="G75" s="172">
        <f>E75*F75</f>
        <v>2112430</v>
      </c>
      <c r="H75" s="173">
        <v>0.001</v>
      </c>
      <c r="I75" s="173">
        <f>E75*H75</f>
        <v>34.63</v>
      </c>
      <c r="J75" s="173">
        <v>0</v>
      </c>
      <c r="K75" s="173">
        <f>E75*J75</f>
        <v>0</v>
      </c>
      <c r="Q75" s="166">
        <v>2</v>
      </c>
      <c r="AA75" s="143">
        <v>12</v>
      </c>
      <c r="AB75" s="143">
        <v>0</v>
      </c>
      <c r="AC75" s="143">
        <v>3</v>
      </c>
      <c r="BB75" s="143">
        <v>2</v>
      </c>
      <c r="BC75" s="143">
        <f>IF(BB75=1,G75,0)</f>
        <v>0</v>
      </c>
      <c r="BD75" s="143">
        <f>IF(BB75=2,G75,0)</f>
        <v>2112430</v>
      </c>
      <c r="BE75" s="143">
        <f>IF(BB75=3,G75,0)</f>
        <v>0</v>
      </c>
      <c r="BF75" s="143">
        <f>IF(BB75=4,G75,0)</f>
        <v>0</v>
      </c>
      <c r="BG75" s="143">
        <f>IF(BB75=5,G75,0)</f>
        <v>0</v>
      </c>
      <c r="CA75" s="143">
        <v>12</v>
      </c>
      <c r="CB75" s="143">
        <v>0</v>
      </c>
      <c r="CC75" s="166"/>
      <c r="CD75" s="166"/>
    </row>
    <row r="76" spans="1:82" ht="22.5">
      <c r="A76" s="167">
        <v>31</v>
      </c>
      <c r="B76" s="168" t="s">
        <v>188</v>
      </c>
      <c r="C76" s="169" t="s">
        <v>189</v>
      </c>
      <c r="D76" s="170" t="s">
        <v>127</v>
      </c>
      <c r="E76" s="171">
        <v>46.19619</v>
      </c>
      <c r="F76" s="171">
        <v>380</v>
      </c>
      <c r="G76" s="172">
        <f>E76*F76</f>
        <v>17554.552200000002</v>
      </c>
      <c r="H76" s="173">
        <v>0</v>
      </c>
      <c r="I76" s="173">
        <f>E76*H76</f>
        <v>0</v>
      </c>
      <c r="J76" s="173">
        <v>0</v>
      </c>
      <c r="K76" s="173">
        <f>E76*J76</f>
        <v>0</v>
      </c>
      <c r="Q76" s="166">
        <v>2</v>
      </c>
      <c r="AA76" s="143">
        <v>7</v>
      </c>
      <c r="AB76" s="143">
        <v>1001</v>
      </c>
      <c r="AC76" s="143">
        <v>5</v>
      </c>
      <c r="BB76" s="143">
        <v>2</v>
      </c>
      <c r="BC76" s="143">
        <f>IF(BB76=1,G76,0)</f>
        <v>0</v>
      </c>
      <c r="BD76" s="143">
        <f>IF(BB76=2,G76,0)</f>
        <v>17554.552200000002</v>
      </c>
      <c r="BE76" s="143">
        <f>IF(BB76=3,G76,0)</f>
        <v>0</v>
      </c>
      <c r="BF76" s="143">
        <f>IF(BB76=4,G76,0)</f>
        <v>0</v>
      </c>
      <c r="BG76" s="143">
        <f>IF(BB76=5,G76,0)</f>
        <v>0</v>
      </c>
      <c r="CA76" s="143">
        <v>7</v>
      </c>
      <c r="CB76" s="143">
        <v>1001</v>
      </c>
      <c r="CC76" s="166"/>
      <c r="CD76" s="166"/>
    </row>
    <row r="77" spans="1:59" ht="12.75">
      <c r="A77" s="183"/>
      <c r="B77" s="184" t="s">
        <v>78</v>
      </c>
      <c r="C77" s="185" t="str">
        <f>CONCATENATE(B65," ",C65)</f>
        <v>767 Konstrukce zámečnické</v>
      </c>
      <c r="D77" s="186"/>
      <c r="E77" s="187"/>
      <c r="F77" s="188"/>
      <c r="G77" s="189">
        <f>SUM(G65:G76)</f>
        <v>2964331.8647</v>
      </c>
      <c r="H77" s="190"/>
      <c r="I77" s="191">
        <f>SUM(I65:I76)</f>
        <v>46.19619</v>
      </c>
      <c r="J77" s="190"/>
      <c r="K77" s="191">
        <f>SUM(K65:K76)</f>
        <v>0</v>
      </c>
      <c r="Q77" s="166">
        <v>4</v>
      </c>
      <c r="BC77" s="192">
        <f>SUM(BC65:BC76)</f>
        <v>0</v>
      </c>
      <c r="BD77" s="192">
        <f>SUM(BD65:BD76)</f>
        <v>2964331.8647</v>
      </c>
      <c r="BE77" s="192">
        <f>SUM(BE65:BE76)</f>
        <v>0</v>
      </c>
      <c r="BF77" s="192">
        <f>SUM(BF65:BF76)</f>
        <v>0</v>
      </c>
      <c r="BG77" s="192">
        <f>SUM(BG65:BG76)</f>
        <v>0</v>
      </c>
    </row>
    <row r="78" spans="1:17" ht="12.75">
      <c r="A78" s="158" t="s">
        <v>75</v>
      </c>
      <c r="B78" s="159" t="s">
        <v>190</v>
      </c>
      <c r="C78" s="160" t="s">
        <v>191</v>
      </c>
      <c r="D78" s="161"/>
      <c r="E78" s="162"/>
      <c r="F78" s="171"/>
      <c r="G78" s="163"/>
      <c r="H78" s="164"/>
      <c r="I78" s="165"/>
      <c r="J78" s="164"/>
      <c r="K78" s="165"/>
      <c r="Q78" s="166">
        <v>1</v>
      </c>
    </row>
    <row r="79" spans="1:82" ht="22.5">
      <c r="A79" s="167">
        <v>32</v>
      </c>
      <c r="B79" s="168" t="s">
        <v>192</v>
      </c>
      <c r="C79" s="169" t="s">
        <v>193</v>
      </c>
      <c r="D79" s="170" t="s">
        <v>121</v>
      </c>
      <c r="E79" s="171">
        <v>1125.475</v>
      </c>
      <c r="F79" s="171">
        <v>150</v>
      </c>
      <c r="G79" s="172">
        <f>E79*F79</f>
        <v>168821.25</v>
      </c>
      <c r="H79" s="173">
        <v>0.00028</v>
      </c>
      <c r="I79" s="173">
        <f>E79*H79</f>
        <v>0.31513299999999994</v>
      </c>
      <c r="J79" s="173">
        <v>0</v>
      </c>
      <c r="K79" s="173">
        <f>E79*J79</f>
        <v>0</v>
      </c>
      <c r="Q79" s="166">
        <v>2</v>
      </c>
      <c r="AA79" s="143">
        <v>1</v>
      </c>
      <c r="AB79" s="143">
        <v>7</v>
      </c>
      <c r="AC79" s="143">
        <v>7</v>
      </c>
      <c r="BB79" s="143">
        <v>2</v>
      </c>
      <c r="BC79" s="143">
        <f>IF(BB79=1,G79,0)</f>
        <v>0</v>
      </c>
      <c r="BD79" s="143">
        <f>IF(BB79=2,G79,0)</f>
        <v>168821.25</v>
      </c>
      <c r="BE79" s="143">
        <f>IF(BB79=3,G79,0)</f>
        <v>0</v>
      </c>
      <c r="BF79" s="143">
        <f>IF(BB79=4,G79,0)</f>
        <v>0</v>
      </c>
      <c r="BG79" s="143">
        <f>IF(BB79=5,G79,0)</f>
        <v>0</v>
      </c>
      <c r="CA79" s="143">
        <v>1</v>
      </c>
      <c r="CB79" s="143">
        <v>7</v>
      </c>
      <c r="CC79" s="166"/>
      <c r="CD79" s="166"/>
    </row>
    <row r="80" spans="1:17" ht="12.75">
      <c r="A80" s="174"/>
      <c r="B80" s="175"/>
      <c r="C80" s="223" t="s">
        <v>194</v>
      </c>
      <c r="D80" s="224"/>
      <c r="E80" s="178">
        <v>1125.475</v>
      </c>
      <c r="F80" s="179"/>
      <c r="G80" s="180"/>
      <c r="H80" s="181"/>
      <c r="I80" s="182"/>
      <c r="J80" s="181"/>
      <c r="K80" s="182"/>
      <c r="M80" s="177" t="s">
        <v>194</v>
      </c>
      <c r="O80" s="177"/>
      <c r="Q80" s="166"/>
    </row>
    <row r="81" spans="1:82" ht="22.5">
      <c r="A81" s="167">
        <v>33</v>
      </c>
      <c r="B81" s="168" t="s">
        <v>195</v>
      </c>
      <c r="C81" s="169" t="s">
        <v>196</v>
      </c>
      <c r="D81" s="170" t="s">
        <v>121</v>
      </c>
      <c r="E81" s="171">
        <v>1125.47</v>
      </c>
      <c r="F81" s="171">
        <v>80</v>
      </c>
      <c r="G81" s="172">
        <f>E81*F81</f>
        <v>90037.6</v>
      </c>
      <c r="H81" s="173">
        <v>8E-05</v>
      </c>
      <c r="I81" s="173">
        <f>E81*H81</f>
        <v>0.09003760000000001</v>
      </c>
      <c r="J81" s="173">
        <v>0</v>
      </c>
      <c r="K81" s="173">
        <f>E81*J81</f>
        <v>0</v>
      </c>
      <c r="Q81" s="166">
        <v>2</v>
      </c>
      <c r="AA81" s="143">
        <v>1</v>
      </c>
      <c r="AB81" s="143">
        <v>7</v>
      </c>
      <c r="AC81" s="143">
        <v>7</v>
      </c>
      <c r="BB81" s="143">
        <v>2</v>
      </c>
      <c r="BC81" s="143">
        <f>IF(BB81=1,G81,0)</f>
        <v>0</v>
      </c>
      <c r="BD81" s="143">
        <f>IF(BB81=2,G81,0)</f>
        <v>90037.6</v>
      </c>
      <c r="BE81" s="143">
        <f>IF(BB81=3,G81,0)</f>
        <v>0</v>
      </c>
      <c r="BF81" s="143">
        <f>IF(BB81=4,G81,0)</f>
        <v>0</v>
      </c>
      <c r="BG81" s="143">
        <f>IF(BB81=5,G81,0)</f>
        <v>0</v>
      </c>
      <c r="CA81" s="143">
        <v>1</v>
      </c>
      <c r="CB81" s="143">
        <v>7</v>
      </c>
      <c r="CC81" s="166"/>
      <c r="CD81" s="166"/>
    </row>
    <row r="82" spans="1:17" ht="12.75">
      <c r="A82" s="174"/>
      <c r="B82" s="175"/>
      <c r="C82" s="225"/>
      <c r="D82" s="226"/>
      <c r="E82" s="226"/>
      <c r="F82" s="226"/>
      <c r="G82" s="227"/>
      <c r="H82" s="176"/>
      <c r="I82" s="176"/>
      <c r="J82" s="176"/>
      <c r="K82" s="176"/>
      <c r="L82" s="177"/>
      <c r="N82" s="177"/>
      <c r="Q82" s="166">
        <v>3</v>
      </c>
    </row>
    <row r="83" spans="1:59" ht="12.75">
      <c r="A83" s="183"/>
      <c r="B83" s="184" t="s">
        <v>78</v>
      </c>
      <c r="C83" s="185" t="str">
        <f>CONCATENATE(B78," ",C78)</f>
        <v>783 Nátěry</v>
      </c>
      <c r="D83" s="186"/>
      <c r="E83" s="187"/>
      <c r="F83" s="188"/>
      <c r="G83" s="189">
        <f>SUM(G78:G82)</f>
        <v>258858.85</v>
      </c>
      <c r="H83" s="190"/>
      <c r="I83" s="191">
        <f>SUM(I78:I82)</f>
        <v>0.40517059999999994</v>
      </c>
      <c r="J83" s="190"/>
      <c r="K83" s="191">
        <f>SUM(K78:K82)</f>
        <v>0</v>
      </c>
      <c r="Q83" s="166">
        <v>4</v>
      </c>
      <c r="BC83" s="192">
        <f>SUM(BC78:BC82)</f>
        <v>0</v>
      </c>
      <c r="BD83" s="192">
        <f>SUM(BD78:BD82)</f>
        <v>258858.85</v>
      </c>
      <c r="BE83" s="192">
        <f>SUM(BE78:BE82)</f>
        <v>0</v>
      </c>
      <c r="BF83" s="192">
        <f>SUM(BF78:BF82)</f>
        <v>0</v>
      </c>
      <c r="BG83" s="192">
        <f>SUM(BG78:BG82)</f>
        <v>0</v>
      </c>
    </row>
    <row r="84" ht="12.75">
      <c r="E84" s="143"/>
    </row>
    <row r="85" ht="12.75">
      <c r="E85" s="143"/>
    </row>
    <row r="86" ht="12.75">
      <c r="E86" s="143"/>
    </row>
    <row r="87" ht="12.75">
      <c r="E87" s="143"/>
    </row>
    <row r="88" ht="12.75">
      <c r="E88" s="143"/>
    </row>
    <row r="89" ht="12.75">
      <c r="E89" s="143"/>
    </row>
    <row r="90" ht="12.75">
      <c r="E90" s="143"/>
    </row>
    <row r="91" ht="12.75">
      <c r="E91" s="143"/>
    </row>
    <row r="92" ht="12.75">
      <c r="E92" s="143"/>
    </row>
    <row r="93" ht="12.75">
      <c r="E93" s="143"/>
    </row>
    <row r="94" ht="12.75">
      <c r="E94" s="143"/>
    </row>
    <row r="95" ht="12.75"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ht="12.75">
      <c r="E100" s="143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  <row r="105" ht="12.75">
      <c r="E105" s="143"/>
    </row>
    <row r="106" ht="12.75">
      <c r="E106" s="143"/>
    </row>
    <row r="107" spans="1:7" ht="12.75">
      <c r="A107" s="181"/>
      <c r="B107" s="181"/>
      <c r="C107" s="181"/>
      <c r="D107" s="181"/>
      <c r="E107" s="181"/>
      <c r="F107" s="181"/>
      <c r="G107" s="181"/>
    </row>
    <row r="108" spans="1:7" ht="12.75">
      <c r="A108" s="181"/>
      <c r="B108" s="181"/>
      <c r="C108" s="181"/>
      <c r="D108" s="181"/>
      <c r="E108" s="181"/>
      <c r="F108" s="181"/>
      <c r="G108" s="181"/>
    </row>
    <row r="109" spans="1:7" ht="12.75">
      <c r="A109" s="181"/>
      <c r="B109" s="181"/>
      <c r="C109" s="181"/>
      <c r="D109" s="181"/>
      <c r="E109" s="181"/>
      <c r="F109" s="181"/>
      <c r="G109" s="181"/>
    </row>
    <row r="110" spans="1:7" ht="12.75">
      <c r="A110" s="181"/>
      <c r="B110" s="181"/>
      <c r="C110" s="181"/>
      <c r="D110" s="181"/>
      <c r="E110" s="181"/>
      <c r="F110" s="181"/>
      <c r="G110" s="181"/>
    </row>
    <row r="111" ht="12.75">
      <c r="E111" s="143"/>
    </row>
    <row r="112" ht="12.75">
      <c r="E112" s="143"/>
    </row>
    <row r="113" ht="12.75">
      <c r="E113" s="143"/>
    </row>
    <row r="114" ht="12.75">
      <c r="E114" s="143"/>
    </row>
    <row r="115" ht="12.75">
      <c r="E115" s="143"/>
    </row>
    <row r="116" ht="12.75">
      <c r="E116" s="143"/>
    </row>
    <row r="117" ht="12.75">
      <c r="E117" s="143"/>
    </row>
    <row r="118" ht="12.75">
      <c r="E118" s="143"/>
    </row>
    <row r="119" ht="12.75">
      <c r="E119" s="143"/>
    </row>
    <row r="120" ht="12.75">
      <c r="E120" s="143"/>
    </row>
    <row r="121" ht="12.75">
      <c r="E121" s="143"/>
    </row>
    <row r="122" ht="12.75">
      <c r="E122" s="143"/>
    </row>
    <row r="123" ht="12.75">
      <c r="E123" s="143"/>
    </row>
    <row r="124" ht="12.75">
      <c r="E124" s="143"/>
    </row>
    <row r="125" ht="12.75">
      <c r="E125" s="143"/>
    </row>
    <row r="126" ht="12.75">
      <c r="E126" s="143"/>
    </row>
    <row r="127" ht="12.75">
      <c r="E127" s="143"/>
    </row>
    <row r="128" ht="12.75">
      <c r="E128" s="143"/>
    </row>
    <row r="129" ht="12.75">
      <c r="E129" s="143"/>
    </row>
    <row r="130" ht="12.75">
      <c r="E130" s="143"/>
    </row>
    <row r="131" ht="12.75">
      <c r="E131" s="143"/>
    </row>
    <row r="132" ht="12.75">
      <c r="E132" s="143"/>
    </row>
    <row r="133" ht="12.75">
      <c r="E133" s="143"/>
    </row>
    <row r="134" ht="12.75">
      <c r="E134" s="143"/>
    </row>
    <row r="135" ht="12.75">
      <c r="E135" s="143"/>
    </row>
    <row r="136" ht="12.75">
      <c r="E136" s="143"/>
    </row>
    <row r="137" ht="12.75">
      <c r="E137" s="143"/>
    </row>
    <row r="138" ht="12.75">
      <c r="E138" s="143"/>
    </row>
    <row r="139" ht="12.75">
      <c r="E139" s="143"/>
    </row>
    <row r="140" ht="12.75">
      <c r="E140" s="143"/>
    </row>
    <row r="141" ht="12.75">
      <c r="E141" s="143"/>
    </row>
    <row r="142" spans="1:2" ht="12.75">
      <c r="A142" s="193"/>
      <c r="B142" s="193"/>
    </row>
    <row r="143" spans="1:7" ht="12.75">
      <c r="A143" s="181"/>
      <c r="B143" s="181"/>
      <c r="C143" s="194"/>
      <c r="D143" s="194"/>
      <c r="E143" s="195"/>
      <c r="F143" s="194"/>
      <c r="G143" s="196"/>
    </row>
    <row r="144" spans="1:7" ht="12.75">
      <c r="A144" s="197"/>
      <c r="B144" s="197"/>
      <c r="C144" s="181"/>
      <c r="D144" s="181"/>
      <c r="E144" s="198"/>
      <c r="F144" s="181"/>
      <c r="G144" s="181"/>
    </row>
    <row r="145" spans="1:7" ht="12.75">
      <c r="A145" s="181"/>
      <c r="B145" s="181"/>
      <c r="C145" s="181"/>
      <c r="D145" s="181"/>
      <c r="E145" s="198"/>
      <c r="F145" s="181"/>
      <c r="G145" s="181"/>
    </row>
    <row r="146" spans="1:7" ht="12.75">
      <c r="A146" s="181"/>
      <c r="B146" s="181"/>
      <c r="C146" s="181"/>
      <c r="D146" s="181"/>
      <c r="E146" s="198"/>
      <c r="F146" s="181"/>
      <c r="G146" s="181"/>
    </row>
    <row r="147" spans="1:7" ht="12.75">
      <c r="A147" s="181"/>
      <c r="B147" s="181"/>
      <c r="C147" s="181"/>
      <c r="D147" s="181"/>
      <c r="E147" s="198"/>
      <c r="F147" s="181"/>
      <c r="G147" s="181"/>
    </row>
    <row r="148" spans="1:7" ht="12.75">
      <c r="A148" s="181"/>
      <c r="B148" s="181"/>
      <c r="C148" s="181"/>
      <c r="D148" s="181"/>
      <c r="E148" s="198"/>
      <c r="F148" s="181"/>
      <c r="G148" s="181"/>
    </row>
    <row r="149" spans="1:7" ht="12.75">
      <c r="A149" s="181"/>
      <c r="B149" s="181"/>
      <c r="C149" s="181"/>
      <c r="D149" s="181"/>
      <c r="E149" s="198"/>
      <c r="F149" s="181"/>
      <c r="G149" s="181"/>
    </row>
    <row r="150" spans="1:7" ht="12.75">
      <c r="A150" s="181"/>
      <c r="B150" s="181"/>
      <c r="C150" s="181"/>
      <c r="D150" s="181"/>
      <c r="E150" s="198"/>
      <c r="F150" s="181"/>
      <c r="G150" s="181"/>
    </row>
    <row r="151" spans="1:7" ht="12.75">
      <c r="A151" s="181"/>
      <c r="B151" s="181"/>
      <c r="C151" s="181"/>
      <c r="D151" s="181"/>
      <c r="E151" s="198"/>
      <c r="F151" s="181"/>
      <c r="G151" s="181"/>
    </row>
    <row r="152" spans="1:7" ht="12.75">
      <c r="A152" s="181"/>
      <c r="B152" s="181"/>
      <c r="C152" s="181"/>
      <c r="D152" s="181"/>
      <c r="E152" s="198"/>
      <c r="F152" s="181"/>
      <c r="G152" s="181"/>
    </row>
    <row r="153" spans="1:7" ht="12.75">
      <c r="A153" s="181"/>
      <c r="B153" s="181"/>
      <c r="C153" s="181"/>
      <c r="D153" s="181"/>
      <c r="E153" s="198"/>
      <c r="F153" s="181"/>
      <c r="G153" s="181"/>
    </row>
    <row r="154" spans="1:7" ht="12.75">
      <c r="A154" s="181"/>
      <c r="B154" s="181"/>
      <c r="C154" s="181"/>
      <c r="D154" s="181"/>
      <c r="E154" s="198"/>
      <c r="F154" s="181"/>
      <c r="G154" s="181"/>
    </row>
    <row r="155" spans="1:7" ht="12.75">
      <c r="A155" s="181"/>
      <c r="B155" s="181"/>
      <c r="C155" s="181"/>
      <c r="D155" s="181"/>
      <c r="E155" s="198"/>
      <c r="F155" s="181"/>
      <c r="G155" s="181"/>
    </row>
    <row r="156" spans="1:7" ht="12.75">
      <c r="A156" s="181"/>
      <c r="B156" s="181"/>
      <c r="C156" s="181"/>
      <c r="D156" s="181"/>
      <c r="E156" s="198"/>
      <c r="F156" s="181"/>
      <c r="G156" s="181"/>
    </row>
  </sheetData>
  <sheetProtection/>
  <mergeCells count="34">
    <mergeCell ref="C12:D12"/>
    <mergeCell ref="C14:G14"/>
    <mergeCell ref="A1:G1"/>
    <mergeCell ref="A3:B3"/>
    <mergeCell ref="A4:B4"/>
    <mergeCell ref="E4:G4"/>
    <mergeCell ref="C9:D9"/>
    <mergeCell ref="C10:D10"/>
    <mergeCell ref="C15:D15"/>
    <mergeCell ref="C17:D17"/>
    <mergeCell ref="C18:D18"/>
    <mergeCell ref="C20:D20"/>
    <mergeCell ref="C24:G24"/>
    <mergeCell ref="C26:D26"/>
    <mergeCell ref="C62:D62"/>
    <mergeCell ref="C40:D40"/>
    <mergeCell ref="C41:D41"/>
    <mergeCell ref="C27:D27"/>
    <mergeCell ref="C31:D31"/>
    <mergeCell ref="C33:D33"/>
    <mergeCell ref="C36:D36"/>
    <mergeCell ref="C48:D48"/>
    <mergeCell ref="C51:D51"/>
    <mergeCell ref="C54:D54"/>
    <mergeCell ref="C57:D57"/>
    <mergeCell ref="C59:D59"/>
    <mergeCell ref="C60:D60"/>
    <mergeCell ref="C80:D80"/>
    <mergeCell ref="C82:G82"/>
    <mergeCell ref="C68:G68"/>
    <mergeCell ref="C69:D69"/>
    <mergeCell ref="C71:G71"/>
    <mergeCell ref="C72:D72"/>
    <mergeCell ref="C73:D7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Tatka</dc:creator>
  <cp:keywords/>
  <dc:description/>
  <cp:lastModifiedBy>Kajzarová Jitka</cp:lastModifiedBy>
  <dcterms:created xsi:type="dcterms:W3CDTF">2012-11-05T10:06:35Z</dcterms:created>
  <dcterms:modified xsi:type="dcterms:W3CDTF">2014-11-10T07:15:16Z</dcterms:modified>
  <cp:category/>
  <cp:version/>
  <cp:contentType/>
  <cp:contentStatus/>
</cp:coreProperties>
</file>