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27975" windowHeight="8220" tabRatio="871" activeTab="0"/>
  </bookViews>
  <sheets>
    <sheet name="Krycí list" sheetId="1" r:id="rId1"/>
    <sheet name="Rekapitulace" sheetId="2" r:id="rId2"/>
    <sheet name="Hodinová sazba" sheetId="3" r:id="rId3"/>
    <sheet name="Kusový" sheetId="4" r:id="rId4"/>
    <sheet name="Svítidla hlavní" sheetId="5" r:id="rId5"/>
    <sheet name="Napájecí systémy+vývody" sheetId="6" r:id="rId6"/>
    <sheet name="DOPLNĚNÍ" sheetId="7" r:id="rId7"/>
  </sheets>
  <externalReferences>
    <externalReference r:id="rId10"/>
  </externalReferences>
  <definedNames>
    <definedName name="_Order1" localSheetId="2" hidden="1">255</definedName>
    <definedName name="_Order1" localSheetId="3" hidden="1">255</definedName>
    <definedName name="_Order1" localSheetId="1" hidden="1">255</definedName>
    <definedName name="_Order1" localSheetId="4" hidden="1">255</definedName>
    <definedName name="_Order2" localSheetId="2" hidden="1">255</definedName>
    <definedName name="_Order2" localSheetId="3" hidden="1">255</definedName>
    <definedName name="_Order2" localSheetId="1" hidden="1">255</definedName>
    <definedName name="_Order2" localSheetId="4" hidden="1">255</definedName>
    <definedName name="cisloobjektu">'[1]Krycí list'!$A$5</definedName>
    <definedName name="cislostavby">'[1]Krycí list'!$A$7</definedName>
    <definedName name="Dodavka">'Rekapitulace'!$G$20</definedName>
    <definedName name="fd">'[1]Rekapitulace'!$G$26</definedName>
    <definedName name="G___P__" localSheetId="6">#REF!</definedName>
    <definedName name="G___P__" localSheetId="2">'Hodinová sazba'!#REF!</definedName>
    <definedName name="G___P__" localSheetId="3">'Kusový'!#REF!</definedName>
    <definedName name="G___P__" localSheetId="1">'Rekapitulace'!#REF!</definedName>
    <definedName name="G___P__" localSheetId="4">'Svítidla hlavní'!#REF!</definedName>
    <definedName name="G___P__">#REF!</definedName>
    <definedName name="HSV">'Rekapitulace'!$E$20</definedName>
    <definedName name="HZS">'Rekapitulace'!$I$33</definedName>
    <definedName name="Mont">'Rekapitulace'!$H$20</definedName>
    <definedName name="nazevobjektu">'[1]Krycí list'!$C$5</definedName>
    <definedName name="nazevstavby">'[1]Krycí list'!$C$7</definedName>
    <definedName name="_xlnm.Print_Area" localSheetId="6">'DOPLNĚNÍ'!$A$1:$L$25</definedName>
    <definedName name="_xlnm.Print_Area" localSheetId="2">'Hodinová sazba'!$A$1:$H$18</definedName>
    <definedName name="_xlnm.Print_Area" localSheetId="0">'Krycí list'!$A$1:$G$35</definedName>
    <definedName name="_xlnm.Print_Area" localSheetId="3">'Kusový'!$A$1:$L$39</definedName>
    <definedName name="_xlnm.Print_Area" localSheetId="5">'Napájecí systémy+vývody'!$A$1:$L$27</definedName>
    <definedName name="_xlnm.Print_Area" localSheetId="1">'Rekapitulace'!$A$1:$I$47</definedName>
    <definedName name="_xlnm.Print_Area" localSheetId="4">'Svítidla hlavní'!$A$1:$L$26</definedName>
    <definedName name="PocetMJ">'Krycí list'!$G$5</definedName>
    <definedName name="Projektant">'Krycí list'!$C$7</definedName>
    <definedName name="PSV">'Rekapitulace'!$F$20</definedName>
    <definedName name="SazbaDPH1">'Krycí list'!$C$29</definedName>
    <definedName name="SazbaDPH2">'Krycí list'!$C$31</definedName>
    <definedName name="VRN">'[1]Rekapitulace'!$H$39</definedName>
  </definedNames>
  <calcPr fullCalcOnLoad="1"/>
</workbook>
</file>

<file path=xl/sharedStrings.xml><?xml version="1.0" encoding="utf-8"?>
<sst xmlns="http://schemas.openxmlformats.org/spreadsheetml/2006/main" count="311" uniqueCount="189">
  <si>
    <t>J</t>
  </si>
  <si>
    <t>Cena</t>
  </si>
  <si>
    <t>Celkem</t>
  </si>
  <si>
    <t>ks</t>
  </si>
  <si>
    <t>Název</t>
  </si>
  <si>
    <t>Počet</t>
  </si>
  <si>
    <t>h</t>
  </si>
  <si>
    <t xml:space="preserve"> </t>
  </si>
  <si>
    <t>dozor</t>
  </si>
  <si>
    <t>součet položky</t>
  </si>
  <si>
    <t>Materiál nosný délkový</t>
  </si>
  <si>
    <t>m</t>
  </si>
  <si>
    <t>Materiál nosný kusový</t>
  </si>
  <si>
    <t>Prichytka mala</t>
  </si>
  <si>
    <t>do 10x CYKY 3x1.5</t>
  </si>
  <si>
    <t>2. Nejsou zahrnuty individuální možnosti dodavatele</t>
  </si>
  <si>
    <t xml:space="preserve">3. Veškeré konkretní typy materiálu a výrobků lze považovat pouze za příklady možného provedení z hlediska </t>
  </si>
  <si>
    <t>Kč</t>
  </si>
  <si>
    <t>4</t>
  </si>
  <si>
    <t>ověření parametrů napojovaného zařízení, úprava instalace, finál.dokončování</t>
  </si>
  <si>
    <t>Jistic instalacni</t>
  </si>
  <si>
    <t>1 P</t>
  </si>
  <si>
    <t>10A/C</t>
  </si>
  <si>
    <t>3 P</t>
  </si>
  <si>
    <t>Svorka radova</t>
  </si>
  <si>
    <t>RSA</t>
  </si>
  <si>
    <t>6A/C</t>
  </si>
  <si>
    <t>Trubky</t>
  </si>
  <si>
    <t>Trubka</t>
  </si>
  <si>
    <t>Kabel CYKY</t>
  </si>
  <si>
    <t>Zemnici drat</t>
  </si>
  <si>
    <t>Práce účtované hodinovou sazbou</t>
  </si>
  <si>
    <t>CELKEM délkový materiál</t>
  </si>
  <si>
    <t>ocelova</t>
  </si>
  <si>
    <t>6021</t>
  </si>
  <si>
    <t>Ocelova konstr pro pristroje  do 5 kg</t>
  </si>
  <si>
    <t>Svorka pripojovaci</t>
  </si>
  <si>
    <t xml:space="preserve">Montáž </t>
  </si>
  <si>
    <t>Drobný montážní materiál - svorky, držáky dle upřesnění stavby</t>
  </si>
  <si>
    <t>4. Rozumí se, že v době výběrového řízení nebude projektová dokumentace nutně kompletní v každém detailu.</t>
  </si>
  <si>
    <t xml:space="preserve">    Dodavatel doplní poskytnuté informace svými vlastními znalostmi a zkušenostmi tak,</t>
  </si>
  <si>
    <t xml:space="preserve">5. Pokud se ve výkazu výměr nebo v popisu materiálně technických standardů objeví odkaz na konkrétní obchodní </t>
  </si>
  <si>
    <t xml:space="preserve">   firmu, název nebo specifické označení výrobku, neznamená to, že zadavatel požaduje ocenění tohoto konkrétního</t>
  </si>
  <si>
    <t xml:space="preserve">   výrobku, ale uchazeč může nabídnout i jiné kvalitativně a technicky totožné řešení.</t>
  </si>
  <si>
    <t xml:space="preserve">    technických vlastností nikoli za návrh nebo použití uvedeného typu.</t>
  </si>
  <si>
    <t xml:space="preserve">    profesemi na stavbě. </t>
  </si>
  <si>
    <t xml:space="preserve">    kontroly postupu prací s aktuální dokumentací technologie laboratoří a koordinace se zúčastněnými </t>
  </si>
  <si>
    <t xml:space="preserve">6. Doporučuji při ocenění uvažovat i hodinové sazby. Doporučení je z důvodu realizace velkého množství vývodů, </t>
  </si>
  <si>
    <t xml:space="preserve">    Rozpočet (výkaz výměr) je vypracován za následujících předpokladů:</t>
  </si>
  <si>
    <t>Podrobný popis svítidel viz  Legenda svítidel</t>
  </si>
  <si>
    <t>EP</t>
  </si>
  <si>
    <t xml:space="preserve">            Ekologický příspěvek svítidlo</t>
  </si>
  <si>
    <t xml:space="preserve">            Ekologický příspěvek světelný zdroj</t>
  </si>
  <si>
    <t xml:space="preserve">            Montážní set</t>
  </si>
  <si>
    <t>Kabel 1-CXKH-R</t>
  </si>
  <si>
    <t xml:space="preserve">1. Ceny jsou orientační a neobsahují DPH. </t>
  </si>
  <si>
    <t xml:space="preserve">    aby mohl připravit cenovou nabídku. Předpokládají se množstevní slevy dodavatelů.</t>
  </si>
  <si>
    <t>345-</t>
  </si>
  <si>
    <t>Montáž prichytka mala</t>
  </si>
  <si>
    <t>Montáž ocelova konstr pro pristroje  do 5 kg</t>
  </si>
  <si>
    <t>210 22-0101.R00</t>
  </si>
  <si>
    <t>Montáž</t>
  </si>
  <si>
    <t xml:space="preserve">            Montáž</t>
  </si>
  <si>
    <t>348-</t>
  </si>
  <si>
    <t>358-</t>
  </si>
  <si>
    <t>210 12-0401.R00</t>
  </si>
  <si>
    <t>210 12-0451.R00</t>
  </si>
  <si>
    <t>210 02-0651</t>
  </si>
  <si>
    <t>210 22-0301.R00</t>
  </si>
  <si>
    <t>210 22-0302.R00</t>
  </si>
  <si>
    <t>210810045</t>
  </si>
  <si>
    <t>210010063</t>
  </si>
  <si>
    <t>210 12-0451</t>
  </si>
  <si>
    <t>210 12-0401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</si>
  <si>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</si>
  <si>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</si>
  <si>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</si>
  <si>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</si>
  <si>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</si>
  <si>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</si>
  <si>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</si>
  <si>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</si>
  <si>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HZS</t>
  </si>
  <si>
    <t>CELKEM  OBJEKT</t>
  </si>
  <si>
    <t>VEDLEJŠÍ ROZPOČTOVÉ  NÁKLADY</t>
  </si>
  <si>
    <t>Název VRN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</si>
  <si>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</si>
  <si>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</si>
  <si>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</si>
  <si>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</si>
  <si>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</si>
  <si>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</si>
  <si>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</si>
  <si>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</si>
  <si>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</si>
  <si>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</si>
  <si>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</si>
  <si>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Rozpočet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</si>
  <si>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</si>
  <si>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</si>
  <si>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</si>
  <si>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</si>
  <si>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</si>
  <si>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</si>
  <si>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</si>
  <si>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</si>
  <si>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</si>
  <si>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</si>
  <si>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</si>
  <si>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</si>
  <si>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</si>
  <si>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</si>
  <si>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</si>
  <si>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</si>
  <si>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</si>
  <si>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</si>
  <si>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</si>
  <si>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</si>
  <si>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</si>
  <si>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</si>
  <si>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</si>
  <si>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</si>
  <si>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</si>
  <si>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</si>
  <si>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</si>
  <si>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</si>
  <si>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</si>
  <si>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</si>
  <si>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</si>
  <si>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</si>
  <si>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</si>
  <si>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</si>
  <si>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</si>
  <si>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</si>
  <si>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</si>
  <si>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</si>
  <si>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</si>
  <si>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</si>
  <si>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</si>
  <si>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</si>
  <si>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</si>
  <si>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</si>
  <si>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M21</t>
  </si>
  <si>
    <t>Elektromotáže</t>
  </si>
  <si>
    <t>Cena 
material</t>
  </si>
  <si>
    <t>Cena
 montáž</t>
  </si>
  <si>
    <t>Celkem 
material</t>
  </si>
  <si>
    <t>Celkem
montáž</t>
  </si>
  <si>
    <t>MATERIAL PODRUŽNÝ 3% Z CENY NOSNÉHO MATERIALU</t>
  </si>
  <si>
    <t>Prořez délkového materialu 5% z ceny délkového mateialu</t>
  </si>
  <si>
    <t>PODÍL PŘIDRUŽENÉ VÝROBY 6% Z CENY MATERIÁLU NOSNÉHO KUSOVÉHO</t>
  </si>
  <si>
    <t>POZNÁMKA: Zemní práce jsou uvažovány v rámci stavby objektu</t>
  </si>
  <si>
    <t xml:space="preserve">MATERIAL PODRUŽNÝ 3% Z CENY </t>
  </si>
  <si>
    <t xml:space="preserve">PODÍL PŘIDRUŽENÉ VÝROBY 6% Z CENY </t>
  </si>
  <si>
    <t>p.č.</t>
  </si>
  <si>
    <t>č. položky</t>
  </si>
  <si>
    <t xml:space="preserve">7. Ceník RTS neobsahuje některé zde uvedené specifikace a montáže.  U položek které nejsou součástí ceníku RTS jsou   </t>
  </si>
  <si>
    <t xml:space="preserve">    uvedena pouze čísla hl. skupiny. </t>
  </si>
  <si>
    <t>č.položky</t>
  </si>
  <si>
    <t>SUBTECH, s.r.o.</t>
  </si>
  <si>
    <t>5x1,5</t>
  </si>
  <si>
    <t>5x2,5</t>
  </si>
  <si>
    <t>Instalační krabice včetně svorkovnice, IP44</t>
  </si>
  <si>
    <t>Stykac  4P instal</t>
  </si>
  <si>
    <t>25A</t>
  </si>
  <si>
    <t>Soumrakovy spinac</t>
  </si>
  <si>
    <t>s nastennym cidlem</t>
  </si>
  <si>
    <t xml:space="preserve"> CELKEM</t>
  </si>
  <si>
    <t>Specifikace - doplnění stávajících rozvaděčů</t>
  </si>
  <si>
    <t>B2 s1 d0</t>
  </si>
  <si>
    <t>Suma</t>
  </si>
  <si>
    <t xml:space="preserve">nezměřitelné montážní práce </t>
  </si>
  <si>
    <t>FN Brno - Heliport HEMS</t>
  </si>
  <si>
    <t>Fakultní nemocnice Brno</t>
  </si>
  <si>
    <t xml:space="preserve">A3 -   Prachotěsné zářivkové svítidlo </t>
  </si>
  <si>
    <t>2x58/840</t>
  </si>
  <si>
    <t xml:space="preserve">            T8 2x58W/840</t>
  </si>
  <si>
    <t>SO 03 - Zastřešení vstupu urgentního příjmu</t>
  </si>
  <si>
    <t>F3.06 - Silnoproudé instalace</t>
  </si>
  <si>
    <t>Uzemnění</t>
  </si>
  <si>
    <t>Svorka pasek/drat</t>
  </si>
  <si>
    <t>SR 3a</t>
  </si>
  <si>
    <t xml:space="preserve"> 10 mm</t>
  </si>
  <si>
    <t>Zemnici tyc+svorka</t>
  </si>
  <si>
    <t>ZT 2.0 sv</t>
  </si>
  <si>
    <t>Svítidla</t>
  </si>
  <si>
    <t>Rozvaděč RL2/1 - doplnění</t>
  </si>
  <si>
    <t>urgentní příjem</t>
  </si>
  <si>
    <t>SOUPIS PRACÍ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</si>
</sst>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dd/mm/yy"/>
    <numFmt numFmtId="166" formatCode="0.000"/>
    <numFmt numFmtId="167" formatCode="General_)"/>
    <numFmt numFmtId="168" formatCode="0.0"/>
    <numFmt numFmtId="169" formatCode="#,##0\ &quot;Kč&quot;"/>
  </numFmts>
  <fonts count="43">
    <font>
      <sz val="12"/>
      <name val="Courier"/>
      <family val="3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 CE"/>
      <family val="1"/>
    </font>
    <font>
      <sz val="10"/>
      <name val="Arial CE"/>
      <family val="0"/>
    </font>
    <font>
      <sz val="10"/>
      <color indexed="8"/>
      <name val="Times New Roman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Courier"/>
      <family val="3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8"/>
      <name val="Arial CE"/>
      <family val="2"/>
    </font>
    <font>
      <sz val="10"/>
      <name val="Courier New"/>
      <family val="3"/>
    </font>
    <font>
      <sz val="10"/>
      <color indexed="10"/>
      <name val="Times New Roman CE"/>
      <family val="1"/>
    </font>
    <font>
      <sz val="10"/>
      <color rgb="FFFF000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0" borderId="0" applyNumberFormat="0" applyFill="0" applyBorder="0" applyAlignment="0">
      <protection/>
    </xf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40" fillId="0" borderId="0">
      <alignment/>
      <protection/>
    </xf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3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Protection="0">
      <alignment/>
    </xf>
    <xf numFmtId="0" fontId="3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167" fontId="17" fillId="0" borderId="0" applyBorder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>
      <alignment/>
      <protection/>
    </xf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77" applyFont="1">
      <alignment/>
      <protection/>
    </xf>
    <xf numFmtId="0" fontId="5" fillId="0" borderId="0" xfId="77" applyFont="1">
      <alignment/>
      <protection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77" applyFont="1" applyAlignment="1">
      <alignment horizontal="right"/>
      <protection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77" applyNumberFormat="1" applyFont="1" applyAlignment="1">
      <alignment horizontal="right"/>
      <protection/>
    </xf>
    <xf numFmtId="0" fontId="2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49" fontId="6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2" fillId="0" borderId="0" xfId="77" applyFont="1" applyFill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77" applyNumberFormat="1" applyFont="1" applyFill="1" applyAlignment="1">
      <alignment horizontal="right"/>
      <protection/>
    </xf>
    <xf numFmtId="1" fontId="2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2" fillId="0" borderId="0" xfId="77" applyFont="1" applyAlignment="1">
      <alignment wrapText="1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4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 horizontal="right"/>
      <protection/>
    </xf>
    <xf numFmtId="49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10" xfId="77" applyFont="1" applyBorder="1">
      <alignment/>
      <protection/>
    </xf>
    <xf numFmtId="4" fontId="5" fillId="0" borderId="10" xfId="77" applyNumberFormat="1" applyFont="1" applyBorder="1" applyAlignment="1">
      <alignment horizontal="right"/>
      <protection/>
    </xf>
    <xf numFmtId="4" fontId="5" fillId="0" borderId="10" xfId="77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right"/>
    </xf>
    <xf numFmtId="0" fontId="6" fillId="0" borderId="0" xfId="0" applyFont="1" applyFill="1" applyAlignment="1">
      <alignment/>
    </xf>
    <xf numFmtId="49" fontId="29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2" fontId="2" fillId="0" borderId="0" xfId="77" applyNumberFormat="1" applyFont="1" applyFill="1">
      <alignment/>
      <protection/>
    </xf>
    <xf numFmtId="0" fontId="2" fillId="0" borderId="0" xfId="77" applyFont="1" applyFill="1" applyAlignment="1">
      <alignment horizontal="left"/>
      <protection/>
    </xf>
    <xf numFmtId="49" fontId="2" fillId="0" borderId="0" xfId="0" applyNumberFormat="1" applyFont="1" applyFill="1" applyAlignment="1">
      <alignment/>
    </xf>
    <xf numFmtId="0" fontId="31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5" fillId="0" borderId="0" xfId="77" applyFont="1" applyFill="1">
      <alignment/>
      <protection/>
    </xf>
    <xf numFmtId="0" fontId="31" fillId="0" borderId="11" xfId="0" applyFont="1" applyBorder="1" applyAlignment="1">
      <alignment horizontal="right" wrapText="1"/>
    </xf>
    <xf numFmtId="0" fontId="2" fillId="0" borderId="0" xfId="77" applyFont="1" applyFill="1" applyBorder="1">
      <alignment/>
      <protection/>
    </xf>
    <xf numFmtId="0" fontId="2" fillId="0" borderId="0" xfId="0" applyFont="1" applyFill="1" applyBorder="1" applyAlignment="1">
      <alignment horizontal="right"/>
    </xf>
    <xf numFmtId="0" fontId="2" fillId="0" borderId="0" xfId="77" applyFont="1" applyFill="1" applyBorder="1" applyAlignment="1">
      <alignment horizontal="right"/>
      <protection/>
    </xf>
    <xf numFmtId="4" fontId="2" fillId="0" borderId="0" xfId="77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67" fontId="32" fillId="0" borderId="0" xfId="73" applyFont="1">
      <alignment/>
      <protection/>
    </xf>
    <xf numFmtId="1" fontId="6" fillId="0" borderId="0" xfId="0" applyNumberFormat="1" applyFont="1" applyAlignment="1">
      <alignment horizontal="right"/>
    </xf>
    <xf numFmtId="167" fontId="28" fillId="0" borderId="0" xfId="73" applyFont="1" applyAlignment="1" applyProtection="1">
      <alignment horizontal="left"/>
      <protection/>
    </xf>
    <xf numFmtId="167" fontId="28" fillId="0" borderId="0" xfId="73" applyFont="1">
      <alignment/>
      <protection/>
    </xf>
    <xf numFmtId="167" fontId="28" fillId="0" borderId="0" xfId="73" applyFont="1" applyFill="1" applyAlignment="1" applyProtection="1">
      <alignment horizontal="right"/>
      <protection/>
    </xf>
    <xf numFmtId="165" fontId="6" fillId="0" borderId="0" xfId="0" applyNumberFormat="1" applyFont="1" applyFill="1" applyAlignment="1">
      <alignment/>
    </xf>
    <xf numFmtId="167" fontId="6" fillId="0" borderId="0" xfId="73" applyFont="1" applyAlignment="1" applyProtection="1">
      <alignment horizontal="left"/>
      <protection/>
    </xf>
    <xf numFmtId="167" fontId="6" fillId="0" borderId="0" xfId="73" applyFont="1">
      <alignment/>
      <protection/>
    </xf>
    <xf numFmtId="167" fontId="6" fillId="0" borderId="0" xfId="73" applyFont="1" applyFill="1" applyAlignment="1" applyProtection="1">
      <alignment horizontal="right"/>
      <protection/>
    </xf>
    <xf numFmtId="4" fontId="6" fillId="0" borderId="0" xfId="38" applyNumberFormat="1" applyFont="1" applyAlignment="1" applyProtection="1">
      <alignment horizontal="right"/>
      <protection/>
    </xf>
    <xf numFmtId="1" fontId="6" fillId="0" borderId="0" xfId="0" applyNumberFormat="1" applyFont="1" applyFill="1" applyAlignment="1">
      <alignment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5" fillId="0" borderId="0" xfId="77" applyNumberFormat="1" applyFont="1" applyAlignment="1">
      <alignment horizontal="right"/>
      <protection/>
    </xf>
    <xf numFmtId="0" fontId="2" fillId="19" borderId="0" xfId="77" applyFont="1" applyFill="1">
      <alignment/>
      <protection/>
    </xf>
    <xf numFmtId="0" fontId="2" fillId="19" borderId="0" xfId="77" applyFont="1" applyFill="1" applyAlignment="1">
      <alignment horizontal="right"/>
      <protection/>
    </xf>
    <xf numFmtId="4" fontId="2" fillId="19" borderId="0" xfId="77" applyNumberFormat="1" applyFont="1" applyFill="1" applyAlignment="1">
      <alignment horizontal="right"/>
      <protection/>
    </xf>
    <xf numFmtId="0" fontId="3" fillId="19" borderId="0" xfId="77" applyFont="1" applyFill="1">
      <alignment/>
      <protection/>
    </xf>
    <xf numFmtId="0" fontId="25" fillId="19" borderId="0" xfId="77" applyFont="1" applyFill="1">
      <alignment/>
      <protection/>
    </xf>
    <xf numFmtId="0" fontId="5" fillId="0" borderId="0" xfId="77" applyFont="1">
      <alignment/>
      <protection/>
    </xf>
    <xf numFmtId="0" fontId="5" fillId="0" borderId="0" xfId="77" applyFont="1" applyAlignment="1">
      <alignment horizontal="left"/>
      <protection/>
    </xf>
    <xf numFmtId="49" fontId="29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wrapText="1"/>
      <protection locked="0"/>
    </xf>
    <xf numFmtId="2" fontId="2" fillId="0" borderId="0" xfId="0" applyNumberFormat="1" applyFont="1" applyBorder="1" applyAlignment="1" applyProtection="1">
      <alignment horizontal="right" wrapText="1"/>
      <protection locked="0"/>
    </xf>
    <xf numFmtId="2" fontId="2" fillId="0" borderId="0" xfId="0" applyNumberFormat="1" applyFont="1" applyBorder="1" applyAlignment="1" applyProtection="1">
      <alignment horizontal="left" wrapText="1"/>
      <protection locked="0"/>
    </xf>
    <xf numFmtId="1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2" fontId="2" fillId="0" borderId="0" xfId="0" applyNumberFormat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 applyProtection="1">
      <alignment horizontal="right"/>
      <protection/>
    </xf>
    <xf numFmtId="0" fontId="2" fillId="0" borderId="0" xfId="77" applyFont="1" applyBorder="1" applyAlignment="1" applyProtection="1">
      <alignment wrapText="1"/>
      <protection locked="0"/>
    </xf>
    <xf numFmtId="1" fontId="2" fillId="0" borderId="0" xfId="77" applyNumberFormat="1" applyFont="1" applyBorder="1" applyAlignment="1" applyProtection="1">
      <alignment horizontal="right" wrapText="1"/>
      <protection locked="0"/>
    </xf>
    <xf numFmtId="0" fontId="2" fillId="0" borderId="0" xfId="77" applyFont="1" applyBorder="1" applyAlignment="1" applyProtection="1">
      <alignment horizontal="left" wrapText="1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0" fontId="5" fillId="0" borderId="0" xfId="77" applyFont="1" applyBorder="1" applyAlignment="1" applyProtection="1">
      <alignment/>
      <protection locked="0"/>
    </xf>
    <xf numFmtId="0" fontId="2" fillId="0" borderId="0" xfId="77" applyFont="1" applyBorder="1" applyAlignment="1" applyProtection="1">
      <alignment horizontal="right" wrapText="1"/>
      <protection locked="0"/>
    </xf>
    <xf numFmtId="4" fontId="2" fillId="0" borderId="0" xfId="77" applyNumberFormat="1" applyFont="1" applyBorder="1" applyAlignment="1" applyProtection="1">
      <alignment horizontal="right" wrapText="1"/>
      <protection locked="0"/>
    </xf>
    <xf numFmtId="0" fontId="2" fillId="0" borderId="0" xfId="77" applyFont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Fill="1" applyBorder="1" applyAlignment="1" applyProtection="1">
      <alignment horizontal="left" wrapText="1"/>
      <protection locked="0"/>
    </xf>
    <xf numFmtId="1" fontId="2" fillId="0" borderId="0" xfId="0" applyNumberFormat="1" applyFont="1" applyFill="1" applyBorder="1" applyAlignment="1" applyProtection="1">
      <alignment horizontal="right" wrapText="1"/>
      <protection locked="0"/>
    </xf>
    <xf numFmtId="2" fontId="2" fillId="0" borderId="0" xfId="0" applyNumberFormat="1" applyFont="1" applyFill="1" applyBorder="1" applyAlignment="1" applyProtection="1">
      <alignment horizontal="right" wrapText="1"/>
      <protection locked="0"/>
    </xf>
    <xf numFmtId="4" fontId="2" fillId="0" borderId="0" xfId="77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2" fontId="2" fillId="0" borderId="0" xfId="0" applyNumberFormat="1" applyFont="1" applyFill="1" applyBorder="1" applyAlignment="1" applyProtection="1">
      <alignment wrapText="1"/>
      <protection locked="0"/>
    </xf>
    <xf numFmtId="1" fontId="2" fillId="0" borderId="0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Fill="1" applyBorder="1" applyAlignment="1" applyProtection="1">
      <alignment horizontal="right" wrapText="1"/>
      <protection locked="0"/>
    </xf>
    <xf numFmtId="49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/>
    </xf>
    <xf numFmtId="4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>
      <alignment horizontal="right"/>
      <protection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6" fillId="0" borderId="0" xfId="53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34" fillId="0" borderId="12" xfId="72" applyFont="1" applyBorder="1">
      <alignment/>
      <protection/>
    </xf>
    <xf numFmtId="0" fontId="33" fillId="0" borderId="12" xfId="72" applyFont="1" applyBorder="1">
      <alignment/>
      <protection/>
    </xf>
    <xf numFmtId="0" fontId="33" fillId="0" borderId="12" xfId="72" applyFont="1" applyBorder="1" applyAlignment="1">
      <alignment horizontal="right"/>
      <protection/>
    </xf>
    <xf numFmtId="0" fontId="33" fillId="0" borderId="13" xfId="72" applyFont="1" applyBorder="1">
      <alignment/>
      <protection/>
    </xf>
    <xf numFmtId="0" fontId="33" fillId="0" borderId="12" xfId="0" applyNumberFormat="1" applyFont="1" applyBorder="1" applyAlignment="1">
      <alignment horizontal="left"/>
    </xf>
    <xf numFmtId="0" fontId="33" fillId="0" borderId="14" xfId="0" applyNumberFormat="1" applyFont="1" applyBorder="1" applyAlignment="1">
      <alignment/>
    </xf>
    <xf numFmtId="0" fontId="34" fillId="0" borderId="15" xfId="72" applyFont="1" applyBorder="1">
      <alignment/>
      <protection/>
    </xf>
    <xf numFmtId="0" fontId="33" fillId="0" borderId="15" xfId="72" applyFont="1" applyBorder="1">
      <alignment/>
      <protection/>
    </xf>
    <xf numFmtId="0" fontId="33" fillId="0" borderId="15" xfId="72" applyFont="1" applyBorder="1" applyAlignment="1">
      <alignment horizontal="right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49" fontId="35" fillId="0" borderId="0" xfId="0" applyNumberFormat="1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0" xfId="0" applyFont="1" applyBorder="1" applyAlignment="1">
      <alignment horizontal="centerContinuous"/>
    </xf>
    <xf numFmtId="49" fontId="34" fillId="19" borderId="16" xfId="0" applyNumberFormat="1" applyFont="1" applyFill="1" applyBorder="1" applyAlignment="1">
      <alignment horizontal="center"/>
    </xf>
    <xf numFmtId="0" fontId="34" fillId="19" borderId="17" xfId="0" applyFont="1" applyFill="1" applyBorder="1" applyAlignment="1">
      <alignment horizontal="center"/>
    </xf>
    <xf numFmtId="0" fontId="34" fillId="19" borderId="18" xfId="0" applyFont="1" applyFill="1" applyBorder="1" applyAlignment="1">
      <alignment horizontal="center"/>
    </xf>
    <xf numFmtId="0" fontId="34" fillId="19" borderId="19" xfId="0" applyFont="1" applyFill="1" applyBorder="1" applyAlignment="1">
      <alignment horizontal="center"/>
    </xf>
    <xf numFmtId="0" fontId="34" fillId="19" borderId="20" xfId="0" applyFont="1" applyFill="1" applyBorder="1" applyAlignment="1">
      <alignment horizontal="center"/>
    </xf>
    <xf numFmtId="0" fontId="34" fillId="19" borderId="21" xfId="0" applyFont="1" applyFill="1" applyBorder="1" applyAlignment="1">
      <alignment horizontal="center"/>
    </xf>
    <xf numFmtId="49" fontId="36" fillId="0" borderId="22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33" fillId="0" borderId="23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3" fontId="33" fillId="0" borderId="25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0" fontId="34" fillId="19" borderId="16" xfId="0" applyFont="1" applyFill="1" applyBorder="1" applyAlignment="1">
      <alignment/>
    </xf>
    <xf numFmtId="0" fontId="34" fillId="19" borderId="17" xfId="0" applyFont="1" applyFill="1" applyBorder="1" applyAlignment="1">
      <alignment/>
    </xf>
    <xf numFmtId="3" fontId="34" fillId="19" borderId="18" xfId="0" applyNumberFormat="1" applyFont="1" applyFill="1" applyBorder="1" applyAlignment="1">
      <alignment/>
    </xf>
    <xf numFmtId="3" fontId="34" fillId="19" borderId="19" xfId="0" applyNumberFormat="1" applyFont="1" applyFill="1" applyBorder="1" applyAlignment="1">
      <alignment/>
    </xf>
    <xf numFmtId="3" fontId="34" fillId="19" borderId="20" xfId="0" applyNumberFormat="1" applyFont="1" applyFill="1" applyBorder="1" applyAlignment="1">
      <alignment/>
    </xf>
    <xf numFmtId="3" fontId="34" fillId="19" borderId="21" xfId="0" applyNumberFormat="1" applyFont="1" applyFill="1" applyBorder="1" applyAlignment="1">
      <alignment/>
    </xf>
    <xf numFmtId="3" fontId="35" fillId="0" borderId="0" xfId="0" applyNumberFormat="1" applyFont="1" applyAlignment="1">
      <alignment horizontal="centerContinuous"/>
    </xf>
    <xf numFmtId="0" fontId="34" fillId="19" borderId="27" xfId="0" applyFont="1" applyFill="1" applyBorder="1" applyAlignment="1">
      <alignment/>
    </xf>
    <xf numFmtId="0" fontId="34" fillId="19" borderId="28" xfId="0" applyFont="1" applyFill="1" applyBorder="1" applyAlignment="1">
      <alignment/>
    </xf>
    <xf numFmtId="0" fontId="33" fillId="19" borderId="29" xfId="0" applyFont="1" applyFill="1" applyBorder="1" applyAlignment="1">
      <alignment/>
    </xf>
    <xf numFmtId="0" fontId="34" fillId="19" borderId="30" xfId="0" applyFont="1" applyFill="1" applyBorder="1" applyAlignment="1">
      <alignment horizontal="right"/>
    </xf>
    <xf numFmtId="0" fontId="34" fillId="19" borderId="28" xfId="0" applyFont="1" applyFill="1" applyBorder="1" applyAlignment="1">
      <alignment horizontal="right"/>
    </xf>
    <xf numFmtId="0" fontId="34" fillId="19" borderId="31" xfId="0" applyFont="1" applyFill="1" applyBorder="1" applyAlignment="1">
      <alignment horizontal="center"/>
    </xf>
    <xf numFmtId="4" fontId="37" fillId="19" borderId="28" xfId="0" applyNumberFormat="1" applyFont="1" applyFill="1" applyBorder="1" applyAlignment="1">
      <alignment horizontal="right"/>
    </xf>
    <xf numFmtId="4" fontId="37" fillId="19" borderId="29" xfId="0" applyNumberFormat="1" applyFont="1" applyFill="1" applyBorder="1" applyAlignment="1">
      <alignment horizontal="right"/>
    </xf>
    <xf numFmtId="0" fontId="33" fillId="0" borderId="32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34" xfId="0" applyFont="1" applyBorder="1" applyAlignment="1">
      <alignment/>
    </xf>
    <xf numFmtId="3" fontId="33" fillId="0" borderId="35" xfId="0" applyNumberFormat="1" applyFont="1" applyBorder="1" applyAlignment="1">
      <alignment horizontal="right"/>
    </xf>
    <xf numFmtId="168" fontId="33" fillId="0" borderId="36" xfId="0" applyNumberFormat="1" applyFont="1" applyBorder="1" applyAlignment="1">
      <alignment horizontal="right"/>
    </xf>
    <xf numFmtId="3" fontId="33" fillId="0" borderId="37" xfId="0" applyNumberFormat="1" applyFont="1" applyBorder="1" applyAlignment="1">
      <alignment horizontal="right"/>
    </xf>
    <xf numFmtId="4" fontId="33" fillId="0" borderId="33" xfId="0" applyNumberFormat="1" applyFont="1" applyBorder="1" applyAlignment="1">
      <alignment horizontal="right"/>
    </xf>
    <xf numFmtId="3" fontId="33" fillId="0" borderId="34" xfId="0" applyNumberFormat="1" applyFont="1" applyBorder="1" applyAlignment="1">
      <alignment horizontal="right"/>
    </xf>
    <xf numFmtId="0" fontId="33" fillId="19" borderId="38" xfId="0" applyFont="1" applyFill="1" applyBorder="1" applyAlignment="1">
      <alignment/>
    </xf>
    <xf numFmtId="0" fontId="34" fillId="19" borderId="10" xfId="0" applyFont="1" applyFill="1" applyBorder="1" applyAlignment="1">
      <alignment/>
    </xf>
    <xf numFmtId="0" fontId="33" fillId="19" borderId="10" xfId="0" applyFont="1" applyFill="1" applyBorder="1" applyAlignment="1">
      <alignment/>
    </xf>
    <xf numFmtId="4" fontId="33" fillId="19" borderId="39" xfId="0" applyNumberFormat="1" applyFont="1" applyFill="1" applyBorder="1" applyAlignment="1">
      <alignment/>
    </xf>
    <xf numFmtId="4" fontId="33" fillId="19" borderId="38" xfId="0" applyNumberFormat="1" applyFont="1" applyFill="1" applyBorder="1" applyAlignment="1">
      <alignment/>
    </xf>
    <xf numFmtId="4" fontId="33" fillId="19" borderId="10" xfId="0" applyNumberFormat="1" applyFont="1" applyFill="1" applyBorder="1" applyAlignment="1">
      <alignment/>
    </xf>
    <xf numFmtId="0" fontId="35" fillId="0" borderId="40" xfId="0" applyFont="1" applyBorder="1" applyAlignment="1">
      <alignment horizontal="centerContinuous" vertical="top"/>
    </xf>
    <xf numFmtId="0" fontId="33" fillId="0" borderId="40" xfId="0" applyFont="1" applyBorder="1" applyAlignment="1">
      <alignment horizontal="centerContinuous"/>
    </xf>
    <xf numFmtId="0" fontId="34" fillId="19" borderId="27" xfId="0" applyFont="1" applyFill="1" applyBorder="1" applyAlignment="1">
      <alignment horizontal="left"/>
    </xf>
    <xf numFmtId="0" fontId="36" fillId="19" borderId="31" xfId="0" applyFont="1" applyFill="1" applyBorder="1" applyAlignment="1">
      <alignment horizontal="centerContinuous"/>
    </xf>
    <xf numFmtId="49" fontId="36" fillId="0" borderId="41" xfId="0" applyNumberFormat="1" applyFont="1" applyBorder="1" applyAlignment="1">
      <alignment horizontal="left"/>
    </xf>
    <xf numFmtId="0" fontId="33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36" xfId="0" applyFont="1" applyBorder="1" applyAlignment="1">
      <alignment/>
    </xf>
    <xf numFmtId="0" fontId="36" fillId="0" borderId="45" xfId="0" applyFont="1" applyBorder="1" applyAlignment="1">
      <alignment horizontal="left"/>
    </xf>
    <xf numFmtId="0" fontId="34" fillId="0" borderId="42" xfId="0" applyFont="1" applyBorder="1" applyAlignment="1">
      <alignment/>
    </xf>
    <xf numFmtId="49" fontId="36" fillId="0" borderId="45" xfId="0" applyNumberFormat="1" applyFont="1" applyBorder="1" applyAlignment="1">
      <alignment horizontal="left"/>
    </xf>
    <xf numFmtId="49" fontId="34" fillId="19" borderId="42" xfId="0" applyNumberFormat="1" applyFont="1" applyFill="1" applyBorder="1" applyAlignment="1">
      <alignment/>
    </xf>
    <xf numFmtId="49" fontId="33" fillId="19" borderId="43" xfId="0" applyNumberFormat="1" applyFont="1" applyFill="1" applyBorder="1" applyAlignment="1">
      <alignment/>
    </xf>
    <xf numFmtId="0" fontId="34" fillId="19" borderId="44" xfId="0" applyFont="1" applyFill="1" applyBorder="1" applyAlignment="1">
      <alignment/>
    </xf>
    <xf numFmtId="0" fontId="33" fillId="19" borderId="44" xfId="0" applyFont="1" applyFill="1" applyBorder="1" applyAlignment="1">
      <alignment/>
    </xf>
    <xf numFmtId="0" fontId="33" fillId="19" borderId="43" xfId="0" applyFont="1" applyFill="1" applyBorder="1" applyAlignment="1">
      <alignment/>
    </xf>
    <xf numFmtId="0" fontId="36" fillId="0" borderId="36" xfId="0" applyFont="1" applyFill="1" applyBorder="1" applyAlignment="1">
      <alignment/>
    </xf>
    <xf numFmtId="3" fontId="36" fillId="0" borderId="45" xfId="0" applyNumberFormat="1" applyFont="1" applyBorder="1" applyAlignment="1">
      <alignment horizontal="left"/>
    </xf>
    <xf numFmtId="49" fontId="34" fillId="19" borderId="22" xfId="0" applyNumberFormat="1" applyFont="1" applyFill="1" applyBorder="1" applyAlignment="1">
      <alignment/>
    </xf>
    <xf numFmtId="49" fontId="33" fillId="19" borderId="24" xfId="0" applyNumberFormat="1" applyFont="1" applyFill="1" applyBorder="1" applyAlignment="1">
      <alignment/>
    </xf>
    <xf numFmtId="0" fontId="34" fillId="19" borderId="0" xfId="0" applyFont="1" applyFill="1" applyBorder="1" applyAlignment="1">
      <alignment/>
    </xf>
    <xf numFmtId="0" fontId="33" fillId="19" borderId="0" xfId="0" applyFont="1" applyFill="1" applyBorder="1" applyAlignment="1">
      <alignment/>
    </xf>
    <xf numFmtId="49" fontId="36" fillId="0" borderId="36" xfId="0" applyNumberFormat="1" applyFont="1" applyBorder="1" applyAlignment="1">
      <alignment horizontal="left"/>
    </xf>
    <xf numFmtId="0" fontId="36" fillId="0" borderId="46" xfId="0" applyFont="1" applyBorder="1" applyAlignment="1">
      <alignment/>
    </xf>
    <xf numFmtId="0" fontId="36" fillId="0" borderId="36" xfId="0" applyNumberFormat="1" applyFont="1" applyBorder="1" applyAlignment="1">
      <alignment/>
    </xf>
    <xf numFmtId="0" fontId="36" fillId="0" borderId="47" xfId="0" applyNumberFormat="1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0" fontId="36" fillId="0" borderId="36" xfId="0" applyFont="1" applyFill="1" applyBorder="1" applyAlignment="1">
      <alignment/>
    </xf>
    <xf numFmtId="0" fontId="36" fillId="0" borderId="47" xfId="0" applyFont="1" applyFill="1" applyBorder="1" applyAlignment="1">
      <alignment/>
    </xf>
    <xf numFmtId="0" fontId="36" fillId="0" borderId="36" xfId="0" applyFont="1" applyBorder="1" applyAlignment="1">
      <alignment/>
    </xf>
    <xf numFmtId="0" fontId="36" fillId="0" borderId="47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8" xfId="0" applyFont="1" applyBorder="1" applyAlignment="1">
      <alignment horizontal="left"/>
    </xf>
    <xf numFmtId="0" fontId="36" fillId="0" borderId="34" xfId="0" applyFont="1" applyBorder="1" applyAlignment="1">
      <alignment horizontal="left"/>
    </xf>
    <xf numFmtId="0" fontId="35" fillId="0" borderId="49" xfId="0" applyFont="1" applyBorder="1" applyAlignment="1">
      <alignment horizontal="centerContinuous" vertical="center"/>
    </xf>
    <xf numFmtId="0" fontId="38" fillId="0" borderId="50" xfId="0" applyFont="1" applyBorder="1" applyAlignment="1">
      <alignment horizontal="centerContinuous" vertical="center"/>
    </xf>
    <xf numFmtId="0" fontId="33" fillId="0" borderId="50" xfId="0" applyFont="1" applyBorder="1" applyAlignment="1">
      <alignment horizontal="centerContinuous" vertical="center"/>
    </xf>
    <xf numFmtId="0" fontId="33" fillId="0" borderId="51" xfId="0" applyFont="1" applyBorder="1" applyAlignment="1">
      <alignment horizontal="centerContinuous" vertical="center"/>
    </xf>
    <xf numFmtId="0" fontId="34" fillId="19" borderId="16" xfId="0" applyFont="1" applyFill="1" applyBorder="1" applyAlignment="1">
      <alignment horizontal="left"/>
    </xf>
    <xf numFmtId="0" fontId="33" fillId="19" borderId="17" xfId="0" applyFont="1" applyFill="1" applyBorder="1" applyAlignment="1">
      <alignment horizontal="left"/>
    </xf>
    <xf numFmtId="0" fontId="33" fillId="19" borderId="18" xfId="0" applyFont="1" applyFill="1" applyBorder="1" applyAlignment="1">
      <alignment horizontal="centerContinuous"/>
    </xf>
    <xf numFmtId="0" fontId="34" fillId="19" borderId="17" xfId="0" applyFont="1" applyFill="1" applyBorder="1" applyAlignment="1">
      <alignment horizontal="centerContinuous"/>
    </xf>
    <xf numFmtId="0" fontId="33" fillId="19" borderId="17" xfId="0" applyFont="1" applyFill="1" applyBorder="1" applyAlignment="1">
      <alignment horizontal="centerContinuous"/>
    </xf>
    <xf numFmtId="0" fontId="33" fillId="0" borderId="52" xfId="0" applyFont="1" applyBorder="1" applyAlignment="1">
      <alignment/>
    </xf>
    <xf numFmtId="3" fontId="33" fillId="0" borderId="41" xfId="0" applyNumberFormat="1" applyFont="1" applyBorder="1" applyAlignment="1">
      <alignment/>
    </xf>
    <xf numFmtId="0" fontId="33" fillId="0" borderId="27" xfId="0" applyFont="1" applyBorder="1" applyAlignment="1">
      <alignment/>
    </xf>
    <xf numFmtId="3" fontId="33" fillId="0" borderId="28" xfId="0" applyNumberFormat="1" applyFont="1" applyBorder="1" applyAlignment="1">
      <alignment/>
    </xf>
    <xf numFmtId="0" fontId="33" fillId="0" borderId="31" xfId="0" applyFont="1" applyBorder="1" applyAlignment="1">
      <alignment/>
    </xf>
    <xf numFmtId="3" fontId="33" fillId="0" borderId="44" xfId="0" applyNumberFormat="1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35" xfId="0" applyFont="1" applyBorder="1" applyAlignment="1">
      <alignment/>
    </xf>
    <xf numFmtId="0" fontId="33" fillId="0" borderId="33" xfId="0" applyFont="1" applyBorder="1" applyAlignment="1">
      <alignment shrinkToFit="1"/>
    </xf>
    <xf numFmtId="0" fontId="33" fillId="0" borderId="22" xfId="0" applyFont="1" applyBorder="1" applyAlignment="1">
      <alignment/>
    </xf>
    <xf numFmtId="3" fontId="33" fillId="0" borderId="53" xfId="0" applyNumberFormat="1" applyFont="1" applyBorder="1" applyAlignment="1">
      <alignment/>
    </xf>
    <xf numFmtId="0" fontId="33" fillId="0" borderId="38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33" fillId="0" borderId="54" xfId="0" applyFont="1" applyBorder="1" applyAlignment="1">
      <alignment/>
    </xf>
    <xf numFmtId="0" fontId="34" fillId="19" borderId="31" xfId="0" applyFont="1" applyFill="1" applyBorder="1" applyAlignment="1">
      <alignment/>
    </xf>
    <xf numFmtId="0" fontId="34" fillId="19" borderId="55" xfId="0" applyFont="1" applyFill="1" applyBorder="1" applyAlignment="1">
      <alignment/>
    </xf>
    <xf numFmtId="0" fontId="34" fillId="19" borderId="29" xfId="0" applyFont="1" applyFill="1" applyBorder="1" applyAlignment="1">
      <alignment/>
    </xf>
    <xf numFmtId="0" fontId="33" fillId="0" borderId="24" xfId="0" applyFont="1" applyBorder="1" applyAlignment="1">
      <alignment/>
    </xf>
    <xf numFmtId="0" fontId="33" fillId="0" borderId="56" xfId="0" applyFont="1" applyBorder="1" applyAlignment="1">
      <alignment/>
    </xf>
    <xf numFmtId="0" fontId="33" fillId="0" borderId="23" xfId="0" applyFont="1" applyBorder="1" applyAlignment="1">
      <alignment/>
    </xf>
    <xf numFmtId="0" fontId="33" fillId="0" borderId="0" xfId="0" applyFont="1" applyBorder="1" applyAlignment="1">
      <alignment horizontal="right"/>
    </xf>
    <xf numFmtId="165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37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58" xfId="0" applyFont="1" applyBorder="1" applyAlignment="1">
      <alignment/>
    </xf>
    <xf numFmtId="0" fontId="33" fillId="0" borderId="59" xfId="0" applyFont="1" applyBorder="1" applyAlignment="1">
      <alignment/>
    </xf>
    <xf numFmtId="168" fontId="33" fillId="0" borderId="60" xfId="0" applyNumberFormat="1" applyFont="1" applyBorder="1" applyAlignment="1">
      <alignment horizontal="right"/>
    </xf>
    <xf numFmtId="0" fontId="33" fillId="0" borderId="60" xfId="0" applyFont="1" applyBorder="1" applyAlignment="1">
      <alignment/>
    </xf>
    <xf numFmtId="0" fontId="33" fillId="0" borderId="44" xfId="0" applyFont="1" applyBorder="1" applyAlignment="1">
      <alignment/>
    </xf>
    <xf numFmtId="168" fontId="33" fillId="0" borderId="43" xfId="0" applyNumberFormat="1" applyFont="1" applyBorder="1" applyAlignment="1">
      <alignment horizontal="right"/>
    </xf>
    <xf numFmtId="0" fontId="38" fillId="19" borderId="38" xfId="0" applyFont="1" applyFill="1" applyBorder="1" applyAlignment="1">
      <alignment/>
    </xf>
    <xf numFmtId="0" fontId="38" fillId="19" borderId="10" xfId="0" applyFont="1" applyFill="1" applyBorder="1" applyAlignment="1">
      <alignment/>
    </xf>
    <xf numFmtId="0" fontId="38" fillId="19" borderId="54" xfId="0" applyFont="1" applyFill="1" applyBorder="1" applyAlignment="1">
      <alignment/>
    </xf>
    <xf numFmtId="0" fontId="0" fillId="0" borderId="0" xfId="0" applyAlignment="1">
      <alignment/>
    </xf>
    <xf numFmtId="4" fontId="5" fillId="0" borderId="0" xfId="77" applyNumberFormat="1" applyFont="1" applyAlignment="1">
      <alignment horizontal="right" wrapText="1"/>
      <protection/>
    </xf>
    <xf numFmtId="4" fontId="2" fillId="0" borderId="0" xfId="77" applyNumberFormat="1" applyFont="1" applyAlignment="1">
      <alignment horizontal="right" wrapText="1"/>
      <protection/>
    </xf>
    <xf numFmtId="165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31" fillId="0" borderId="0" xfId="0" applyFont="1" applyAlignment="1" applyProtection="1">
      <alignment horizontal="left"/>
      <protection/>
    </xf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53" applyFont="1" applyAlignment="1" applyProtection="1">
      <alignment horizontal="center"/>
      <protection/>
    </xf>
    <xf numFmtId="0" fontId="6" fillId="0" borderId="0" xfId="53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4" fontId="2" fillId="0" borderId="0" xfId="77" applyNumberFormat="1" applyFont="1" applyBorder="1" applyAlignment="1">
      <alignment horizontal="right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4" fontId="2" fillId="0" borderId="0" xfId="77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2" fontId="2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 applyProtection="1">
      <alignment horizontal="right"/>
      <protection/>
    </xf>
    <xf numFmtId="2" fontId="4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" fontId="5" fillId="0" borderId="0" xfId="77" applyNumberFormat="1" applyFont="1" applyBorder="1" applyAlignment="1">
      <alignment horizontal="right"/>
      <protection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" fillId="0" borderId="0" xfId="67" applyFont="1" applyBorder="1" applyAlignment="1" applyProtection="1">
      <alignment horizontal="left"/>
      <protection/>
    </xf>
    <xf numFmtId="2" fontId="2" fillId="0" borderId="0" xfId="67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2" fontId="2" fillId="0" borderId="0" xfId="0" applyNumberFormat="1" applyFont="1" applyFill="1" applyAlignment="1">
      <alignment horizontal="right"/>
    </xf>
    <xf numFmtId="0" fontId="2" fillId="0" borderId="0" xfId="51" applyFont="1" applyAlignment="1" applyProtection="1">
      <alignment horizontal="left"/>
      <protection/>
    </xf>
    <xf numFmtId="2" fontId="2" fillId="0" borderId="0" xfId="51" applyNumberFormat="1" applyFont="1" applyAlignment="1">
      <alignment horizontal="right"/>
      <protection/>
    </xf>
    <xf numFmtId="2" fontId="2" fillId="0" borderId="0" xfId="51" applyNumberFormat="1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36" fillId="0" borderId="36" xfId="0" applyFont="1" applyBorder="1" applyAlignment="1">
      <alignment horizontal="left"/>
    </xf>
    <xf numFmtId="0" fontId="36" fillId="0" borderId="61" xfId="0" applyFont="1" applyBorder="1" applyAlignment="1">
      <alignment horizontal="left"/>
    </xf>
    <xf numFmtId="0" fontId="37" fillId="19" borderId="55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169" fontId="33" fillId="0" borderId="61" xfId="0" applyNumberFormat="1" applyFont="1" applyBorder="1" applyAlignment="1">
      <alignment horizontal="right" indent="2"/>
    </xf>
    <xf numFmtId="169" fontId="33" fillId="0" borderId="47" xfId="0" applyNumberFormat="1" applyFont="1" applyBorder="1" applyAlignment="1">
      <alignment horizontal="right" indent="2"/>
    </xf>
    <xf numFmtId="169" fontId="34" fillId="19" borderId="62" xfId="0" applyNumberFormat="1" applyFont="1" applyFill="1" applyBorder="1" applyAlignment="1">
      <alignment horizontal="right" indent="2"/>
    </xf>
    <xf numFmtId="169" fontId="34" fillId="19" borderId="39" xfId="0" applyNumberFormat="1" applyFont="1" applyFill="1" applyBorder="1" applyAlignment="1">
      <alignment horizontal="right" indent="2"/>
    </xf>
    <xf numFmtId="0" fontId="36" fillId="0" borderId="36" xfId="0" applyFont="1" applyBorder="1" applyAlignment="1">
      <alignment horizontal="center"/>
    </xf>
    <xf numFmtId="0" fontId="33" fillId="0" borderId="38" xfId="0" applyFont="1" applyBorder="1" applyAlignment="1">
      <alignment horizontal="center" shrinkToFit="1"/>
    </xf>
    <xf numFmtId="0" fontId="33" fillId="0" borderId="54" xfId="0" applyFont="1" applyBorder="1" applyAlignment="1">
      <alignment horizontal="center" shrinkToFit="1"/>
    </xf>
    <xf numFmtId="0" fontId="33" fillId="0" borderId="63" xfId="72" applyFont="1" applyBorder="1" applyAlignment="1">
      <alignment horizontal="center"/>
      <protection/>
    </xf>
    <xf numFmtId="0" fontId="33" fillId="0" borderId="64" xfId="72" applyFont="1" applyBorder="1" applyAlignment="1">
      <alignment horizontal="center"/>
      <protection/>
    </xf>
    <xf numFmtId="0" fontId="33" fillId="0" borderId="65" xfId="72" applyFont="1" applyBorder="1" applyAlignment="1">
      <alignment horizontal="center"/>
      <protection/>
    </xf>
    <xf numFmtId="0" fontId="33" fillId="0" borderId="66" xfId="72" applyFont="1" applyBorder="1" applyAlignment="1">
      <alignment horizontal="center"/>
      <protection/>
    </xf>
    <xf numFmtId="0" fontId="33" fillId="0" borderId="67" xfId="72" applyFont="1" applyBorder="1" applyAlignment="1">
      <alignment horizontal="left"/>
      <protection/>
    </xf>
    <xf numFmtId="0" fontId="33" fillId="0" borderId="15" xfId="72" applyFont="1" applyBorder="1" applyAlignment="1">
      <alignment horizontal="left"/>
      <protection/>
    </xf>
    <xf numFmtId="0" fontId="33" fillId="0" borderId="68" xfId="72" applyFont="1" applyBorder="1" applyAlignment="1">
      <alignment horizontal="left"/>
      <protection/>
    </xf>
    <xf numFmtId="3" fontId="34" fillId="19" borderId="10" xfId="0" applyNumberFormat="1" applyFont="1" applyFill="1" applyBorder="1" applyAlignment="1">
      <alignment horizontal="right"/>
    </xf>
    <xf numFmtId="3" fontId="34" fillId="19" borderId="39" xfId="0" applyNumberFormat="1" applyFont="1" applyFill="1" applyBorder="1" applyAlignment="1">
      <alignment horizontal="right"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Čárka 2" xfId="36"/>
    <cellStyle name="Comma [0]" xfId="37"/>
    <cellStyle name="čárky_Rozpocet_PRAHA2" xfId="38"/>
    <cellStyle name="Excel Built-in Normal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Nabídka" xfId="50"/>
    <cellStyle name="Normální 10" xfId="51"/>
    <cellStyle name="normální 10 2" xfId="52"/>
    <cellStyle name="normální 2" xfId="53"/>
    <cellStyle name="Normální 2 2" xfId="54"/>
    <cellStyle name="normální 2 3" xfId="55"/>
    <cellStyle name="normální 2 4" xfId="56"/>
    <cellStyle name="normální 2 5" xfId="57"/>
    <cellStyle name="normální 2 6" xfId="58"/>
    <cellStyle name="normální 2 7" xfId="59"/>
    <cellStyle name="normální 2 8" xfId="60"/>
    <cellStyle name="normální 2 9" xfId="61"/>
    <cellStyle name="normální 3" xfId="62"/>
    <cellStyle name="normální 4" xfId="63"/>
    <cellStyle name="normální 5" xfId="64"/>
    <cellStyle name="normální 5 2" xfId="65"/>
    <cellStyle name="normální 5 3" xfId="66"/>
    <cellStyle name="normální 6" xfId="67"/>
    <cellStyle name="Normální 7" xfId="68"/>
    <cellStyle name="Normální 8" xfId="69"/>
    <cellStyle name="normální 8 2" xfId="70"/>
    <cellStyle name="Normální 9" xfId="71"/>
    <cellStyle name="normální_POL.XLS" xfId="72"/>
    <cellStyle name="normální_Rozpocet_PRAHA2" xfId="73"/>
    <cellStyle name="Poznámka" xfId="74"/>
    <cellStyle name="Percent" xfId="75"/>
    <cellStyle name="Propojená buňka" xfId="76"/>
    <cellStyle name="rozpočet" xfId="77"/>
    <cellStyle name="Správně" xfId="78"/>
    <cellStyle name="Text upozornění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_156%20FN%20Plzen_Heliport\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0001</v>
          </cell>
          <cell r="C5" t="str">
            <v>Zlín, centrum polymerních systémů</v>
          </cell>
        </row>
        <row r="7">
          <cell r="A7" t="str">
            <v>2011/018</v>
          </cell>
          <cell r="C7" t="str">
            <v>Zlín, centrum polymerních systémů</v>
          </cell>
        </row>
      </sheetData>
      <sheetData sheetId="1">
        <row r="26">
          <cell r="G26">
            <v>0</v>
          </cell>
        </row>
        <row r="31">
          <cell r="A31" t="str">
            <v>Ztížené výrobní podmínky</v>
          </cell>
          <cell r="I31">
            <v>0</v>
          </cell>
        </row>
        <row r="32">
          <cell r="A32" t="str">
            <v>Oborová přirážka</v>
          </cell>
          <cell r="I32">
            <v>0</v>
          </cell>
        </row>
        <row r="33">
          <cell r="A33" t="str">
            <v>Přesun stavebních kapacit</v>
          </cell>
          <cell r="I33">
            <v>0</v>
          </cell>
        </row>
        <row r="34">
          <cell r="A34" t="str">
            <v>Mimostaveništní doprava</v>
          </cell>
          <cell r="I34">
            <v>0</v>
          </cell>
        </row>
        <row r="35">
          <cell r="A35" t="str">
            <v>Zařízení staveniště</v>
          </cell>
          <cell r="I35">
            <v>0</v>
          </cell>
        </row>
        <row r="36">
          <cell r="A36" t="str">
            <v>Provoz investora</v>
          </cell>
          <cell r="I36">
            <v>0</v>
          </cell>
        </row>
        <row r="37">
          <cell r="A37" t="str">
            <v>Kompletační činnost (IČD)</v>
          </cell>
          <cell r="I37">
            <v>0</v>
          </cell>
        </row>
        <row r="39">
          <cell r="H39">
            <v>0</v>
          </cell>
        </row>
      </sheetData>
      <sheetData sheetId="2">
        <row r="244">
          <cell r="BA244">
            <v>0</v>
          </cell>
          <cell r="BB2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A1">
      <selection activeCell="F29" sqref="F29:G29"/>
    </sheetView>
  </sheetViews>
  <sheetFormatPr defaultColWidth="8.796875" defaultRowHeight="15"/>
  <sheetData>
    <row r="1" spans="1:7" ht="18.75" thickBot="1">
      <c r="A1" s="210" t="s">
        <v>188</v>
      </c>
      <c r="B1" s="211"/>
      <c r="C1" s="211"/>
      <c r="D1" s="211"/>
      <c r="E1" s="211"/>
      <c r="F1" s="211"/>
      <c r="G1" s="211"/>
    </row>
    <row r="2" spans="1:7" ht="15">
      <c r="A2" s="212" t="s">
        <v>97</v>
      </c>
      <c r="B2" s="213"/>
      <c r="C2" s="362"/>
      <c r="D2" s="363"/>
      <c r="E2" s="363"/>
      <c r="F2" s="364"/>
      <c r="G2" s="214"/>
    </row>
    <row r="3" spans="1:7" ht="15">
      <c r="A3" s="220" t="s">
        <v>98</v>
      </c>
      <c r="B3" s="216"/>
      <c r="C3" s="217" t="s">
        <v>99</v>
      </c>
      <c r="D3" s="217"/>
      <c r="E3" s="216"/>
      <c r="F3" s="218" t="s">
        <v>100</v>
      </c>
      <c r="G3" s="221"/>
    </row>
    <row r="4" spans="1:7" ht="15">
      <c r="A4" s="222"/>
      <c r="B4" s="223"/>
      <c r="C4" s="224" t="s">
        <v>177</v>
      </c>
      <c r="D4" s="225"/>
      <c r="E4" s="226"/>
      <c r="F4" s="218" t="s">
        <v>101</v>
      </c>
      <c r="G4" s="219"/>
    </row>
    <row r="5" spans="1:7" ht="15">
      <c r="A5" s="220" t="s">
        <v>102</v>
      </c>
      <c r="B5" s="216"/>
      <c r="C5" s="217" t="s">
        <v>103</v>
      </c>
      <c r="D5" s="217"/>
      <c r="E5" s="216"/>
      <c r="F5" s="227" t="s">
        <v>104</v>
      </c>
      <c r="G5" s="228"/>
    </row>
    <row r="6" spans="1:7" ht="15">
      <c r="A6" s="229"/>
      <c r="B6" s="230"/>
      <c r="C6" s="231" t="s">
        <v>172</v>
      </c>
      <c r="D6" s="232"/>
      <c r="E6" s="232"/>
      <c r="F6" s="233" t="s">
        <v>105</v>
      </c>
      <c r="G6" s="228">
        <f>IF(PocetMJ=0,,ROUND((F29+F31)/PocetMJ,1))</f>
        <v>0</v>
      </c>
    </row>
    <row r="7" spans="1:7" ht="15">
      <c r="A7" s="234" t="s">
        <v>106</v>
      </c>
      <c r="B7" s="218"/>
      <c r="C7" s="360" t="s">
        <v>159</v>
      </c>
      <c r="D7" s="360"/>
      <c r="E7" s="361"/>
      <c r="F7" s="235" t="s">
        <v>107</v>
      </c>
      <c r="G7" s="236"/>
    </row>
    <row r="8" spans="1:7" ht="15">
      <c r="A8" s="234" t="s">
        <v>108</v>
      </c>
      <c r="B8" s="218"/>
      <c r="C8" s="360"/>
      <c r="D8" s="360"/>
      <c r="E8" s="361"/>
      <c r="F8" s="218"/>
      <c r="G8" s="237"/>
    </row>
    <row r="9" spans="1:7" ht="15">
      <c r="A9" s="234" t="s">
        <v>109</v>
      </c>
      <c r="B9" s="218"/>
      <c r="C9" s="360" t="s">
        <v>173</v>
      </c>
      <c r="D9" s="360"/>
      <c r="E9" s="360"/>
      <c r="F9" s="238"/>
      <c r="G9" s="239"/>
    </row>
    <row r="10" spans="1:7" ht="15">
      <c r="A10" s="234" t="s">
        <v>110</v>
      </c>
      <c r="B10" s="218"/>
      <c r="C10" s="360"/>
      <c r="D10" s="360"/>
      <c r="E10" s="360"/>
      <c r="F10" s="240" t="s">
        <v>111</v>
      </c>
      <c r="G10" s="241"/>
    </row>
    <row r="11" spans="1:7" ht="15">
      <c r="A11" s="242" t="s">
        <v>112</v>
      </c>
      <c r="B11" s="216"/>
      <c r="C11" s="369"/>
      <c r="D11" s="369"/>
      <c r="E11" s="369"/>
      <c r="F11" s="243" t="s">
        <v>113</v>
      </c>
      <c r="G11" s="244"/>
    </row>
    <row r="12" spans="1:7" ht="18.75" thickBot="1">
      <c r="A12" s="245" t="s">
        <v>114</v>
      </c>
      <c r="B12" s="246"/>
      <c r="C12" s="246"/>
      <c r="D12" s="246"/>
      <c r="E12" s="247"/>
      <c r="F12" s="247"/>
      <c r="G12" s="248"/>
    </row>
    <row r="13" spans="1:7" ht="15.75" thickBot="1">
      <c r="A13" s="249" t="s">
        <v>115</v>
      </c>
      <c r="B13" s="250"/>
      <c r="C13" s="251"/>
      <c r="D13" s="252" t="s">
        <v>116</v>
      </c>
      <c r="E13" s="253"/>
      <c r="F13" s="253"/>
      <c r="G13" s="251"/>
    </row>
    <row r="14" spans="1:7" ht="15">
      <c r="A14" s="254"/>
      <c r="B14" s="197" t="s">
        <v>117</v>
      </c>
      <c r="C14" s="255">
        <f>Rekapitulace!E33</f>
        <v>0</v>
      </c>
      <c r="D14" s="256" t="str">
        <f>'[1]Rekapitulace'!A31</f>
        <v>Ztížené výrobní podmínky</v>
      </c>
      <c r="E14" s="257"/>
      <c r="F14" s="258"/>
      <c r="G14" s="255">
        <f>'[1]Rekapitulace'!I31</f>
        <v>0</v>
      </c>
    </row>
    <row r="15" spans="1:7" ht="15">
      <c r="A15" s="254" t="s">
        <v>118</v>
      </c>
      <c r="B15" s="197" t="s">
        <v>119</v>
      </c>
      <c r="C15" s="255">
        <f>Rekapitulace!F33</f>
        <v>0</v>
      </c>
      <c r="D15" s="215" t="str">
        <f>'[1]Rekapitulace'!A32</f>
        <v>Oborová přirážka</v>
      </c>
      <c r="E15" s="259"/>
      <c r="F15" s="260"/>
      <c r="G15" s="255">
        <f>'[1]Rekapitulace'!I32</f>
        <v>0</v>
      </c>
    </row>
    <row r="16" spans="1:7" ht="15">
      <c r="A16" s="254" t="s">
        <v>120</v>
      </c>
      <c r="B16" s="197" t="s">
        <v>121</v>
      </c>
      <c r="C16" s="255">
        <f>Rekapitulace!H33</f>
        <v>14094.5</v>
      </c>
      <c r="D16" s="215" t="str">
        <f>'[1]Rekapitulace'!A33</f>
        <v>Přesun stavebních kapacit</v>
      </c>
      <c r="E16" s="259"/>
      <c r="F16" s="260"/>
      <c r="G16" s="255">
        <f>'[1]Rekapitulace'!I33</f>
        <v>0</v>
      </c>
    </row>
    <row r="17" spans="1:7" ht="15">
      <c r="A17" s="261" t="s">
        <v>122</v>
      </c>
      <c r="B17" s="262" t="s">
        <v>123</v>
      </c>
      <c r="C17" s="255">
        <f>Rekapitulace!G33</f>
        <v>42943.594</v>
      </c>
      <c r="D17" s="215" t="str">
        <f>'[1]Rekapitulace'!A34</f>
        <v>Mimostaveništní doprava</v>
      </c>
      <c r="E17" s="259"/>
      <c r="F17" s="260"/>
      <c r="G17" s="255">
        <f>'[1]Rekapitulace'!I34</f>
        <v>0</v>
      </c>
    </row>
    <row r="18" spans="1:7" ht="15">
      <c r="A18" s="196" t="s">
        <v>124</v>
      </c>
      <c r="B18" s="197"/>
      <c r="C18" s="255">
        <f>SUM(C14:C17)</f>
        <v>57038.094</v>
      </c>
      <c r="D18" s="215" t="str">
        <f>'[1]Rekapitulace'!A35</f>
        <v>Zařízení staveniště</v>
      </c>
      <c r="E18" s="259"/>
      <c r="F18" s="260"/>
      <c r="G18" s="255">
        <f>'[1]Rekapitulace'!I35</f>
        <v>0</v>
      </c>
    </row>
    <row r="19" spans="1:7" ht="15">
      <c r="A19" s="196"/>
      <c r="B19" s="197"/>
      <c r="C19" s="255"/>
      <c r="D19" s="215" t="str">
        <f>'[1]Rekapitulace'!A36</f>
        <v>Provoz investora</v>
      </c>
      <c r="E19" s="259"/>
      <c r="F19" s="260"/>
      <c r="G19" s="255">
        <f>'[1]Rekapitulace'!I36</f>
        <v>0</v>
      </c>
    </row>
    <row r="20" spans="1:7" ht="15">
      <c r="A20" s="196" t="s">
        <v>82</v>
      </c>
      <c r="B20" s="197"/>
      <c r="C20" s="255">
        <f>HZS</f>
        <v>2420</v>
      </c>
      <c r="D20" s="215" t="str">
        <f>'[1]Rekapitulace'!A37</f>
        <v>Kompletační činnost (IČD)</v>
      </c>
      <c r="E20" s="259"/>
      <c r="F20" s="260"/>
      <c r="G20" s="255">
        <f>'[1]Rekapitulace'!I37</f>
        <v>0</v>
      </c>
    </row>
    <row r="21" spans="1:7" ht="15">
      <c r="A21" s="263" t="s">
        <v>125</v>
      </c>
      <c r="B21" s="165"/>
      <c r="C21" s="255">
        <f>C18+C20</f>
        <v>59458.094</v>
      </c>
      <c r="D21" s="215" t="s">
        <v>126</v>
      </c>
      <c r="E21" s="259"/>
      <c r="F21" s="260"/>
      <c r="G21" s="255">
        <f>G22-SUM(G14:G20)</f>
        <v>0</v>
      </c>
    </row>
    <row r="22" spans="1:7" ht="15.75" thickBot="1">
      <c r="A22" s="370" t="s">
        <v>127</v>
      </c>
      <c r="B22" s="371"/>
      <c r="C22" s="264">
        <f>C21+G22</f>
        <v>59458.094</v>
      </c>
      <c r="D22" s="265" t="s">
        <v>128</v>
      </c>
      <c r="E22" s="266"/>
      <c r="F22" s="267"/>
      <c r="G22" s="255">
        <f>VRN</f>
        <v>0</v>
      </c>
    </row>
    <row r="23" spans="1:7" ht="15">
      <c r="A23" s="188" t="s">
        <v>129</v>
      </c>
      <c r="B23" s="189"/>
      <c r="C23" s="268"/>
      <c r="D23" s="189" t="s">
        <v>130</v>
      </c>
      <c r="E23" s="189"/>
      <c r="F23" s="269" t="s">
        <v>131</v>
      </c>
      <c r="G23" s="270"/>
    </row>
    <row r="24" spans="1:7" ht="15">
      <c r="A24" s="263" t="s">
        <v>132</v>
      </c>
      <c r="B24" s="165"/>
      <c r="C24" s="271"/>
      <c r="D24" s="165" t="s">
        <v>132</v>
      </c>
      <c r="E24" s="164"/>
      <c r="F24" s="272" t="s">
        <v>132</v>
      </c>
      <c r="G24" s="273"/>
    </row>
    <row r="25" spans="1:7" ht="15">
      <c r="A25" s="263" t="s">
        <v>133</v>
      </c>
      <c r="B25" s="274"/>
      <c r="C25" s="271"/>
      <c r="D25" s="165" t="s">
        <v>133</v>
      </c>
      <c r="E25" s="164"/>
      <c r="F25" s="272" t="s">
        <v>133</v>
      </c>
      <c r="G25" s="273"/>
    </row>
    <row r="26" spans="1:7" ht="15">
      <c r="A26" s="263"/>
      <c r="B26" s="275"/>
      <c r="C26" s="271"/>
      <c r="D26" s="165"/>
      <c r="E26" s="164"/>
      <c r="F26" s="272"/>
      <c r="G26" s="273"/>
    </row>
    <row r="27" spans="1:7" ht="15">
      <c r="A27" s="263" t="s">
        <v>134</v>
      </c>
      <c r="B27" s="165"/>
      <c r="C27" s="271"/>
      <c r="D27" s="272" t="s">
        <v>135</v>
      </c>
      <c r="E27" s="271"/>
      <c r="F27" s="276" t="s">
        <v>135</v>
      </c>
      <c r="G27" s="273"/>
    </row>
    <row r="28" spans="1:7" ht="15">
      <c r="A28" s="263"/>
      <c r="B28" s="165"/>
      <c r="C28" s="277"/>
      <c r="D28" s="278"/>
      <c r="E28" s="277"/>
      <c r="F28" s="165"/>
      <c r="G28" s="273"/>
    </row>
    <row r="29" spans="1:7" ht="15">
      <c r="A29" s="279" t="s">
        <v>136</v>
      </c>
      <c r="B29" s="280"/>
      <c r="C29" s="281">
        <v>21</v>
      </c>
      <c r="D29" s="280" t="s">
        <v>137</v>
      </c>
      <c r="E29" s="282"/>
      <c r="F29" s="365">
        <f>C22-F31</f>
        <v>59458.094</v>
      </c>
      <c r="G29" s="366"/>
    </row>
    <row r="30" spans="1:7" ht="15">
      <c r="A30" s="279" t="s">
        <v>138</v>
      </c>
      <c r="B30" s="280"/>
      <c r="C30" s="281">
        <f>SazbaDPH1</f>
        <v>21</v>
      </c>
      <c r="D30" s="280" t="s">
        <v>139</v>
      </c>
      <c r="E30" s="282"/>
      <c r="F30" s="365">
        <f>ROUND(PRODUCT(F29,C30/100),0)</f>
        <v>12486</v>
      </c>
      <c r="G30" s="366"/>
    </row>
    <row r="31" spans="1:7" ht="15">
      <c r="A31" s="279" t="s">
        <v>136</v>
      </c>
      <c r="B31" s="280"/>
      <c r="C31" s="281">
        <v>0</v>
      </c>
      <c r="D31" s="280" t="s">
        <v>139</v>
      </c>
      <c r="E31" s="282"/>
      <c r="F31" s="365">
        <v>0</v>
      </c>
      <c r="G31" s="366"/>
    </row>
    <row r="32" spans="1:7" ht="15">
      <c r="A32" s="279" t="s">
        <v>138</v>
      </c>
      <c r="B32" s="283"/>
      <c r="C32" s="284">
        <f>SazbaDPH2</f>
        <v>0</v>
      </c>
      <c r="D32" s="280" t="s">
        <v>139</v>
      </c>
      <c r="E32" s="260"/>
      <c r="F32" s="365">
        <f>ROUND(PRODUCT(F31,C32/100),0)</f>
        <v>0</v>
      </c>
      <c r="G32" s="366"/>
    </row>
    <row r="33" spans="1:7" ht="16.5" thickBot="1">
      <c r="A33" s="285" t="s">
        <v>140</v>
      </c>
      <c r="B33" s="286"/>
      <c r="C33" s="286"/>
      <c r="D33" s="286"/>
      <c r="E33" s="287"/>
      <c r="F33" s="367">
        <f>ROUND(SUM(F29:F32),0)</f>
        <v>71944</v>
      </c>
      <c r="G33" s="368"/>
    </row>
    <row r="35" spans="1:7" ht="15">
      <c r="A35" s="263" t="s">
        <v>141</v>
      </c>
      <c r="B35" s="288"/>
      <c r="C35" s="288"/>
      <c r="D35" s="288"/>
      <c r="E35" s="288"/>
      <c r="F35" s="288"/>
      <c r="G35" s="288"/>
    </row>
  </sheetData>
  <sheetProtection/>
  <mergeCells count="12">
    <mergeCell ref="F32:G32"/>
    <mergeCell ref="F33:G33"/>
    <mergeCell ref="C11:E11"/>
    <mergeCell ref="A22:B22"/>
    <mergeCell ref="F29:G29"/>
    <mergeCell ref="F30:G30"/>
    <mergeCell ref="C7:E7"/>
    <mergeCell ref="C8:E8"/>
    <mergeCell ref="C9:E9"/>
    <mergeCell ref="C10:E10"/>
    <mergeCell ref="C2:F2"/>
    <mergeCell ref="F31:G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2:J47"/>
  <sheetViews>
    <sheetView zoomScalePageLayoutView="0" workbookViewId="0" topLeftCell="A6">
      <selection activeCell="I33" sqref="I33"/>
    </sheetView>
  </sheetViews>
  <sheetFormatPr defaultColWidth="8.796875" defaultRowHeight="13.5" customHeight="1"/>
  <cols>
    <col min="1" max="1" width="4.3984375" style="1" customWidth="1"/>
    <col min="2" max="3" width="9.3984375" style="1" customWidth="1"/>
    <col min="4" max="4" width="13.09765625" style="1" customWidth="1"/>
    <col min="5" max="5" width="5.8984375" style="15" customWidth="1"/>
    <col min="6" max="6" width="5.3984375" style="1" customWidth="1"/>
    <col min="7" max="7" width="7.69921875" style="6" customWidth="1"/>
    <col min="8" max="8" width="10.19921875" style="6" customWidth="1"/>
    <col min="9" max="9" width="7.59765625" style="18" customWidth="1"/>
    <col min="10" max="10" width="8.796875" style="1" bestFit="1" customWidth="1"/>
    <col min="11" max="255" width="8.59765625" style="1" customWidth="1"/>
    <col min="256" max="16384" width="8.8984375" style="1" customWidth="1"/>
  </cols>
  <sheetData>
    <row r="2" spans="1:8" ht="13.5" customHeight="1">
      <c r="A2" s="8"/>
      <c r="B2" s="8"/>
      <c r="C2" s="8"/>
      <c r="D2" s="8"/>
      <c r="E2" s="14"/>
      <c r="F2" s="8"/>
      <c r="G2" s="19"/>
      <c r="H2" s="19"/>
    </row>
    <row r="3" spans="1:8" ht="19.5" customHeight="1">
      <c r="A3" s="100"/>
      <c r="B3" s="101" t="s">
        <v>97</v>
      </c>
      <c r="C3" s="97"/>
      <c r="D3" s="97"/>
      <c r="E3" s="98"/>
      <c r="F3" s="97"/>
      <c r="G3" s="99"/>
      <c r="H3" s="99"/>
    </row>
    <row r="4" spans="1:8" ht="13.5" customHeight="1">
      <c r="A4" s="8"/>
      <c r="B4" s="9"/>
      <c r="C4" s="8"/>
      <c r="D4" s="8"/>
      <c r="E4" s="14"/>
      <c r="F4" s="8"/>
      <c r="G4" s="19"/>
      <c r="H4" s="19"/>
    </row>
    <row r="5" spans="1:8" ht="13.5" customHeight="1">
      <c r="A5" s="8"/>
      <c r="B5" s="8"/>
      <c r="C5" s="8"/>
      <c r="D5" s="8"/>
      <c r="E5" s="14"/>
      <c r="F5" s="8"/>
      <c r="G5" s="19"/>
      <c r="H5" s="19"/>
    </row>
    <row r="6" spans="1:8" ht="13.5" customHeight="1">
      <c r="A6" s="8" t="s">
        <v>48</v>
      </c>
      <c r="B6" s="8"/>
      <c r="C6" s="8"/>
      <c r="D6" s="8"/>
      <c r="E6" s="14"/>
      <c r="F6" s="8"/>
      <c r="G6" s="19"/>
      <c r="H6" s="19"/>
    </row>
    <row r="7" spans="1:8" ht="13.5" customHeight="1">
      <c r="A7" s="8"/>
      <c r="B7" s="8"/>
      <c r="C7" s="8"/>
      <c r="D7" s="8"/>
      <c r="E7" s="14"/>
      <c r="F7" s="8"/>
      <c r="G7" s="19"/>
      <c r="H7" s="19"/>
    </row>
    <row r="8" spans="1:8" ht="13.5" customHeight="1">
      <c r="A8" s="8" t="s">
        <v>55</v>
      </c>
      <c r="B8" s="8"/>
      <c r="C8" s="8"/>
      <c r="D8" s="8"/>
      <c r="E8" s="14"/>
      <c r="F8" s="8"/>
      <c r="G8" s="19"/>
      <c r="H8" s="19"/>
    </row>
    <row r="9" spans="1:8" ht="13.5" customHeight="1">
      <c r="A9" s="8" t="s">
        <v>15</v>
      </c>
      <c r="B9" s="8"/>
      <c r="C9" s="8"/>
      <c r="D9" s="8"/>
      <c r="E9" s="14"/>
      <c r="F9" s="8"/>
      <c r="G9" s="19"/>
      <c r="H9" s="19"/>
    </row>
    <row r="10" spans="1:8" ht="13.5" customHeight="1">
      <c r="A10" s="8" t="s">
        <v>16</v>
      </c>
      <c r="B10" s="8"/>
      <c r="C10" s="8"/>
      <c r="D10" s="8"/>
      <c r="E10" s="14"/>
      <c r="F10" s="8"/>
      <c r="G10" s="19"/>
      <c r="H10" s="19"/>
    </row>
    <row r="11" spans="1:8" ht="13.5" customHeight="1">
      <c r="A11" s="8" t="s">
        <v>44</v>
      </c>
      <c r="B11" s="8"/>
      <c r="C11" s="8"/>
      <c r="D11" s="8"/>
      <c r="E11" s="14"/>
      <c r="F11" s="8"/>
      <c r="G11" s="19"/>
      <c r="H11" s="19"/>
    </row>
    <row r="12" spans="1:8" ht="13.5" customHeight="1">
      <c r="A12" s="8" t="s">
        <v>39</v>
      </c>
      <c r="B12" s="8"/>
      <c r="C12" s="8"/>
      <c r="D12" s="8"/>
      <c r="E12" s="14"/>
      <c r="F12" s="8"/>
      <c r="G12" s="19"/>
      <c r="H12" s="19"/>
    </row>
    <row r="13" spans="1:8" ht="13.5" customHeight="1">
      <c r="A13" s="8" t="s">
        <v>40</v>
      </c>
      <c r="B13" s="8"/>
      <c r="C13" s="8"/>
      <c r="D13" s="8"/>
      <c r="E13" s="14"/>
      <c r="F13" s="8"/>
      <c r="G13" s="19"/>
      <c r="H13" s="19"/>
    </row>
    <row r="14" spans="1:8" ht="13.5" customHeight="1">
      <c r="A14" s="8" t="s">
        <v>56</v>
      </c>
      <c r="B14" s="8"/>
      <c r="C14" s="8"/>
      <c r="D14" s="8"/>
      <c r="E14" s="14"/>
      <c r="F14" s="8"/>
      <c r="G14" s="19"/>
      <c r="H14" s="19"/>
    </row>
    <row r="15" spans="1:8" ht="13.5" customHeight="1">
      <c r="A15" s="8" t="s">
        <v>41</v>
      </c>
      <c r="B15" s="8"/>
      <c r="C15" s="8"/>
      <c r="D15" s="8"/>
      <c r="E15" s="14"/>
      <c r="F15" s="8"/>
      <c r="G15" s="19"/>
      <c r="H15" s="19"/>
    </row>
    <row r="16" spans="1:8" ht="13.5" customHeight="1">
      <c r="A16" s="8" t="s">
        <v>42</v>
      </c>
      <c r="B16" s="8"/>
      <c r="C16" s="8"/>
      <c r="D16" s="8"/>
      <c r="E16" s="14"/>
      <c r="F16" s="8"/>
      <c r="G16" s="19"/>
      <c r="H16" s="19"/>
    </row>
    <row r="17" spans="1:8" ht="13.5" customHeight="1">
      <c r="A17" s="8" t="s">
        <v>43</v>
      </c>
      <c r="B17" s="8"/>
      <c r="C17" s="8"/>
      <c r="D17" s="8"/>
      <c r="E17" s="14"/>
      <c r="F17" s="8"/>
      <c r="G17" s="19"/>
      <c r="H17" s="19"/>
    </row>
    <row r="18" spans="1:8" ht="13.5" customHeight="1">
      <c r="A18" s="8" t="s">
        <v>47</v>
      </c>
      <c r="B18" s="8"/>
      <c r="C18" s="8"/>
      <c r="D18" s="8"/>
      <c r="E18" s="14"/>
      <c r="F18" s="8"/>
      <c r="G18" s="19"/>
      <c r="H18" s="19"/>
    </row>
    <row r="19" spans="1:8" ht="13.5" customHeight="1">
      <c r="A19" s="8" t="s">
        <v>46</v>
      </c>
      <c r="B19" s="8"/>
      <c r="C19" s="8"/>
      <c r="D19" s="8"/>
      <c r="E19" s="14"/>
      <c r="F19" s="8"/>
      <c r="G19" s="19"/>
      <c r="H19" s="19"/>
    </row>
    <row r="20" spans="1:8" ht="13.5" customHeight="1">
      <c r="A20" s="8" t="s">
        <v>45</v>
      </c>
      <c r="B20" s="8"/>
      <c r="C20" s="8"/>
      <c r="D20" s="8"/>
      <c r="E20" s="14"/>
      <c r="F20" s="8"/>
      <c r="G20" s="19"/>
      <c r="H20" s="19"/>
    </row>
    <row r="21" spans="1:8" ht="13.5" customHeight="1">
      <c r="A21" s="8" t="s">
        <v>156</v>
      </c>
      <c r="B21" s="8"/>
      <c r="C21" s="8"/>
      <c r="D21" s="8"/>
      <c r="E21" s="14"/>
      <c r="F21" s="8"/>
      <c r="G21" s="19"/>
      <c r="H21" s="19"/>
    </row>
    <row r="22" spans="1:8" ht="13.5" customHeight="1">
      <c r="A22" s="8" t="s">
        <v>157</v>
      </c>
      <c r="B22" s="8"/>
      <c r="C22" s="8"/>
      <c r="D22" s="8"/>
      <c r="E22" s="14"/>
      <c r="F22" s="8"/>
      <c r="G22" s="19"/>
      <c r="H22" s="19"/>
    </row>
    <row r="23" spans="1:8" ht="13.5" customHeight="1" thickBot="1">
      <c r="A23" s="8"/>
      <c r="B23" s="8"/>
      <c r="C23" s="8"/>
      <c r="D23" s="8"/>
      <c r="E23" s="14"/>
      <c r="F23" s="8"/>
      <c r="G23" s="19"/>
      <c r="H23" s="19"/>
    </row>
    <row r="24" spans="1:9" ht="13.5" customHeight="1" thickTop="1">
      <c r="A24" s="372" t="s">
        <v>74</v>
      </c>
      <c r="B24" s="373"/>
      <c r="C24" s="155" t="s">
        <v>172</v>
      </c>
      <c r="D24" s="156"/>
      <c r="E24" s="157"/>
      <c r="F24" s="156"/>
      <c r="G24" s="158" t="s">
        <v>75</v>
      </c>
      <c r="H24" s="159"/>
      <c r="I24" s="160"/>
    </row>
    <row r="25" spans="1:9" ht="13.5" customHeight="1" thickBot="1">
      <c r="A25" s="374" t="s">
        <v>76</v>
      </c>
      <c r="B25" s="375"/>
      <c r="C25" s="161" t="s">
        <v>177</v>
      </c>
      <c r="D25" s="162"/>
      <c r="E25" s="163"/>
      <c r="F25" s="162"/>
      <c r="G25" s="376" t="s">
        <v>178</v>
      </c>
      <c r="H25" s="377"/>
      <c r="I25" s="378"/>
    </row>
    <row r="26" spans="1:9" ht="11.25" customHeight="1" thickTop="1">
      <c r="A26" s="164"/>
      <c r="B26" s="164"/>
      <c r="C26" s="164"/>
      <c r="D26" s="164"/>
      <c r="E26" s="164"/>
      <c r="F26" s="165"/>
      <c r="G26" s="164"/>
      <c r="H26" s="164"/>
      <c r="I26" s="164"/>
    </row>
    <row r="27" spans="1:9" ht="16.5" customHeight="1">
      <c r="A27" s="166" t="s">
        <v>77</v>
      </c>
      <c r="B27" s="167"/>
      <c r="C27" s="167"/>
      <c r="D27" s="167"/>
      <c r="E27" s="168"/>
      <c r="F27" s="167"/>
      <c r="G27" s="167"/>
      <c r="H27" s="167"/>
      <c r="I27" s="167"/>
    </row>
    <row r="28" spans="1:9" ht="13.5" customHeight="1" thickBot="1">
      <c r="A28" s="164"/>
      <c r="B28" s="164"/>
      <c r="C28" s="164"/>
      <c r="D28" s="164"/>
      <c r="E28" s="164"/>
      <c r="F28" s="164"/>
      <c r="G28" s="164"/>
      <c r="H28" s="164"/>
      <c r="I28" s="164"/>
    </row>
    <row r="29" spans="1:9" ht="13.5" customHeight="1" thickBot="1">
      <c r="A29" s="169"/>
      <c r="B29" s="170" t="s">
        <v>78</v>
      </c>
      <c r="C29" s="170"/>
      <c r="D29" s="171"/>
      <c r="E29" s="172" t="s">
        <v>79</v>
      </c>
      <c r="F29" s="173" t="s">
        <v>80</v>
      </c>
      <c r="G29" s="173" t="s">
        <v>81</v>
      </c>
      <c r="H29" s="173" t="s">
        <v>61</v>
      </c>
      <c r="I29" s="174" t="s">
        <v>82</v>
      </c>
    </row>
    <row r="30" spans="1:9" ht="13.5" customHeight="1">
      <c r="A30" s="175"/>
      <c r="B30" s="176"/>
      <c r="C30" s="165"/>
      <c r="D30" s="177"/>
      <c r="E30" s="178"/>
      <c r="F30" s="179"/>
      <c r="G30" s="179"/>
      <c r="H30" s="179"/>
      <c r="I30" s="180"/>
    </row>
    <row r="31" spans="1:9" ht="13.5" customHeight="1">
      <c r="A31" s="175" t="s">
        <v>142</v>
      </c>
      <c r="B31" s="176" t="s">
        <v>143</v>
      </c>
      <c r="C31" s="165"/>
      <c r="D31" s="177"/>
      <c r="E31" s="178">
        <f>'[1]Položky'!BA244</f>
        <v>0</v>
      </c>
      <c r="F31" s="179">
        <f>'[1]Položky'!BB244</f>
        <v>0</v>
      </c>
      <c r="G31" s="179">
        <f>Kusový!K21+Kusový!K39+'Svítidla hlavní'!K24+'Napájecí systémy+vývody'!K26+DOPLNĚNÍ!K22</f>
        <v>42943.594</v>
      </c>
      <c r="H31" s="179">
        <f>Kusový!L39+Kusový!L21+'Svítidla hlavní'!L24+'Napájecí systémy+vývody'!L26+DOPLNĚNÍ!L22</f>
        <v>14094.5</v>
      </c>
      <c r="I31" s="180">
        <f>SUM('Hodinová sazba'!H12)</f>
        <v>2420</v>
      </c>
    </row>
    <row r="32" spans="1:9" ht="13.5" customHeight="1" thickBot="1">
      <c r="A32" s="175"/>
      <c r="B32" s="176"/>
      <c r="C32" s="165"/>
      <c r="D32" s="177"/>
      <c r="E32" s="178"/>
      <c r="F32" s="179"/>
      <c r="G32" s="179"/>
      <c r="H32" s="179"/>
      <c r="I32" s="180"/>
    </row>
    <row r="33" spans="1:10" ht="13.5" customHeight="1" thickBot="1">
      <c r="A33" s="181"/>
      <c r="B33" s="182" t="s">
        <v>83</v>
      </c>
      <c r="C33" s="182"/>
      <c r="D33" s="183"/>
      <c r="E33" s="184">
        <f>SUM(E30:E32)</f>
        <v>0</v>
      </c>
      <c r="F33" s="185">
        <f>SUM(F30:F32)</f>
        <v>0</v>
      </c>
      <c r="G33" s="185">
        <f>SUM(G30:G32)</f>
        <v>42943.594</v>
      </c>
      <c r="H33" s="185">
        <f>SUM(H30:H32)</f>
        <v>14094.5</v>
      </c>
      <c r="I33" s="186">
        <f>SUM(I30:I32)</f>
        <v>2420</v>
      </c>
      <c r="J33" s="297"/>
    </row>
    <row r="34" spans="1:9" ht="13.5" customHeight="1">
      <c r="A34" s="165"/>
      <c r="B34" s="165"/>
      <c r="C34" s="165"/>
      <c r="D34" s="165"/>
      <c r="E34" s="165"/>
      <c r="F34" s="165"/>
      <c r="G34" s="165"/>
      <c r="H34" s="165"/>
      <c r="I34" s="165"/>
    </row>
    <row r="35" spans="1:9" ht="15" customHeight="1">
      <c r="A35" s="167" t="s">
        <v>84</v>
      </c>
      <c r="B35" s="167"/>
      <c r="C35" s="167"/>
      <c r="D35" s="167"/>
      <c r="E35" s="167"/>
      <c r="F35" s="167"/>
      <c r="G35" s="187"/>
      <c r="H35" s="167"/>
      <c r="I35" s="167"/>
    </row>
    <row r="36" spans="1:9" ht="13.5" customHeight="1" thickBot="1">
      <c r="A36" s="164"/>
      <c r="B36" s="164"/>
      <c r="C36" s="164"/>
      <c r="D36" s="164"/>
      <c r="E36" s="164"/>
      <c r="F36" s="164"/>
      <c r="G36" s="164"/>
      <c r="H36" s="164"/>
      <c r="I36" s="164"/>
    </row>
    <row r="37" spans="1:9" ht="13.5" customHeight="1">
      <c r="A37" s="188" t="s">
        <v>85</v>
      </c>
      <c r="B37" s="189"/>
      <c r="C37" s="189"/>
      <c r="D37" s="190"/>
      <c r="E37" s="191" t="s">
        <v>17</v>
      </c>
      <c r="F37" s="192" t="s">
        <v>86</v>
      </c>
      <c r="G37" s="193" t="s">
        <v>87</v>
      </c>
      <c r="H37" s="194"/>
      <c r="I37" s="195" t="s">
        <v>17</v>
      </c>
    </row>
    <row r="38" spans="1:9" ht="13.5" customHeight="1">
      <c r="A38" s="196" t="s">
        <v>88</v>
      </c>
      <c r="B38" s="197"/>
      <c r="C38" s="197"/>
      <c r="D38" s="198"/>
      <c r="E38" s="199"/>
      <c r="F38" s="200"/>
      <c r="G38" s="201">
        <f aca="true" t="shared" si="0" ref="G38:G45">CHOOSE(BA38+1,HSV+PSV,HSV+PSV+Mont,HSV+PSV+Dodavka+Mont,HSV,PSV,Mont,Dodavka,Mont+Dodavka,0)</f>
        <v>0</v>
      </c>
      <c r="H38" s="202"/>
      <c r="I38" s="203">
        <f aca="true" t="shared" si="1" ref="I38:I45">E38+F38*G38/100</f>
        <v>0</v>
      </c>
    </row>
    <row r="39" spans="1:9" ht="13.5" customHeight="1">
      <c r="A39" s="196" t="s">
        <v>89</v>
      </c>
      <c r="B39" s="197"/>
      <c r="C39" s="197"/>
      <c r="D39" s="198"/>
      <c r="E39" s="199"/>
      <c r="F39" s="200"/>
      <c r="G39" s="201">
        <f t="shared" si="0"/>
        <v>0</v>
      </c>
      <c r="H39" s="202"/>
      <c r="I39" s="203">
        <f t="shared" si="1"/>
        <v>0</v>
      </c>
    </row>
    <row r="40" spans="1:9" ht="13.5" customHeight="1">
      <c r="A40" s="196" t="s">
        <v>90</v>
      </c>
      <c r="B40" s="197"/>
      <c r="C40" s="197"/>
      <c r="D40" s="198"/>
      <c r="E40" s="199"/>
      <c r="F40" s="200"/>
      <c r="G40" s="201">
        <f t="shared" si="0"/>
        <v>0</v>
      </c>
      <c r="H40" s="202"/>
      <c r="I40" s="203">
        <f t="shared" si="1"/>
        <v>0</v>
      </c>
    </row>
    <row r="41" spans="1:9" ht="13.5" customHeight="1">
      <c r="A41" s="196" t="s">
        <v>91</v>
      </c>
      <c r="B41" s="197"/>
      <c r="C41" s="197"/>
      <c r="D41" s="198"/>
      <c r="E41" s="199"/>
      <c r="F41" s="200"/>
      <c r="G41" s="201">
        <f t="shared" si="0"/>
        <v>0</v>
      </c>
      <c r="H41" s="202"/>
      <c r="I41" s="203">
        <f t="shared" si="1"/>
        <v>0</v>
      </c>
    </row>
    <row r="42" spans="1:9" ht="13.5" customHeight="1">
      <c r="A42" s="196" t="s">
        <v>92</v>
      </c>
      <c r="B42" s="197"/>
      <c r="C42" s="197"/>
      <c r="D42" s="198"/>
      <c r="E42" s="199"/>
      <c r="F42" s="200"/>
      <c r="G42" s="201">
        <f t="shared" si="0"/>
        <v>0</v>
      </c>
      <c r="H42" s="202"/>
      <c r="I42" s="203">
        <f t="shared" si="1"/>
        <v>0</v>
      </c>
    </row>
    <row r="43" spans="1:9" ht="13.5" customHeight="1">
      <c r="A43" s="196" t="s">
        <v>93</v>
      </c>
      <c r="B43" s="197"/>
      <c r="C43" s="197"/>
      <c r="D43" s="198"/>
      <c r="E43" s="199"/>
      <c r="F43" s="200"/>
      <c r="G43" s="201">
        <f t="shared" si="0"/>
        <v>0</v>
      </c>
      <c r="H43" s="202"/>
      <c r="I43" s="203">
        <f t="shared" si="1"/>
        <v>0</v>
      </c>
    </row>
    <row r="44" spans="1:9" ht="13.5" customHeight="1">
      <c r="A44" s="196" t="s">
        <v>94</v>
      </c>
      <c r="B44" s="197"/>
      <c r="C44" s="197"/>
      <c r="D44" s="198"/>
      <c r="E44" s="199"/>
      <c r="F44" s="200"/>
      <c r="G44" s="201">
        <f t="shared" si="0"/>
        <v>0</v>
      </c>
      <c r="H44" s="202"/>
      <c r="I44" s="203">
        <f t="shared" si="1"/>
        <v>0</v>
      </c>
    </row>
    <row r="45" spans="1:9" ht="13.5" customHeight="1">
      <c r="A45" s="196" t="s">
        <v>95</v>
      </c>
      <c r="B45" s="197"/>
      <c r="C45" s="197"/>
      <c r="D45" s="198"/>
      <c r="E45" s="199"/>
      <c r="F45" s="200"/>
      <c r="G45" s="201">
        <f t="shared" si="0"/>
        <v>0</v>
      </c>
      <c r="H45" s="202"/>
      <c r="I45" s="203">
        <f t="shared" si="1"/>
        <v>0</v>
      </c>
    </row>
    <row r="46" spans="1:9" ht="13.5" customHeight="1" thickBot="1">
      <c r="A46" s="204"/>
      <c r="B46" s="205" t="s">
        <v>96</v>
      </c>
      <c r="C46" s="206"/>
      <c r="D46" s="207"/>
      <c r="E46" s="208"/>
      <c r="F46" s="209"/>
      <c r="G46" s="209"/>
      <c r="H46" s="379">
        <f>SUM(I38:I45)</f>
        <v>0</v>
      </c>
      <c r="I46" s="380"/>
    </row>
    <row r="47" spans="1:9" ht="13.5" customHeight="1">
      <c r="A47"/>
      <c r="B47"/>
      <c r="C47"/>
      <c r="D47"/>
      <c r="E47"/>
      <c r="F47"/>
      <c r="G47"/>
      <c r="H47"/>
      <c r="I47"/>
    </row>
  </sheetData>
  <sheetProtection/>
  <mergeCells count="4">
    <mergeCell ref="A24:B24"/>
    <mergeCell ref="A25:B25"/>
    <mergeCell ref="G25:I25"/>
    <mergeCell ref="H46:I46"/>
  </mergeCells>
  <printOptions gridLines="1"/>
  <pageMargins left="0.7874015748031497" right="0.7874015748031497" top="1.5748031496062993" bottom="0.984251968503937" header="0.5118110236220472" footer="0.5118110236220472"/>
  <pageSetup horizontalDpi="600" verticalDpi="600" orientation="portrait" paperSize="9" scale="90" r:id="rId1"/>
  <headerFooter alignWithMargins="0">
    <oddFooter>&amp;C&amp;"Times New Roman,Obyčejné"&amp;10Stránka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A2:I43"/>
  <sheetViews>
    <sheetView zoomScalePageLayoutView="0" workbookViewId="0" topLeftCell="A1">
      <selection activeCell="G10" sqref="G10"/>
    </sheetView>
  </sheetViews>
  <sheetFormatPr defaultColWidth="8.796875" defaultRowHeight="15"/>
  <cols>
    <col min="1" max="1" width="37.59765625" style="1" customWidth="1"/>
    <col min="2" max="2" width="4" style="1" customWidth="1"/>
    <col min="3" max="3" width="2.59765625" style="16" customWidth="1"/>
    <col min="4" max="4" width="4.09765625" style="1" customWidth="1"/>
    <col min="5" max="5" width="5.8984375" style="6" customWidth="1"/>
    <col min="6" max="6" width="3.19921875" style="6" customWidth="1"/>
    <col min="7" max="7" width="7.69921875" style="15" customWidth="1"/>
    <col min="8" max="8" width="8.59765625" style="1" customWidth="1"/>
    <col min="9" max="9" width="12.09765625" style="1" customWidth="1"/>
    <col min="10" max="10" width="8.796875" style="1" bestFit="1" customWidth="1"/>
    <col min="11" max="255" width="8.59765625" style="1" customWidth="1"/>
    <col min="256" max="16384" width="8.8984375" style="1" customWidth="1"/>
  </cols>
  <sheetData>
    <row r="2" spans="1:8" ht="24.75" customHeight="1">
      <c r="A2" s="55" t="s">
        <v>31</v>
      </c>
      <c r="C2" s="1"/>
      <c r="G2" s="22"/>
      <c r="H2" s="6"/>
    </row>
    <row r="4" spans="5:8" ht="12.75">
      <c r="E4" s="8" t="s">
        <v>5</v>
      </c>
      <c r="F4" s="1" t="s">
        <v>0</v>
      </c>
      <c r="G4" s="19" t="s">
        <v>1</v>
      </c>
      <c r="H4" s="19" t="s">
        <v>2</v>
      </c>
    </row>
    <row r="6" spans="1:8" ht="12.75">
      <c r="A6" s="17" t="s">
        <v>7</v>
      </c>
      <c r="C6" s="6"/>
      <c r="D6" s="31"/>
      <c r="E6" s="1"/>
      <c r="F6" s="1"/>
      <c r="G6" s="6"/>
      <c r="H6" s="6"/>
    </row>
    <row r="7" spans="1:8" ht="12.75">
      <c r="A7" s="35" t="s">
        <v>171</v>
      </c>
      <c r="B7" s="8"/>
      <c r="C7" s="19"/>
      <c r="D7" s="32"/>
      <c r="E7" s="27">
        <v>5</v>
      </c>
      <c r="F7" s="8" t="s">
        <v>6</v>
      </c>
      <c r="G7" s="19">
        <v>220</v>
      </c>
      <c r="H7" s="19">
        <f>+G7*E7</f>
        <v>1100</v>
      </c>
    </row>
    <row r="8" spans="1:8" ht="12.75">
      <c r="A8" s="35" t="s">
        <v>8</v>
      </c>
      <c r="B8" s="8"/>
      <c r="C8" s="19"/>
      <c r="D8" s="32"/>
      <c r="E8" s="27">
        <v>2</v>
      </c>
      <c r="F8" s="8" t="s">
        <v>6</v>
      </c>
      <c r="G8" s="19">
        <v>220</v>
      </c>
      <c r="H8" s="19">
        <f>+G8*E8</f>
        <v>440</v>
      </c>
    </row>
    <row r="9" spans="1:8" ht="24.75" customHeight="1">
      <c r="A9" s="35" t="s">
        <v>19</v>
      </c>
      <c r="B9" s="8"/>
      <c r="C9" s="19"/>
      <c r="D9" s="32"/>
      <c r="E9" s="27">
        <v>4</v>
      </c>
      <c r="F9" s="8" t="s">
        <v>6</v>
      </c>
      <c r="G9" s="19">
        <v>220</v>
      </c>
      <c r="H9" s="19">
        <f>+G9*E9</f>
        <v>880</v>
      </c>
    </row>
    <row r="10" spans="1:8" ht="12.75">
      <c r="A10" s="35"/>
      <c r="B10" s="8"/>
      <c r="C10" s="19"/>
      <c r="D10" s="32"/>
      <c r="E10" s="8"/>
      <c r="F10" s="8"/>
      <c r="G10" s="19"/>
      <c r="H10" s="19"/>
    </row>
    <row r="11" spans="1:8" ht="12.75">
      <c r="A11" s="8"/>
      <c r="B11" s="8"/>
      <c r="C11" s="19"/>
      <c r="D11" s="32"/>
      <c r="E11" s="8"/>
      <c r="F11" s="8"/>
      <c r="G11" s="19"/>
      <c r="H11" s="19"/>
    </row>
    <row r="12" spans="1:8" s="17" customFormat="1" ht="13.5" thickBot="1">
      <c r="A12" s="56" t="s">
        <v>9</v>
      </c>
      <c r="B12" s="56"/>
      <c r="C12" s="57"/>
      <c r="D12" s="58"/>
      <c r="E12" s="56"/>
      <c r="F12" s="56"/>
      <c r="G12" s="59"/>
      <c r="H12" s="57">
        <f>SUM(H7:H11)</f>
        <v>2420</v>
      </c>
    </row>
    <row r="14" spans="1:4" ht="12.75">
      <c r="A14" s="8"/>
      <c r="B14" s="8"/>
      <c r="C14" s="8"/>
      <c r="D14" s="8"/>
    </row>
    <row r="15" spans="1:3" ht="12.75">
      <c r="A15" s="8"/>
      <c r="B15" s="8"/>
      <c r="C15" s="8"/>
    </row>
    <row r="16" spans="1:3" ht="12.75">
      <c r="A16" s="8"/>
      <c r="B16" s="8"/>
      <c r="C16" s="8"/>
    </row>
    <row r="17" spans="1:3" ht="12.75">
      <c r="A17" s="8"/>
      <c r="B17" s="8"/>
      <c r="C17" s="8"/>
    </row>
    <row r="18" spans="1:3" ht="12.75">
      <c r="A18" s="8"/>
      <c r="B18" s="8"/>
      <c r="C18" s="8"/>
    </row>
    <row r="19" spans="1:3" ht="12.75">
      <c r="A19" s="8"/>
      <c r="B19" s="8"/>
      <c r="C19" s="8"/>
    </row>
    <row r="20" spans="1:3" ht="12.75">
      <c r="A20" s="8"/>
      <c r="B20" s="8"/>
      <c r="C20" s="8"/>
    </row>
    <row r="43" ht="12.75">
      <c r="I43" s="20"/>
    </row>
  </sheetData>
  <sheetProtection/>
  <printOptions gridLines="1"/>
  <pageMargins left="0.7874015748031497" right="0.7874015748031497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&amp;L&amp;"Times New Roman,Obyčejné"&amp;8Fakultní nemocnice Brno, Jihlavská 20, 625 00 Brno
Heliport  HEMS
SO 03 - Zastřešení vstupu urgentního příjmu
Stupeň: Prováděcí dokumentace
</oddHeader>
    <oddFooter>&amp;C&amp;"Times New Roman,Obyčejné"&amp;10Stránka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34"/>
  </sheetPr>
  <dimension ref="A2:R50"/>
  <sheetViews>
    <sheetView view="pageLayout" workbookViewId="0" topLeftCell="A6">
      <selection activeCell="H18" sqref="H18:H22"/>
    </sheetView>
  </sheetViews>
  <sheetFormatPr defaultColWidth="8.59765625" defaultRowHeight="15"/>
  <cols>
    <col min="1" max="1" width="3.796875" style="299" customWidth="1"/>
    <col min="2" max="2" width="12.19921875" style="143" customWidth="1"/>
    <col min="3" max="3" width="23.796875" style="1" customWidth="1"/>
    <col min="4" max="4" width="9.59765625" style="1" customWidth="1"/>
    <col min="5" max="5" width="9.3984375" style="1" customWidth="1"/>
    <col min="6" max="6" width="5.296875" style="21" customWidth="1"/>
    <col min="7" max="7" width="5.3984375" style="1" customWidth="1"/>
    <col min="8" max="8" width="3.19921875" style="36" customWidth="1"/>
    <col min="9" max="10" width="6.09765625" style="2" customWidth="1"/>
    <col min="11" max="11" width="9" style="6" customWidth="1"/>
    <col min="12" max="12" width="9.8984375" style="6" customWidth="1"/>
    <col min="13" max="13" width="8.796875" style="1" bestFit="1" customWidth="1"/>
    <col min="14" max="16384" width="8.59765625" style="1" customWidth="1"/>
  </cols>
  <sheetData>
    <row r="2" spans="3:12" ht="24.75" customHeight="1">
      <c r="C2" s="54"/>
      <c r="D2" s="55" t="s">
        <v>12</v>
      </c>
      <c r="E2" s="12"/>
      <c r="F2" s="1"/>
      <c r="H2" s="6"/>
      <c r="I2" s="6"/>
      <c r="J2" s="6"/>
      <c r="K2" s="22"/>
      <c r="L2" s="22"/>
    </row>
    <row r="3" spans="5:10" ht="12.75">
      <c r="E3" s="21"/>
      <c r="F3" s="1"/>
      <c r="G3" s="36"/>
      <c r="H3" s="2"/>
      <c r="I3" s="6"/>
      <c r="J3" s="6"/>
    </row>
    <row r="4" spans="4:10" ht="12.75">
      <c r="D4" s="63"/>
      <c r="E4" s="21"/>
      <c r="F4" s="1"/>
      <c r="G4" s="36"/>
      <c r="H4" s="2"/>
      <c r="I4" s="6"/>
      <c r="J4" s="6"/>
    </row>
    <row r="5" spans="3:12" ht="25.5">
      <c r="C5" s="102" t="s">
        <v>4</v>
      </c>
      <c r="D5" s="102"/>
      <c r="E5" s="102"/>
      <c r="F5" s="102"/>
      <c r="G5" s="91" t="s">
        <v>5</v>
      </c>
      <c r="H5" s="103" t="s">
        <v>0</v>
      </c>
      <c r="I5" s="289" t="s">
        <v>144</v>
      </c>
      <c r="J5" s="289" t="s">
        <v>145</v>
      </c>
      <c r="K5" s="289" t="s">
        <v>146</v>
      </c>
      <c r="L5" s="289" t="s">
        <v>147</v>
      </c>
    </row>
    <row r="6" spans="3:12" ht="12.75">
      <c r="C6" s="102"/>
      <c r="D6" s="102"/>
      <c r="E6" s="102"/>
      <c r="F6" s="102"/>
      <c r="G6" s="91"/>
      <c r="H6" s="103"/>
      <c r="I6" s="96"/>
      <c r="J6" s="96"/>
      <c r="K6" s="96"/>
      <c r="L6" s="96"/>
    </row>
    <row r="7" spans="1:12" ht="12.75">
      <c r="A7" s="299" t="s">
        <v>154</v>
      </c>
      <c r="B7" s="143" t="s">
        <v>155</v>
      </c>
      <c r="C7" s="71"/>
      <c r="D7" s="102"/>
      <c r="E7" s="102"/>
      <c r="F7" s="102"/>
      <c r="G7" s="91"/>
      <c r="H7" s="103"/>
      <c r="I7" s="96"/>
      <c r="J7" s="96"/>
      <c r="K7" s="96"/>
      <c r="L7" s="96"/>
    </row>
    <row r="8" spans="1:12" s="4" customFormat="1" ht="12.75">
      <c r="A8" s="300">
        <v>1</v>
      </c>
      <c r="B8" s="142">
        <v>210</v>
      </c>
      <c r="C8" s="25" t="s">
        <v>58</v>
      </c>
      <c r="D8" s="3"/>
      <c r="E8" s="7"/>
      <c r="F8" s="3"/>
      <c r="G8" s="140">
        <v>50</v>
      </c>
      <c r="H8" s="23" t="s">
        <v>3</v>
      </c>
      <c r="I8" s="11"/>
      <c r="J8" s="11">
        <v>10.8</v>
      </c>
      <c r="K8" s="19">
        <f aca="true" t="shared" si="0" ref="K8:K13">G8*I8</f>
        <v>0</v>
      </c>
      <c r="L8" s="19">
        <f aca="true" t="shared" si="1" ref="L8:L13">G8*J8</f>
        <v>540</v>
      </c>
    </row>
    <row r="9" spans="1:12" s="4" customFormat="1" ht="12.75">
      <c r="A9" s="300">
        <v>2</v>
      </c>
      <c r="B9" s="142" t="s">
        <v>57</v>
      </c>
      <c r="C9" s="27" t="s">
        <v>13</v>
      </c>
      <c r="D9" s="8" t="s">
        <v>14</v>
      </c>
      <c r="E9" s="8"/>
      <c r="F9" s="8"/>
      <c r="G9" s="33">
        <v>50</v>
      </c>
      <c r="H9" s="23" t="s">
        <v>3</v>
      </c>
      <c r="I9" s="11">
        <v>10.9</v>
      </c>
      <c r="J9" s="11"/>
      <c r="K9" s="19">
        <f t="shared" si="0"/>
        <v>545</v>
      </c>
      <c r="L9" s="19">
        <f t="shared" si="1"/>
        <v>0</v>
      </c>
    </row>
    <row r="10" spans="1:12" s="4" customFormat="1" ht="12" customHeight="1">
      <c r="A10" s="300">
        <v>3</v>
      </c>
      <c r="B10" s="142" t="s">
        <v>67</v>
      </c>
      <c r="C10" s="313" t="s">
        <v>59</v>
      </c>
      <c r="G10" s="140">
        <v>32</v>
      </c>
      <c r="H10" s="23" t="s">
        <v>3</v>
      </c>
      <c r="I10" s="11"/>
      <c r="J10" s="11">
        <v>67.2</v>
      </c>
      <c r="K10" s="19">
        <f t="shared" si="0"/>
        <v>0</v>
      </c>
      <c r="L10" s="19">
        <f t="shared" si="1"/>
        <v>2150.4</v>
      </c>
    </row>
    <row r="11" spans="1:14" s="4" customFormat="1" ht="12.75">
      <c r="A11" s="300">
        <v>4</v>
      </c>
      <c r="B11" s="142" t="s">
        <v>57</v>
      </c>
      <c r="C11" s="25" t="s">
        <v>35</v>
      </c>
      <c r="D11" s="26"/>
      <c r="F11" s="3"/>
      <c r="G11" s="13">
        <v>32</v>
      </c>
      <c r="H11" s="23" t="s">
        <v>3</v>
      </c>
      <c r="I11" s="11">
        <v>53.4</v>
      </c>
      <c r="J11" s="11"/>
      <c r="K11" s="19">
        <f t="shared" si="0"/>
        <v>1708.8</v>
      </c>
      <c r="L11" s="19">
        <f t="shared" si="1"/>
        <v>0</v>
      </c>
      <c r="M11" s="43"/>
      <c r="N11" s="26"/>
    </row>
    <row r="12" spans="1:12" s="4" customFormat="1" ht="12.75">
      <c r="A12" s="300">
        <v>5</v>
      </c>
      <c r="B12" s="142">
        <v>210</v>
      </c>
      <c r="C12" s="65" t="s">
        <v>37</v>
      </c>
      <c r="D12" s="26"/>
      <c r="F12" s="3"/>
      <c r="G12" s="140">
        <v>2</v>
      </c>
      <c r="H12" s="23" t="s">
        <v>3</v>
      </c>
      <c r="I12" s="11"/>
      <c r="J12" s="11">
        <v>90</v>
      </c>
      <c r="K12" s="19">
        <f t="shared" si="0"/>
        <v>0</v>
      </c>
      <c r="L12" s="19">
        <f t="shared" si="1"/>
        <v>180</v>
      </c>
    </row>
    <row r="13" spans="1:12" s="4" customFormat="1" ht="12.75">
      <c r="A13" s="300">
        <v>6</v>
      </c>
      <c r="B13" s="142" t="s">
        <v>57</v>
      </c>
      <c r="C13" s="65" t="s">
        <v>162</v>
      </c>
      <c r="D13" s="26"/>
      <c r="F13" s="3"/>
      <c r="G13" s="33">
        <v>2</v>
      </c>
      <c r="H13" s="23" t="s">
        <v>3</v>
      </c>
      <c r="I13" s="11">
        <v>42.2</v>
      </c>
      <c r="J13" s="11"/>
      <c r="K13" s="19">
        <f t="shared" si="0"/>
        <v>84.4</v>
      </c>
      <c r="L13" s="19">
        <f t="shared" si="1"/>
        <v>0</v>
      </c>
    </row>
    <row r="14" spans="1:13" s="4" customFormat="1" ht="12.75">
      <c r="A14" s="300"/>
      <c r="B14" s="142"/>
      <c r="C14" s="3"/>
      <c r="D14" s="3"/>
      <c r="E14" s="28"/>
      <c r="F14" s="3"/>
      <c r="G14" s="13"/>
      <c r="H14" s="3"/>
      <c r="I14" s="11"/>
      <c r="J14" s="11"/>
      <c r="K14" s="19"/>
      <c r="L14" s="19"/>
      <c r="M14" s="42"/>
    </row>
    <row r="15" spans="1:12" s="63" customFormat="1" ht="12.75" customHeight="1">
      <c r="A15" s="302"/>
      <c r="B15" s="143"/>
      <c r="C15" s="25"/>
      <c r="D15" s="25"/>
      <c r="E15" s="25"/>
      <c r="F15" s="25"/>
      <c r="G15" s="13"/>
      <c r="H15" s="25"/>
      <c r="I15" s="11"/>
      <c r="J15" s="11"/>
      <c r="K15" s="19"/>
      <c r="L15" s="19"/>
    </row>
    <row r="16" spans="1:12" s="4" customFormat="1" ht="12.75">
      <c r="A16" s="300"/>
      <c r="B16" s="142"/>
      <c r="G16" s="37"/>
      <c r="I16" s="39"/>
      <c r="J16" s="39"/>
      <c r="K16" s="6"/>
      <c r="L16" s="6"/>
    </row>
    <row r="17" spans="1:12" s="4" customFormat="1" ht="12.75">
      <c r="A17" s="300"/>
      <c r="B17" s="142"/>
      <c r="C17" s="4" t="s">
        <v>148</v>
      </c>
      <c r="G17" s="37"/>
      <c r="I17" s="39"/>
      <c r="J17" s="39"/>
      <c r="K17" s="108">
        <f>SUM(K8:K16)*0.03</f>
        <v>70.146</v>
      </c>
      <c r="L17" s="6"/>
    </row>
    <row r="18" spans="1:12" s="4" customFormat="1" ht="12.75">
      <c r="A18" s="300"/>
      <c r="B18" s="142"/>
      <c r="G18" s="37"/>
      <c r="I18" s="39"/>
      <c r="J18" s="39"/>
      <c r="K18" s="108"/>
      <c r="L18" s="6"/>
    </row>
    <row r="19" spans="1:12" s="4" customFormat="1" ht="12.75">
      <c r="A19" s="300"/>
      <c r="B19" s="142"/>
      <c r="C19" s="4" t="s">
        <v>150</v>
      </c>
      <c r="G19" s="37"/>
      <c r="I19" s="39"/>
      <c r="J19" s="39"/>
      <c r="K19" s="108">
        <f>SUM(K8:K16)*0.06</f>
        <v>140.292</v>
      </c>
      <c r="L19" s="6"/>
    </row>
    <row r="20" spans="1:12" s="4" customFormat="1" ht="12.75">
      <c r="A20" s="300"/>
      <c r="B20" s="142"/>
      <c r="G20" s="37"/>
      <c r="I20" s="39"/>
      <c r="J20" s="39"/>
      <c r="K20" s="108"/>
      <c r="L20" s="6"/>
    </row>
    <row r="21" spans="1:12" ht="12.75" customHeight="1" thickBot="1">
      <c r="A21" s="351"/>
      <c r="B21" s="350"/>
      <c r="C21" s="45" t="s">
        <v>2</v>
      </c>
      <c r="D21" s="46"/>
      <c r="E21" s="46"/>
      <c r="F21" s="46"/>
      <c r="G21" s="46"/>
      <c r="H21" s="46"/>
      <c r="I21" s="47"/>
      <c r="J21" s="47"/>
      <c r="K21" s="48">
        <f>SUM(K8:K20)</f>
        <v>2548.6380000000004</v>
      </c>
      <c r="L21" s="48">
        <f>SUM(L8:L20)</f>
        <v>2870.4</v>
      </c>
    </row>
    <row r="22" spans="3:18" ht="12.75">
      <c r="C22" s="29"/>
      <c r="R22" s="11"/>
    </row>
    <row r="23" spans="1:13" s="12" customFormat="1" ht="15.75">
      <c r="A23" s="303"/>
      <c r="B23" s="62"/>
      <c r="C23" s="52"/>
      <c r="D23" s="78" t="s">
        <v>179</v>
      </c>
      <c r="E23" s="52"/>
      <c r="F23" s="52"/>
      <c r="G23" s="79"/>
      <c r="H23" s="52"/>
      <c r="I23" s="30"/>
      <c r="J23" s="30"/>
      <c r="K23" s="30"/>
      <c r="L23" s="30"/>
      <c r="M23" s="24"/>
    </row>
    <row r="24" spans="1:13" s="60" customFormat="1" ht="25.5">
      <c r="A24" s="301"/>
      <c r="B24" s="62"/>
      <c r="C24" s="80" t="s">
        <v>4</v>
      </c>
      <c r="D24" s="81"/>
      <c r="E24" s="81"/>
      <c r="F24" s="81"/>
      <c r="G24" s="82" t="s">
        <v>5</v>
      </c>
      <c r="H24" s="80" t="s">
        <v>0</v>
      </c>
      <c r="I24" s="289" t="s">
        <v>144</v>
      </c>
      <c r="J24" s="289" t="s">
        <v>145</v>
      </c>
      <c r="K24" s="289" t="s">
        <v>146</v>
      </c>
      <c r="L24" s="289" t="s">
        <v>147</v>
      </c>
      <c r="M24" s="83"/>
    </row>
    <row r="25" spans="1:13" s="60" customFormat="1" ht="12.75">
      <c r="A25" s="301"/>
      <c r="B25" s="62"/>
      <c r="C25" s="84"/>
      <c r="D25" s="85"/>
      <c r="E25" s="85"/>
      <c r="F25" s="85"/>
      <c r="G25" s="86"/>
      <c r="H25" s="84"/>
      <c r="I25" s="87"/>
      <c r="J25" s="87"/>
      <c r="K25" s="87"/>
      <c r="L25" s="87"/>
      <c r="M25" s="83"/>
    </row>
    <row r="26" spans="1:13" s="60" customFormat="1" ht="12.75">
      <c r="A26" s="301">
        <v>71</v>
      </c>
      <c r="B26" s="145" t="s">
        <v>69</v>
      </c>
      <c r="C26" s="65" t="s">
        <v>37</v>
      </c>
      <c r="D26" s="12"/>
      <c r="E26" s="12"/>
      <c r="F26" s="12"/>
      <c r="G26" s="140">
        <v>6</v>
      </c>
      <c r="H26" s="3" t="s">
        <v>3</v>
      </c>
      <c r="I26" s="30"/>
      <c r="J26" s="30">
        <v>54</v>
      </c>
      <c r="K26" s="19"/>
      <c r="L26" s="30">
        <f>G26*J26</f>
        <v>324</v>
      </c>
      <c r="M26" s="83"/>
    </row>
    <row r="27" spans="1:13" s="60" customFormat="1" ht="12.75">
      <c r="A27" s="301">
        <v>72</v>
      </c>
      <c r="B27" s="142" t="s">
        <v>57</v>
      </c>
      <c r="C27" s="145" t="s">
        <v>36</v>
      </c>
      <c r="D27" s="52"/>
      <c r="E27" s="12"/>
      <c r="F27" s="52"/>
      <c r="G27" s="60">
        <v>6</v>
      </c>
      <c r="H27" s="3" t="s">
        <v>3</v>
      </c>
      <c r="I27" s="30">
        <v>8.2</v>
      </c>
      <c r="J27" s="30"/>
      <c r="K27" s="19">
        <f>G27*I27</f>
        <v>49.199999999999996</v>
      </c>
      <c r="L27" s="30">
        <f aca="true" t="shared" si="2" ref="L27:L35">G27*J27</f>
        <v>0</v>
      </c>
      <c r="M27" s="83"/>
    </row>
    <row r="28" spans="1:13" s="60" customFormat="1" ht="12.75">
      <c r="A28" s="301">
        <v>73</v>
      </c>
      <c r="B28" s="145" t="s">
        <v>68</v>
      </c>
      <c r="C28" s="65" t="s">
        <v>37</v>
      </c>
      <c r="D28" s="3"/>
      <c r="E28" s="4"/>
      <c r="F28" s="3"/>
      <c r="G28" s="60">
        <v>2</v>
      </c>
      <c r="H28" s="3" t="s">
        <v>3</v>
      </c>
      <c r="I28" s="10"/>
      <c r="J28" s="358">
        <v>54</v>
      </c>
      <c r="K28" s="19">
        <f aca="true" t="shared" si="3" ref="K28:K35">G28*I28</f>
        <v>0</v>
      </c>
      <c r="L28" s="30">
        <f t="shared" si="2"/>
        <v>108</v>
      </c>
      <c r="M28" s="83"/>
    </row>
    <row r="29" spans="1:13" s="60" customFormat="1" ht="12.75">
      <c r="A29" s="301">
        <v>74</v>
      </c>
      <c r="B29" s="142" t="s">
        <v>57</v>
      </c>
      <c r="C29" s="356" t="s">
        <v>180</v>
      </c>
      <c r="D29" s="356" t="s">
        <v>181</v>
      </c>
      <c r="E29" s="12"/>
      <c r="F29" s="52"/>
      <c r="G29" s="60">
        <v>2</v>
      </c>
      <c r="H29" s="3" t="s">
        <v>3</v>
      </c>
      <c r="I29" s="357">
        <v>20.2</v>
      </c>
      <c r="J29" s="30"/>
      <c r="K29" s="19">
        <f t="shared" si="3"/>
        <v>40.4</v>
      </c>
      <c r="L29" s="30">
        <f t="shared" si="2"/>
        <v>0</v>
      </c>
      <c r="M29" s="83"/>
    </row>
    <row r="30" spans="1:17" s="4" customFormat="1" ht="12.75">
      <c r="A30" s="301">
        <v>75</v>
      </c>
      <c r="B30" s="142" t="s">
        <v>60</v>
      </c>
      <c r="C30" s="65" t="s">
        <v>37</v>
      </c>
      <c r="D30" s="25"/>
      <c r="E30" s="13"/>
      <c r="F30" s="25"/>
      <c r="G30" s="140">
        <v>12</v>
      </c>
      <c r="H30" s="25" t="s">
        <v>11</v>
      </c>
      <c r="I30" s="355"/>
      <c r="J30" s="355">
        <v>26.6</v>
      </c>
      <c r="K30" s="19">
        <f t="shared" si="3"/>
        <v>0</v>
      </c>
      <c r="L30" s="30">
        <f t="shared" si="2"/>
        <v>319.20000000000005</v>
      </c>
      <c r="M30" s="42"/>
      <c r="P30" s="12"/>
      <c r="Q30" s="12"/>
    </row>
    <row r="31" spans="1:13" s="60" customFormat="1" ht="12.75">
      <c r="A31" s="301">
        <v>76</v>
      </c>
      <c r="B31" s="142" t="s">
        <v>57</v>
      </c>
      <c r="C31" s="25" t="s">
        <v>30</v>
      </c>
      <c r="D31" s="3" t="s">
        <v>182</v>
      </c>
      <c r="E31" s="4"/>
      <c r="F31" s="3"/>
      <c r="G31" s="13">
        <v>12</v>
      </c>
      <c r="H31" s="25" t="s">
        <v>11</v>
      </c>
      <c r="I31" s="357">
        <v>14.8</v>
      </c>
      <c r="J31" s="10"/>
      <c r="K31" s="19">
        <f t="shared" si="3"/>
        <v>177.60000000000002</v>
      </c>
      <c r="L31" s="30">
        <f t="shared" si="2"/>
        <v>0</v>
      </c>
      <c r="M31" s="83"/>
    </row>
    <row r="32" spans="1:17" s="4" customFormat="1" ht="12.75">
      <c r="A32" s="301">
        <v>77</v>
      </c>
      <c r="B32" s="142">
        <v>210</v>
      </c>
      <c r="C32" s="65" t="s">
        <v>37</v>
      </c>
      <c r="D32" s="3"/>
      <c r="F32" s="3"/>
      <c r="G32" s="140">
        <v>5</v>
      </c>
      <c r="H32" s="3" t="s">
        <v>3</v>
      </c>
      <c r="I32" s="10"/>
      <c r="J32" s="5">
        <v>314.2</v>
      </c>
      <c r="K32" s="19">
        <f t="shared" si="3"/>
        <v>0</v>
      </c>
      <c r="L32" s="30">
        <f t="shared" si="2"/>
        <v>1571</v>
      </c>
      <c r="M32" s="42"/>
      <c r="P32" s="12"/>
      <c r="Q32" s="12"/>
    </row>
    <row r="33" spans="1:13" s="60" customFormat="1" ht="12.75">
      <c r="A33" s="301">
        <v>78</v>
      </c>
      <c r="B33" s="142" t="s">
        <v>57</v>
      </c>
      <c r="C33" s="3" t="s">
        <v>183</v>
      </c>
      <c r="D33" s="3" t="s">
        <v>184</v>
      </c>
      <c r="E33" s="4"/>
      <c r="F33" s="3"/>
      <c r="G33" s="13">
        <v>5</v>
      </c>
      <c r="H33" s="3" t="s">
        <v>3</v>
      </c>
      <c r="I33" s="10">
        <v>344.2</v>
      </c>
      <c r="J33" s="10"/>
      <c r="K33" s="19">
        <f t="shared" si="3"/>
        <v>1721</v>
      </c>
      <c r="L33" s="30">
        <f t="shared" si="2"/>
        <v>0</v>
      </c>
      <c r="M33" s="83"/>
    </row>
    <row r="34" spans="1:17" s="4" customFormat="1" ht="12.75">
      <c r="A34" s="301">
        <v>81</v>
      </c>
      <c r="B34" s="142">
        <v>210</v>
      </c>
      <c r="C34" s="65" t="s">
        <v>37</v>
      </c>
      <c r="D34" s="3"/>
      <c r="F34" s="3"/>
      <c r="G34" s="140">
        <v>6</v>
      </c>
      <c r="H34" s="3" t="s">
        <v>3</v>
      </c>
      <c r="I34" s="10"/>
      <c r="J34" s="10">
        <v>54</v>
      </c>
      <c r="K34" s="19">
        <f t="shared" si="3"/>
        <v>0</v>
      </c>
      <c r="L34" s="30">
        <f t="shared" si="2"/>
        <v>324</v>
      </c>
      <c r="M34" s="42"/>
      <c r="P34" s="12"/>
      <c r="Q34" s="12"/>
    </row>
    <row r="35" spans="1:17" s="4" customFormat="1" ht="12.75">
      <c r="A35" s="301">
        <v>82</v>
      </c>
      <c r="B35" s="142" t="s">
        <v>57</v>
      </c>
      <c r="C35" s="25" t="s">
        <v>38</v>
      </c>
      <c r="D35" s="3"/>
      <c r="F35" s="3"/>
      <c r="G35" s="13">
        <v>6</v>
      </c>
      <c r="H35" s="3" t="s">
        <v>3</v>
      </c>
      <c r="I35" s="10">
        <v>22</v>
      </c>
      <c r="J35" s="10"/>
      <c r="K35" s="19">
        <f t="shared" si="3"/>
        <v>132</v>
      </c>
      <c r="L35" s="30">
        <f t="shared" si="2"/>
        <v>0</v>
      </c>
      <c r="M35" s="42"/>
      <c r="P35" s="12"/>
      <c r="Q35" s="12"/>
    </row>
    <row r="36" spans="1:17" s="4" customFormat="1" ht="12.75">
      <c r="A36" s="301"/>
      <c r="B36" s="142"/>
      <c r="C36" s="3"/>
      <c r="D36" s="3"/>
      <c r="F36" s="3"/>
      <c r="G36" s="13"/>
      <c r="H36" s="3"/>
      <c r="I36" s="10"/>
      <c r="J36" s="10"/>
      <c r="K36" s="19"/>
      <c r="L36" s="30"/>
      <c r="M36" s="42"/>
      <c r="P36" s="12"/>
      <c r="Q36" s="12"/>
    </row>
    <row r="37" spans="1:16" s="60" customFormat="1" ht="12.75">
      <c r="A37" s="301"/>
      <c r="B37" s="62"/>
      <c r="C37" s="52" t="s">
        <v>151</v>
      </c>
      <c r="D37" s="52"/>
      <c r="E37" s="12"/>
      <c r="F37" s="52"/>
      <c r="H37" s="52"/>
      <c r="I37" s="30"/>
      <c r="J37" s="30"/>
      <c r="K37" s="30"/>
      <c r="L37" s="30"/>
      <c r="M37" s="88"/>
      <c r="N37" s="88"/>
      <c r="O37" s="88"/>
      <c r="P37" s="88"/>
    </row>
    <row r="38" spans="1:16" s="60" customFormat="1" ht="12.75">
      <c r="A38" s="300"/>
      <c r="B38" s="62"/>
      <c r="C38" s="52"/>
      <c r="D38" s="52"/>
      <c r="E38" s="12"/>
      <c r="F38" s="52"/>
      <c r="H38" s="52"/>
      <c r="I38" s="53"/>
      <c r="J38" s="53"/>
      <c r="K38" s="30"/>
      <c r="L38" s="30"/>
      <c r="M38" s="88"/>
      <c r="N38" s="88"/>
      <c r="O38" s="88"/>
      <c r="P38" s="88"/>
    </row>
    <row r="39" spans="1:16" s="60" customFormat="1" ht="13.5" thickBot="1">
      <c r="A39" s="352"/>
      <c r="B39" s="353"/>
      <c r="C39" s="89" t="s">
        <v>2</v>
      </c>
      <c r="D39" s="89"/>
      <c r="E39" s="89"/>
      <c r="F39" s="89"/>
      <c r="G39" s="89"/>
      <c r="H39" s="89"/>
      <c r="I39" s="90"/>
      <c r="J39" s="90"/>
      <c r="K39" s="90">
        <f>SUM(K27:K38)</f>
        <v>2120.2</v>
      </c>
      <c r="L39" s="90">
        <f>SUM(L26:L38)</f>
        <v>2646.2</v>
      </c>
      <c r="M39" s="88"/>
      <c r="N39" s="88"/>
      <c r="O39" s="88"/>
      <c r="P39" s="88"/>
    </row>
    <row r="40" ht="12.75">
      <c r="A40" s="300"/>
    </row>
    <row r="41" ht="12.75">
      <c r="A41" s="301"/>
    </row>
    <row r="42" ht="12.75">
      <c r="A42" s="300"/>
    </row>
    <row r="43" ht="12.75">
      <c r="A43" s="301"/>
    </row>
    <row r="44" spans="1:12" ht="12.75">
      <c r="A44" s="301"/>
      <c r="F44" s="1"/>
      <c r="H44" s="1"/>
      <c r="I44" s="1"/>
      <c r="J44" s="1"/>
      <c r="K44" s="1"/>
      <c r="L44" s="1"/>
    </row>
    <row r="45" spans="1:12" ht="12.75">
      <c r="A45" s="301"/>
      <c r="F45" s="1"/>
      <c r="H45" s="1"/>
      <c r="I45" s="1"/>
      <c r="J45" s="1"/>
      <c r="K45" s="1"/>
      <c r="L45" s="1"/>
    </row>
    <row r="46" spans="1:12" ht="12.75">
      <c r="A46" s="301"/>
      <c r="F46" s="1"/>
      <c r="H46" s="1"/>
      <c r="I46" s="1"/>
      <c r="J46" s="1"/>
      <c r="K46" s="1"/>
      <c r="L46" s="1"/>
    </row>
    <row r="47" spans="1:12" ht="12.75">
      <c r="A47" s="301"/>
      <c r="F47" s="1"/>
      <c r="H47" s="1"/>
      <c r="I47" s="1"/>
      <c r="J47" s="1"/>
      <c r="K47" s="1"/>
      <c r="L47" s="1"/>
    </row>
    <row r="48" spans="1:12" ht="12.75">
      <c r="A48" s="301"/>
      <c r="F48" s="1"/>
      <c r="H48" s="1"/>
      <c r="I48" s="1"/>
      <c r="J48" s="1"/>
      <c r="K48" s="1"/>
      <c r="L48" s="1"/>
    </row>
    <row r="49" spans="6:12" ht="12.75">
      <c r="F49" s="1"/>
      <c r="H49" s="1"/>
      <c r="I49" s="1"/>
      <c r="J49" s="1"/>
      <c r="K49" s="1"/>
      <c r="L49" s="1"/>
    </row>
    <row r="50" spans="6:12" ht="12.75">
      <c r="F50" s="1"/>
      <c r="H50" s="1"/>
      <c r="I50" s="1"/>
      <c r="J50" s="1"/>
      <c r="K50" s="1"/>
      <c r="L50" s="1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5" horizontalDpi="600" verticalDpi="600" orientation="landscape" paperSize="9" scale="90" r:id="rId1"/>
  <headerFooter alignWithMargins="0">
    <oddHeader>&amp;L&amp;"Times New Roman,Obyčejné"&amp;8Fakultní nemocnice Brno, Jihlavská 20, 625 00 Brno
Heliport  HEMS
SO 03 - Zastřešení vstupu urgentního příjmu
Stupeň: Prováděcí dokumentace
</oddHeader>
    <oddFooter>&amp;C&amp;"Times New Roman,Obyčejné"&amp;10Stránka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5"/>
  </sheetPr>
  <dimension ref="A3:Q24"/>
  <sheetViews>
    <sheetView zoomScalePageLayoutView="0" workbookViewId="0" topLeftCell="A1">
      <selection activeCell="K24" sqref="K24:L24"/>
    </sheetView>
  </sheetViews>
  <sheetFormatPr defaultColWidth="8.59765625" defaultRowHeight="15"/>
  <cols>
    <col min="1" max="1" width="4.59765625" style="304" customWidth="1"/>
    <col min="2" max="2" width="11" style="144" customWidth="1"/>
    <col min="3" max="3" width="28.19921875" style="109" customWidth="1"/>
    <col min="4" max="4" width="2.59765625" style="110" customWidth="1"/>
    <col min="5" max="5" width="6.796875" style="110" customWidth="1"/>
    <col min="6" max="6" width="3" style="111" customWidth="1"/>
    <col min="7" max="7" width="4.19921875" style="112" customWidth="1"/>
    <col min="8" max="8" width="3.19921875" style="111" customWidth="1"/>
    <col min="9" max="10" width="7.69921875" style="113" customWidth="1"/>
    <col min="11" max="12" width="9.69921875" style="113" customWidth="1"/>
    <col min="13" max="13" width="8.796875" style="114" bestFit="1" customWidth="1"/>
    <col min="14" max="16384" width="8.59765625" style="109" customWidth="1"/>
  </cols>
  <sheetData>
    <row r="3" spans="1:12" s="106" customFormat="1" ht="24.75" customHeight="1">
      <c r="A3" s="305"/>
      <c r="B3" s="153"/>
      <c r="C3" s="104" t="s">
        <v>185</v>
      </c>
      <c r="D3" s="105"/>
      <c r="E3" s="105"/>
      <c r="H3" s="107"/>
      <c r="I3" s="108"/>
      <c r="J3" s="108"/>
      <c r="K3" s="108"/>
      <c r="L3" s="108"/>
    </row>
    <row r="6" spans="3:12" ht="25.5">
      <c r="C6" s="115" t="s">
        <v>4</v>
      </c>
      <c r="D6" s="116"/>
      <c r="E6" s="116"/>
      <c r="F6" s="117"/>
      <c r="G6" s="118" t="s">
        <v>5</v>
      </c>
      <c r="H6" s="115" t="s">
        <v>0</v>
      </c>
      <c r="I6" s="290" t="s">
        <v>144</v>
      </c>
      <c r="J6" s="290" t="s">
        <v>145</v>
      </c>
      <c r="K6" s="290" t="s">
        <v>146</v>
      </c>
      <c r="L6" s="290" t="s">
        <v>147</v>
      </c>
    </row>
    <row r="7" spans="3:12" ht="12.75">
      <c r="C7" s="119"/>
      <c r="D7" s="119"/>
      <c r="G7" s="120"/>
      <c r="H7" s="121"/>
      <c r="K7" s="122"/>
      <c r="L7" s="122"/>
    </row>
    <row r="8" spans="3:10" ht="12.75">
      <c r="C8" s="123" t="s">
        <v>49</v>
      </c>
      <c r="D8" s="119"/>
      <c r="E8" s="124"/>
      <c r="F8" s="121"/>
      <c r="G8" s="120"/>
      <c r="H8" s="121"/>
      <c r="I8" s="125"/>
      <c r="J8" s="125"/>
    </row>
    <row r="9" spans="3:12" ht="12.75">
      <c r="C9" s="126"/>
      <c r="D9" s="119"/>
      <c r="E9" s="120"/>
      <c r="F9" s="121"/>
      <c r="G9" s="120"/>
      <c r="H9" s="121"/>
      <c r="I9" s="125"/>
      <c r="J9" s="125"/>
      <c r="K9" s="125"/>
      <c r="L9" s="125"/>
    </row>
    <row r="10" spans="1:15" s="132" customFormat="1" ht="12.75">
      <c r="A10" s="306"/>
      <c r="B10" s="144"/>
      <c r="C10" s="127"/>
      <c r="D10" s="127"/>
      <c r="E10" s="128"/>
      <c r="F10" s="128"/>
      <c r="G10" s="129"/>
      <c r="H10" s="128"/>
      <c r="I10" s="130"/>
      <c r="J10" s="130"/>
      <c r="K10" s="131"/>
      <c r="L10" s="131"/>
      <c r="M10" s="133"/>
      <c r="N10" s="133"/>
      <c r="O10" s="133"/>
    </row>
    <row r="11" spans="1:15" ht="12.75">
      <c r="A11" s="304" t="s">
        <v>154</v>
      </c>
      <c r="B11" s="144" t="s">
        <v>155</v>
      </c>
      <c r="C11" s="119"/>
      <c r="D11" s="119"/>
      <c r="E11" s="120"/>
      <c r="F11" s="121"/>
      <c r="G11" s="120"/>
      <c r="H11" s="121"/>
      <c r="I11" s="125"/>
      <c r="J11" s="125"/>
      <c r="K11" s="125"/>
      <c r="L11" s="125"/>
      <c r="N11" s="114"/>
      <c r="O11" s="114"/>
    </row>
    <row r="12" spans="1:15" s="132" customFormat="1" ht="12.75" customHeight="1">
      <c r="A12" s="306">
        <v>1</v>
      </c>
      <c r="B12" s="144" t="s">
        <v>63</v>
      </c>
      <c r="C12" s="132" t="s">
        <v>174</v>
      </c>
      <c r="D12" s="128"/>
      <c r="E12" s="128" t="s">
        <v>175</v>
      </c>
      <c r="F12" s="128" t="s">
        <v>50</v>
      </c>
      <c r="G12" s="134">
        <v>16</v>
      </c>
      <c r="H12" s="128" t="s">
        <v>3</v>
      </c>
      <c r="I12" s="135">
        <v>1009</v>
      </c>
      <c r="J12" s="135"/>
      <c r="K12" s="314">
        <f aca="true" t="shared" si="0" ref="K12:K18">G12*I12</f>
        <v>16144</v>
      </c>
      <c r="L12" s="314">
        <f aca="true" t="shared" si="1" ref="L12:L18">G12*J12</f>
        <v>0</v>
      </c>
      <c r="M12" s="133"/>
      <c r="N12" s="133"/>
      <c r="O12" s="133"/>
    </row>
    <row r="13" spans="1:15" s="132" customFormat="1" ht="12.75" customHeight="1">
      <c r="A13" s="306">
        <v>2</v>
      </c>
      <c r="B13" s="144" t="s">
        <v>63</v>
      </c>
      <c r="C13" s="132" t="s">
        <v>51</v>
      </c>
      <c r="D13" s="128"/>
      <c r="E13" s="128"/>
      <c r="F13" s="128"/>
      <c r="G13" s="134">
        <v>16</v>
      </c>
      <c r="H13" s="128" t="s">
        <v>3</v>
      </c>
      <c r="I13" s="135">
        <v>8.4</v>
      </c>
      <c r="J13" s="135"/>
      <c r="K13" s="314">
        <f t="shared" si="0"/>
        <v>134.4</v>
      </c>
      <c r="L13" s="314">
        <f t="shared" si="1"/>
        <v>0</v>
      </c>
      <c r="M13" s="133"/>
      <c r="N13" s="133"/>
      <c r="O13" s="133"/>
    </row>
    <row r="14" spans="1:15" s="132" customFormat="1" ht="12.75" customHeight="1">
      <c r="A14" s="306">
        <v>3</v>
      </c>
      <c r="B14" s="144" t="s">
        <v>63</v>
      </c>
      <c r="C14" s="132" t="s">
        <v>176</v>
      </c>
      <c r="D14" s="128"/>
      <c r="E14" s="128"/>
      <c r="F14" s="128"/>
      <c r="G14" s="134">
        <v>32</v>
      </c>
      <c r="H14" s="128" t="s">
        <v>3</v>
      </c>
      <c r="I14" s="135">
        <v>77</v>
      </c>
      <c r="J14" s="135"/>
      <c r="K14" s="314">
        <f t="shared" si="0"/>
        <v>2464</v>
      </c>
      <c r="L14" s="314">
        <f t="shared" si="1"/>
        <v>0</v>
      </c>
      <c r="M14" s="133"/>
      <c r="N14" s="133"/>
      <c r="O14" s="133"/>
    </row>
    <row r="15" spans="1:17" s="132" customFormat="1" ht="12.75" customHeight="1">
      <c r="A15" s="306">
        <v>4</v>
      </c>
      <c r="B15" s="144" t="s">
        <v>63</v>
      </c>
      <c r="C15" s="132" t="s">
        <v>52</v>
      </c>
      <c r="D15" s="128"/>
      <c r="E15" s="128"/>
      <c r="F15" s="128"/>
      <c r="G15" s="134">
        <v>32</v>
      </c>
      <c r="H15" s="128" t="s">
        <v>3</v>
      </c>
      <c r="I15" s="135">
        <v>5.2</v>
      </c>
      <c r="J15" s="135"/>
      <c r="K15" s="314">
        <f t="shared" si="0"/>
        <v>166.4</v>
      </c>
      <c r="L15" s="314">
        <f t="shared" si="1"/>
        <v>0</v>
      </c>
      <c r="M15" s="133"/>
      <c r="N15" s="133"/>
      <c r="O15" s="136"/>
      <c r="P15" s="137"/>
      <c r="Q15" s="138"/>
    </row>
    <row r="16" spans="1:15" s="132" customFormat="1" ht="12.75" customHeight="1">
      <c r="A16" s="306">
        <v>5</v>
      </c>
      <c r="B16" s="144" t="s">
        <v>63</v>
      </c>
      <c r="C16" s="132" t="s">
        <v>53</v>
      </c>
      <c r="D16" s="128"/>
      <c r="E16" s="128"/>
      <c r="F16" s="128"/>
      <c r="G16" s="134">
        <v>16</v>
      </c>
      <c r="H16" s="128" t="s">
        <v>3</v>
      </c>
      <c r="I16" s="135">
        <v>150</v>
      </c>
      <c r="J16" s="135"/>
      <c r="K16" s="314">
        <f t="shared" si="0"/>
        <v>2400</v>
      </c>
      <c r="L16" s="314">
        <f t="shared" si="1"/>
        <v>0</v>
      </c>
      <c r="M16" s="133"/>
      <c r="N16" s="133"/>
      <c r="O16" s="133"/>
    </row>
    <row r="17" spans="1:15" s="132" customFormat="1" ht="12.75" customHeight="1">
      <c r="A17" s="306">
        <v>6</v>
      </c>
      <c r="B17" s="144">
        <v>210</v>
      </c>
      <c r="C17" s="132" t="s">
        <v>62</v>
      </c>
      <c r="D17" s="128"/>
      <c r="E17" s="128"/>
      <c r="F17" s="128"/>
      <c r="G17" s="134">
        <v>16</v>
      </c>
      <c r="H17" s="128" t="s">
        <v>3</v>
      </c>
      <c r="I17" s="135"/>
      <c r="J17" s="135">
        <v>220</v>
      </c>
      <c r="K17" s="314">
        <f t="shared" si="0"/>
        <v>0</v>
      </c>
      <c r="L17" s="314">
        <f t="shared" si="1"/>
        <v>3520</v>
      </c>
      <c r="M17" s="133"/>
      <c r="N17" s="133"/>
      <c r="O17" s="133"/>
    </row>
    <row r="18" spans="1:15" s="132" customFormat="1" ht="12.75" customHeight="1">
      <c r="A18" s="306"/>
      <c r="B18" s="144"/>
      <c r="D18" s="128"/>
      <c r="E18" s="128"/>
      <c r="F18" s="128"/>
      <c r="G18" s="134"/>
      <c r="H18" s="128"/>
      <c r="I18" s="135"/>
      <c r="J18" s="135"/>
      <c r="K18" s="314">
        <f t="shared" si="0"/>
        <v>0</v>
      </c>
      <c r="L18" s="314">
        <f t="shared" si="1"/>
        <v>0</v>
      </c>
      <c r="M18" s="133"/>
      <c r="N18" s="133"/>
      <c r="O18" s="133"/>
    </row>
    <row r="20" spans="3:11" ht="12.75">
      <c r="C20" s="4" t="s">
        <v>152</v>
      </c>
      <c r="D20" s="4"/>
      <c r="E20" s="4"/>
      <c r="F20" s="4"/>
      <c r="G20" s="37"/>
      <c r="H20" s="4"/>
      <c r="I20" s="39"/>
      <c r="J20" s="39"/>
      <c r="K20" s="108">
        <f>SUM(K10:K19)*0.03</f>
        <v>639.264</v>
      </c>
    </row>
    <row r="22" spans="3:11" ht="12.75">
      <c r="C22" s="109" t="s">
        <v>153</v>
      </c>
      <c r="K22" s="113">
        <f>SUM(K10:K19)*0.06</f>
        <v>1278.528</v>
      </c>
    </row>
    <row r="23" spans="4:11" ht="12.75">
      <c r="D23" s="109"/>
      <c r="E23" s="109"/>
      <c r="F23" s="109"/>
      <c r="G23" s="109"/>
      <c r="H23" s="109"/>
      <c r="I23" s="109"/>
      <c r="J23" s="109"/>
      <c r="K23" s="109"/>
    </row>
    <row r="24" spans="1:12" s="106" customFormat="1" ht="12.75" customHeight="1" thickBot="1">
      <c r="A24" s="351"/>
      <c r="B24" s="350"/>
      <c r="C24" s="45" t="s">
        <v>2</v>
      </c>
      <c r="D24" s="46"/>
      <c r="E24" s="46"/>
      <c r="F24" s="347"/>
      <c r="G24" s="46"/>
      <c r="H24" s="347"/>
      <c r="I24" s="47"/>
      <c r="J24" s="47"/>
      <c r="K24" s="48">
        <f>SUM(K11:K22)</f>
        <v>23226.592</v>
      </c>
      <c r="L24" s="48">
        <f>SUM(L11:L23)</f>
        <v>3520</v>
      </c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3" horizontalDpi="600" verticalDpi="600" orientation="landscape" paperSize="9" scale="90" r:id="rId1"/>
  <headerFooter alignWithMargins="0">
    <oddHeader>&amp;L&amp;"Times New Roman,Obyčejné"&amp;8Fakultní nemocnice Brno, Jihlavská 20, 625 00 Brno
Heliport  HEMS
SO 03 - Zastřešení vstupu urgentního příjmu
Stupeň: Prováděcí dokumentace
</oddHeader>
    <oddFooter>&amp;C&amp;"Times New Roman,Obyčejné"&amp;10Stránka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U118"/>
  <sheetViews>
    <sheetView zoomScalePageLayoutView="0" workbookViewId="0" topLeftCell="A1">
      <selection activeCell="J17" sqref="J17"/>
    </sheetView>
  </sheetViews>
  <sheetFormatPr defaultColWidth="8.59765625" defaultRowHeight="12.75" customHeight="1"/>
  <cols>
    <col min="1" max="1" width="4.09765625" style="302" customWidth="1"/>
    <col min="2" max="2" width="9.09765625" style="143" customWidth="1"/>
    <col min="3" max="3" width="22.3984375" style="63" customWidth="1"/>
    <col min="4" max="4" width="7.09765625" style="63" customWidth="1"/>
    <col min="5" max="5" width="9.3984375" style="68" customWidth="1"/>
    <col min="6" max="6" width="4.09765625" style="40" customWidth="1"/>
    <col min="7" max="7" width="5.8984375" style="63" customWidth="1"/>
    <col min="8" max="8" width="5.296875" style="31" customWidth="1"/>
    <col min="9" max="10" width="7.69921875" style="31" customWidth="1"/>
    <col min="11" max="11" width="9.8984375" style="31" customWidth="1"/>
    <col min="12" max="12" width="10.09765625" style="31" customWidth="1"/>
    <col min="13" max="13" width="18" style="63" customWidth="1"/>
    <col min="14" max="14" width="14" style="63" customWidth="1"/>
    <col min="15" max="16384" width="8.59765625" style="63" customWidth="1"/>
  </cols>
  <sheetData>
    <row r="1" ht="12.75" customHeight="1">
      <c r="A1" s="299"/>
    </row>
    <row r="2" spans="1:13" ht="24.75" customHeight="1">
      <c r="A2" s="299"/>
      <c r="C2" s="60"/>
      <c r="D2" s="61" t="s">
        <v>10</v>
      </c>
      <c r="E2" s="62"/>
      <c r="F2" s="60"/>
      <c r="H2" s="63"/>
      <c r="M2" s="64"/>
    </row>
    <row r="3" ht="12.75" customHeight="1">
      <c r="A3" s="299"/>
    </row>
    <row r="4" spans="1:13" ht="30.75" customHeight="1">
      <c r="A4" s="299"/>
      <c r="B4" s="153"/>
      <c r="C4" s="73" t="s">
        <v>4</v>
      </c>
      <c r="D4" s="73"/>
      <c r="E4" s="73"/>
      <c r="F4" s="74"/>
      <c r="G4" s="75" t="s">
        <v>5</v>
      </c>
      <c r="H4" s="73" t="s">
        <v>0</v>
      </c>
      <c r="I4" s="317" t="s">
        <v>144</v>
      </c>
      <c r="J4" s="317" t="s">
        <v>145</v>
      </c>
      <c r="K4" s="317" t="s">
        <v>146</v>
      </c>
      <c r="L4" s="317" t="s">
        <v>147</v>
      </c>
      <c r="M4" s="77"/>
    </row>
    <row r="5" spans="1:13" ht="12.75" customHeight="1">
      <c r="A5" s="299"/>
      <c r="B5" s="107"/>
      <c r="C5" s="73"/>
      <c r="D5" s="73"/>
      <c r="E5" s="73"/>
      <c r="F5" s="74"/>
      <c r="G5" s="75"/>
      <c r="H5" s="73"/>
      <c r="I5" s="76"/>
      <c r="J5" s="76"/>
      <c r="K5" s="76"/>
      <c r="L5" s="76"/>
      <c r="M5" s="77"/>
    </row>
    <row r="6" spans="1:13" ht="12.75" customHeight="1">
      <c r="A6" s="299" t="s">
        <v>154</v>
      </c>
      <c r="B6" s="107" t="s">
        <v>158</v>
      </c>
      <c r="C6" s="73"/>
      <c r="D6" s="73"/>
      <c r="E6" s="73"/>
      <c r="F6" s="74"/>
      <c r="G6" s="75"/>
      <c r="H6" s="73"/>
      <c r="I6" s="76"/>
      <c r="J6" s="76"/>
      <c r="K6" s="76"/>
      <c r="L6" s="76"/>
      <c r="M6" s="77"/>
    </row>
    <row r="7" spans="1:12" ht="12.75" customHeight="1">
      <c r="A7" s="302">
        <v>13</v>
      </c>
      <c r="B7" s="319" t="s">
        <v>70</v>
      </c>
      <c r="C7" s="320" t="s">
        <v>61</v>
      </c>
      <c r="D7" s="49"/>
      <c r="E7" s="49"/>
      <c r="F7" s="49"/>
      <c r="G7" s="134">
        <v>78</v>
      </c>
      <c r="H7" s="49" t="s">
        <v>11</v>
      </c>
      <c r="I7" s="323"/>
      <c r="J7" s="321">
        <v>12.3</v>
      </c>
      <c r="K7" s="314">
        <f>G7*I7</f>
        <v>0</v>
      </c>
      <c r="L7" s="314">
        <f>G7*J7</f>
        <v>959.4000000000001</v>
      </c>
    </row>
    <row r="8" spans="1:12" ht="12.75" customHeight="1">
      <c r="A8" s="302">
        <v>14</v>
      </c>
      <c r="B8" s="153"/>
      <c r="C8" s="320" t="s">
        <v>29</v>
      </c>
      <c r="D8" s="320" t="s">
        <v>160</v>
      </c>
      <c r="E8" s="320" t="s">
        <v>7</v>
      </c>
      <c r="F8" s="320"/>
      <c r="G8" s="93">
        <v>78</v>
      </c>
      <c r="H8" s="320" t="s">
        <v>11</v>
      </c>
      <c r="I8" s="10">
        <v>13.7</v>
      </c>
      <c r="J8" s="321"/>
      <c r="K8" s="314">
        <f>G8*I8</f>
        <v>1068.6</v>
      </c>
      <c r="L8" s="314">
        <f>G8*J8</f>
        <v>0</v>
      </c>
    </row>
    <row r="9" spans="1:12" ht="12.75" customHeight="1">
      <c r="A9" s="302">
        <v>13</v>
      </c>
      <c r="B9" s="319" t="s">
        <v>70</v>
      </c>
      <c r="C9" s="320" t="s">
        <v>61</v>
      </c>
      <c r="D9" s="49"/>
      <c r="E9" s="49"/>
      <c r="F9" s="49"/>
      <c r="G9" s="134">
        <v>25</v>
      </c>
      <c r="H9" s="49" t="s">
        <v>11</v>
      </c>
      <c r="I9" s="323"/>
      <c r="J9" s="321">
        <v>12.8</v>
      </c>
      <c r="K9" s="314">
        <f>G9*I9</f>
        <v>0</v>
      </c>
      <c r="L9" s="314">
        <f>G9*J9</f>
        <v>320</v>
      </c>
    </row>
    <row r="10" spans="1:12" ht="12.75" customHeight="1">
      <c r="A10" s="302">
        <v>14</v>
      </c>
      <c r="B10" s="153"/>
      <c r="C10" s="320" t="s">
        <v>54</v>
      </c>
      <c r="D10" s="320" t="s">
        <v>161</v>
      </c>
      <c r="E10" s="3" t="s">
        <v>169</v>
      </c>
      <c r="F10" s="320"/>
      <c r="G10" s="93">
        <v>25</v>
      </c>
      <c r="H10" s="320" t="s">
        <v>11</v>
      </c>
      <c r="I10" s="10">
        <v>37.9</v>
      </c>
      <c r="J10" s="321"/>
      <c r="K10" s="314">
        <f>G10*I10</f>
        <v>947.5</v>
      </c>
      <c r="L10" s="314">
        <f>G10*J10</f>
        <v>0</v>
      </c>
    </row>
    <row r="11" spans="2:21" ht="12.75">
      <c r="B11" s="153"/>
      <c r="C11" s="320"/>
      <c r="D11" s="320"/>
      <c r="E11" s="93"/>
      <c r="F11" s="320"/>
      <c r="G11" s="93"/>
      <c r="H11" s="320"/>
      <c r="I11" s="321"/>
      <c r="J11" s="321"/>
      <c r="K11" s="314">
        <f aca="true" t="shared" si="0" ref="K11:K16">G11*I11</f>
        <v>0</v>
      </c>
      <c r="L11" s="314">
        <f aca="true" t="shared" si="1" ref="L11:L16">G11*J11</f>
        <v>0</v>
      </c>
      <c r="M11" s="25"/>
      <c r="N11" s="25"/>
      <c r="O11" s="27"/>
      <c r="P11" s="67"/>
      <c r="Q11" s="27"/>
      <c r="R11" s="27"/>
      <c r="S11" s="27"/>
      <c r="T11" s="27"/>
      <c r="U11" s="66"/>
    </row>
    <row r="12" spans="2:21" ht="12.75">
      <c r="B12" s="153"/>
      <c r="C12" s="318" t="s">
        <v>27</v>
      </c>
      <c r="D12" s="320"/>
      <c r="E12" s="320"/>
      <c r="F12" s="77"/>
      <c r="G12" s="326"/>
      <c r="H12" s="320"/>
      <c r="I12" s="321"/>
      <c r="J12" s="321"/>
      <c r="K12" s="314">
        <f t="shared" si="0"/>
        <v>0</v>
      </c>
      <c r="L12" s="314">
        <f t="shared" si="1"/>
        <v>0</v>
      </c>
      <c r="M12" s="25"/>
      <c r="N12" s="25"/>
      <c r="O12" s="25"/>
      <c r="P12" s="25"/>
      <c r="Q12" s="13"/>
      <c r="R12" s="25"/>
      <c r="S12" s="13"/>
      <c r="T12" s="25"/>
      <c r="U12" s="38"/>
    </row>
    <row r="13" spans="2:21" ht="12.75">
      <c r="B13" s="153"/>
      <c r="C13" s="320"/>
      <c r="D13" s="320"/>
      <c r="E13" s="320"/>
      <c r="F13" s="77"/>
      <c r="G13" s="326"/>
      <c r="H13" s="320"/>
      <c r="I13" s="321"/>
      <c r="J13" s="321"/>
      <c r="K13" s="314">
        <f t="shared" si="0"/>
        <v>0</v>
      </c>
      <c r="L13" s="314">
        <f t="shared" si="1"/>
        <v>0</v>
      </c>
      <c r="M13" s="25"/>
      <c r="N13" s="25"/>
      <c r="O13" s="25"/>
      <c r="P13" s="25"/>
      <c r="Q13" s="13"/>
      <c r="R13" s="25"/>
      <c r="S13" s="13"/>
      <c r="T13" s="25"/>
      <c r="U13" s="38"/>
    </row>
    <row r="14" spans="1:21" ht="12.75">
      <c r="A14" s="302">
        <v>61</v>
      </c>
      <c r="B14" s="319" t="s">
        <v>71</v>
      </c>
      <c r="C14" s="320" t="s">
        <v>61</v>
      </c>
      <c r="D14" s="320"/>
      <c r="E14" s="320"/>
      <c r="F14" s="320"/>
      <c r="G14" s="93">
        <v>65</v>
      </c>
      <c r="H14" s="49" t="s">
        <v>11</v>
      </c>
      <c r="I14" s="322"/>
      <c r="J14" s="322">
        <v>27.3</v>
      </c>
      <c r="K14" s="314">
        <f t="shared" si="0"/>
        <v>0</v>
      </c>
      <c r="L14" s="314">
        <f t="shared" si="1"/>
        <v>1774.5</v>
      </c>
      <c r="M14" s="25"/>
      <c r="N14" s="25"/>
      <c r="O14" s="25"/>
      <c r="P14" s="25"/>
      <c r="Q14" s="13"/>
      <c r="R14" s="25"/>
      <c r="S14" s="13"/>
      <c r="T14" s="25"/>
      <c r="U14" s="38"/>
    </row>
    <row r="15" spans="1:18" s="4" customFormat="1" ht="12.75">
      <c r="A15" s="302">
        <v>62</v>
      </c>
      <c r="B15" s="319"/>
      <c r="C15" s="320" t="s">
        <v>28</v>
      </c>
      <c r="D15" s="49" t="s">
        <v>33</v>
      </c>
      <c r="E15" s="49" t="s">
        <v>34</v>
      </c>
      <c r="F15" s="49"/>
      <c r="G15" s="93">
        <v>65</v>
      </c>
      <c r="H15" s="49" t="s">
        <v>11</v>
      </c>
      <c r="I15" s="321">
        <v>118.6</v>
      </c>
      <c r="J15" s="321"/>
      <c r="K15" s="314">
        <f t="shared" si="0"/>
        <v>7709</v>
      </c>
      <c r="L15" s="314">
        <f t="shared" si="1"/>
        <v>0</v>
      </c>
      <c r="N15" s="42"/>
      <c r="Q15" s="24"/>
      <c r="R15" s="24"/>
    </row>
    <row r="16" spans="1:21" s="1" customFormat="1" ht="12.75">
      <c r="A16" s="299"/>
      <c r="B16" s="153"/>
      <c r="C16" s="320"/>
      <c r="D16" s="49"/>
      <c r="E16" s="49"/>
      <c r="F16" s="49"/>
      <c r="G16" s="93"/>
      <c r="H16" s="49"/>
      <c r="I16" s="321"/>
      <c r="J16" s="321"/>
      <c r="K16" s="314">
        <f t="shared" si="0"/>
        <v>0</v>
      </c>
      <c r="L16" s="314">
        <f t="shared" si="1"/>
        <v>0</v>
      </c>
      <c r="M16" s="3"/>
      <c r="N16" s="3"/>
      <c r="O16" s="3"/>
      <c r="P16" s="3"/>
      <c r="Q16" s="4"/>
      <c r="R16" s="3"/>
      <c r="S16" s="4"/>
      <c r="T16" s="3"/>
      <c r="U16" s="5"/>
    </row>
    <row r="17" spans="1:18" s="4" customFormat="1" ht="12.75">
      <c r="A17" s="300"/>
      <c r="B17" s="153"/>
      <c r="C17" s="154"/>
      <c r="D17" s="327"/>
      <c r="E17" s="50"/>
      <c r="F17" s="49"/>
      <c r="G17" s="93"/>
      <c r="H17" s="328"/>
      <c r="I17" s="321"/>
      <c r="J17" s="321"/>
      <c r="K17" s="314"/>
      <c r="L17" s="76"/>
      <c r="M17" s="44"/>
      <c r="N17" s="43"/>
      <c r="O17" s="26"/>
      <c r="Q17" s="24"/>
      <c r="R17" s="24"/>
    </row>
    <row r="18" spans="1:18" s="4" customFormat="1" ht="12.75">
      <c r="A18" s="300"/>
      <c r="B18" s="153"/>
      <c r="C18" s="329" t="s">
        <v>170</v>
      </c>
      <c r="D18" s="327"/>
      <c r="E18" s="50"/>
      <c r="F18" s="49"/>
      <c r="G18" s="93"/>
      <c r="H18" s="328"/>
      <c r="I18" s="321"/>
      <c r="J18" s="321"/>
      <c r="K18" s="330">
        <f>SUM(K7:K17)</f>
        <v>9725.1</v>
      </c>
      <c r="L18" s="76"/>
      <c r="M18" s="44"/>
      <c r="N18" s="43"/>
      <c r="O18" s="26"/>
      <c r="Q18" s="24"/>
      <c r="R18" s="24"/>
    </row>
    <row r="19" spans="2:12" ht="12.75" customHeight="1">
      <c r="B19" s="324"/>
      <c r="C19" s="77"/>
      <c r="D19" s="77"/>
      <c r="E19" s="325"/>
      <c r="F19" s="74"/>
      <c r="G19" s="77"/>
      <c r="H19" s="298"/>
      <c r="I19" s="298"/>
      <c r="J19" s="298"/>
      <c r="K19" s="298"/>
      <c r="L19" s="298"/>
    </row>
    <row r="20" spans="1:18" s="4" customFormat="1" ht="15">
      <c r="A20" s="300"/>
      <c r="B20" s="324"/>
      <c r="C20" s="320" t="s">
        <v>149</v>
      </c>
      <c r="D20" s="49"/>
      <c r="E20" s="49"/>
      <c r="F20" s="49"/>
      <c r="G20" s="93"/>
      <c r="H20" s="49"/>
      <c r="I20" s="321"/>
      <c r="J20" s="321"/>
      <c r="K20" s="298">
        <f>SUM(K5:K10)*0.05</f>
        <v>100.805</v>
      </c>
      <c r="L20" s="298"/>
      <c r="M20" s="69"/>
      <c r="O20" s="3"/>
      <c r="P20" s="70"/>
      <c r="Q20" s="24"/>
      <c r="R20" s="24"/>
    </row>
    <row r="21" spans="2:12" ht="12.75" customHeight="1">
      <c r="B21" s="324"/>
      <c r="C21" s="77"/>
      <c r="D21" s="77"/>
      <c r="E21" s="325"/>
      <c r="F21" s="74"/>
      <c r="G21" s="77"/>
      <c r="H21" s="298"/>
      <c r="I21" s="298"/>
      <c r="J21" s="298"/>
      <c r="K21" s="298"/>
      <c r="L21" s="298"/>
    </row>
    <row r="22" spans="2:12" ht="12.75" customHeight="1">
      <c r="B22" s="324"/>
      <c r="C22" s="77" t="s">
        <v>148</v>
      </c>
      <c r="D22" s="77"/>
      <c r="E22" s="325"/>
      <c r="F22" s="74"/>
      <c r="G22" s="77"/>
      <c r="H22" s="298"/>
      <c r="I22" s="298"/>
      <c r="J22" s="298"/>
      <c r="K22" s="298">
        <f>SUM(K7:K16)*0.03</f>
        <v>291.753</v>
      </c>
      <c r="L22" s="298"/>
    </row>
    <row r="23" spans="2:12" ht="12.75" customHeight="1">
      <c r="B23" s="324"/>
      <c r="C23" s="77"/>
      <c r="D23" s="77"/>
      <c r="E23" s="325"/>
      <c r="F23" s="74"/>
      <c r="G23" s="77"/>
      <c r="H23" s="298"/>
      <c r="I23" s="298"/>
      <c r="J23" s="298"/>
      <c r="K23" s="298"/>
      <c r="L23" s="298"/>
    </row>
    <row r="24" spans="2:12" ht="12.75" customHeight="1">
      <c r="B24" s="324"/>
      <c r="C24" s="77" t="s">
        <v>153</v>
      </c>
      <c r="D24" s="77"/>
      <c r="E24" s="325"/>
      <c r="F24" s="74"/>
      <c r="G24" s="77"/>
      <c r="H24" s="298"/>
      <c r="I24" s="298"/>
      <c r="J24" s="298"/>
      <c r="K24" s="298">
        <f>SUM(K7:K16)*0.06</f>
        <v>583.506</v>
      </c>
      <c r="L24" s="298"/>
    </row>
    <row r="25" spans="5:11" ht="12.75" customHeight="1">
      <c r="E25" s="63"/>
      <c r="F25" s="63"/>
      <c r="H25" s="63"/>
      <c r="I25" s="63"/>
      <c r="J25" s="63"/>
      <c r="K25" s="63"/>
    </row>
    <row r="26" spans="1:18" s="4" customFormat="1" ht="15.75" thickBot="1">
      <c r="A26" s="346"/>
      <c r="B26" s="347"/>
      <c r="C26" s="92" t="s">
        <v>32</v>
      </c>
      <c r="D26" s="45"/>
      <c r="E26" s="45"/>
      <c r="F26" s="45"/>
      <c r="G26" s="94"/>
      <c r="H26" s="45"/>
      <c r="I26" s="348"/>
      <c r="J26" s="348"/>
      <c r="K26" s="349">
        <f>K18+K20+K22+K24</f>
        <v>10701.164</v>
      </c>
      <c r="L26" s="349">
        <f>SUM(L7:L25)</f>
        <v>3053.9</v>
      </c>
      <c r="M26" s="72"/>
      <c r="O26" s="3"/>
      <c r="P26" s="70"/>
      <c r="Q26" s="24"/>
      <c r="R26" s="24"/>
    </row>
    <row r="27" spans="1:18" s="4" customFormat="1" ht="15">
      <c r="A27" s="300"/>
      <c r="B27" s="307"/>
      <c r="C27" s="3"/>
      <c r="D27" s="3"/>
      <c r="E27" s="3"/>
      <c r="F27" s="3"/>
      <c r="G27" s="13"/>
      <c r="H27" s="3"/>
      <c r="I27" s="10"/>
      <c r="J27" s="10"/>
      <c r="K27" s="31"/>
      <c r="L27" s="31"/>
      <c r="M27" s="69"/>
      <c r="O27" s="3"/>
      <c r="P27" s="70"/>
      <c r="Q27" s="24"/>
      <c r="R27" s="24"/>
    </row>
    <row r="31" spans="1:13" s="12" customFormat="1" ht="12.75">
      <c r="A31" s="308"/>
      <c r="B31" s="145"/>
      <c r="C31" s="145"/>
      <c r="D31" s="145"/>
      <c r="E31" s="60"/>
      <c r="F31" s="145"/>
      <c r="G31" s="146"/>
      <c r="H31" s="146"/>
      <c r="I31" s="147"/>
      <c r="J31" s="147"/>
      <c r="K31" s="148"/>
      <c r="L31" s="148"/>
      <c r="M31" s="60"/>
    </row>
    <row r="32" spans="1:13" s="12" customFormat="1" ht="12.75">
      <c r="A32" s="308"/>
      <c r="B32" s="145"/>
      <c r="C32" s="145"/>
      <c r="D32" s="145"/>
      <c r="E32" s="60"/>
      <c r="F32" s="145"/>
      <c r="G32" s="146"/>
      <c r="H32" s="146"/>
      <c r="I32" s="147"/>
      <c r="J32" s="147"/>
      <c r="K32" s="148"/>
      <c r="L32" s="148"/>
      <c r="M32" s="60"/>
    </row>
    <row r="33" spans="1:13" s="12" customFormat="1" ht="12.75">
      <c r="A33" s="308"/>
      <c r="B33" s="145"/>
      <c r="C33" s="145"/>
      <c r="D33" s="145"/>
      <c r="E33" s="60"/>
      <c r="F33" s="145"/>
      <c r="G33" s="146"/>
      <c r="H33" s="146"/>
      <c r="I33" s="147"/>
      <c r="J33" s="147"/>
      <c r="K33" s="148"/>
      <c r="L33" s="148"/>
      <c r="M33" s="60"/>
    </row>
    <row r="34" spans="1:13" s="12" customFormat="1" ht="12.75">
      <c r="A34" s="308"/>
      <c r="B34" s="145"/>
      <c r="C34" s="145"/>
      <c r="D34" s="145"/>
      <c r="E34" s="60"/>
      <c r="F34" s="145"/>
      <c r="G34" s="146"/>
      <c r="H34" s="146"/>
      <c r="I34" s="147"/>
      <c r="J34" s="147"/>
      <c r="K34" s="148"/>
      <c r="L34" s="148"/>
      <c r="M34" s="60"/>
    </row>
    <row r="35" spans="1:13" s="12" customFormat="1" ht="12.75">
      <c r="A35" s="309"/>
      <c r="B35" s="34"/>
      <c r="C35" s="34"/>
      <c r="E35" s="141"/>
      <c r="F35" s="52"/>
      <c r="G35" s="53"/>
      <c r="H35" s="53"/>
      <c r="I35" s="141"/>
      <c r="J35" s="291"/>
      <c r="K35" s="148"/>
      <c r="L35" s="148"/>
      <c r="M35" s="60"/>
    </row>
    <row r="36" spans="1:13" s="12" customFormat="1" ht="12.75">
      <c r="A36" s="303"/>
      <c r="B36" s="34"/>
      <c r="C36" s="34"/>
      <c r="G36" s="30"/>
      <c r="H36" s="30"/>
      <c r="I36" s="292"/>
      <c r="J36" s="293"/>
      <c r="K36" s="148"/>
      <c r="L36" s="148"/>
      <c r="M36" s="60"/>
    </row>
    <row r="37" spans="1:13" s="12" customFormat="1" ht="12.75">
      <c r="A37" s="309"/>
      <c r="B37" s="52"/>
      <c r="C37" s="52"/>
      <c r="D37" s="52"/>
      <c r="F37" s="52"/>
      <c r="G37" s="53"/>
      <c r="H37" s="53"/>
      <c r="I37" s="141"/>
      <c r="J37" s="291"/>
      <c r="K37" s="148"/>
      <c r="L37" s="148"/>
      <c r="M37" s="60"/>
    </row>
    <row r="38" spans="1:13" s="12" customFormat="1" ht="12.75">
      <c r="A38" s="309"/>
      <c r="B38" s="34"/>
      <c r="D38" s="34"/>
      <c r="H38" s="30"/>
      <c r="I38" s="30"/>
      <c r="J38" s="292"/>
      <c r="K38" s="293"/>
      <c r="L38" s="148"/>
      <c r="M38" s="60"/>
    </row>
    <row r="39" spans="1:13" s="12" customFormat="1" ht="12.75">
      <c r="A39" s="309"/>
      <c r="B39" s="294"/>
      <c r="C39" s="295"/>
      <c r="D39" s="296"/>
      <c r="E39" s="52"/>
      <c r="G39" s="52"/>
      <c r="H39" s="53"/>
      <c r="I39" s="53"/>
      <c r="J39" s="141"/>
      <c r="K39" s="291"/>
      <c r="L39" s="148"/>
      <c r="M39" s="60"/>
    </row>
    <row r="40" spans="1:13" s="12" customFormat="1" ht="12.75">
      <c r="A40" s="303"/>
      <c r="B40" s="294"/>
      <c r="C40" s="295"/>
      <c r="D40" s="296"/>
      <c r="E40" s="52"/>
      <c r="G40" s="52"/>
      <c r="H40" s="53"/>
      <c r="I40" s="53"/>
      <c r="J40" s="141"/>
      <c r="K40" s="291"/>
      <c r="L40" s="148"/>
      <c r="M40" s="60"/>
    </row>
    <row r="41" spans="1:13" s="12" customFormat="1" ht="12.75">
      <c r="A41" s="309"/>
      <c r="B41" s="294"/>
      <c r="C41" s="295"/>
      <c r="D41" s="296"/>
      <c r="E41" s="52"/>
      <c r="G41" s="52"/>
      <c r="H41" s="53"/>
      <c r="I41" s="53"/>
      <c r="J41" s="141"/>
      <c r="K41" s="291"/>
      <c r="L41" s="148"/>
      <c r="M41" s="60"/>
    </row>
    <row r="42" spans="1:13" s="12" customFormat="1" ht="12.75">
      <c r="A42" s="309"/>
      <c r="B42" s="294"/>
      <c r="C42" s="295"/>
      <c r="D42" s="296"/>
      <c r="E42" s="52"/>
      <c r="G42" s="52"/>
      <c r="H42" s="53"/>
      <c r="I42" s="53"/>
      <c r="J42" s="141"/>
      <c r="K42" s="291"/>
      <c r="L42" s="148"/>
      <c r="M42" s="60"/>
    </row>
    <row r="43" spans="1:13" s="12" customFormat="1" ht="12.75">
      <c r="A43" s="309"/>
      <c r="B43" s="52"/>
      <c r="C43" s="52"/>
      <c r="D43" s="52"/>
      <c r="E43" s="52"/>
      <c r="G43" s="52"/>
      <c r="H43" s="53"/>
      <c r="I43" s="53"/>
      <c r="J43" s="141"/>
      <c r="K43" s="291"/>
      <c r="L43" s="148"/>
      <c r="M43" s="60"/>
    </row>
    <row r="44" spans="1:13" s="12" customFormat="1" ht="12.75">
      <c r="A44" s="309"/>
      <c r="B44" s="294"/>
      <c r="C44" s="295"/>
      <c r="D44" s="296"/>
      <c r="E44" s="52"/>
      <c r="G44" s="52"/>
      <c r="H44" s="53"/>
      <c r="I44" s="53"/>
      <c r="J44" s="141"/>
      <c r="K44" s="291"/>
      <c r="L44" s="148"/>
      <c r="M44" s="60"/>
    </row>
    <row r="45" spans="1:13" s="12" customFormat="1" ht="12.75">
      <c r="A45" s="303"/>
      <c r="B45" s="294"/>
      <c r="C45" s="295"/>
      <c r="D45" s="296"/>
      <c r="E45" s="52"/>
      <c r="G45" s="52"/>
      <c r="H45" s="53"/>
      <c r="I45" s="53"/>
      <c r="J45" s="141"/>
      <c r="K45" s="291"/>
      <c r="L45" s="148"/>
      <c r="M45" s="60"/>
    </row>
    <row r="46" spans="1:13" s="12" customFormat="1" ht="12.75">
      <c r="A46" s="309"/>
      <c r="B46" s="294"/>
      <c r="C46" s="295"/>
      <c r="D46" s="296"/>
      <c r="E46" s="52"/>
      <c r="G46" s="52"/>
      <c r="H46" s="53"/>
      <c r="I46" s="53"/>
      <c r="J46" s="141"/>
      <c r="K46" s="291"/>
      <c r="L46" s="148"/>
      <c r="M46" s="60"/>
    </row>
    <row r="47" spans="1:13" s="12" customFormat="1" ht="12.75">
      <c r="A47" s="309"/>
      <c r="B47" s="294"/>
      <c r="C47" s="295"/>
      <c r="D47" s="296"/>
      <c r="E47" s="52"/>
      <c r="G47" s="52"/>
      <c r="H47" s="53"/>
      <c r="I47" s="53"/>
      <c r="J47" s="141"/>
      <c r="K47" s="291"/>
      <c r="L47" s="148"/>
      <c r="M47" s="60"/>
    </row>
    <row r="48" spans="1:13" s="12" customFormat="1" ht="12.75">
      <c r="A48" s="309"/>
      <c r="B48" s="52"/>
      <c r="C48" s="52"/>
      <c r="D48" s="52"/>
      <c r="F48" s="52"/>
      <c r="G48" s="53"/>
      <c r="H48" s="53"/>
      <c r="I48" s="141"/>
      <c r="J48" s="291"/>
      <c r="K48" s="148"/>
      <c r="L48" s="148"/>
      <c r="M48" s="60"/>
    </row>
    <row r="49" spans="1:13" s="12" customFormat="1" ht="12.75">
      <c r="A49" s="309"/>
      <c r="B49" s="52"/>
      <c r="C49" s="52"/>
      <c r="D49" s="52"/>
      <c r="F49" s="52"/>
      <c r="G49" s="53"/>
      <c r="H49" s="53"/>
      <c r="I49" s="141"/>
      <c r="J49" s="291"/>
      <c r="K49" s="148"/>
      <c r="L49" s="148"/>
      <c r="M49" s="60"/>
    </row>
    <row r="50" spans="1:13" s="12" customFormat="1" ht="12.75">
      <c r="A50" s="309"/>
      <c r="B50" s="52"/>
      <c r="C50" s="52"/>
      <c r="D50" s="52"/>
      <c r="F50" s="52"/>
      <c r="G50" s="53"/>
      <c r="H50" s="53"/>
      <c r="I50" s="141"/>
      <c r="J50" s="291"/>
      <c r="K50" s="148"/>
      <c r="L50" s="148"/>
      <c r="M50" s="60"/>
    </row>
    <row r="51" spans="1:13" s="12" customFormat="1" ht="12.75">
      <c r="A51" s="309"/>
      <c r="B51" s="52"/>
      <c r="C51" s="52"/>
      <c r="D51" s="52"/>
      <c r="F51" s="52"/>
      <c r="G51" s="53"/>
      <c r="H51" s="53"/>
      <c r="I51" s="141"/>
      <c r="J51" s="291"/>
      <c r="K51" s="148"/>
      <c r="L51" s="148"/>
      <c r="M51" s="60"/>
    </row>
    <row r="52" spans="1:13" s="12" customFormat="1" ht="12.75">
      <c r="A52" s="309"/>
      <c r="B52" s="52"/>
      <c r="C52" s="52"/>
      <c r="D52" s="52"/>
      <c r="F52" s="52"/>
      <c r="G52" s="53"/>
      <c r="H52" s="53"/>
      <c r="I52" s="141"/>
      <c r="J52" s="291"/>
      <c r="K52" s="148"/>
      <c r="L52" s="148"/>
      <c r="M52" s="60"/>
    </row>
    <row r="53" spans="1:13" s="12" customFormat="1" ht="12.75">
      <c r="A53" s="309"/>
      <c r="B53" s="52"/>
      <c r="C53" s="52"/>
      <c r="D53" s="52"/>
      <c r="F53" s="52"/>
      <c r="G53" s="53"/>
      <c r="H53" s="53"/>
      <c r="I53" s="141"/>
      <c r="J53" s="291"/>
      <c r="K53" s="148"/>
      <c r="L53" s="148"/>
      <c r="M53" s="60"/>
    </row>
    <row r="54" spans="1:13" s="12" customFormat="1" ht="12.75">
      <c r="A54" s="303"/>
      <c r="B54" s="34"/>
      <c r="G54" s="53"/>
      <c r="H54" s="53"/>
      <c r="I54" s="292"/>
      <c r="J54" s="293"/>
      <c r="K54" s="148"/>
      <c r="L54" s="148"/>
      <c r="M54" s="60"/>
    </row>
    <row r="55" spans="1:13" s="12" customFormat="1" ht="12.75">
      <c r="A55" s="309"/>
      <c r="B55" s="52"/>
      <c r="C55" s="52"/>
      <c r="D55" s="52"/>
      <c r="F55" s="52"/>
      <c r="G55" s="53"/>
      <c r="H55" s="53"/>
      <c r="I55" s="141"/>
      <c r="J55" s="291"/>
      <c r="K55" s="148"/>
      <c r="L55" s="148"/>
      <c r="M55" s="60"/>
    </row>
    <row r="56" spans="1:13" s="12" customFormat="1" ht="12.75">
      <c r="A56" s="309"/>
      <c r="B56" s="52"/>
      <c r="C56" s="52"/>
      <c r="D56" s="52"/>
      <c r="F56" s="52"/>
      <c r="G56" s="53"/>
      <c r="H56" s="53"/>
      <c r="I56" s="141"/>
      <c r="J56" s="291"/>
      <c r="K56" s="148"/>
      <c r="L56" s="148"/>
      <c r="M56" s="60"/>
    </row>
    <row r="57" spans="1:13" s="12" customFormat="1" ht="12.75">
      <c r="A57" s="309"/>
      <c r="B57" s="52"/>
      <c r="C57" s="52"/>
      <c r="D57" s="52"/>
      <c r="F57" s="52"/>
      <c r="G57" s="53"/>
      <c r="H57" s="53"/>
      <c r="I57" s="141"/>
      <c r="J57" s="291"/>
      <c r="K57" s="148"/>
      <c r="L57" s="148"/>
      <c r="M57" s="60"/>
    </row>
    <row r="58" spans="1:13" s="12" customFormat="1" ht="12.75">
      <c r="A58" s="309"/>
      <c r="B58" s="52"/>
      <c r="C58" s="52"/>
      <c r="D58" s="52"/>
      <c r="F58" s="52"/>
      <c r="G58" s="53"/>
      <c r="H58" s="53"/>
      <c r="I58" s="141"/>
      <c r="J58" s="291"/>
      <c r="K58" s="148"/>
      <c r="L58" s="148"/>
      <c r="M58" s="60"/>
    </row>
    <row r="59" spans="1:13" s="12" customFormat="1" ht="12.75">
      <c r="A59" s="309"/>
      <c r="B59" s="52"/>
      <c r="C59" s="52"/>
      <c r="D59" s="52"/>
      <c r="F59" s="52"/>
      <c r="G59" s="53"/>
      <c r="H59" s="53"/>
      <c r="I59" s="141"/>
      <c r="J59" s="291"/>
      <c r="K59" s="151"/>
      <c r="L59" s="151"/>
      <c r="M59" s="60"/>
    </row>
    <row r="60" spans="1:13" s="12" customFormat="1" ht="12.75">
      <c r="A60" s="303"/>
      <c r="B60" s="34"/>
      <c r="G60" s="53"/>
      <c r="H60" s="53"/>
      <c r="I60" s="292"/>
      <c r="J60" s="293"/>
      <c r="K60" s="148"/>
      <c r="L60" s="148"/>
      <c r="M60" s="60"/>
    </row>
    <row r="61" spans="1:13" s="12" customFormat="1" ht="12.75">
      <c r="A61" s="309"/>
      <c r="B61" s="52"/>
      <c r="D61" s="52"/>
      <c r="F61" s="52"/>
      <c r="G61" s="53"/>
      <c r="H61" s="53"/>
      <c r="I61" s="141"/>
      <c r="J61" s="291"/>
      <c r="K61" s="148"/>
      <c r="L61" s="148"/>
      <c r="M61" s="60"/>
    </row>
    <row r="62" spans="1:13" s="12" customFormat="1" ht="12.75">
      <c r="A62" s="309"/>
      <c r="B62" s="52"/>
      <c r="D62" s="52"/>
      <c r="F62" s="52"/>
      <c r="G62" s="53"/>
      <c r="H62" s="53"/>
      <c r="I62" s="141"/>
      <c r="J62" s="291"/>
      <c r="K62" s="148"/>
      <c r="L62" s="148"/>
      <c r="M62" s="60"/>
    </row>
    <row r="63" spans="1:13" s="12" customFormat="1" ht="12.75">
      <c r="A63" s="309"/>
      <c r="B63" s="52"/>
      <c r="D63" s="52"/>
      <c r="F63" s="52"/>
      <c r="G63" s="53"/>
      <c r="H63" s="53"/>
      <c r="I63" s="141"/>
      <c r="J63" s="291"/>
      <c r="K63" s="148"/>
      <c r="L63" s="148"/>
      <c r="M63" s="60"/>
    </row>
    <row r="64" spans="1:13" s="12" customFormat="1" ht="12.75">
      <c r="A64" s="309"/>
      <c r="B64" s="52"/>
      <c r="D64" s="52"/>
      <c r="F64" s="52"/>
      <c r="G64" s="53"/>
      <c r="H64" s="53"/>
      <c r="I64" s="141"/>
      <c r="J64" s="291"/>
      <c r="K64" s="148"/>
      <c r="L64" s="148"/>
      <c r="M64" s="60"/>
    </row>
    <row r="65" spans="1:13" s="12" customFormat="1" ht="12.75">
      <c r="A65" s="309"/>
      <c r="B65" s="52"/>
      <c r="D65" s="52"/>
      <c r="F65" s="52"/>
      <c r="G65" s="53"/>
      <c r="H65" s="53"/>
      <c r="I65" s="141"/>
      <c r="J65" s="291"/>
      <c r="K65" s="148"/>
      <c r="L65" s="148"/>
      <c r="M65" s="60"/>
    </row>
    <row r="66" spans="1:13" s="12" customFormat="1" ht="12.75">
      <c r="A66" s="309"/>
      <c r="B66" s="52"/>
      <c r="D66" s="52"/>
      <c r="F66" s="52"/>
      <c r="G66" s="53"/>
      <c r="H66" s="53"/>
      <c r="I66" s="141"/>
      <c r="J66" s="291"/>
      <c r="K66" s="148"/>
      <c r="L66" s="148"/>
      <c r="M66" s="60"/>
    </row>
    <row r="67" spans="1:13" s="12" customFormat="1" ht="12.75">
      <c r="A67" s="309"/>
      <c r="B67" s="52"/>
      <c r="D67" s="52"/>
      <c r="F67" s="52"/>
      <c r="G67" s="53"/>
      <c r="H67" s="53"/>
      <c r="I67" s="141"/>
      <c r="J67" s="291"/>
      <c r="K67" s="151"/>
      <c r="L67" s="151"/>
      <c r="M67" s="60"/>
    </row>
    <row r="68" spans="1:13" s="12" customFormat="1" ht="12.75">
      <c r="A68" s="303"/>
      <c r="B68" s="34"/>
      <c r="C68" s="34"/>
      <c r="G68" s="30"/>
      <c r="H68" s="30"/>
      <c r="I68" s="292"/>
      <c r="J68" s="293"/>
      <c r="K68" s="148"/>
      <c r="L68" s="148"/>
      <c r="M68" s="60"/>
    </row>
    <row r="69" spans="1:13" s="12" customFormat="1" ht="12.75">
      <c r="A69" s="310"/>
      <c r="B69" s="52"/>
      <c r="D69" s="52"/>
      <c r="F69" s="52"/>
      <c r="G69" s="53"/>
      <c r="H69" s="53"/>
      <c r="I69" s="141"/>
      <c r="J69" s="291"/>
      <c r="K69" s="148"/>
      <c r="L69" s="148"/>
      <c r="M69" s="60"/>
    </row>
    <row r="70" spans="1:13" s="12" customFormat="1" ht="12.75">
      <c r="A70" s="310"/>
      <c r="B70" s="52"/>
      <c r="D70" s="52"/>
      <c r="F70" s="52"/>
      <c r="G70" s="53"/>
      <c r="H70" s="53"/>
      <c r="I70" s="141"/>
      <c r="J70" s="291"/>
      <c r="K70" s="148"/>
      <c r="L70" s="148"/>
      <c r="M70" s="60"/>
    </row>
    <row r="71" spans="1:13" s="12" customFormat="1" ht="12.75">
      <c r="A71" s="310"/>
      <c r="B71" s="52"/>
      <c r="D71" s="52"/>
      <c r="F71" s="52"/>
      <c r="G71" s="53"/>
      <c r="H71" s="53"/>
      <c r="I71" s="141"/>
      <c r="J71" s="291"/>
      <c r="K71" s="148"/>
      <c r="L71" s="148"/>
      <c r="M71" s="60"/>
    </row>
    <row r="72" spans="1:13" s="12" customFormat="1" ht="12.75">
      <c r="A72" s="310"/>
      <c r="B72" s="52"/>
      <c r="D72" s="52"/>
      <c r="F72" s="52"/>
      <c r="G72" s="53"/>
      <c r="H72" s="53"/>
      <c r="I72" s="141"/>
      <c r="J72" s="291"/>
      <c r="K72" s="148"/>
      <c r="L72" s="148"/>
      <c r="M72" s="60"/>
    </row>
    <row r="73" spans="1:13" s="12" customFormat="1" ht="12.75">
      <c r="A73" s="310"/>
      <c r="B73" s="52"/>
      <c r="D73" s="52"/>
      <c r="F73" s="52"/>
      <c r="G73" s="53"/>
      <c r="H73" s="53"/>
      <c r="I73" s="141"/>
      <c r="J73" s="291"/>
      <c r="K73" s="148"/>
      <c r="L73" s="148"/>
      <c r="M73" s="60"/>
    </row>
    <row r="74" spans="1:13" s="12" customFormat="1" ht="12.75">
      <c r="A74" s="310"/>
      <c r="B74" s="52"/>
      <c r="D74" s="52"/>
      <c r="F74" s="52"/>
      <c r="G74" s="53"/>
      <c r="H74" s="53"/>
      <c r="I74" s="141"/>
      <c r="J74" s="291"/>
      <c r="K74" s="148"/>
      <c r="L74" s="148"/>
      <c r="M74" s="60"/>
    </row>
    <row r="75" spans="1:13" s="12" customFormat="1" ht="12.75">
      <c r="A75" s="301"/>
      <c r="B75" s="62"/>
      <c r="C75" s="62"/>
      <c r="D75" s="60"/>
      <c r="E75" s="60"/>
      <c r="F75" s="60"/>
      <c r="G75" s="149"/>
      <c r="H75" s="149"/>
      <c r="I75" s="150"/>
      <c r="J75" s="150"/>
      <c r="K75" s="151"/>
      <c r="L75" s="151"/>
      <c r="M75" s="60"/>
    </row>
    <row r="76" spans="1:13" s="12" customFormat="1" ht="12.75">
      <c r="A76" s="311"/>
      <c r="B76" s="152"/>
      <c r="C76" s="145"/>
      <c r="D76" s="145"/>
      <c r="E76" s="60"/>
      <c r="F76" s="145"/>
      <c r="G76" s="146"/>
      <c r="H76" s="146"/>
      <c r="I76" s="147"/>
      <c r="J76" s="147"/>
      <c r="K76" s="148"/>
      <c r="L76" s="148"/>
      <c r="M76" s="60"/>
    </row>
    <row r="77" spans="1:13" s="12" customFormat="1" ht="12.75">
      <c r="A77" s="311"/>
      <c r="B77" s="152"/>
      <c r="C77" s="145"/>
      <c r="D77" s="145"/>
      <c r="E77" s="60"/>
      <c r="F77" s="145"/>
      <c r="G77" s="146"/>
      <c r="H77" s="146"/>
      <c r="I77" s="147"/>
      <c r="J77" s="147"/>
      <c r="K77" s="148"/>
      <c r="L77" s="148"/>
      <c r="M77" s="60"/>
    </row>
    <row r="78" spans="1:13" s="12" customFormat="1" ht="12.75">
      <c r="A78" s="301"/>
      <c r="B78" s="62"/>
      <c r="C78" s="62"/>
      <c r="D78" s="60"/>
      <c r="E78" s="60"/>
      <c r="F78" s="60"/>
      <c r="G78" s="149"/>
      <c r="H78" s="149"/>
      <c r="I78" s="150"/>
      <c r="J78" s="150"/>
      <c r="K78" s="151"/>
      <c r="L78" s="151"/>
      <c r="M78" s="60"/>
    </row>
    <row r="79" spans="1:13" s="12" customFormat="1" ht="12.75">
      <c r="A79" s="301"/>
      <c r="B79" s="62"/>
      <c r="C79" s="62"/>
      <c r="D79" s="60"/>
      <c r="E79" s="60"/>
      <c r="F79" s="60"/>
      <c r="G79" s="149"/>
      <c r="H79" s="149"/>
      <c r="I79" s="150"/>
      <c r="J79" s="150"/>
      <c r="K79" s="151"/>
      <c r="L79" s="151"/>
      <c r="M79" s="60"/>
    </row>
    <row r="81" spans="1:13" s="12" customFormat="1" ht="12.75">
      <c r="A81" s="308"/>
      <c r="B81" s="145"/>
      <c r="C81" s="145"/>
      <c r="D81" s="145"/>
      <c r="E81" s="60"/>
      <c r="F81" s="145"/>
      <c r="G81" s="146"/>
      <c r="H81" s="146"/>
      <c r="I81" s="147"/>
      <c r="J81" s="147"/>
      <c r="K81" s="148"/>
      <c r="L81" s="148"/>
      <c r="M81" s="60"/>
    </row>
    <row r="82" spans="1:13" s="12" customFormat="1" ht="12.75">
      <c r="A82" s="308"/>
      <c r="B82" s="145"/>
      <c r="C82" s="145"/>
      <c r="D82" s="145"/>
      <c r="E82" s="60"/>
      <c r="F82" s="145"/>
      <c r="G82" s="146"/>
      <c r="H82" s="146"/>
      <c r="I82" s="147"/>
      <c r="J82" s="147"/>
      <c r="K82" s="148"/>
      <c r="L82" s="148"/>
      <c r="M82" s="60"/>
    </row>
    <row r="83" spans="1:13" s="12" customFormat="1" ht="12.75">
      <c r="A83" s="308"/>
      <c r="B83" s="145"/>
      <c r="C83" s="145"/>
      <c r="D83" s="145"/>
      <c r="E83" s="60"/>
      <c r="F83" s="145"/>
      <c r="G83" s="146"/>
      <c r="H83" s="146"/>
      <c r="I83" s="147"/>
      <c r="J83" s="147"/>
      <c r="K83" s="148"/>
      <c r="L83" s="148"/>
      <c r="M83" s="60"/>
    </row>
    <row r="84" spans="1:13" s="12" customFormat="1" ht="12.75">
      <c r="A84" s="301"/>
      <c r="B84" s="62"/>
      <c r="C84" s="60"/>
      <c r="D84" s="60"/>
      <c r="E84" s="60"/>
      <c r="F84" s="60"/>
      <c r="G84" s="149"/>
      <c r="H84" s="149"/>
      <c r="I84" s="150"/>
      <c r="J84" s="150"/>
      <c r="K84" s="151"/>
      <c r="L84" s="151"/>
      <c r="M84" s="60"/>
    </row>
    <row r="85" spans="1:13" s="12" customFormat="1" ht="12.75">
      <c r="A85" s="308"/>
      <c r="B85" s="145"/>
      <c r="C85" s="145"/>
      <c r="D85" s="145"/>
      <c r="E85" s="60"/>
      <c r="F85" s="145"/>
      <c r="G85" s="146"/>
      <c r="H85" s="146"/>
      <c r="I85" s="147"/>
      <c r="J85" s="147"/>
      <c r="K85" s="148"/>
      <c r="L85" s="148"/>
      <c r="M85" s="60"/>
    </row>
    <row r="86" spans="1:13" s="12" customFormat="1" ht="12.75">
      <c r="A86" s="308"/>
      <c r="B86" s="145"/>
      <c r="C86" s="145"/>
      <c r="D86" s="145"/>
      <c r="E86" s="60"/>
      <c r="F86" s="145"/>
      <c r="G86" s="146"/>
      <c r="H86" s="146"/>
      <c r="I86" s="147"/>
      <c r="J86" s="147"/>
      <c r="K86" s="148"/>
      <c r="L86" s="148"/>
      <c r="M86" s="60"/>
    </row>
    <row r="87" spans="1:13" s="12" customFormat="1" ht="12.75">
      <c r="A87" s="308"/>
      <c r="B87" s="145"/>
      <c r="C87" s="145"/>
      <c r="D87" s="145"/>
      <c r="E87" s="60"/>
      <c r="F87" s="145"/>
      <c r="G87" s="146"/>
      <c r="H87" s="146"/>
      <c r="I87" s="147"/>
      <c r="J87" s="147"/>
      <c r="K87" s="148"/>
      <c r="L87" s="148"/>
      <c r="M87" s="60"/>
    </row>
    <row r="88" spans="1:13" s="12" customFormat="1" ht="12.75">
      <c r="A88" s="308"/>
      <c r="B88" s="145"/>
      <c r="C88" s="145"/>
      <c r="D88" s="145"/>
      <c r="E88" s="60"/>
      <c r="F88" s="145"/>
      <c r="G88" s="146"/>
      <c r="H88" s="146"/>
      <c r="I88" s="147"/>
      <c r="J88" s="147"/>
      <c r="K88" s="148"/>
      <c r="L88" s="148"/>
      <c r="M88" s="60"/>
    </row>
    <row r="89" spans="1:13" s="12" customFormat="1" ht="12.75">
      <c r="A89" s="301"/>
      <c r="B89" s="62"/>
      <c r="C89" s="60"/>
      <c r="D89" s="60"/>
      <c r="E89" s="60"/>
      <c r="F89" s="60"/>
      <c r="G89" s="149"/>
      <c r="H89" s="149"/>
      <c r="I89" s="150"/>
      <c r="J89" s="150"/>
      <c r="K89" s="151"/>
      <c r="L89" s="151"/>
      <c r="M89" s="60"/>
    </row>
    <row r="90" spans="1:13" s="12" customFormat="1" ht="12.75">
      <c r="A90" s="308"/>
      <c r="B90" s="145"/>
      <c r="C90" s="145"/>
      <c r="D90" s="145"/>
      <c r="E90" s="60"/>
      <c r="F90" s="145"/>
      <c r="G90" s="146"/>
      <c r="H90" s="146"/>
      <c r="I90" s="147"/>
      <c r="J90" s="147"/>
      <c r="K90" s="148"/>
      <c r="L90" s="148"/>
      <c r="M90" s="60"/>
    </row>
    <row r="91" spans="1:13" s="12" customFormat="1" ht="12.75">
      <c r="A91" s="308"/>
      <c r="B91" s="145"/>
      <c r="C91" s="145"/>
      <c r="D91" s="145"/>
      <c r="E91" s="60"/>
      <c r="F91" s="145"/>
      <c r="G91" s="146"/>
      <c r="H91" s="146"/>
      <c r="I91" s="147"/>
      <c r="J91" s="147"/>
      <c r="K91" s="148"/>
      <c r="L91" s="148"/>
      <c r="M91" s="60"/>
    </row>
    <row r="92" spans="1:13" s="12" customFormat="1" ht="12.75">
      <c r="A92" s="308"/>
      <c r="B92" s="145"/>
      <c r="C92" s="145"/>
      <c r="D92" s="145"/>
      <c r="E92" s="60"/>
      <c r="F92" s="145"/>
      <c r="G92" s="146"/>
      <c r="H92" s="146"/>
      <c r="I92" s="147"/>
      <c r="J92" s="147"/>
      <c r="K92" s="148"/>
      <c r="L92" s="148"/>
      <c r="M92" s="60"/>
    </row>
    <row r="93" spans="1:13" s="12" customFormat="1" ht="12.75">
      <c r="A93" s="308"/>
      <c r="B93" s="145"/>
      <c r="C93" s="145"/>
      <c r="D93" s="145"/>
      <c r="E93" s="60"/>
      <c r="F93" s="145"/>
      <c r="G93" s="146"/>
      <c r="H93" s="146"/>
      <c r="I93" s="147"/>
      <c r="J93" s="147"/>
      <c r="K93" s="148"/>
      <c r="L93" s="148"/>
      <c r="M93" s="60"/>
    </row>
    <row r="94" spans="1:13" s="12" customFormat="1" ht="12.75">
      <c r="A94" s="308"/>
      <c r="B94" s="145"/>
      <c r="C94" s="145"/>
      <c r="D94" s="145"/>
      <c r="E94" s="60"/>
      <c r="F94" s="145"/>
      <c r="G94" s="146"/>
      <c r="H94" s="146"/>
      <c r="I94" s="147"/>
      <c r="J94" s="147"/>
      <c r="K94" s="148"/>
      <c r="L94" s="148"/>
      <c r="M94" s="60"/>
    </row>
    <row r="95" spans="1:13" s="12" customFormat="1" ht="12.75">
      <c r="A95" s="308"/>
      <c r="B95" s="145"/>
      <c r="C95" s="145"/>
      <c r="D95" s="145"/>
      <c r="E95" s="60"/>
      <c r="F95" s="145"/>
      <c r="G95" s="146"/>
      <c r="H95" s="146"/>
      <c r="I95" s="147"/>
      <c r="J95" s="147"/>
      <c r="K95" s="148"/>
      <c r="L95" s="148"/>
      <c r="M95" s="60"/>
    </row>
    <row r="96" spans="1:13" s="12" customFormat="1" ht="12.75">
      <c r="A96" s="308"/>
      <c r="B96" s="145"/>
      <c r="C96" s="145"/>
      <c r="D96" s="145"/>
      <c r="E96" s="60"/>
      <c r="F96" s="145"/>
      <c r="G96" s="146"/>
      <c r="H96" s="146"/>
      <c r="I96" s="147"/>
      <c r="J96" s="147"/>
      <c r="K96" s="148"/>
      <c r="L96" s="148"/>
      <c r="M96" s="60"/>
    </row>
    <row r="97" spans="1:13" s="12" customFormat="1" ht="12.75">
      <c r="A97" s="308"/>
      <c r="B97" s="145"/>
      <c r="C97" s="145"/>
      <c r="D97" s="145"/>
      <c r="E97" s="60"/>
      <c r="F97" s="145"/>
      <c r="G97" s="146"/>
      <c r="H97" s="146"/>
      <c r="I97" s="147"/>
      <c r="J97" s="147"/>
      <c r="K97" s="148"/>
      <c r="L97" s="148"/>
      <c r="M97" s="60"/>
    </row>
    <row r="98" spans="1:13" s="12" customFormat="1" ht="12.75">
      <c r="A98" s="301"/>
      <c r="B98" s="62"/>
      <c r="C98" s="60"/>
      <c r="D98" s="60"/>
      <c r="E98" s="60"/>
      <c r="F98" s="60"/>
      <c r="G98" s="146"/>
      <c r="H98" s="146"/>
      <c r="I98" s="150"/>
      <c r="J98" s="150"/>
      <c r="K98" s="151"/>
      <c r="L98" s="151"/>
      <c r="M98" s="60"/>
    </row>
    <row r="99" spans="1:13" s="12" customFormat="1" ht="12.75">
      <c r="A99" s="308"/>
      <c r="B99" s="145"/>
      <c r="C99" s="145"/>
      <c r="D99" s="145"/>
      <c r="E99" s="60"/>
      <c r="F99" s="145"/>
      <c r="G99" s="146"/>
      <c r="H99" s="146"/>
      <c r="I99" s="147"/>
      <c r="J99" s="147"/>
      <c r="K99" s="148"/>
      <c r="L99" s="148"/>
      <c r="M99" s="60"/>
    </row>
    <row r="100" spans="1:13" s="12" customFormat="1" ht="12.75">
      <c r="A100" s="308"/>
      <c r="B100" s="145"/>
      <c r="C100" s="145"/>
      <c r="D100" s="145"/>
      <c r="E100" s="60"/>
      <c r="F100" s="145"/>
      <c r="G100" s="146"/>
      <c r="H100" s="146"/>
      <c r="I100" s="147"/>
      <c r="J100" s="147"/>
      <c r="K100" s="148"/>
      <c r="L100" s="148"/>
      <c r="M100" s="60"/>
    </row>
    <row r="101" spans="1:13" s="12" customFormat="1" ht="12.75">
      <c r="A101" s="308"/>
      <c r="B101" s="145"/>
      <c r="C101" s="145"/>
      <c r="D101" s="145"/>
      <c r="E101" s="60"/>
      <c r="F101" s="145"/>
      <c r="G101" s="146"/>
      <c r="H101" s="146"/>
      <c r="I101" s="147"/>
      <c r="J101" s="147"/>
      <c r="K101" s="148"/>
      <c r="L101" s="148"/>
      <c r="M101" s="60"/>
    </row>
    <row r="102" spans="1:13" s="12" customFormat="1" ht="12.75">
      <c r="A102" s="308"/>
      <c r="B102" s="145"/>
      <c r="C102" s="145"/>
      <c r="D102" s="145"/>
      <c r="E102" s="60"/>
      <c r="F102" s="145"/>
      <c r="G102" s="146"/>
      <c r="H102" s="146"/>
      <c r="I102" s="147"/>
      <c r="J102" s="147"/>
      <c r="K102" s="148"/>
      <c r="L102" s="148"/>
      <c r="M102" s="60"/>
    </row>
    <row r="103" spans="1:13" s="12" customFormat="1" ht="12.75">
      <c r="A103" s="308"/>
      <c r="B103" s="145"/>
      <c r="C103" s="145"/>
      <c r="D103" s="145"/>
      <c r="E103" s="60"/>
      <c r="F103" s="145"/>
      <c r="G103" s="146"/>
      <c r="H103" s="146"/>
      <c r="I103" s="147"/>
      <c r="J103" s="147"/>
      <c r="K103" s="148"/>
      <c r="L103" s="148"/>
      <c r="M103" s="60"/>
    </row>
    <row r="104" spans="1:13" s="12" customFormat="1" ht="12.75">
      <c r="A104" s="301"/>
      <c r="B104" s="62"/>
      <c r="C104" s="60"/>
      <c r="D104" s="60"/>
      <c r="E104" s="60"/>
      <c r="F104" s="60"/>
      <c r="G104" s="146"/>
      <c r="H104" s="146"/>
      <c r="I104" s="150"/>
      <c r="J104" s="150"/>
      <c r="K104" s="151"/>
      <c r="L104" s="151"/>
      <c r="M104" s="60"/>
    </row>
    <row r="105" spans="1:13" s="12" customFormat="1" ht="12.75">
      <c r="A105" s="308"/>
      <c r="B105" s="145"/>
      <c r="C105" s="60"/>
      <c r="D105" s="145"/>
      <c r="E105" s="60"/>
      <c r="F105" s="145"/>
      <c r="G105" s="146"/>
      <c r="H105" s="146"/>
      <c r="I105" s="147"/>
      <c r="J105" s="147"/>
      <c r="K105" s="148"/>
      <c r="L105" s="148"/>
      <c r="M105" s="60"/>
    </row>
    <row r="106" spans="1:13" s="12" customFormat="1" ht="12.75">
      <c r="A106" s="308"/>
      <c r="B106" s="145"/>
      <c r="C106" s="60"/>
      <c r="D106" s="145"/>
      <c r="E106" s="60"/>
      <c r="F106" s="145"/>
      <c r="G106" s="146"/>
      <c r="H106" s="146"/>
      <c r="I106" s="147"/>
      <c r="J106" s="147"/>
      <c r="K106" s="148"/>
      <c r="L106" s="148"/>
      <c r="M106" s="60"/>
    </row>
    <row r="107" spans="1:13" s="12" customFormat="1" ht="12.75">
      <c r="A107" s="308"/>
      <c r="B107" s="145"/>
      <c r="C107" s="60"/>
      <c r="D107" s="145"/>
      <c r="E107" s="60"/>
      <c r="F107" s="145"/>
      <c r="G107" s="146"/>
      <c r="H107" s="146"/>
      <c r="I107" s="147"/>
      <c r="J107" s="147"/>
      <c r="K107" s="148"/>
      <c r="L107" s="148"/>
      <c r="M107" s="60"/>
    </row>
    <row r="108" spans="1:13" s="12" customFormat="1" ht="12.75">
      <c r="A108" s="308"/>
      <c r="B108" s="145"/>
      <c r="C108" s="60"/>
      <c r="D108" s="145"/>
      <c r="E108" s="60"/>
      <c r="F108" s="145"/>
      <c r="G108" s="146"/>
      <c r="H108" s="146"/>
      <c r="I108" s="147"/>
      <c r="J108" s="147"/>
      <c r="K108" s="148"/>
      <c r="L108" s="148"/>
      <c r="M108" s="60"/>
    </row>
    <row r="109" spans="1:13" s="12" customFormat="1" ht="12.75">
      <c r="A109" s="308"/>
      <c r="B109" s="145"/>
      <c r="C109" s="60"/>
      <c r="D109" s="145"/>
      <c r="E109" s="60"/>
      <c r="F109" s="145"/>
      <c r="G109" s="146"/>
      <c r="H109" s="146"/>
      <c r="I109" s="147"/>
      <c r="J109" s="147"/>
      <c r="K109" s="148"/>
      <c r="L109" s="148"/>
      <c r="M109" s="60"/>
    </row>
    <row r="110" spans="1:13" s="12" customFormat="1" ht="12.75">
      <c r="A110" s="308"/>
      <c r="B110" s="145"/>
      <c r="C110" s="60"/>
      <c r="D110" s="145"/>
      <c r="E110" s="60"/>
      <c r="F110" s="145"/>
      <c r="G110" s="146"/>
      <c r="H110" s="146"/>
      <c r="I110" s="147"/>
      <c r="J110" s="147"/>
      <c r="K110" s="148"/>
      <c r="L110" s="148"/>
      <c r="M110" s="60"/>
    </row>
    <row r="111" spans="1:13" s="12" customFormat="1" ht="12.75">
      <c r="A111" s="308"/>
      <c r="B111" s="145"/>
      <c r="C111" s="60"/>
      <c r="D111" s="145"/>
      <c r="E111" s="60"/>
      <c r="F111" s="145"/>
      <c r="G111" s="146"/>
      <c r="H111" s="146"/>
      <c r="I111" s="147"/>
      <c r="J111" s="147"/>
      <c r="K111" s="148"/>
      <c r="L111" s="148"/>
      <c r="M111" s="60"/>
    </row>
    <row r="112" spans="1:13" s="12" customFormat="1" ht="12.75">
      <c r="A112" s="301"/>
      <c r="B112" s="62"/>
      <c r="C112" s="62"/>
      <c r="D112" s="60"/>
      <c r="E112" s="60"/>
      <c r="F112" s="60"/>
      <c r="G112" s="149"/>
      <c r="H112" s="149"/>
      <c r="I112" s="150"/>
      <c r="J112" s="150"/>
      <c r="K112" s="151"/>
      <c r="L112" s="151"/>
      <c r="M112" s="60"/>
    </row>
    <row r="113" spans="1:13" s="12" customFormat="1" ht="12.75">
      <c r="A113" s="311"/>
      <c r="B113" s="145"/>
      <c r="C113" s="60"/>
      <c r="D113" s="145"/>
      <c r="E113" s="60"/>
      <c r="F113" s="145"/>
      <c r="G113" s="146"/>
      <c r="H113" s="146"/>
      <c r="I113" s="147"/>
      <c r="J113" s="147"/>
      <c r="K113" s="148"/>
      <c r="L113" s="148"/>
      <c r="M113" s="60"/>
    </row>
    <row r="114" spans="1:13" s="12" customFormat="1" ht="12.75">
      <c r="A114" s="311"/>
      <c r="B114" s="145"/>
      <c r="C114" s="60"/>
      <c r="D114" s="145"/>
      <c r="E114" s="60"/>
      <c r="F114" s="145"/>
      <c r="G114" s="146"/>
      <c r="H114" s="146"/>
      <c r="I114" s="147"/>
      <c r="J114" s="147"/>
      <c r="K114" s="148"/>
      <c r="L114" s="148"/>
      <c r="M114" s="60"/>
    </row>
    <row r="115" spans="1:13" s="12" customFormat="1" ht="12.75">
      <c r="A115" s="311"/>
      <c r="B115" s="145"/>
      <c r="C115" s="60"/>
      <c r="D115" s="145"/>
      <c r="E115" s="60"/>
      <c r="F115" s="145"/>
      <c r="G115" s="146"/>
      <c r="H115" s="146"/>
      <c r="I115" s="147"/>
      <c r="J115" s="147"/>
      <c r="K115" s="148"/>
      <c r="L115" s="148"/>
      <c r="M115" s="60"/>
    </row>
    <row r="116" spans="1:13" s="12" customFormat="1" ht="12.75">
      <c r="A116" s="311"/>
      <c r="B116" s="145"/>
      <c r="C116" s="60"/>
      <c r="D116" s="145"/>
      <c r="E116" s="60"/>
      <c r="F116" s="145"/>
      <c r="G116" s="146"/>
      <c r="H116" s="146"/>
      <c r="I116" s="147"/>
      <c r="J116" s="147"/>
      <c r="K116" s="148"/>
      <c r="L116" s="148"/>
      <c r="M116" s="60"/>
    </row>
    <row r="117" spans="1:13" s="12" customFormat="1" ht="12.75">
      <c r="A117" s="311"/>
      <c r="B117" s="145"/>
      <c r="C117" s="60"/>
      <c r="D117" s="145"/>
      <c r="E117" s="60"/>
      <c r="F117" s="145"/>
      <c r="G117" s="146"/>
      <c r="H117" s="146"/>
      <c r="I117" s="147"/>
      <c r="J117" s="147"/>
      <c r="K117" s="148"/>
      <c r="L117" s="148"/>
      <c r="M117" s="60"/>
    </row>
    <row r="118" spans="1:13" s="12" customFormat="1" ht="12.75">
      <c r="A118" s="311"/>
      <c r="B118" s="145"/>
      <c r="C118" s="60"/>
      <c r="D118" s="145"/>
      <c r="E118" s="60"/>
      <c r="F118" s="145"/>
      <c r="G118" s="146"/>
      <c r="H118" s="146"/>
      <c r="I118" s="147"/>
      <c r="J118" s="147"/>
      <c r="K118" s="148"/>
      <c r="L118" s="148"/>
      <c r="M118" s="60"/>
    </row>
  </sheetData>
  <sheetProtection/>
  <printOptions gridLines="1"/>
  <pageMargins left="0.7874015748031497" right="0.7874015748031497" top="1.1811023622047245" bottom="0.7874015748031497" header="0.5118110236220472" footer="0.5118110236220472"/>
  <pageSetup fitToHeight="11" horizontalDpi="600" verticalDpi="600" orientation="landscape" paperSize="9" scale="90" r:id="rId1"/>
  <headerFooter alignWithMargins="0">
    <oddHeader>&amp;L&amp;"Times New Roman,Obyčejné"&amp;8Fakultní nemocnice Brno, Jihlavská 20, 625 00 Brno
Heliport  HEMS
SO 03 - Zastřešení vstupu urgentního příjmu
Stupeň: Prováděcí dokumentace
</oddHeader>
    <oddFooter>&amp;C&amp;"Times New Roman,Obyčejné"&amp;10Stránka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P87"/>
  <sheetViews>
    <sheetView zoomScale="106" zoomScaleNormal="106" zoomScalePageLayoutView="0" workbookViewId="0" topLeftCell="A1">
      <selection activeCell="L25" sqref="L25"/>
    </sheetView>
  </sheetViews>
  <sheetFormatPr defaultColWidth="8.796875" defaultRowHeight="15"/>
  <cols>
    <col min="1" max="1" width="4.69921875" style="312" customWidth="1"/>
    <col min="2" max="2" width="12.19921875" style="95" customWidth="1"/>
    <col min="3" max="3" width="16.09765625" style="0" customWidth="1"/>
    <col min="7" max="7" width="6.3984375" style="0" customWidth="1"/>
    <col min="8" max="8" width="3.8984375" style="0" customWidth="1"/>
    <col min="9" max="10" width="8.09765625" style="0" customWidth="1"/>
    <col min="11" max="12" width="11" style="0" bestFit="1" customWidth="1"/>
    <col min="13" max="13" width="20.19921875" style="0" customWidth="1"/>
  </cols>
  <sheetData>
    <row r="1" spans="1:12" ht="15">
      <c r="A1" s="331"/>
      <c r="B1" s="332"/>
      <c r="C1" s="49"/>
      <c r="D1" s="49"/>
      <c r="E1" s="50"/>
      <c r="F1" s="49"/>
      <c r="G1" s="333"/>
      <c r="H1" s="49"/>
      <c r="I1" s="334"/>
      <c r="J1" s="334"/>
      <c r="K1" s="335"/>
      <c r="L1" s="335"/>
    </row>
    <row r="2" spans="1:12" ht="20.25">
      <c r="A2" s="331"/>
      <c r="B2" s="332"/>
      <c r="C2" s="336"/>
      <c r="D2" s="104" t="s">
        <v>168</v>
      </c>
      <c r="E2" s="105"/>
      <c r="F2" s="336"/>
      <c r="G2" s="77"/>
      <c r="H2" s="106"/>
      <c r="I2" s="108"/>
      <c r="J2" s="108"/>
      <c r="K2" s="108"/>
      <c r="L2" s="108"/>
    </row>
    <row r="3" spans="1:12" ht="15">
      <c r="A3" s="331"/>
      <c r="B3" s="332"/>
      <c r="C3" s="106"/>
      <c r="D3" s="106"/>
      <c r="E3" s="106"/>
      <c r="F3" s="106"/>
      <c r="G3" s="77"/>
      <c r="H3" s="106"/>
      <c r="I3" s="108"/>
      <c r="J3" s="108"/>
      <c r="K3" s="108"/>
      <c r="L3" s="108"/>
    </row>
    <row r="4" spans="1:12" ht="15">
      <c r="A4" s="331"/>
      <c r="B4" s="332"/>
      <c r="C4" s="106"/>
      <c r="D4" s="106"/>
      <c r="E4" s="106"/>
      <c r="F4" s="106"/>
      <c r="G4" s="77"/>
      <c r="H4" s="106"/>
      <c r="I4" s="108"/>
      <c r="J4" s="108"/>
      <c r="K4" s="108"/>
      <c r="L4" s="108"/>
    </row>
    <row r="5" spans="1:12" ht="15.75">
      <c r="A5" s="331"/>
      <c r="B5" s="332"/>
      <c r="C5" s="139"/>
      <c r="D5" s="337"/>
      <c r="E5" s="337"/>
      <c r="F5" s="337"/>
      <c r="G5" s="338"/>
      <c r="H5" s="338"/>
      <c r="I5" s="339"/>
      <c r="J5" s="339"/>
      <c r="K5" s="339"/>
      <c r="L5" s="339"/>
    </row>
    <row r="6" spans="1:12" ht="25.5">
      <c r="A6" s="331"/>
      <c r="B6" s="332"/>
      <c r="C6" s="115" t="s">
        <v>4</v>
      </c>
      <c r="D6" s="116"/>
      <c r="E6" s="116"/>
      <c r="F6" s="116"/>
      <c r="G6" s="340" t="s">
        <v>5</v>
      </c>
      <c r="H6" s="341" t="s">
        <v>0</v>
      </c>
      <c r="I6" s="317" t="s">
        <v>144</v>
      </c>
      <c r="J6" s="317" t="s">
        <v>145</v>
      </c>
      <c r="K6" s="317" t="s">
        <v>146</v>
      </c>
      <c r="L6" s="317" t="s">
        <v>147</v>
      </c>
    </row>
    <row r="7" spans="1:12" ht="15">
      <c r="A7" s="331"/>
      <c r="B7" s="332"/>
      <c r="C7" s="115"/>
      <c r="D7" s="116"/>
      <c r="E7" s="116"/>
      <c r="F7" s="116"/>
      <c r="G7" s="340"/>
      <c r="H7" s="341"/>
      <c r="I7" s="317"/>
      <c r="J7" s="317"/>
      <c r="K7" s="317"/>
      <c r="L7" s="317"/>
    </row>
    <row r="8" spans="1:12" ht="15.75">
      <c r="A8" s="331"/>
      <c r="B8" s="332"/>
      <c r="C8" s="337" t="s">
        <v>186</v>
      </c>
      <c r="D8" s="116"/>
      <c r="E8" s="116"/>
      <c r="F8" s="116"/>
      <c r="G8" s="340"/>
      <c r="H8" s="341"/>
      <c r="I8" s="317"/>
      <c r="J8" s="317"/>
      <c r="K8" s="317"/>
      <c r="L8" s="317"/>
    </row>
    <row r="9" spans="1:12" ht="15.75">
      <c r="A9" s="331"/>
      <c r="B9" s="332"/>
      <c r="C9" s="354" t="s">
        <v>187</v>
      </c>
      <c r="D9" s="116"/>
      <c r="E9" s="116"/>
      <c r="F9" s="116"/>
      <c r="G9" s="340"/>
      <c r="H9" s="341"/>
      <c r="I9" s="317"/>
      <c r="J9" s="317"/>
      <c r="K9" s="317"/>
      <c r="L9" s="317"/>
    </row>
    <row r="10" spans="1:12" ht="15.75">
      <c r="A10" s="331"/>
      <c r="B10" s="332"/>
      <c r="C10" s="354"/>
      <c r="D10" s="116"/>
      <c r="E10" s="116"/>
      <c r="F10" s="116"/>
      <c r="G10" s="340"/>
      <c r="H10" s="341"/>
      <c r="I10" s="317"/>
      <c r="J10" s="317"/>
      <c r="K10" s="317"/>
      <c r="L10" s="317"/>
    </row>
    <row r="11" spans="1:14" s="4" customFormat="1" ht="15">
      <c r="A11" s="331">
        <v>1</v>
      </c>
      <c r="B11" s="93" t="s">
        <v>65</v>
      </c>
      <c r="C11" s="111" t="s">
        <v>61</v>
      </c>
      <c r="D11" s="139"/>
      <c r="E11" s="128"/>
      <c r="F11" s="106"/>
      <c r="G11" s="134">
        <v>1</v>
      </c>
      <c r="H11" s="128" t="s">
        <v>3</v>
      </c>
      <c r="I11" s="135"/>
      <c r="J11" s="135">
        <v>54</v>
      </c>
      <c r="K11" s="314">
        <f>G11*I11</f>
        <v>0</v>
      </c>
      <c r="L11" s="314">
        <f aca="true" t="shared" si="0" ref="L11:L20">G11*J11</f>
        <v>54</v>
      </c>
      <c r="N11" s="42"/>
    </row>
    <row r="12" spans="1:14" s="4" customFormat="1" ht="12.75">
      <c r="A12" s="331">
        <v>2</v>
      </c>
      <c r="B12" s="93" t="s">
        <v>64</v>
      </c>
      <c r="C12" s="49" t="s">
        <v>20</v>
      </c>
      <c r="D12" s="49" t="s">
        <v>21</v>
      </c>
      <c r="E12" s="49" t="s">
        <v>26</v>
      </c>
      <c r="F12" s="49"/>
      <c r="G12" s="333">
        <v>1</v>
      </c>
      <c r="H12" s="320" t="s">
        <v>3</v>
      </c>
      <c r="I12" s="344">
        <v>101</v>
      </c>
      <c r="J12" s="344"/>
      <c r="K12" s="314">
        <f aca="true" t="shared" si="1" ref="K12:K20">G12*I12</f>
        <v>101</v>
      </c>
      <c r="L12" s="314">
        <f t="shared" si="0"/>
        <v>0</v>
      </c>
      <c r="N12" s="42"/>
    </row>
    <row r="13" spans="1:12" ht="15">
      <c r="A13" s="331">
        <v>3</v>
      </c>
      <c r="B13" s="93" t="s">
        <v>66</v>
      </c>
      <c r="C13" s="111" t="s">
        <v>61</v>
      </c>
      <c r="D13" s="139"/>
      <c r="E13" s="128"/>
      <c r="F13" s="106"/>
      <c r="G13" s="134">
        <v>1</v>
      </c>
      <c r="H13" s="128" t="s">
        <v>3</v>
      </c>
      <c r="I13" s="135"/>
      <c r="J13" s="135">
        <v>54</v>
      </c>
      <c r="K13" s="314">
        <f t="shared" si="1"/>
        <v>0</v>
      </c>
      <c r="L13" s="314">
        <f t="shared" si="0"/>
        <v>54</v>
      </c>
    </row>
    <row r="14" spans="1:12" ht="15">
      <c r="A14" s="331">
        <v>4</v>
      </c>
      <c r="B14" s="93" t="s">
        <v>64</v>
      </c>
      <c r="C14" s="49" t="s">
        <v>20</v>
      </c>
      <c r="D14" s="49" t="s">
        <v>23</v>
      </c>
      <c r="E14" s="49" t="s">
        <v>22</v>
      </c>
      <c r="F14" s="49"/>
      <c r="G14" s="333">
        <v>1</v>
      </c>
      <c r="H14" s="320" t="s">
        <v>3</v>
      </c>
      <c r="I14" s="343">
        <v>306</v>
      </c>
      <c r="J14" s="344"/>
      <c r="K14" s="314">
        <f t="shared" si="1"/>
        <v>306</v>
      </c>
      <c r="L14" s="314">
        <f t="shared" si="0"/>
        <v>0</v>
      </c>
    </row>
    <row r="15" spans="1:12" ht="15">
      <c r="A15" s="331">
        <v>9</v>
      </c>
      <c r="B15" s="93" t="s">
        <v>72</v>
      </c>
      <c r="C15" s="111" t="s">
        <v>61</v>
      </c>
      <c r="D15" s="49"/>
      <c r="E15" s="50"/>
      <c r="F15" s="49"/>
      <c r="G15" s="333">
        <v>1</v>
      </c>
      <c r="H15" s="128" t="s">
        <v>3</v>
      </c>
      <c r="I15" s="322"/>
      <c r="J15" s="322">
        <v>64</v>
      </c>
      <c r="K15" s="314">
        <f t="shared" si="1"/>
        <v>0</v>
      </c>
      <c r="L15" s="314">
        <f t="shared" si="0"/>
        <v>64</v>
      </c>
    </row>
    <row r="16" spans="1:12" ht="15">
      <c r="A16" s="331">
        <v>10</v>
      </c>
      <c r="B16" s="93" t="s">
        <v>64</v>
      </c>
      <c r="C16" s="342" t="s">
        <v>163</v>
      </c>
      <c r="D16" s="342"/>
      <c r="E16" s="342" t="s">
        <v>164</v>
      </c>
      <c r="F16" s="49"/>
      <c r="G16" s="333">
        <v>1</v>
      </c>
      <c r="H16" s="320" t="s">
        <v>3</v>
      </c>
      <c r="I16" s="343">
        <v>460</v>
      </c>
      <c r="J16" s="344"/>
      <c r="K16" s="314">
        <f t="shared" si="1"/>
        <v>460</v>
      </c>
      <c r="L16" s="314">
        <f t="shared" si="0"/>
        <v>0</v>
      </c>
    </row>
    <row r="17" spans="1:12" ht="15">
      <c r="A17" s="331">
        <v>89</v>
      </c>
      <c r="B17" s="93" t="s">
        <v>72</v>
      </c>
      <c r="C17" s="111" t="s">
        <v>61</v>
      </c>
      <c r="D17" s="49"/>
      <c r="E17" s="50"/>
      <c r="F17" s="49"/>
      <c r="G17" s="333">
        <v>1</v>
      </c>
      <c r="H17" s="128" t="s">
        <v>3</v>
      </c>
      <c r="I17" s="322"/>
      <c r="J17" s="322">
        <v>320</v>
      </c>
      <c r="K17" s="314">
        <f t="shared" si="1"/>
        <v>0</v>
      </c>
      <c r="L17" s="314">
        <f t="shared" si="0"/>
        <v>320</v>
      </c>
    </row>
    <row r="18" spans="1:12" ht="15">
      <c r="A18" s="331">
        <v>90</v>
      </c>
      <c r="B18" s="93" t="s">
        <v>64</v>
      </c>
      <c r="C18" s="342" t="s">
        <v>165</v>
      </c>
      <c r="D18" s="342" t="s">
        <v>166</v>
      </c>
      <c r="E18" s="342"/>
      <c r="F18" s="49"/>
      <c r="G18" s="333">
        <v>1</v>
      </c>
      <c r="H18" s="320" t="s">
        <v>3</v>
      </c>
      <c r="I18" s="343">
        <v>2160</v>
      </c>
      <c r="J18" s="344"/>
      <c r="K18" s="314">
        <f t="shared" si="1"/>
        <v>2160</v>
      </c>
      <c r="L18" s="314">
        <f t="shared" si="0"/>
        <v>0</v>
      </c>
    </row>
    <row r="19" spans="1:14" ht="15">
      <c r="A19" s="331">
        <v>91</v>
      </c>
      <c r="B19" s="93" t="s">
        <v>73</v>
      </c>
      <c r="C19" s="111" t="s">
        <v>61</v>
      </c>
      <c r="D19" s="139"/>
      <c r="E19" s="128"/>
      <c r="F19" s="106"/>
      <c r="G19" s="134">
        <v>126</v>
      </c>
      <c r="H19" s="128" t="s">
        <v>3</v>
      </c>
      <c r="I19" s="322"/>
      <c r="J19" s="322">
        <v>12</v>
      </c>
      <c r="K19" s="314">
        <f t="shared" si="1"/>
        <v>0</v>
      </c>
      <c r="L19" s="314">
        <f t="shared" si="0"/>
        <v>1512</v>
      </c>
      <c r="M19" s="4"/>
      <c r="N19" s="42"/>
    </row>
    <row r="20" spans="1:14" ht="15">
      <c r="A20" s="331">
        <v>92</v>
      </c>
      <c r="B20" s="93" t="s">
        <v>64</v>
      </c>
      <c r="C20" s="49" t="s">
        <v>24</v>
      </c>
      <c r="D20" s="49" t="s">
        <v>25</v>
      </c>
      <c r="E20" s="359" t="s">
        <v>18</v>
      </c>
      <c r="F20" s="49"/>
      <c r="G20" s="333">
        <v>120</v>
      </c>
      <c r="H20" s="320" t="s">
        <v>3</v>
      </c>
      <c r="I20" s="51">
        <v>11</v>
      </c>
      <c r="J20" s="51"/>
      <c r="K20" s="314">
        <f t="shared" si="1"/>
        <v>1320</v>
      </c>
      <c r="L20" s="314">
        <f t="shared" si="0"/>
        <v>0</v>
      </c>
      <c r="M20" s="4"/>
      <c r="N20" s="42"/>
    </row>
    <row r="21" spans="1:12" ht="15">
      <c r="A21" s="331"/>
      <c r="B21" s="332"/>
      <c r="C21" s="49"/>
      <c r="D21" s="49"/>
      <c r="E21" s="49"/>
      <c r="F21" s="49"/>
      <c r="G21" s="333"/>
      <c r="H21" s="320"/>
      <c r="I21" s="334"/>
      <c r="J21" s="334"/>
      <c r="K21" s="334"/>
      <c r="L21" s="334"/>
    </row>
    <row r="22" spans="1:12" ht="15.75" thickBot="1">
      <c r="A22" s="315"/>
      <c r="B22" s="316"/>
      <c r="C22" s="92" t="s">
        <v>167</v>
      </c>
      <c r="D22" s="46"/>
      <c r="E22" s="46"/>
      <c r="F22" s="46"/>
      <c r="G22" s="94"/>
      <c r="H22" s="94"/>
      <c r="I22" s="47"/>
      <c r="J22" s="47"/>
      <c r="K22" s="48">
        <f>SUM(K12:K21)</f>
        <v>4347</v>
      </c>
      <c r="L22" s="48">
        <f>SUM(L11:L20)</f>
        <v>2004</v>
      </c>
    </row>
    <row r="23" spans="1:12" ht="15">
      <c r="A23" s="331"/>
      <c r="B23" s="332"/>
      <c r="C23" s="49"/>
      <c r="D23" s="50"/>
      <c r="E23" s="50"/>
      <c r="F23" s="50"/>
      <c r="G23" s="93"/>
      <c r="H23" s="93"/>
      <c r="I23" s="51"/>
      <c r="J23" s="51"/>
      <c r="K23" s="51"/>
      <c r="L23" s="51"/>
    </row>
    <row r="24" spans="1:12" ht="15">
      <c r="A24" s="345"/>
      <c r="B24" s="332"/>
      <c r="C24" s="49"/>
      <c r="D24" s="49"/>
      <c r="E24" s="50"/>
      <c r="F24" s="50"/>
      <c r="G24" s="326"/>
      <c r="H24" s="93"/>
      <c r="I24" s="51"/>
      <c r="J24" s="51"/>
      <c r="K24" s="51"/>
      <c r="L24" s="51"/>
    </row>
    <row r="25" spans="1:12" ht="15">
      <c r="A25" s="331"/>
      <c r="B25" s="332"/>
      <c r="C25" s="49"/>
      <c r="D25" s="49"/>
      <c r="E25" s="50"/>
      <c r="F25" s="50"/>
      <c r="G25" s="326"/>
      <c r="H25" s="93"/>
      <c r="I25" s="51"/>
      <c r="J25" s="51"/>
      <c r="K25" s="51"/>
      <c r="L25" s="51"/>
    </row>
    <row r="26" spans="3:12" ht="15">
      <c r="C26" s="49"/>
      <c r="D26" s="3"/>
      <c r="E26" s="4"/>
      <c r="F26" s="4"/>
      <c r="G26" s="41"/>
      <c r="H26" s="13"/>
      <c r="I26" s="11"/>
      <c r="J26" s="11"/>
      <c r="K26" s="11"/>
      <c r="L26" s="11"/>
    </row>
    <row r="27" ht="15">
      <c r="A27" s="300"/>
    </row>
    <row r="29" ht="15">
      <c r="A29" s="300"/>
    </row>
    <row r="31" spans="1:16" s="95" customFormat="1" ht="15">
      <c r="A31" s="300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3" spans="1:16" s="95" customFormat="1" ht="15">
      <c r="A33" s="300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5" spans="1:16" s="95" customFormat="1" ht="15">
      <c r="A35" s="300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7" spans="1:16" s="95" customFormat="1" ht="15">
      <c r="A37" s="300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9" spans="1:16" s="95" customFormat="1" ht="15">
      <c r="A39" s="300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1" spans="1:16" s="95" customFormat="1" ht="15">
      <c r="A41" s="300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3" spans="1:16" s="95" customFormat="1" ht="15">
      <c r="A43" s="300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5" spans="1:16" s="95" customFormat="1" ht="15">
      <c r="A45" s="300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7" spans="1:16" s="95" customFormat="1" ht="15">
      <c r="A47" s="300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9" spans="1:16" s="95" customFormat="1" ht="15">
      <c r="A49" s="300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1" spans="1:16" s="95" customFormat="1" ht="15">
      <c r="A51" s="300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3" spans="1:16" s="95" customFormat="1" ht="15">
      <c r="A53" s="300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5" spans="1:16" s="95" customFormat="1" ht="15">
      <c r="A55" s="300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7" spans="1:16" s="95" customFormat="1" ht="15">
      <c r="A57" s="300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9" spans="1:16" s="95" customFormat="1" ht="15">
      <c r="A59" s="300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1" spans="1:16" s="95" customFormat="1" ht="15">
      <c r="A61" s="300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3" spans="1:16" s="95" customFormat="1" ht="15">
      <c r="A63" s="300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5" spans="1:16" s="95" customFormat="1" ht="15">
      <c r="A65" s="300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7" spans="1:16" s="95" customFormat="1" ht="15">
      <c r="A67" s="300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9" spans="1:16" s="95" customFormat="1" ht="15">
      <c r="A69" s="300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1" spans="1:16" s="95" customFormat="1" ht="15">
      <c r="A71" s="300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3" spans="1:16" s="95" customFormat="1" ht="15">
      <c r="A73" s="300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5" spans="1:16" s="95" customFormat="1" ht="15">
      <c r="A75" s="300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7" spans="1:16" s="95" customFormat="1" ht="15">
      <c r="A77" s="300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9" spans="1:16" s="95" customFormat="1" ht="15">
      <c r="A79" s="300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1" spans="1:16" s="95" customFormat="1" ht="15">
      <c r="A81" s="300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3" spans="1:16" s="95" customFormat="1" ht="15">
      <c r="A83" s="300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5" spans="1:16" s="95" customFormat="1" ht="15">
      <c r="A85" s="300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7" spans="1:16" s="95" customFormat="1" ht="15">
      <c r="A87" s="300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</sheetData>
  <sheetProtection/>
  <printOptions gridLines="1"/>
  <pageMargins left="0.7874015748031497" right="0.7874015748031497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&amp;L&amp;"Times New Roman,Obyčejné"&amp;8Fakultní nemocnice Brno, Jihlavská 20, 625 00 Brno
Heliport  HEMS
SO 03 - Zastřešení vstupu urgentního příjmu
Stupeň: Prováděcí dokumentace
</oddHeader>
    <oddFooter>&amp;C&amp;"Times New Roman,Obyčejné"&amp;10Stránka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Dědková Ivana</dc:creator>
  <cp:keywords/>
  <dc:description/>
  <cp:lastModifiedBy>Ing. Martin Neuschl</cp:lastModifiedBy>
  <cp:lastPrinted>2012-10-30T12:55:57Z</cp:lastPrinted>
  <dcterms:created xsi:type="dcterms:W3CDTF">2000-07-13T10:26:49Z</dcterms:created>
  <dcterms:modified xsi:type="dcterms:W3CDTF">2014-11-10T08:45:09Z</dcterms:modified>
  <cp:category/>
  <cp:version/>
  <cp:contentType/>
  <cp:contentStatus/>
</cp:coreProperties>
</file>