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PI\AKCE OPI\CH_2024_TTO_rekonstrukce vstupních prostor\2. Výběrové řízení\"/>
    </mc:Choice>
  </mc:AlternateContent>
  <bookViews>
    <workbookView xWindow="0" yWindow="0" windowWidth="28800" windowHeight="14235"/>
  </bookViews>
  <sheets>
    <sheet name="Stavební rozpočet" sheetId="1" r:id="rId1"/>
    <sheet name="VORN" sheetId="4" state="hidden" r:id="rId2"/>
  </sheets>
  <definedNames>
    <definedName name="vorn_sum">VORN!$I$36</definedName>
  </definedNames>
  <calcPr calcId="152511"/>
</workbook>
</file>

<file path=xl/calcChain.xml><?xml version="1.0" encoding="utf-8"?>
<calcChain xmlns="http://schemas.openxmlformats.org/spreadsheetml/2006/main">
  <c r="I35" i="4" l="1"/>
  <c r="I36" i="4" s="1"/>
  <c r="I26" i="4"/>
  <c r="I25" i="4"/>
  <c r="I24" i="4"/>
  <c r="I23" i="4"/>
  <c r="I22" i="4"/>
  <c r="I21" i="4"/>
  <c r="I17" i="4"/>
  <c r="I16" i="4"/>
  <c r="I18" i="4" s="1"/>
  <c r="I15" i="4"/>
  <c r="I10" i="4"/>
  <c r="F10" i="4"/>
  <c r="C10" i="4"/>
  <c r="F8" i="4"/>
  <c r="C8" i="4"/>
  <c r="F6" i="4"/>
  <c r="C6" i="4"/>
  <c r="F4" i="4"/>
  <c r="C4" i="4"/>
  <c r="F2" i="4"/>
  <c r="C2" i="4"/>
  <c r="BW108" i="1"/>
  <c r="BJ108" i="1"/>
  <c r="Z108" i="1" s="1"/>
  <c r="BD108" i="1"/>
  <c r="AP108" i="1"/>
  <c r="AX108" i="1" s="1"/>
  <c r="AO108" i="1"/>
  <c r="AW108" i="1" s="1"/>
  <c r="AK108" i="1"/>
  <c r="AJ108" i="1"/>
  <c r="AH108" i="1"/>
  <c r="AG108" i="1"/>
  <c r="AF108" i="1"/>
  <c r="AE108" i="1"/>
  <c r="AD108" i="1"/>
  <c r="AC108" i="1"/>
  <c r="AB108" i="1"/>
  <c r="O108" i="1"/>
  <c r="BF108" i="1" s="1"/>
  <c r="L108" i="1"/>
  <c r="AL108" i="1" s="1"/>
  <c r="BW103" i="1"/>
  <c r="BJ103" i="1"/>
  <c r="BD103" i="1"/>
  <c r="AP103" i="1"/>
  <c r="AX103" i="1" s="1"/>
  <c r="AO103" i="1"/>
  <c r="BH103" i="1" s="1"/>
  <c r="AD103" i="1" s="1"/>
  <c r="AK103" i="1"/>
  <c r="AJ103" i="1"/>
  <c r="AH103" i="1"/>
  <c r="AG103" i="1"/>
  <c r="AF103" i="1"/>
  <c r="AC103" i="1"/>
  <c r="AB103" i="1"/>
  <c r="Z103" i="1"/>
  <c r="O103" i="1"/>
  <c r="BF103" i="1" s="1"/>
  <c r="L103" i="1"/>
  <c r="BW100" i="1"/>
  <c r="BJ100" i="1"/>
  <c r="Z100" i="1" s="1"/>
  <c r="BD100" i="1"/>
  <c r="AP100" i="1"/>
  <c r="AX100" i="1" s="1"/>
  <c r="AO100" i="1"/>
  <c r="BH100" i="1" s="1"/>
  <c r="AK100" i="1"/>
  <c r="AJ100" i="1"/>
  <c r="AH100" i="1"/>
  <c r="AG100" i="1"/>
  <c r="AF100" i="1"/>
  <c r="AE100" i="1"/>
  <c r="AD100" i="1"/>
  <c r="AC100" i="1"/>
  <c r="AB100" i="1"/>
  <c r="O100" i="1"/>
  <c r="BF100" i="1" s="1"/>
  <c r="L100" i="1"/>
  <c r="BW96" i="1"/>
  <c r="BJ96" i="1"/>
  <c r="BD96" i="1"/>
  <c r="AP96" i="1"/>
  <c r="AX96" i="1" s="1"/>
  <c r="AO96" i="1"/>
  <c r="AW96" i="1" s="1"/>
  <c r="AK96" i="1"/>
  <c r="AJ96" i="1"/>
  <c r="AH96" i="1"/>
  <c r="AG96" i="1"/>
  <c r="AF96" i="1"/>
  <c r="AC96" i="1"/>
  <c r="AB96" i="1"/>
  <c r="Z96" i="1"/>
  <c r="O96" i="1"/>
  <c r="BF96" i="1" s="1"/>
  <c r="L96" i="1"/>
  <c r="AL96" i="1" s="1"/>
  <c r="K96" i="1"/>
  <c r="BW92" i="1"/>
  <c r="BJ92" i="1"/>
  <c r="BD92" i="1"/>
  <c r="AP92" i="1"/>
  <c r="AX92" i="1" s="1"/>
  <c r="AO92" i="1"/>
  <c r="AW92" i="1" s="1"/>
  <c r="AK92" i="1"/>
  <c r="AJ92" i="1"/>
  <c r="AH92" i="1"/>
  <c r="AG92" i="1"/>
  <c r="AF92" i="1"/>
  <c r="AC92" i="1"/>
  <c r="AB92" i="1"/>
  <c r="Z92" i="1"/>
  <c r="O92" i="1"/>
  <c r="BF92" i="1" s="1"/>
  <c r="L92" i="1"/>
  <c r="BW88" i="1"/>
  <c r="BJ88" i="1"/>
  <c r="BD88" i="1"/>
  <c r="AP88" i="1"/>
  <c r="BI88" i="1" s="1"/>
  <c r="AE88" i="1" s="1"/>
  <c r="AO88" i="1"/>
  <c r="BH88" i="1" s="1"/>
  <c r="AD88" i="1" s="1"/>
  <c r="AK88" i="1"/>
  <c r="AJ88" i="1"/>
  <c r="AH88" i="1"/>
  <c r="AG88" i="1"/>
  <c r="AF88" i="1"/>
  <c r="AC88" i="1"/>
  <c r="AB88" i="1"/>
  <c r="Z88" i="1"/>
  <c r="O88" i="1"/>
  <c r="BF88" i="1" s="1"/>
  <c r="L88" i="1"/>
  <c r="AL88" i="1" s="1"/>
  <c r="BW83" i="1"/>
  <c r="BJ83" i="1"/>
  <c r="BD83" i="1"/>
  <c r="AP83" i="1"/>
  <c r="AX83" i="1" s="1"/>
  <c r="AO83" i="1"/>
  <c r="BH83" i="1" s="1"/>
  <c r="AD83" i="1" s="1"/>
  <c r="AK83" i="1"/>
  <c r="AJ83" i="1"/>
  <c r="AH83" i="1"/>
  <c r="AG83" i="1"/>
  <c r="AF83" i="1"/>
  <c r="AC83" i="1"/>
  <c r="AB83" i="1"/>
  <c r="Z83" i="1"/>
  <c r="O83" i="1"/>
  <c r="BF83" i="1" s="1"/>
  <c r="L83" i="1"/>
  <c r="AL83" i="1" s="1"/>
  <c r="K83" i="1"/>
  <c r="J83" i="1"/>
  <c r="BW79" i="1"/>
  <c r="BJ79" i="1"/>
  <c r="BD79" i="1"/>
  <c r="AP79" i="1"/>
  <c r="AX79" i="1" s="1"/>
  <c r="AO79" i="1"/>
  <c r="AW79" i="1" s="1"/>
  <c r="AK79" i="1"/>
  <c r="AJ79" i="1"/>
  <c r="AH79" i="1"/>
  <c r="AG79" i="1"/>
  <c r="AF79" i="1"/>
  <c r="AC79" i="1"/>
  <c r="AB79" i="1"/>
  <c r="Z79" i="1"/>
  <c r="O79" i="1"/>
  <c r="L79" i="1"/>
  <c r="M79" i="1" s="1"/>
  <c r="BW76" i="1"/>
  <c r="BJ76" i="1"/>
  <c r="Z76" i="1" s="1"/>
  <c r="BD76" i="1"/>
  <c r="AP76" i="1"/>
  <c r="AX76" i="1" s="1"/>
  <c r="AO76" i="1"/>
  <c r="AW76" i="1" s="1"/>
  <c r="AK76" i="1"/>
  <c r="AJ76" i="1"/>
  <c r="AH76" i="1"/>
  <c r="AG76" i="1"/>
  <c r="AF76" i="1"/>
  <c r="AE76" i="1"/>
  <c r="AD76" i="1"/>
  <c r="AC76" i="1"/>
  <c r="AB76" i="1"/>
  <c r="O76" i="1"/>
  <c r="BF76" i="1" s="1"/>
  <c r="L76" i="1"/>
  <c r="AL76" i="1" s="1"/>
  <c r="BW71" i="1"/>
  <c r="BJ71" i="1"/>
  <c r="BD71" i="1"/>
  <c r="AP71" i="1"/>
  <c r="AX71" i="1" s="1"/>
  <c r="AO71" i="1"/>
  <c r="BH71" i="1" s="1"/>
  <c r="AD71" i="1" s="1"/>
  <c r="AK71" i="1"/>
  <c r="AJ71" i="1"/>
  <c r="AH71" i="1"/>
  <c r="AG71" i="1"/>
  <c r="AF71" i="1"/>
  <c r="AC71" i="1"/>
  <c r="AB71" i="1"/>
  <c r="Z71" i="1"/>
  <c r="O71" i="1"/>
  <c r="BF71" i="1" s="1"/>
  <c r="L71" i="1"/>
  <c r="AL71" i="1" s="1"/>
  <c r="BW67" i="1"/>
  <c r="BJ67" i="1"/>
  <c r="BD67" i="1"/>
  <c r="AP67" i="1"/>
  <c r="AX67" i="1" s="1"/>
  <c r="AO67" i="1"/>
  <c r="AW67" i="1" s="1"/>
  <c r="AK67" i="1"/>
  <c r="AJ67" i="1"/>
  <c r="AH67" i="1"/>
  <c r="AG67" i="1"/>
  <c r="AF67" i="1"/>
  <c r="AC67" i="1"/>
  <c r="AB67" i="1"/>
  <c r="Z67" i="1"/>
  <c r="O67" i="1"/>
  <c r="BF67" i="1" s="1"/>
  <c r="L67" i="1"/>
  <c r="AL67" i="1" s="1"/>
  <c r="BW63" i="1"/>
  <c r="BJ63" i="1"/>
  <c r="BD63" i="1"/>
  <c r="AP63" i="1"/>
  <c r="AX63" i="1" s="1"/>
  <c r="AO63" i="1"/>
  <c r="AW63" i="1" s="1"/>
  <c r="AK63" i="1"/>
  <c r="AJ63" i="1"/>
  <c r="AH63" i="1"/>
  <c r="AG63" i="1"/>
  <c r="AF63" i="1"/>
  <c r="AC63" i="1"/>
  <c r="AB63" i="1"/>
  <c r="Z63" i="1"/>
  <c r="O63" i="1"/>
  <c r="BF63" i="1" s="1"/>
  <c r="L63" i="1"/>
  <c r="BW56" i="1"/>
  <c r="BJ56" i="1"/>
  <c r="BD56" i="1"/>
  <c r="AP56" i="1"/>
  <c r="AX56" i="1" s="1"/>
  <c r="AO56" i="1"/>
  <c r="BH56" i="1" s="1"/>
  <c r="AD56" i="1" s="1"/>
  <c r="AK56" i="1"/>
  <c r="AJ56" i="1"/>
  <c r="AH56" i="1"/>
  <c r="AG56" i="1"/>
  <c r="AF56" i="1"/>
  <c r="AC56" i="1"/>
  <c r="AB56" i="1"/>
  <c r="Z56" i="1"/>
  <c r="O56" i="1"/>
  <c r="BF56" i="1" s="1"/>
  <c r="L56" i="1"/>
  <c r="AL56" i="1" s="1"/>
  <c r="BW51" i="1"/>
  <c r="BJ51" i="1"/>
  <c r="BD51" i="1"/>
  <c r="AP51" i="1"/>
  <c r="AX51" i="1" s="1"/>
  <c r="AO51" i="1"/>
  <c r="AW51" i="1" s="1"/>
  <c r="AK51" i="1"/>
  <c r="AJ51" i="1"/>
  <c r="AH51" i="1"/>
  <c r="AG51" i="1"/>
  <c r="AF51" i="1"/>
  <c r="AC51" i="1"/>
  <c r="AB51" i="1"/>
  <c r="Z51" i="1"/>
  <c r="O51" i="1"/>
  <c r="BF51" i="1" s="1"/>
  <c r="L51" i="1"/>
  <c r="AL51" i="1" s="1"/>
  <c r="K51" i="1"/>
  <c r="J51" i="1"/>
  <c r="BW46" i="1"/>
  <c r="BJ46" i="1"/>
  <c r="BD46" i="1"/>
  <c r="AP46" i="1"/>
  <c r="AX46" i="1" s="1"/>
  <c r="AO46" i="1"/>
  <c r="AW46" i="1" s="1"/>
  <c r="AK46" i="1"/>
  <c r="AJ46" i="1"/>
  <c r="AH46" i="1"/>
  <c r="AG46" i="1"/>
  <c r="AF46" i="1"/>
  <c r="AC46" i="1"/>
  <c r="AB46" i="1"/>
  <c r="Z46" i="1"/>
  <c r="O46" i="1"/>
  <c r="BF46" i="1" s="1"/>
  <c r="L46" i="1"/>
  <c r="M46" i="1" s="1"/>
  <c r="BW40" i="1"/>
  <c r="BJ40" i="1"/>
  <c r="BD40" i="1"/>
  <c r="AP40" i="1"/>
  <c r="AX40" i="1" s="1"/>
  <c r="AO40" i="1"/>
  <c r="BH40" i="1" s="1"/>
  <c r="AD40" i="1" s="1"/>
  <c r="AK40" i="1"/>
  <c r="AJ40" i="1"/>
  <c r="AH40" i="1"/>
  <c r="AG40" i="1"/>
  <c r="AF40" i="1"/>
  <c r="AC40" i="1"/>
  <c r="AB40" i="1"/>
  <c r="Z40" i="1"/>
  <c r="O40" i="1"/>
  <c r="BF40" i="1" s="1"/>
  <c r="L40" i="1"/>
  <c r="AL40" i="1" s="1"/>
  <c r="BW36" i="1"/>
  <c r="BJ36" i="1"/>
  <c r="BD36" i="1"/>
  <c r="AP36" i="1"/>
  <c r="AX36" i="1" s="1"/>
  <c r="AO36" i="1"/>
  <c r="AW36" i="1" s="1"/>
  <c r="AK36" i="1"/>
  <c r="AJ36" i="1"/>
  <c r="AH36" i="1"/>
  <c r="AG36" i="1"/>
  <c r="AF36" i="1"/>
  <c r="AC36" i="1"/>
  <c r="AB36" i="1"/>
  <c r="Z36" i="1"/>
  <c r="O36" i="1"/>
  <c r="BF36" i="1" s="1"/>
  <c r="L36" i="1"/>
  <c r="AL36" i="1" s="1"/>
  <c r="BW31" i="1"/>
  <c r="BJ31" i="1"/>
  <c r="BD31" i="1"/>
  <c r="AP31" i="1"/>
  <c r="AX31" i="1" s="1"/>
  <c r="AO31" i="1"/>
  <c r="AW31" i="1" s="1"/>
  <c r="AK31" i="1"/>
  <c r="AJ31" i="1"/>
  <c r="AH31" i="1"/>
  <c r="AG31" i="1"/>
  <c r="AF31" i="1"/>
  <c r="AC31" i="1"/>
  <c r="AB31" i="1"/>
  <c r="Z31" i="1"/>
  <c r="O31" i="1"/>
  <c r="BF31" i="1" s="1"/>
  <c r="L31" i="1"/>
  <c r="M31" i="1" s="1"/>
  <c r="BW27" i="1"/>
  <c r="BJ27" i="1"/>
  <c r="BD27" i="1"/>
  <c r="AP27" i="1"/>
  <c r="BI27" i="1" s="1"/>
  <c r="AE27" i="1" s="1"/>
  <c r="AO27" i="1"/>
  <c r="BH27" i="1" s="1"/>
  <c r="AD27" i="1" s="1"/>
  <c r="AK27" i="1"/>
  <c r="AJ27" i="1"/>
  <c r="AH27" i="1"/>
  <c r="AG27" i="1"/>
  <c r="AF27" i="1"/>
  <c r="AC27" i="1"/>
  <c r="AB27" i="1"/>
  <c r="Z27" i="1"/>
  <c r="O27" i="1"/>
  <c r="BF27" i="1" s="1"/>
  <c r="L27" i="1"/>
  <c r="BW22" i="1"/>
  <c r="BJ22" i="1"/>
  <c r="BD22" i="1"/>
  <c r="AP22" i="1"/>
  <c r="AX22" i="1" s="1"/>
  <c r="AO22" i="1"/>
  <c r="BH22" i="1" s="1"/>
  <c r="AD22" i="1" s="1"/>
  <c r="AK22" i="1"/>
  <c r="AJ22" i="1"/>
  <c r="AH22" i="1"/>
  <c r="AG22" i="1"/>
  <c r="AF22" i="1"/>
  <c r="AC22" i="1"/>
  <c r="AB22" i="1"/>
  <c r="Z22" i="1"/>
  <c r="O22" i="1"/>
  <c r="BF22" i="1" s="1"/>
  <c r="L22" i="1"/>
  <c r="AL22" i="1" s="1"/>
  <c r="BW18" i="1"/>
  <c r="BJ18" i="1"/>
  <c r="BD18" i="1"/>
  <c r="AP18" i="1"/>
  <c r="AX18" i="1" s="1"/>
  <c r="AO18" i="1"/>
  <c r="BH18" i="1" s="1"/>
  <c r="AD18" i="1" s="1"/>
  <c r="AK18" i="1"/>
  <c r="AJ18" i="1"/>
  <c r="AH18" i="1"/>
  <c r="AG18" i="1"/>
  <c r="AF18" i="1"/>
  <c r="AC18" i="1"/>
  <c r="AB18" i="1"/>
  <c r="Z18" i="1"/>
  <c r="O18" i="1"/>
  <c r="BF18" i="1" s="1"/>
  <c r="L18" i="1"/>
  <c r="AL18" i="1" s="1"/>
  <c r="BW13" i="1"/>
  <c r="BJ13" i="1"/>
  <c r="BD13" i="1"/>
  <c r="AP13" i="1"/>
  <c r="AX13" i="1" s="1"/>
  <c r="AO13" i="1"/>
  <c r="BH13" i="1" s="1"/>
  <c r="AD13" i="1" s="1"/>
  <c r="AK13" i="1"/>
  <c r="AJ13" i="1"/>
  <c r="AH13" i="1"/>
  <c r="AG13" i="1"/>
  <c r="AF13" i="1"/>
  <c r="AC13" i="1"/>
  <c r="AB13" i="1"/>
  <c r="Z13" i="1"/>
  <c r="O13" i="1"/>
  <c r="BF13" i="1" s="1"/>
  <c r="L13" i="1"/>
  <c r="AL13" i="1" s="1"/>
  <c r="AU1" i="1"/>
  <c r="AT1" i="1"/>
  <c r="AS1" i="1"/>
  <c r="J63" i="1" l="1"/>
  <c r="J46" i="1"/>
  <c r="M92" i="1"/>
  <c r="M100" i="1"/>
  <c r="M103" i="1"/>
  <c r="J22" i="1"/>
  <c r="M27" i="1"/>
  <c r="AL46" i="1"/>
  <c r="M63" i="1"/>
  <c r="AL79" i="1"/>
  <c r="BI96" i="1"/>
  <c r="AE96" i="1" s="1"/>
  <c r="J96" i="1"/>
  <c r="K103" i="1"/>
  <c r="BH96" i="1"/>
  <c r="AD96" i="1" s="1"/>
  <c r="AW71" i="1"/>
  <c r="BC71" i="1" s="1"/>
  <c r="K67" i="1"/>
  <c r="J67" i="1"/>
  <c r="AL63" i="1"/>
  <c r="BC36" i="1"/>
  <c r="BI22" i="1"/>
  <c r="AE22" i="1" s="1"/>
  <c r="K22" i="1"/>
  <c r="AW22" i="1"/>
  <c r="J76" i="1"/>
  <c r="M71" i="1"/>
  <c r="BC67" i="1"/>
  <c r="M56" i="1"/>
  <c r="M40" i="1"/>
  <c r="J36" i="1"/>
  <c r="K36" i="1"/>
  <c r="AL31" i="1"/>
  <c r="AX27" i="1"/>
  <c r="AS12" i="1"/>
  <c r="AW13" i="1"/>
  <c r="AV13" i="1" s="1"/>
  <c r="AW103" i="1"/>
  <c r="AV103" i="1" s="1"/>
  <c r="BI103" i="1"/>
  <c r="AE103" i="1" s="1"/>
  <c r="AS102" i="1"/>
  <c r="AT102" i="1"/>
  <c r="K100" i="1"/>
  <c r="BI100" i="1"/>
  <c r="L78" i="1"/>
  <c r="M88" i="1"/>
  <c r="AT78" i="1"/>
  <c r="AS78" i="1"/>
  <c r="AW83" i="1"/>
  <c r="BC83" i="1" s="1"/>
  <c r="BI83" i="1"/>
  <c r="AE83" i="1" s="1"/>
  <c r="AX88" i="1"/>
  <c r="O102" i="1"/>
  <c r="BC103" i="1"/>
  <c r="AL92" i="1"/>
  <c r="AW100" i="1"/>
  <c r="J108" i="1"/>
  <c r="I27" i="4"/>
  <c r="F29" i="4" s="1"/>
  <c r="AL27" i="1"/>
  <c r="K13" i="1"/>
  <c r="BI13" i="1"/>
  <c r="AE13" i="1" s="1"/>
  <c r="M18" i="1"/>
  <c r="BH36" i="1"/>
  <c r="AD36" i="1" s="1"/>
  <c r="K40" i="1"/>
  <c r="AW40" i="1"/>
  <c r="BI40" i="1"/>
  <c r="AE40" i="1" s="1"/>
  <c r="BH51" i="1"/>
  <c r="AD51" i="1" s="1"/>
  <c r="K56" i="1"/>
  <c r="AW56" i="1"/>
  <c r="BI56" i="1"/>
  <c r="AE56" i="1" s="1"/>
  <c r="BH67" i="1"/>
  <c r="AD67" i="1" s="1"/>
  <c r="K71" i="1"/>
  <c r="BI71" i="1"/>
  <c r="AE71" i="1" s="1"/>
  <c r="O78" i="1"/>
  <c r="AL100" i="1"/>
  <c r="L12" i="1"/>
  <c r="O12" i="1"/>
  <c r="M13" i="1"/>
  <c r="K27" i="1"/>
  <c r="AW27" i="1"/>
  <c r="BI36" i="1"/>
  <c r="AE36" i="1" s="1"/>
  <c r="BI51" i="1"/>
  <c r="AE51" i="1" s="1"/>
  <c r="BI67" i="1"/>
  <c r="AE67" i="1" s="1"/>
  <c r="M76" i="1"/>
  <c r="BF79" i="1"/>
  <c r="K88" i="1"/>
  <c r="AW88" i="1"/>
  <c r="L102" i="1"/>
  <c r="AL103" i="1"/>
  <c r="AU102" i="1" s="1"/>
  <c r="M108" i="1"/>
  <c r="M102" i="1" s="1"/>
  <c r="BC46" i="1"/>
  <c r="AV46" i="1"/>
  <c r="BC79" i="1"/>
  <c r="AV79" i="1"/>
  <c r="BC108" i="1"/>
  <c r="AV108" i="1"/>
  <c r="BC92" i="1"/>
  <c r="AV92" i="1"/>
  <c r="AV31" i="1"/>
  <c r="BC31" i="1"/>
  <c r="BC51" i="1"/>
  <c r="BC22" i="1"/>
  <c r="BC63" i="1"/>
  <c r="AV63" i="1"/>
  <c r="BC76" i="1"/>
  <c r="AV76" i="1"/>
  <c r="BC96" i="1"/>
  <c r="AV22" i="1"/>
  <c r="AV36" i="1"/>
  <c r="AV51" i="1"/>
  <c r="AV67" i="1"/>
  <c r="AV96" i="1"/>
  <c r="AT12" i="1"/>
  <c r="J31" i="1"/>
  <c r="BH31" i="1"/>
  <c r="AD31" i="1" s="1"/>
  <c r="BH46" i="1"/>
  <c r="AD46" i="1" s="1"/>
  <c r="BH63" i="1"/>
  <c r="AD63" i="1" s="1"/>
  <c r="BH76" i="1"/>
  <c r="J79" i="1"/>
  <c r="BH79" i="1"/>
  <c r="AD79" i="1" s="1"/>
  <c r="J92" i="1"/>
  <c r="BH92" i="1"/>
  <c r="AD92" i="1" s="1"/>
  <c r="BH108" i="1"/>
  <c r="J18" i="1"/>
  <c r="K18" i="1"/>
  <c r="AW18" i="1"/>
  <c r="BI18" i="1"/>
  <c r="AE18" i="1" s="1"/>
  <c r="M22" i="1"/>
  <c r="K31" i="1"/>
  <c r="BI31" i="1"/>
  <c r="AE31" i="1" s="1"/>
  <c r="M36" i="1"/>
  <c r="K46" i="1"/>
  <c r="BI46" i="1"/>
  <c r="AE46" i="1" s="1"/>
  <c r="M51" i="1"/>
  <c r="K63" i="1"/>
  <c r="BI63" i="1"/>
  <c r="AE63" i="1" s="1"/>
  <c r="M67" i="1"/>
  <c r="K76" i="1"/>
  <c r="BI76" i="1"/>
  <c r="K79" i="1"/>
  <c r="BI79" i="1"/>
  <c r="AE79" i="1" s="1"/>
  <c r="M83" i="1"/>
  <c r="K92" i="1"/>
  <c r="BI92" i="1"/>
  <c r="AE92" i="1" s="1"/>
  <c r="M96" i="1"/>
  <c r="K108" i="1"/>
  <c r="K102" i="1" s="1"/>
  <c r="BI108" i="1"/>
  <c r="J13" i="1"/>
  <c r="J27" i="1"/>
  <c r="J40" i="1"/>
  <c r="J56" i="1"/>
  <c r="J71" i="1"/>
  <c r="J88" i="1"/>
  <c r="J100" i="1"/>
  <c r="J103" i="1"/>
  <c r="AV83" i="1" l="1"/>
  <c r="J102" i="1"/>
  <c r="AV71" i="1"/>
  <c r="AU12" i="1"/>
  <c r="M12" i="1"/>
  <c r="BC13" i="1"/>
  <c r="L110" i="1"/>
  <c r="AU78" i="1"/>
  <c r="M78" i="1"/>
  <c r="AV100" i="1"/>
  <c r="BC100" i="1"/>
  <c r="AV27" i="1"/>
  <c r="BC27" i="1"/>
  <c r="AV56" i="1"/>
  <c r="BC56" i="1"/>
  <c r="AV40" i="1"/>
  <c r="BC40" i="1"/>
  <c r="K12" i="1"/>
  <c r="K78" i="1"/>
  <c r="AV88" i="1"/>
  <c r="BC88" i="1"/>
  <c r="J12" i="1"/>
  <c r="AV18" i="1"/>
  <c r="BC18" i="1"/>
  <c r="J78" i="1"/>
  <c r="M110" i="1" l="1"/>
</calcChain>
</file>

<file path=xl/comments1.xml><?xml version="1.0" encoding="utf-8"?>
<comments xmlns="http://schemas.openxmlformats.org/spreadsheetml/2006/main">
  <authors>
    <author>Chudáček Josef</author>
  </authors>
  <commentList>
    <comment ref="L110" authorId="0" shapeId="0">
      <text>
        <r>
          <rPr>
            <sz val="9"/>
            <color indexed="81"/>
            <rFont val="Tahoma"/>
            <charset val="1"/>
          </rPr>
          <t xml:space="preserve">Tuto částku doplňte do dokumentu:
</t>
        </r>
        <r>
          <rPr>
            <b/>
            <sz val="9"/>
            <color indexed="81"/>
            <rFont val="Tahoma"/>
            <family val="2"/>
            <charset val="238"/>
          </rPr>
          <t xml:space="preserve">Příloha č. 4 Položkový rozpočet CELKOVÝ </t>
        </r>
        <r>
          <rPr>
            <sz val="9"/>
            <color indexed="81"/>
            <rFont val="Tahoma"/>
            <charset val="1"/>
          </rPr>
          <t>/ list</t>
        </r>
        <r>
          <rPr>
            <b/>
            <sz val="9"/>
            <color indexed="81"/>
            <rFont val="Tahoma"/>
            <family val="2"/>
            <charset val="238"/>
          </rPr>
          <t xml:space="preserve"> SO01 F.01 Pol</t>
        </r>
        <r>
          <rPr>
            <sz val="9"/>
            <color indexed="81"/>
            <rFont val="Tahoma"/>
            <charset val="1"/>
          </rPr>
          <t xml:space="preserve"> / díl </t>
        </r>
        <r>
          <rPr>
            <b/>
            <sz val="9"/>
            <color indexed="81"/>
            <rFont val="Tahoma"/>
            <family val="2"/>
            <charset val="238"/>
          </rPr>
          <t>720</t>
        </r>
        <r>
          <rPr>
            <sz val="9"/>
            <color indexed="81"/>
            <rFont val="Tahoma"/>
            <charset val="1"/>
          </rPr>
          <t xml:space="preserve"> / položka </t>
        </r>
        <r>
          <rPr>
            <b/>
            <sz val="9"/>
            <color indexed="81"/>
            <rFont val="Tahoma"/>
            <family val="2"/>
            <charset val="238"/>
          </rPr>
          <t>č. 31 ZTI</t>
        </r>
        <r>
          <rPr>
            <sz val="9"/>
            <color indexed="81"/>
            <rFont val="Tahoma"/>
            <charset val="1"/>
          </rPr>
          <t xml:space="preserve"> / pole </t>
        </r>
        <r>
          <rPr>
            <b/>
            <sz val="9"/>
            <color indexed="81"/>
            <rFont val="Tahoma"/>
            <family val="2"/>
            <charset val="238"/>
          </rPr>
          <t>CENA/MJ</t>
        </r>
      </text>
    </comment>
  </commentList>
</comments>
</file>

<file path=xl/sharedStrings.xml><?xml version="1.0" encoding="utf-8"?>
<sst xmlns="http://schemas.openxmlformats.org/spreadsheetml/2006/main" count="543" uniqueCount="195">
  <si>
    <t>Název stavby:</t>
  </si>
  <si>
    <t>FN Brno Bohunice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</si>
  <si>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</si>
  <si>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</si>
  <si>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</si>
  <si>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</si>
  <si>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</si>
  <si>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</si>
  <si>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</si>
  <si>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Lokalita:</t>
  </si>
  <si>
    <t>Bohunice</t>
  </si>
  <si>
    <t>Konec výstavby:</t>
  </si>
  <si>
    <t>Zhotovitel:</t>
  </si>
  <si>
    <t>JKSO:</t>
  </si>
  <si>
    <t>80111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</si>
  <si>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</si>
  <si>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</si>
  <si>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</si>
  <si>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</si>
  <si>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</si>
  <si>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</si>
  <si>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</si>
  <si>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</si>
  <si>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</si>
  <si>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</si>
  <si>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</si>
  <si>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</si>
  <si>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</si>
  <si>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</si>
  <si>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</si>
  <si>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</si>
  <si>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</si>
  <si>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</si>
  <si>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</si>
  <si>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</si>
  <si>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</si>
  <si>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</si>
  <si>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</si>
  <si>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</si>
  <si>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</si>
  <si>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</si>
  <si>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</si>
  <si>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</si>
  <si>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</si>
  <si>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</si>
  <si>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</si>
  <si>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</si>
  <si>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</si>
  <si>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</si>
  <si>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</si>
  <si>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</si>
  <si>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</si>
  <si>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722</t>
  </si>
  <si>
    <t>Vnitřní vodovod</t>
  </si>
  <si>
    <t>1</t>
  </si>
  <si>
    <t>722 00-0011VD</t>
  </si>
  <si>
    <t>Orientační štítky, popisové tabulky, dodávka a montáž</t>
  </si>
  <si>
    <t>kus</t>
  </si>
  <si>
    <t>21</t>
  </si>
  <si>
    <t>7</t>
  </si>
  <si>
    <t>722_</t>
  </si>
  <si>
    <t>72_</t>
  </si>
  <si>
    <t>_</t>
  </si>
  <si>
    <t>popis armatur, potrubí, terčíky revizních dvířek</t>
  </si>
  <si>
    <t>1*2</t>
  </si>
  <si>
    <t>viz v.č. 201</t>
  </si>
  <si>
    <t>2</t>
  </si>
  <si>
    <t>722 00-5900VD</t>
  </si>
  <si>
    <t>Ověření tras a dimenzí v místech napojení na stávající instalace a v místech propojení stáv. rozvodů</t>
  </si>
  <si>
    <t>hod</t>
  </si>
  <si>
    <t>1*0,5</t>
  </si>
  <si>
    <t>3</t>
  </si>
  <si>
    <t>722131938VD</t>
  </si>
  <si>
    <t>Oprava a propojení dosavadního vodovodního potrubí do DN 25 mm</t>
  </si>
  <si>
    <t>odřezání potrubí, úprava potrubí, naspojkování, instalační a pomocný materiál</t>
  </si>
  <si>
    <t>4</t>
  </si>
  <si>
    <t>722190901VD</t>
  </si>
  <si>
    <t>Uzavření/otevření vodovodního potrubí při opravě, vypuštění, napuštění, kontrola těsnosti</t>
  </si>
  <si>
    <t>5</t>
  </si>
  <si>
    <t>722174252VD</t>
  </si>
  <si>
    <t>Potrubí plastové vodovodní potrubí PVC C, lepený spoj, D 20+2,3 mm/PN25/ do +85°C - montáž a dodávka potrubí včetně tvarovek spojů a přechodů</t>
  </si>
  <si>
    <t>m</t>
  </si>
  <si>
    <t>RTS I / 2024</t>
  </si>
  <si>
    <t>Potrubí vhodné pro rozvody pitné vody studené a teplé</t>
  </si>
  <si>
    <t>15</t>
  </si>
  <si>
    <t>6</t>
  </si>
  <si>
    <t>722181214RT7</t>
  </si>
  <si>
    <t>Izolace návleková PE. na d20/tl. 20mm - montáž a dodávka včetně izolace tvarovek, lepící páska</t>
  </si>
  <si>
    <t>722190401R00</t>
  </si>
  <si>
    <t>Vyvedení a upevnění výpustek DN 15 mm</t>
  </si>
  <si>
    <t>2*3</t>
  </si>
  <si>
    <t>vývody pro umyvadla</t>
  </si>
  <si>
    <t>1*3</t>
  </si>
  <si>
    <t>8</t>
  </si>
  <si>
    <t>722 00-9021VD</t>
  </si>
  <si>
    <t>Kontrolovatelná zpětná armatura typ EA G 1/2"- montáž+dodávka</t>
  </si>
  <si>
    <t>soub</t>
  </si>
  <si>
    <t>např. RV 280</t>
  </si>
  <si>
    <t>9</t>
  </si>
  <si>
    <t>722 60-1001VD</t>
  </si>
  <si>
    <t>Přímoprůtočný ventil se šikmým sedlem, DN15, závitový, PN16, červený bronz, dodávka a montáž</t>
  </si>
  <si>
    <t>cylindrický G-závit pro šroubení s těsněním na plochu, sedlo ventilu a talířková jednotka ventilu z nerezu, vřetenový převod, indikace polohy otevřeno</t>
  </si>
  <si>
    <t>10</t>
  </si>
  <si>
    <t>722-4223921VD</t>
  </si>
  <si>
    <t>Rohový ventil regulační  pro zařízení technologie a vodovodní baterie , snadné otevření/zavření bez tlakového rázu - montáž+dodávka</t>
  </si>
  <si>
    <t>Vyrobeno z hygienicky nezávadné certifikované mosazi, G1/2"x3/8", povrch chrom, plynulá regulace průtoku</t>
  </si>
  <si>
    <t>3*2</t>
  </si>
  <si>
    <t>umyvadlo, viz v.č. 201, m.č. 135</t>
  </si>
  <si>
    <t>vývody pro automaty,  viz v.č. 201</t>
  </si>
  <si>
    <t>11</t>
  </si>
  <si>
    <t>722-4226100VD</t>
  </si>
  <si>
    <t>Izolační pouzdra pro uzavírací armatury</t>
  </si>
  <si>
    <t>1*4</t>
  </si>
  <si>
    <t>12</t>
  </si>
  <si>
    <t>722280108R00</t>
  </si>
  <si>
    <t>Tlaková zkouška vodovodního potrubí do DN 80</t>
  </si>
  <si>
    <t>viz montáž potrubí,  viz. v.č. 201</t>
  </si>
  <si>
    <t>13</t>
  </si>
  <si>
    <t>722290234R00</t>
  </si>
  <si>
    <t>Proplach a dezinfekce vodovodního potrubí DN 80 mm</t>
  </si>
  <si>
    <t>Položka zahrnuje i protokoly o výsledcích rozborů vody</t>
  </si>
  <si>
    <t>14</t>
  </si>
  <si>
    <t>998722101R00</t>
  </si>
  <si>
    <t>Přesun hmot pro vnitřní vodovod, výšky do 6 m</t>
  </si>
  <si>
    <t>t</t>
  </si>
  <si>
    <t>0,1</t>
  </si>
  <si>
    <t>725</t>
  </si>
  <si>
    <t>Zařizovací předměty</t>
  </si>
  <si>
    <t>725 99-0100VD</t>
  </si>
  <si>
    <t>Demontáž stávajících instalací včetně ekologické likvidace odpadu</t>
  </si>
  <si>
    <t>725_</t>
  </si>
  <si>
    <t>1*1</t>
  </si>
  <si>
    <t>16</t>
  </si>
  <si>
    <t>725823112RT4</t>
  </si>
  <si>
    <t>Baterie umyvadlová samouzavírací, 3 nastavení času, zpětné klapky, keramická kartuše, povrch chtom- dodávka a montáž</t>
  </si>
  <si>
    <t>např. Grohe Eurosmart cosmopolitan T</t>
  </si>
  <si>
    <t>17</t>
  </si>
  <si>
    <t>725017122VD</t>
  </si>
  <si>
    <t>Umyvadlo š. 550mm,keramické bílé s otvorem pro baterii, montážní sada pro uchycení umyvadla - montáž+dodávka</t>
  </si>
  <si>
    <t>soubor</t>
  </si>
  <si>
    <t>18</t>
  </si>
  <si>
    <t>725860203VD</t>
  </si>
  <si>
    <t>Sifon umyvadlový  plastový bílý lahvový, krycí růžice, DN40 mm -  dodávka a montáž</t>
  </si>
  <si>
    <t>19</t>
  </si>
  <si>
    <t>725860233VD</t>
  </si>
  <si>
    <t>Výpust umyvadlová -  dodávka a montáž</t>
  </si>
  <si>
    <t>20</t>
  </si>
  <si>
    <t>998725101R00</t>
  </si>
  <si>
    <t>Přesun hmot pro zařizovací předměty, výšky do 6 m</t>
  </si>
  <si>
    <t>767</t>
  </si>
  <si>
    <t>Konstrukce doplňkové stavební (zámečnické)</t>
  </si>
  <si>
    <t>767995101R00</t>
  </si>
  <si>
    <t>Systémové uložení potrubí a zařízení, včetně přesunu hmot, dodávky a montáže</t>
  </si>
  <si>
    <t>kg</t>
  </si>
  <si>
    <t>767_</t>
  </si>
  <si>
    <t>76_</t>
  </si>
  <si>
    <t>nosné žlábky pro potrubí, objímky s pryžovou manžetou, ocelové závěsy, konzoly, pomocný a kotevní materieál včetně příslušenství, pevné body, kluzné uložení, uložení zařízení a kotvení prvků do konstrukce, uložení potrubí v instal. kanálcích</t>
  </si>
  <si>
    <t>vodovod</t>
  </si>
  <si>
    <t>22</t>
  </si>
  <si>
    <t>Celkem:</t>
  </si>
  <si>
    <t>Poznámka:</t>
  </si>
  <si>
    <t>IČO/DIČ:</t>
  </si>
  <si>
    <t>Položek:</t>
  </si>
  <si>
    <t>Datum:</t>
  </si>
  <si>
    <t>Náklady na umístění stavby (NUS)</t>
  </si>
  <si>
    <t>Práce přesčas</t>
  </si>
  <si>
    <t>Zařízení staveniště</t>
  </si>
  <si>
    <t>Bez pevné podl.</t>
  </si>
  <si>
    <t>Mimostav. doprava</t>
  </si>
  <si>
    <t>Kulturní památka</t>
  </si>
  <si>
    <t>Územní vlivy</t>
  </si>
  <si>
    <t>Provozní vlivy</t>
  </si>
  <si>
    <t>Ostatní</t>
  </si>
  <si>
    <t>NUS z rozpočtu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</si>
  <si>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</si>
  <si>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</si>
  <si>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</si>
  <si>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</si>
  <si>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</si>
  <si>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</si>
  <si>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</si>
  <si>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</si>
  <si>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</si>
  <si>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</si>
  <si>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</si>
  <si>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</si>
  <si>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Součet</t>
  </si>
  <si>
    <t xml:space="preserve"> viz v.č. 201</t>
  </si>
  <si>
    <t>ZK EA - viz v.č. 201</t>
  </si>
  <si>
    <t>UV -  viz v.č. 201</t>
  </si>
  <si>
    <t>viz armatury</t>
  </si>
  <si>
    <t xml:space="preserve"> viz v.č. 201, m.č. 135</t>
  </si>
  <si>
    <t>viz v.č.201, m.č. 135</t>
  </si>
  <si>
    <t>VSTUPNÍ PROSTOR TRANSFUZNÍHO A TKÁŇOVÉHO ODDĚLENÍ FAKULTNÍ NEMOCNICE BRNO</t>
  </si>
  <si>
    <t>Příloha č. 4a Položkový rozpočet - ZTI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</si>
</sst>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3" fillId="2" borderId="36" xfId="0" applyNumberFormat="1" applyFont="1" applyFill="1" applyBorder="1" applyAlignment="1" applyProtection="1">
      <alignment horizontal="left" vertical="center"/>
    </xf>
    <xf numFmtId="0" fontId="2" fillId="2" borderId="37" xfId="0" applyNumberFormat="1" applyFont="1" applyFill="1" applyBorder="1" applyAlignment="1" applyProtection="1">
      <alignment horizontal="left" vertical="center"/>
    </xf>
    <xf numFmtId="0" fontId="3" fillId="2" borderId="37" xfId="0" applyNumberFormat="1" applyFont="1" applyFill="1" applyBorder="1" applyAlignment="1" applyProtection="1">
      <alignment horizontal="left" vertical="center"/>
    </xf>
    <xf numFmtId="4" fontId="2" fillId="2" borderId="37" xfId="0" applyNumberFormat="1" applyFont="1" applyFill="1" applyBorder="1" applyAlignment="1" applyProtection="1">
      <alignment horizontal="right" vertical="center"/>
    </xf>
    <xf numFmtId="0" fontId="2" fillId="2" borderId="37" xfId="0" applyNumberFormat="1" applyFont="1" applyFill="1" applyBorder="1" applyAlignment="1" applyProtection="1">
      <alignment horizontal="right" vertical="center"/>
    </xf>
    <xf numFmtId="0" fontId="2" fillId="2" borderId="38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0" fillId="0" borderId="39" xfId="0" applyNumberFormat="1" applyFont="1" applyFill="1" applyBorder="1" applyAlignment="1" applyProtection="1"/>
    <xf numFmtId="0" fontId="0" fillId="0" borderId="40" xfId="0" applyNumberFormat="1" applyFont="1" applyFill="1" applyBorder="1" applyAlignment="1" applyProtection="1"/>
    <xf numFmtId="0" fontId="4" fillId="0" borderId="40" xfId="0" applyNumberFormat="1" applyFont="1" applyFill="1" applyBorder="1" applyAlignment="1" applyProtection="1">
      <alignment horizontal="left" vertical="center"/>
    </xf>
    <xf numFmtId="4" fontId="4" fillId="0" borderId="40" xfId="0" applyNumberFormat="1" applyFont="1" applyFill="1" applyBorder="1" applyAlignment="1" applyProtection="1">
      <alignment horizontal="right" vertical="center"/>
    </xf>
    <xf numFmtId="0" fontId="0" fillId="0" borderId="41" xfId="0" applyNumberFormat="1" applyFont="1" applyFill="1" applyBorder="1" applyAlignment="1" applyProtection="1"/>
    <xf numFmtId="4" fontId="2" fillId="0" borderId="4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right" vertical="center"/>
    </xf>
    <xf numFmtId="4" fontId="3" fillId="0" borderId="43" xfId="0" applyNumberFormat="1" applyFont="1" applyFill="1" applyBorder="1" applyAlignment="1" applyProtection="1">
      <alignment horizontal="righ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4" fontId="3" fillId="0" borderId="50" xfId="0" applyNumberFormat="1" applyFont="1" applyFill="1" applyBorder="1" applyAlignment="1" applyProtection="1">
      <alignment horizontal="righ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right" vertical="center"/>
    </xf>
    <xf numFmtId="4" fontId="2" fillId="0" borderId="54" xfId="0" applyNumberFormat="1" applyFont="1" applyFill="1" applyBorder="1" applyAlignment="1" applyProtection="1">
      <alignment horizontal="right" vertical="center"/>
    </xf>
    <xf numFmtId="0" fontId="3" fillId="0" borderId="47" xfId="0" applyNumberFormat="1" applyFont="1" applyFill="1" applyBorder="1" applyAlignment="1" applyProtection="1">
      <alignment horizontal="left" vertical="center"/>
    </xf>
    <xf numFmtId="0" fontId="3" fillId="0" borderId="48" xfId="0" applyNumberFormat="1" applyFont="1" applyFill="1" applyBorder="1" applyAlignment="1" applyProtection="1">
      <alignment horizontal="left" vertical="center"/>
    </xf>
    <xf numFmtId="0" fontId="0" fillId="0" borderId="47" xfId="0" applyNumberFormat="1" applyFont="1" applyFill="1" applyBorder="1" applyAlignment="1" applyProtection="1"/>
    <xf numFmtId="0" fontId="4" fillId="0" borderId="48" xfId="0" applyNumberFormat="1" applyFont="1" applyFill="1" applyBorder="1" applyAlignment="1" applyProtection="1">
      <alignment horizontal="left" vertical="center"/>
    </xf>
    <xf numFmtId="0" fontId="4" fillId="0" borderId="50" xfId="0" applyNumberFormat="1" applyFont="1" applyFill="1" applyBorder="1" applyAlignment="1" applyProtection="1">
      <alignment horizontal="left" vertical="center"/>
    </xf>
    <xf numFmtId="0" fontId="0" fillId="0" borderId="48" xfId="0" applyBorder="1"/>
    <xf numFmtId="4" fontId="4" fillId="0" borderId="48" xfId="0" applyNumberFormat="1" applyFont="1" applyFill="1" applyBorder="1" applyAlignment="1" applyProtection="1">
      <alignment horizontal="right" vertical="center"/>
    </xf>
    <xf numFmtId="0" fontId="0" fillId="0" borderId="50" xfId="0" applyNumberFormat="1" applyFont="1" applyFill="1" applyBorder="1" applyAlignment="1" applyProtection="1"/>
    <xf numFmtId="0" fontId="3" fillId="0" borderId="48" xfId="0" applyNumberFormat="1" applyFont="1" applyFill="1" applyBorder="1" applyAlignment="1" applyProtection="1">
      <alignment horizontal="left" vertical="center" wrapText="1"/>
    </xf>
    <xf numFmtId="4" fontId="3" fillId="0" borderId="48" xfId="0" applyNumberFormat="1" applyFont="1" applyFill="1" applyBorder="1" applyAlignment="1" applyProtection="1">
      <alignment horizontal="right" vertical="center"/>
    </xf>
    <xf numFmtId="0" fontId="3" fillId="0" borderId="48" xfId="0" applyNumberFormat="1" applyFont="1" applyFill="1" applyBorder="1" applyAlignment="1" applyProtection="1">
      <alignment horizontal="right" vertical="center"/>
    </xf>
    <xf numFmtId="0" fontId="3" fillId="0" borderId="50" xfId="0" applyNumberFormat="1" applyFont="1" applyFill="1" applyBorder="1" applyAlignment="1" applyProtection="1">
      <alignment horizontal="right" vertical="center"/>
    </xf>
    <xf numFmtId="0" fontId="2" fillId="2" borderId="48" xfId="0" applyNumberFormat="1" applyFont="1" applyFill="1" applyBorder="1" applyAlignment="1" applyProtection="1">
      <alignment horizontal="right" vertical="center"/>
    </xf>
    <xf numFmtId="0" fontId="3" fillId="0" borderId="48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48" xfId="0" applyNumberFormat="1" applyFont="1" applyFill="1" applyBorder="1" applyAlignment="1" applyProtection="1">
      <alignment horizontal="left" vertical="center"/>
    </xf>
    <xf numFmtId="0" fontId="4" fillId="0" borderId="4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 applyProtection="1">
      <alignment horizontal="left" vertical="center"/>
    </xf>
    <xf numFmtId="0" fontId="3" fillId="0" borderId="40" xfId="0" applyNumberFormat="1" applyFont="1" applyFill="1" applyBorder="1" applyAlignment="1" applyProtection="1">
      <alignment horizontal="left" vertical="center"/>
    </xf>
    <xf numFmtId="0" fontId="3" fillId="0" borderId="41" xfId="0" applyNumberFormat="1" applyFont="1" applyFill="1" applyBorder="1" applyAlignment="1" applyProtection="1">
      <alignment horizontal="left" vertical="center"/>
    </xf>
    <xf numFmtId="0" fontId="3" fillId="0" borderId="39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left" vertical="center"/>
    </xf>
    <xf numFmtId="0" fontId="3" fillId="0" borderId="46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3" fillId="0" borderId="47" xfId="0" applyNumberFormat="1" applyFont="1" applyFill="1" applyBorder="1" applyAlignment="1" applyProtection="1">
      <alignment horizontal="left" vertical="center"/>
    </xf>
    <xf numFmtId="0" fontId="3" fillId="0" borderId="48" xfId="0" applyNumberFormat="1" applyFont="1" applyFill="1" applyBorder="1" applyAlignment="1" applyProtection="1">
      <alignment horizontal="left" vertical="center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52" xfId="0" applyNumberFormat="1" applyFont="1" applyFill="1" applyBorder="1" applyAlignment="1" applyProtection="1">
      <alignment horizontal="left"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6" fillId="0" borderId="51" xfId="0" applyNumberFormat="1" applyFont="1" applyFill="1" applyBorder="1" applyAlignment="1" applyProtection="1">
      <alignment horizontal="left" vertical="center"/>
    </xf>
    <xf numFmtId="0" fontId="6" fillId="0" borderId="52" xfId="0" applyNumberFormat="1" applyFont="1" applyFill="1" applyBorder="1" applyAlignment="1" applyProtection="1">
      <alignment horizontal="left" vertical="center"/>
    </xf>
    <xf numFmtId="0" fontId="6" fillId="0" borderId="53" xfId="0" applyNumberFormat="1" applyFont="1" applyFill="1" applyBorder="1" applyAlignment="1" applyProtection="1">
      <alignment horizontal="left" vertical="center"/>
    </xf>
    <xf numFmtId="4" fontId="6" fillId="0" borderId="55" xfId="0" applyNumberFormat="1" applyFont="1" applyFill="1" applyBorder="1" applyAlignment="1" applyProtection="1">
      <alignment horizontal="right" vertical="center"/>
    </xf>
    <xf numFmtId="0" fontId="6" fillId="0" borderId="52" xfId="0" applyNumberFormat="1" applyFont="1" applyFill="1" applyBorder="1" applyAlignment="1" applyProtection="1">
      <alignment horizontal="right" vertical="center"/>
    </xf>
    <xf numFmtId="0" fontId="6" fillId="0" borderId="53" xfId="0" applyNumberFormat="1" applyFont="1" applyFill="1" applyBorder="1" applyAlignment="1" applyProtection="1">
      <alignment horizontal="right" vertical="center"/>
    </xf>
    <xf numFmtId="4" fontId="3" fillId="3" borderId="0" xfId="0" applyNumberFormat="1" applyFont="1" applyFill="1" applyBorder="1" applyAlignment="1" applyProtection="1">
      <alignment horizontal="right" vertical="center"/>
    </xf>
    <xf numFmtId="4" fontId="3" fillId="3" borderId="48" xfId="0" applyNumberFormat="1" applyFont="1" applyFill="1" applyBorder="1" applyAlignment="1" applyProtection="1">
      <alignment horizontal="right" vertical="center"/>
    </xf>
    <xf numFmtId="0" fontId="0" fillId="3" borderId="48" xfId="0" applyFill="1" applyBorder="1"/>
    <xf numFmtId="0" fontId="0" fillId="3" borderId="0" xfId="0" applyFill="1"/>
    <xf numFmtId="0" fontId="4" fillId="3" borderId="48" xfId="0" applyNumberFormat="1" applyFont="1" applyFill="1" applyBorder="1" applyAlignment="1" applyProtection="1">
      <alignment horizontal="left" vertical="center"/>
    </xf>
    <xf numFmtId="0" fontId="0" fillId="3" borderId="40" xfId="0" applyNumberFormat="1" applyFont="1" applyFill="1" applyBorder="1" applyAlignment="1" applyProtection="1"/>
    <xf numFmtId="0" fontId="2" fillId="4" borderId="42" xfId="0" applyNumberFormat="1" applyFont="1" applyFill="1" applyBorder="1" applyAlignment="1" applyProtection="1">
      <alignment horizontal="left" vertical="center"/>
    </xf>
    <xf numFmtId="4" fontId="2" fillId="4" borderId="42" xfId="0" applyNumberFormat="1" applyFont="1" applyFill="1" applyBorder="1" applyAlignment="1" applyProtection="1">
      <alignment horizontal="right" vertical="center"/>
    </xf>
    <xf numFmtId="49" fontId="9" fillId="0" borderId="48" xfId="0" applyNumberFormat="1" applyFont="1" applyFill="1" applyBorder="1" applyAlignment="1">
      <alignment horizontal="center" vertical="center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15"/>
  <sheetViews>
    <sheetView tabSelected="1" workbookViewId="0">
      <pane ySplit="11" topLeftCell="A93" activePane="bottomLeft" state="frozen"/>
      <selection pane="bottomLeft" activeCell="E114" sqref="E114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4257812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78" t="s">
        <v>194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79" t="s">
        <v>0</v>
      </c>
      <c r="B2" s="80"/>
      <c r="C2" s="80"/>
      <c r="D2" s="86" t="s">
        <v>1</v>
      </c>
      <c r="E2" s="87"/>
      <c r="F2" s="80" t="s">
        <v>2</v>
      </c>
      <c r="G2" s="80"/>
      <c r="H2" s="80" t="s">
        <v>3</v>
      </c>
      <c r="I2" s="85" t="s">
        <v>4</v>
      </c>
      <c r="J2" s="80" t="s">
        <v>5</v>
      </c>
      <c r="K2" s="80"/>
      <c r="L2" s="80"/>
      <c r="M2" s="80"/>
      <c r="N2" s="80"/>
      <c r="O2" s="80"/>
      <c r="P2" s="89"/>
    </row>
    <row r="3" spans="1:76" x14ac:dyDescent="0.25">
      <c r="A3" s="81"/>
      <c r="B3" s="75"/>
      <c r="C3" s="75"/>
      <c r="D3" s="88"/>
      <c r="E3" s="88"/>
      <c r="F3" s="75"/>
      <c r="G3" s="75"/>
      <c r="H3" s="75"/>
      <c r="I3" s="75"/>
      <c r="J3" s="75"/>
      <c r="K3" s="75"/>
      <c r="L3" s="75"/>
      <c r="M3" s="75"/>
      <c r="N3" s="75"/>
      <c r="O3" s="75"/>
      <c r="P3" s="90"/>
    </row>
    <row r="4" spans="1:76" x14ac:dyDescent="0.25">
      <c r="A4" s="82" t="s">
        <v>6</v>
      </c>
      <c r="B4" s="75"/>
      <c r="C4" s="75"/>
      <c r="D4" s="74" t="s">
        <v>193</v>
      </c>
      <c r="E4" s="75"/>
      <c r="F4" s="75" t="s">
        <v>7</v>
      </c>
      <c r="G4" s="75"/>
      <c r="H4" s="75"/>
      <c r="I4" s="74" t="s">
        <v>8</v>
      </c>
      <c r="J4" s="75" t="s">
        <v>5</v>
      </c>
      <c r="K4" s="75"/>
      <c r="L4" s="75"/>
      <c r="M4" s="75"/>
      <c r="N4" s="75"/>
      <c r="O4" s="75"/>
      <c r="P4" s="90"/>
    </row>
    <row r="5" spans="1:76" x14ac:dyDescent="0.25">
      <c r="A5" s="81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90"/>
    </row>
    <row r="6" spans="1:76" x14ac:dyDescent="0.25">
      <c r="A6" s="82" t="s">
        <v>9</v>
      </c>
      <c r="B6" s="75"/>
      <c r="C6" s="75"/>
      <c r="D6" s="74" t="s">
        <v>10</v>
      </c>
      <c r="E6" s="75"/>
      <c r="F6" s="75" t="s">
        <v>11</v>
      </c>
      <c r="G6" s="75"/>
      <c r="H6" s="75" t="s">
        <v>3</v>
      </c>
      <c r="I6" s="74" t="s">
        <v>12</v>
      </c>
      <c r="J6" s="75" t="s">
        <v>5</v>
      </c>
      <c r="K6" s="75"/>
      <c r="L6" s="75"/>
      <c r="M6" s="75"/>
      <c r="N6" s="75"/>
      <c r="O6" s="75"/>
      <c r="P6" s="90"/>
    </row>
    <row r="7" spans="1:76" x14ac:dyDescent="0.25">
      <c r="A7" s="81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90"/>
    </row>
    <row r="8" spans="1:76" x14ac:dyDescent="0.25">
      <c r="A8" s="82" t="s">
        <v>13</v>
      </c>
      <c r="B8" s="75"/>
      <c r="C8" s="75"/>
      <c r="D8" s="74" t="s">
        <v>14</v>
      </c>
      <c r="E8" s="75"/>
      <c r="F8" s="75" t="s">
        <v>15</v>
      </c>
      <c r="G8" s="75"/>
      <c r="H8" s="75" t="s">
        <v>3</v>
      </c>
      <c r="I8" s="74" t="s">
        <v>16</v>
      </c>
      <c r="J8" s="75" t="s">
        <v>5</v>
      </c>
      <c r="K8" s="75"/>
      <c r="L8" s="75"/>
      <c r="M8" s="75"/>
      <c r="N8" s="75"/>
      <c r="O8" s="75"/>
      <c r="P8" s="90"/>
    </row>
    <row r="9" spans="1:76" x14ac:dyDescent="0.25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91"/>
    </row>
    <row r="10" spans="1:76" x14ac:dyDescent="0.25">
      <c r="A10" s="5" t="s">
        <v>17</v>
      </c>
      <c r="B10" s="6" t="s">
        <v>18</v>
      </c>
      <c r="C10" s="6" t="s">
        <v>19</v>
      </c>
      <c r="D10" s="92" t="s">
        <v>20</v>
      </c>
      <c r="E10" s="93"/>
      <c r="F10" s="6" t="s">
        <v>21</v>
      </c>
      <c r="G10" s="7" t="s">
        <v>22</v>
      </c>
      <c r="H10" s="8" t="s">
        <v>23</v>
      </c>
      <c r="I10" s="9" t="s">
        <v>24</v>
      </c>
      <c r="J10" s="96" t="s">
        <v>25</v>
      </c>
      <c r="K10" s="97"/>
      <c r="L10" s="98"/>
      <c r="M10" s="10" t="s">
        <v>25</v>
      </c>
      <c r="N10" s="99" t="s">
        <v>26</v>
      </c>
      <c r="O10" s="100"/>
      <c r="P10" s="11" t="s">
        <v>27</v>
      </c>
      <c r="BK10" s="12" t="s">
        <v>28</v>
      </c>
      <c r="BL10" s="13" t="s">
        <v>29</v>
      </c>
      <c r="BW10" s="13" t="s">
        <v>30</v>
      </c>
    </row>
    <row r="11" spans="1:76" x14ac:dyDescent="0.25">
      <c r="A11" s="14" t="s">
        <v>3</v>
      </c>
      <c r="B11" s="15" t="s">
        <v>3</v>
      </c>
      <c r="C11" s="15" t="s">
        <v>3</v>
      </c>
      <c r="D11" s="94" t="s">
        <v>31</v>
      </c>
      <c r="E11" s="95"/>
      <c r="F11" s="15" t="s">
        <v>3</v>
      </c>
      <c r="G11" s="15" t="s">
        <v>3</v>
      </c>
      <c r="H11" s="16" t="s">
        <v>32</v>
      </c>
      <c r="I11" s="17" t="s">
        <v>3</v>
      </c>
      <c r="J11" s="18" t="s">
        <v>33</v>
      </c>
      <c r="K11" s="19" t="s">
        <v>34</v>
      </c>
      <c r="L11" s="20" t="s">
        <v>35</v>
      </c>
      <c r="M11" s="21" t="s">
        <v>36</v>
      </c>
      <c r="N11" s="22" t="s">
        <v>37</v>
      </c>
      <c r="O11" s="23" t="s">
        <v>35</v>
      </c>
      <c r="P11" s="24" t="s">
        <v>38</v>
      </c>
      <c r="Z11" s="12" t="s">
        <v>39</v>
      </c>
      <c r="AA11" s="12" t="s">
        <v>40</v>
      </c>
      <c r="AB11" s="12" t="s">
        <v>41</v>
      </c>
      <c r="AC11" s="12" t="s">
        <v>42</v>
      </c>
      <c r="AD11" s="12" t="s">
        <v>43</v>
      </c>
      <c r="AE11" s="12" t="s">
        <v>44</v>
      </c>
      <c r="AF11" s="12" t="s">
        <v>45</v>
      </c>
      <c r="AG11" s="12" t="s">
        <v>46</v>
      </c>
      <c r="AH11" s="12" t="s">
        <v>47</v>
      </c>
      <c r="BH11" s="12" t="s">
        <v>48</v>
      </c>
      <c r="BI11" s="12" t="s">
        <v>49</v>
      </c>
      <c r="BJ11" s="12" t="s">
        <v>50</v>
      </c>
    </row>
    <row r="12" spans="1:76" x14ac:dyDescent="0.25">
      <c r="A12" s="25" t="s">
        <v>51</v>
      </c>
      <c r="B12" s="26" t="s">
        <v>51</v>
      </c>
      <c r="C12" s="26" t="s">
        <v>52</v>
      </c>
      <c r="D12" s="101" t="s">
        <v>53</v>
      </c>
      <c r="E12" s="102"/>
      <c r="F12" s="27" t="s">
        <v>3</v>
      </c>
      <c r="G12" s="27" t="s">
        <v>3</v>
      </c>
      <c r="H12" s="27" t="s">
        <v>3</v>
      </c>
      <c r="I12" s="27" t="s">
        <v>3</v>
      </c>
      <c r="J12" s="28">
        <f>SUM(J13:J76)</f>
        <v>0</v>
      </c>
      <c r="K12" s="28">
        <f>SUM(K13:K76)</f>
        <v>0</v>
      </c>
      <c r="L12" s="28">
        <f>SUM(L13:L76)</f>
        <v>0</v>
      </c>
      <c r="M12" s="28">
        <f>SUM(M13:M76)</f>
        <v>0</v>
      </c>
      <c r="N12" s="29" t="s">
        <v>51</v>
      </c>
      <c r="O12" s="28">
        <f>SUM(O13:O76)</f>
        <v>0.14499000000000001</v>
      </c>
      <c r="P12" s="30" t="s">
        <v>51</v>
      </c>
      <c r="AI12" s="12" t="s">
        <v>51</v>
      </c>
      <c r="AS12" s="1">
        <f>SUM(AJ13:AJ76)</f>
        <v>0</v>
      </c>
      <c r="AT12" s="1">
        <f>SUM(AK13:AK76)</f>
        <v>0</v>
      </c>
      <c r="AU12" s="1">
        <f>SUM(AL13:AL76)</f>
        <v>0</v>
      </c>
    </row>
    <row r="13" spans="1:76" x14ac:dyDescent="0.25">
      <c r="A13" s="2" t="s">
        <v>54</v>
      </c>
      <c r="B13" s="3" t="s">
        <v>51</v>
      </c>
      <c r="C13" s="3" t="s">
        <v>55</v>
      </c>
      <c r="D13" s="74" t="s">
        <v>56</v>
      </c>
      <c r="E13" s="75"/>
      <c r="F13" s="3" t="s">
        <v>57</v>
      </c>
      <c r="G13" s="31">
        <v>2</v>
      </c>
      <c r="H13" s="130">
        <v>0</v>
      </c>
      <c r="I13" s="32" t="s">
        <v>58</v>
      </c>
      <c r="J13" s="31">
        <f>G13*AO13</f>
        <v>0</v>
      </c>
      <c r="K13" s="31">
        <f>G13*AP13</f>
        <v>0</v>
      </c>
      <c r="L13" s="31">
        <f>G13*H13</f>
        <v>0</v>
      </c>
      <c r="M13" s="31">
        <f>L13*(1+BW13/100)</f>
        <v>0</v>
      </c>
      <c r="N13" s="31">
        <v>1.0000000000000001E-5</v>
      </c>
      <c r="O13" s="31">
        <f>G13*N13</f>
        <v>2.0000000000000002E-5</v>
      </c>
      <c r="P13" s="33" t="s">
        <v>51</v>
      </c>
      <c r="Z13" s="31">
        <f>IF(AQ13="5",BJ13,0)</f>
        <v>0</v>
      </c>
      <c r="AB13" s="31">
        <f>IF(AQ13="1",BH13,0)</f>
        <v>0</v>
      </c>
      <c r="AC13" s="31">
        <f>IF(AQ13="1",BI13,0)</f>
        <v>0</v>
      </c>
      <c r="AD13" s="31">
        <f>IF(AQ13="7",BH13,0)</f>
        <v>0</v>
      </c>
      <c r="AE13" s="31">
        <f>IF(AQ13="7",BI13,0)</f>
        <v>0</v>
      </c>
      <c r="AF13" s="31">
        <f>IF(AQ13="2",BH13,0)</f>
        <v>0</v>
      </c>
      <c r="AG13" s="31">
        <f>IF(AQ13="2",BI13,0)</f>
        <v>0</v>
      </c>
      <c r="AH13" s="31">
        <f>IF(AQ13="0",BJ13,0)</f>
        <v>0</v>
      </c>
      <c r="AI13" s="12" t="s">
        <v>51</v>
      </c>
      <c r="AJ13" s="31">
        <f>IF(AN13=0,L13,0)</f>
        <v>0</v>
      </c>
      <c r="AK13" s="31">
        <f>IF(AN13=15,L13,0)</f>
        <v>0</v>
      </c>
      <c r="AL13" s="31">
        <f>IF(AN13=21,L13,0)</f>
        <v>0</v>
      </c>
      <c r="AN13" s="31">
        <v>21</v>
      </c>
      <c r="AO13" s="31">
        <f>H13*0.666666667</f>
        <v>0</v>
      </c>
      <c r="AP13" s="31">
        <f>H13*(1-0.666666667)</f>
        <v>0</v>
      </c>
      <c r="AQ13" s="32" t="s">
        <v>59</v>
      </c>
      <c r="AV13" s="31">
        <f>AW13+AX13</f>
        <v>0</v>
      </c>
      <c r="AW13" s="31">
        <f>G13*AO13</f>
        <v>0</v>
      </c>
      <c r="AX13" s="31">
        <f>G13*AP13</f>
        <v>0</v>
      </c>
      <c r="AY13" s="32" t="s">
        <v>60</v>
      </c>
      <c r="AZ13" s="32" t="s">
        <v>61</v>
      </c>
      <c r="BA13" s="12" t="s">
        <v>62</v>
      </c>
      <c r="BC13" s="31">
        <f>AW13+AX13</f>
        <v>0</v>
      </c>
      <c r="BD13" s="31">
        <f>H13/(100-BE13)*100</f>
        <v>0</v>
      </c>
      <c r="BE13" s="31">
        <v>0</v>
      </c>
      <c r="BF13" s="31">
        <f>O13</f>
        <v>2.0000000000000002E-5</v>
      </c>
      <c r="BH13" s="31">
        <f>G13*AO13</f>
        <v>0</v>
      </c>
      <c r="BI13" s="31">
        <f>G13*AP13</f>
        <v>0</v>
      </c>
      <c r="BJ13" s="31">
        <f>G13*H13</f>
        <v>0</v>
      </c>
      <c r="BK13" s="31"/>
      <c r="BL13" s="31">
        <v>722</v>
      </c>
      <c r="BW13" s="31" t="str">
        <f>I13</f>
        <v>21</v>
      </c>
      <c r="BX13" s="4" t="s">
        <v>56</v>
      </c>
    </row>
    <row r="14" spans="1:76" ht="13.5" customHeight="1" x14ac:dyDescent="0.25">
      <c r="A14" s="34"/>
      <c r="D14" s="76" t="s">
        <v>63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7"/>
    </row>
    <row r="15" spans="1:76" ht="13.5" customHeight="1" x14ac:dyDescent="0.25">
      <c r="A15" s="59"/>
      <c r="D15" s="73" t="s">
        <v>65</v>
      </c>
      <c r="E15" s="73"/>
      <c r="F15" s="60"/>
      <c r="G15" s="60"/>
      <c r="H15" s="134"/>
      <c r="I15" s="60"/>
      <c r="J15" s="60"/>
      <c r="K15" s="60"/>
      <c r="L15" s="60"/>
      <c r="M15" s="60"/>
      <c r="N15" s="60"/>
      <c r="O15" s="60"/>
      <c r="P15" s="61"/>
    </row>
    <row r="16" spans="1:76" s="62" customFormat="1" x14ac:dyDescent="0.25">
      <c r="A16" s="59"/>
      <c r="D16" s="72" t="s">
        <v>64</v>
      </c>
      <c r="E16" s="72"/>
      <c r="G16" s="63">
        <v>2</v>
      </c>
      <c r="H16" s="132"/>
      <c r="P16" s="64"/>
    </row>
    <row r="17" spans="1:76" x14ac:dyDescent="0.25">
      <c r="A17" s="34"/>
      <c r="D17" s="71" t="s">
        <v>186</v>
      </c>
      <c r="E17" s="71"/>
      <c r="G17" s="36">
        <v>2</v>
      </c>
      <c r="H17" s="133"/>
      <c r="P17" s="37"/>
    </row>
    <row r="18" spans="1:76" ht="25.5" x14ac:dyDescent="0.25">
      <c r="A18" s="2" t="s">
        <v>66</v>
      </c>
      <c r="B18" s="3" t="s">
        <v>51</v>
      </c>
      <c r="C18" s="3" t="s">
        <v>67</v>
      </c>
      <c r="D18" s="74" t="s">
        <v>68</v>
      </c>
      <c r="E18" s="75"/>
      <c r="F18" s="3" t="s">
        <v>69</v>
      </c>
      <c r="G18" s="31">
        <v>0.5</v>
      </c>
      <c r="H18" s="130">
        <v>0</v>
      </c>
      <c r="I18" s="32" t="s">
        <v>58</v>
      </c>
      <c r="J18" s="31">
        <f>G18*AO18</f>
        <v>0</v>
      </c>
      <c r="K18" s="31">
        <f>G18*AP18</f>
        <v>0</v>
      </c>
      <c r="L18" s="31">
        <f>G18*H18</f>
        <v>0</v>
      </c>
      <c r="M18" s="31">
        <f>L18*(1+BW18/100)</f>
        <v>0</v>
      </c>
      <c r="N18" s="31">
        <v>1E-4</v>
      </c>
      <c r="O18" s="31">
        <f>G18*N18</f>
        <v>5.0000000000000002E-5</v>
      </c>
      <c r="P18" s="33" t="s">
        <v>51</v>
      </c>
      <c r="Z18" s="31">
        <f>IF(AQ18="5",BJ18,0)</f>
        <v>0</v>
      </c>
      <c r="AB18" s="31">
        <f>IF(AQ18="1",BH18,0)</f>
        <v>0</v>
      </c>
      <c r="AC18" s="31">
        <f>IF(AQ18="1",BI18,0)</f>
        <v>0</v>
      </c>
      <c r="AD18" s="31">
        <f>IF(AQ18="7",BH18,0)</f>
        <v>0</v>
      </c>
      <c r="AE18" s="31">
        <f>IF(AQ18="7",BI18,0)</f>
        <v>0</v>
      </c>
      <c r="AF18" s="31">
        <f>IF(AQ18="2",BH18,0)</f>
        <v>0</v>
      </c>
      <c r="AG18" s="31">
        <f>IF(AQ18="2",BI18,0)</f>
        <v>0</v>
      </c>
      <c r="AH18" s="31">
        <f>IF(AQ18="0",BJ18,0)</f>
        <v>0</v>
      </c>
      <c r="AI18" s="12" t="s">
        <v>51</v>
      </c>
      <c r="AJ18" s="31">
        <f>IF(AN18=0,L18,0)</f>
        <v>0</v>
      </c>
      <c r="AK18" s="31">
        <f>IF(AN18=15,L18,0)</f>
        <v>0</v>
      </c>
      <c r="AL18" s="31">
        <f>IF(AN18=21,L18,0)</f>
        <v>0</v>
      </c>
      <c r="AN18" s="31">
        <v>21</v>
      </c>
      <c r="AO18" s="31">
        <f>H18*0</f>
        <v>0</v>
      </c>
      <c r="AP18" s="31">
        <f>H18*(1-0)</f>
        <v>0</v>
      </c>
      <c r="AQ18" s="32" t="s">
        <v>59</v>
      </c>
      <c r="AV18" s="31">
        <f>AW18+AX18</f>
        <v>0</v>
      </c>
      <c r="AW18" s="31">
        <f>G18*AO18</f>
        <v>0</v>
      </c>
      <c r="AX18" s="31">
        <f>G18*AP18</f>
        <v>0</v>
      </c>
      <c r="AY18" s="32" t="s">
        <v>60</v>
      </c>
      <c r="AZ18" s="32" t="s">
        <v>61</v>
      </c>
      <c r="BA18" s="12" t="s">
        <v>62</v>
      </c>
      <c r="BC18" s="31">
        <f>AW18+AX18</f>
        <v>0</v>
      </c>
      <c r="BD18" s="31">
        <f>H18/(100-BE18)*100</f>
        <v>0</v>
      </c>
      <c r="BE18" s="31">
        <v>0</v>
      </c>
      <c r="BF18" s="31">
        <f>O18</f>
        <v>5.0000000000000002E-5</v>
      </c>
      <c r="BH18" s="31">
        <f>G18*AO18</f>
        <v>0</v>
      </c>
      <c r="BI18" s="31">
        <f>G18*AP18</f>
        <v>0</v>
      </c>
      <c r="BJ18" s="31">
        <f>G18*H18</f>
        <v>0</v>
      </c>
      <c r="BK18" s="31"/>
      <c r="BL18" s="31">
        <v>722</v>
      </c>
      <c r="BW18" s="31" t="str">
        <f>I18</f>
        <v>21</v>
      </c>
      <c r="BX18" s="4" t="s">
        <v>68</v>
      </c>
    </row>
    <row r="19" spans="1:76" x14ac:dyDescent="0.25">
      <c r="A19" s="57"/>
      <c r="B19" s="58"/>
      <c r="C19" s="58"/>
      <c r="D19" s="70" t="s">
        <v>187</v>
      </c>
      <c r="E19" s="70"/>
      <c r="F19" s="58"/>
      <c r="G19" s="66"/>
      <c r="H19" s="131"/>
      <c r="I19" s="67"/>
      <c r="J19" s="66"/>
      <c r="K19" s="66"/>
      <c r="L19" s="66"/>
      <c r="M19" s="66"/>
      <c r="N19" s="66"/>
      <c r="O19" s="66"/>
      <c r="P19" s="68"/>
      <c r="Z19" s="66"/>
      <c r="AB19" s="66"/>
      <c r="AC19" s="66"/>
      <c r="AD19" s="66"/>
      <c r="AE19" s="66"/>
      <c r="AF19" s="66"/>
      <c r="AG19" s="66"/>
      <c r="AH19" s="66"/>
      <c r="AI19" s="69"/>
      <c r="AJ19" s="66"/>
      <c r="AK19" s="66"/>
      <c r="AL19" s="66"/>
      <c r="AN19" s="66"/>
      <c r="AO19" s="66"/>
      <c r="AP19" s="66"/>
      <c r="AQ19" s="67"/>
      <c r="AV19" s="66"/>
      <c r="AW19" s="66"/>
      <c r="AX19" s="66"/>
      <c r="AY19" s="67"/>
      <c r="AZ19" s="67"/>
      <c r="BA19" s="69"/>
      <c r="BC19" s="66"/>
      <c r="BD19" s="66"/>
      <c r="BE19" s="66"/>
      <c r="BF19" s="66"/>
      <c r="BH19" s="66"/>
      <c r="BI19" s="66"/>
      <c r="BJ19" s="66"/>
      <c r="BK19" s="66"/>
      <c r="BL19" s="66"/>
      <c r="BW19" s="66"/>
      <c r="BX19" s="65"/>
    </row>
    <row r="20" spans="1:76" s="62" customFormat="1" x14ac:dyDescent="0.25">
      <c r="A20" s="59"/>
      <c r="D20" s="72" t="s">
        <v>70</v>
      </c>
      <c r="E20" s="72"/>
      <c r="G20" s="63">
        <v>0.5</v>
      </c>
      <c r="H20" s="132"/>
      <c r="P20" s="64"/>
    </row>
    <row r="21" spans="1:76" x14ac:dyDescent="0.25">
      <c r="A21" s="34"/>
      <c r="D21" s="71" t="s">
        <v>186</v>
      </c>
      <c r="E21" s="71"/>
      <c r="G21" s="36">
        <v>0.5</v>
      </c>
      <c r="H21" s="133"/>
      <c r="P21" s="37"/>
    </row>
    <row r="22" spans="1:76" x14ac:dyDescent="0.25">
      <c r="A22" s="2" t="s">
        <v>71</v>
      </c>
      <c r="B22" s="3" t="s">
        <v>51</v>
      </c>
      <c r="C22" s="3" t="s">
        <v>72</v>
      </c>
      <c r="D22" s="74" t="s">
        <v>73</v>
      </c>
      <c r="E22" s="75"/>
      <c r="F22" s="3" t="s">
        <v>57</v>
      </c>
      <c r="G22" s="31">
        <v>2</v>
      </c>
      <c r="H22" s="130">
        <v>0</v>
      </c>
      <c r="I22" s="32" t="s">
        <v>58</v>
      </c>
      <c r="J22" s="31">
        <f>G22*AO22</f>
        <v>0</v>
      </c>
      <c r="K22" s="31">
        <f>G22*AP22</f>
        <v>0</v>
      </c>
      <c r="L22" s="31">
        <f>G22*H22</f>
        <v>0</v>
      </c>
      <c r="M22" s="31">
        <f>L22*(1+BW22/100)</f>
        <v>0</v>
      </c>
      <c r="N22" s="31">
        <v>6.4099999999999999E-3</v>
      </c>
      <c r="O22" s="31">
        <f>G22*N22</f>
        <v>1.282E-2</v>
      </c>
      <c r="P22" s="33" t="s">
        <v>51</v>
      </c>
      <c r="Z22" s="31">
        <f>IF(AQ22="5",BJ22,0)</f>
        <v>0</v>
      </c>
      <c r="AB22" s="31">
        <f>IF(AQ22="1",BH22,0)</f>
        <v>0</v>
      </c>
      <c r="AC22" s="31">
        <f>IF(AQ22="1",BI22,0)</f>
        <v>0</v>
      </c>
      <c r="AD22" s="31">
        <f>IF(AQ22="7",BH22,0)</f>
        <v>0</v>
      </c>
      <c r="AE22" s="31">
        <f>IF(AQ22="7",BI22,0)</f>
        <v>0</v>
      </c>
      <c r="AF22" s="31">
        <f>IF(AQ22="2",BH22,0)</f>
        <v>0</v>
      </c>
      <c r="AG22" s="31">
        <f>IF(AQ22="2",BI22,0)</f>
        <v>0</v>
      </c>
      <c r="AH22" s="31">
        <f>IF(AQ22="0",BJ22,0)</f>
        <v>0</v>
      </c>
      <c r="AI22" s="12" t="s">
        <v>51</v>
      </c>
      <c r="AJ22" s="31">
        <f>IF(AN22=0,L22,0)</f>
        <v>0</v>
      </c>
      <c r="AK22" s="31">
        <f>IF(AN22=15,L22,0)</f>
        <v>0</v>
      </c>
      <c r="AL22" s="31">
        <f>IF(AN22=21,L22,0)</f>
        <v>0</v>
      </c>
      <c r="AN22" s="31">
        <v>21</v>
      </c>
      <c r="AO22" s="31">
        <f>H22*0.381332849</f>
        <v>0</v>
      </c>
      <c r="AP22" s="31">
        <f>H22*(1-0.381332849)</f>
        <v>0</v>
      </c>
      <c r="AQ22" s="32" t="s">
        <v>59</v>
      </c>
      <c r="AV22" s="31">
        <f>AW22+AX22</f>
        <v>0</v>
      </c>
      <c r="AW22" s="31">
        <f>G22*AO22</f>
        <v>0</v>
      </c>
      <c r="AX22" s="31">
        <f>G22*AP22</f>
        <v>0</v>
      </c>
      <c r="AY22" s="32" t="s">
        <v>60</v>
      </c>
      <c r="AZ22" s="32" t="s">
        <v>61</v>
      </c>
      <c r="BA22" s="12" t="s">
        <v>62</v>
      </c>
      <c r="BC22" s="31">
        <f>AW22+AX22</f>
        <v>0</v>
      </c>
      <c r="BD22" s="31">
        <f>H22/(100-BE22)*100</f>
        <v>0</v>
      </c>
      <c r="BE22" s="31">
        <v>0</v>
      </c>
      <c r="BF22" s="31">
        <f>O22</f>
        <v>1.282E-2</v>
      </c>
      <c r="BH22" s="31">
        <f>G22*AO22</f>
        <v>0</v>
      </c>
      <c r="BI22" s="31">
        <f>G22*AP22</f>
        <v>0</v>
      </c>
      <c r="BJ22" s="31">
        <f>G22*H22</f>
        <v>0</v>
      </c>
      <c r="BK22" s="31"/>
      <c r="BL22" s="31">
        <v>722</v>
      </c>
      <c r="BW22" s="31" t="str">
        <f>I22</f>
        <v>21</v>
      </c>
      <c r="BX22" s="4" t="s">
        <v>73</v>
      </c>
    </row>
    <row r="23" spans="1:76" ht="13.5" customHeight="1" x14ac:dyDescent="0.25">
      <c r="A23" s="34"/>
      <c r="D23" s="76" t="s">
        <v>74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7"/>
    </row>
    <row r="24" spans="1:76" ht="13.5" customHeight="1" x14ac:dyDescent="0.25">
      <c r="A24" s="59"/>
      <c r="D24" s="73" t="s">
        <v>187</v>
      </c>
      <c r="E24" s="73"/>
      <c r="F24" s="60"/>
      <c r="G24" s="60"/>
      <c r="H24" s="134"/>
      <c r="I24" s="60"/>
      <c r="J24" s="60"/>
      <c r="K24" s="60"/>
      <c r="L24" s="60"/>
      <c r="M24" s="60"/>
      <c r="N24" s="60"/>
      <c r="O24" s="60"/>
      <c r="P24" s="61"/>
    </row>
    <row r="25" spans="1:76" s="62" customFormat="1" x14ac:dyDescent="0.25">
      <c r="A25" s="59"/>
      <c r="D25" s="72" t="s">
        <v>64</v>
      </c>
      <c r="E25" s="72"/>
      <c r="G25" s="63">
        <v>2</v>
      </c>
      <c r="H25" s="132"/>
      <c r="P25" s="64"/>
    </row>
    <row r="26" spans="1:76" x14ac:dyDescent="0.25">
      <c r="A26" s="34"/>
      <c r="D26" s="71" t="s">
        <v>186</v>
      </c>
      <c r="E26" s="71"/>
      <c r="G26" s="36">
        <v>2</v>
      </c>
      <c r="H26" s="133"/>
      <c r="P26" s="37"/>
    </row>
    <row r="27" spans="1:76" x14ac:dyDescent="0.25">
      <c r="A27" s="2" t="s">
        <v>75</v>
      </c>
      <c r="B27" s="3" t="s">
        <v>51</v>
      </c>
      <c r="C27" s="3" t="s">
        <v>76</v>
      </c>
      <c r="D27" s="74" t="s">
        <v>77</v>
      </c>
      <c r="E27" s="75"/>
      <c r="F27" s="3" t="s">
        <v>57</v>
      </c>
      <c r="G27" s="31">
        <v>2</v>
      </c>
      <c r="H27" s="130">
        <v>0</v>
      </c>
      <c r="I27" s="32" t="s">
        <v>58</v>
      </c>
      <c r="J27" s="31">
        <f>G27*AO27</f>
        <v>0</v>
      </c>
      <c r="K27" s="31">
        <f>G27*AP27</f>
        <v>0</v>
      </c>
      <c r="L27" s="31">
        <f>G27*H27</f>
        <v>0</v>
      </c>
      <c r="M27" s="31">
        <f>L27*(1+BW27/100)</f>
        <v>0</v>
      </c>
      <c r="N27" s="31">
        <v>0</v>
      </c>
      <c r="O27" s="31">
        <f>G27*N27</f>
        <v>0</v>
      </c>
      <c r="P27" s="33" t="s">
        <v>51</v>
      </c>
      <c r="Z27" s="31">
        <f>IF(AQ27="5",BJ27,0)</f>
        <v>0</v>
      </c>
      <c r="AB27" s="31">
        <f>IF(AQ27="1",BH27,0)</f>
        <v>0</v>
      </c>
      <c r="AC27" s="31">
        <f>IF(AQ27="1",BI27,0)</f>
        <v>0</v>
      </c>
      <c r="AD27" s="31">
        <f>IF(AQ27="7",BH27,0)</f>
        <v>0</v>
      </c>
      <c r="AE27" s="31">
        <f>IF(AQ27="7",BI27,0)</f>
        <v>0</v>
      </c>
      <c r="AF27" s="31">
        <f>IF(AQ27="2",BH27,0)</f>
        <v>0</v>
      </c>
      <c r="AG27" s="31">
        <f>IF(AQ27="2",BI27,0)</f>
        <v>0</v>
      </c>
      <c r="AH27" s="31">
        <f>IF(AQ27="0",BJ27,0)</f>
        <v>0</v>
      </c>
      <c r="AI27" s="12" t="s">
        <v>51</v>
      </c>
      <c r="AJ27" s="31">
        <f>IF(AN27=0,L27,0)</f>
        <v>0</v>
      </c>
      <c r="AK27" s="31">
        <f>IF(AN27=15,L27,0)</f>
        <v>0</v>
      </c>
      <c r="AL27" s="31">
        <f>IF(AN27=21,L27,0)</f>
        <v>0</v>
      </c>
      <c r="AN27" s="31">
        <v>21</v>
      </c>
      <c r="AO27" s="31">
        <f>H27*0</f>
        <v>0</v>
      </c>
      <c r="AP27" s="31">
        <f>H27*(1-0)</f>
        <v>0</v>
      </c>
      <c r="AQ27" s="32" t="s">
        <v>59</v>
      </c>
      <c r="AV27" s="31">
        <f>AW27+AX27</f>
        <v>0</v>
      </c>
      <c r="AW27" s="31">
        <f>G27*AO27</f>
        <v>0</v>
      </c>
      <c r="AX27" s="31">
        <f>G27*AP27</f>
        <v>0</v>
      </c>
      <c r="AY27" s="32" t="s">
        <v>60</v>
      </c>
      <c r="AZ27" s="32" t="s">
        <v>61</v>
      </c>
      <c r="BA27" s="12" t="s">
        <v>62</v>
      </c>
      <c r="BC27" s="31">
        <f>AW27+AX27</f>
        <v>0</v>
      </c>
      <c r="BD27" s="31">
        <f>H27/(100-BE27)*100</f>
        <v>0</v>
      </c>
      <c r="BE27" s="31">
        <v>0</v>
      </c>
      <c r="BF27" s="31">
        <f>O27</f>
        <v>0</v>
      </c>
      <c r="BH27" s="31">
        <f>G27*AO27</f>
        <v>0</v>
      </c>
      <c r="BI27" s="31">
        <f>G27*AP27</f>
        <v>0</v>
      </c>
      <c r="BJ27" s="31">
        <f>G27*H27</f>
        <v>0</v>
      </c>
      <c r="BK27" s="31"/>
      <c r="BL27" s="31">
        <v>722</v>
      </c>
      <c r="BW27" s="31" t="str">
        <f>I27</f>
        <v>21</v>
      </c>
      <c r="BX27" s="4" t="s">
        <v>77</v>
      </c>
    </row>
    <row r="28" spans="1:76" x14ac:dyDescent="0.25">
      <c r="A28" s="57"/>
      <c r="B28" s="58"/>
      <c r="C28" s="58"/>
      <c r="D28" s="70" t="s">
        <v>187</v>
      </c>
      <c r="E28" s="70"/>
      <c r="F28" s="58"/>
      <c r="G28" s="66"/>
      <c r="H28" s="131"/>
      <c r="I28" s="67"/>
      <c r="J28" s="66"/>
      <c r="K28" s="66"/>
      <c r="L28" s="66"/>
      <c r="M28" s="66"/>
      <c r="N28" s="66"/>
      <c r="O28" s="66"/>
      <c r="P28" s="68"/>
      <c r="Z28" s="66"/>
      <c r="AB28" s="66"/>
      <c r="AC28" s="66"/>
      <c r="AD28" s="66"/>
      <c r="AE28" s="66"/>
      <c r="AF28" s="66"/>
      <c r="AG28" s="66"/>
      <c r="AH28" s="66"/>
      <c r="AI28" s="69"/>
      <c r="AJ28" s="66"/>
      <c r="AK28" s="66"/>
      <c r="AL28" s="66"/>
      <c r="AN28" s="66"/>
      <c r="AO28" s="66"/>
      <c r="AP28" s="66"/>
      <c r="AQ28" s="67"/>
      <c r="AV28" s="66"/>
      <c r="AW28" s="66"/>
      <c r="AX28" s="66"/>
      <c r="AY28" s="67"/>
      <c r="AZ28" s="67"/>
      <c r="BA28" s="69"/>
      <c r="BC28" s="66"/>
      <c r="BD28" s="66"/>
      <c r="BE28" s="66"/>
      <c r="BF28" s="66"/>
      <c r="BH28" s="66"/>
      <c r="BI28" s="66"/>
      <c r="BJ28" s="66"/>
      <c r="BK28" s="66"/>
      <c r="BL28" s="66"/>
      <c r="BW28" s="66"/>
      <c r="BX28" s="65"/>
    </row>
    <row r="29" spans="1:76" s="62" customFormat="1" x14ac:dyDescent="0.25">
      <c r="A29" s="59"/>
      <c r="D29" s="72" t="s">
        <v>64</v>
      </c>
      <c r="E29" s="72"/>
      <c r="G29" s="63">
        <v>2</v>
      </c>
      <c r="H29" s="132"/>
      <c r="P29" s="64"/>
    </row>
    <row r="30" spans="1:76" x14ac:dyDescent="0.25">
      <c r="A30" s="34"/>
      <c r="D30" s="71" t="s">
        <v>186</v>
      </c>
      <c r="E30" s="71"/>
      <c r="G30" s="36">
        <v>2</v>
      </c>
      <c r="H30" s="133"/>
      <c r="P30" s="37"/>
    </row>
    <row r="31" spans="1:76" ht="25.5" x14ac:dyDescent="0.25">
      <c r="A31" s="2" t="s">
        <v>78</v>
      </c>
      <c r="B31" s="3" t="s">
        <v>51</v>
      </c>
      <c r="C31" s="3" t="s">
        <v>79</v>
      </c>
      <c r="D31" s="74" t="s">
        <v>80</v>
      </c>
      <c r="E31" s="75"/>
      <c r="F31" s="3" t="s">
        <v>81</v>
      </c>
      <c r="G31" s="31">
        <v>15</v>
      </c>
      <c r="H31" s="130">
        <v>0</v>
      </c>
      <c r="I31" s="32" t="s">
        <v>58</v>
      </c>
      <c r="J31" s="31">
        <f>G31*AO31</f>
        <v>0</v>
      </c>
      <c r="K31" s="31">
        <f>G31*AP31</f>
        <v>0</v>
      </c>
      <c r="L31" s="31">
        <f>G31*H31</f>
        <v>0</v>
      </c>
      <c r="M31" s="31">
        <f>L31*(1+BW31/100)</f>
        <v>0</v>
      </c>
      <c r="N31" s="31">
        <v>2.7999999999999998E-4</v>
      </c>
      <c r="O31" s="31">
        <f>G31*N31</f>
        <v>4.1999999999999997E-3</v>
      </c>
      <c r="P31" s="33" t="s">
        <v>82</v>
      </c>
      <c r="Z31" s="31">
        <f>IF(AQ31="5",BJ31,0)</f>
        <v>0</v>
      </c>
      <c r="AB31" s="31">
        <f>IF(AQ31="1",BH31,0)</f>
        <v>0</v>
      </c>
      <c r="AC31" s="31">
        <f>IF(AQ31="1",BI31,0)</f>
        <v>0</v>
      </c>
      <c r="AD31" s="31">
        <f>IF(AQ31="7",BH31,0)</f>
        <v>0</v>
      </c>
      <c r="AE31" s="31">
        <f>IF(AQ31="7",BI31,0)</f>
        <v>0</v>
      </c>
      <c r="AF31" s="31">
        <f>IF(AQ31="2",BH31,0)</f>
        <v>0</v>
      </c>
      <c r="AG31" s="31">
        <f>IF(AQ31="2",BI31,0)</f>
        <v>0</v>
      </c>
      <c r="AH31" s="31">
        <f>IF(AQ31="0",BJ31,0)</f>
        <v>0</v>
      </c>
      <c r="AI31" s="12" t="s">
        <v>51</v>
      </c>
      <c r="AJ31" s="31">
        <f>IF(AN31=0,L31,0)</f>
        <v>0</v>
      </c>
      <c r="AK31" s="31">
        <f>IF(AN31=15,L31,0)</f>
        <v>0</v>
      </c>
      <c r="AL31" s="31">
        <f>IF(AN31=21,L31,0)</f>
        <v>0</v>
      </c>
      <c r="AN31" s="31">
        <v>21</v>
      </c>
      <c r="AO31" s="31">
        <f>H31*0.89069789</f>
        <v>0</v>
      </c>
      <c r="AP31" s="31">
        <f>H31*(1-0.89069789)</f>
        <v>0</v>
      </c>
      <c r="AQ31" s="32" t="s">
        <v>59</v>
      </c>
      <c r="AV31" s="31">
        <f>AW31+AX31</f>
        <v>0</v>
      </c>
      <c r="AW31" s="31">
        <f>G31*AO31</f>
        <v>0</v>
      </c>
      <c r="AX31" s="31">
        <f>G31*AP31</f>
        <v>0</v>
      </c>
      <c r="AY31" s="32" t="s">
        <v>60</v>
      </c>
      <c r="AZ31" s="32" t="s">
        <v>61</v>
      </c>
      <c r="BA31" s="12" t="s">
        <v>62</v>
      </c>
      <c r="BC31" s="31">
        <f>AW31+AX31</f>
        <v>0</v>
      </c>
      <c r="BD31" s="31">
        <f>H31/(100-BE31)*100</f>
        <v>0</v>
      </c>
      <c r="BE31" s="31">
        <v>0</v>
      </c>
      <c r="BF31" s="31">
        <f>O31</f>
        <v>4.1999999999999997E-3</v>
      </c>
      <c r="BH31" s="31">
        <f>G31*AO31</f>
        <v>0</v>
      </c>
      <c r="BI31" s="31">
        <f>G31*AP31</f>
        <v>0</v>
      </c>
      <c r="BJ31" s="31">
        <f>G31*H31</f>
        <v>0</v>
      </c>
      <c r="BK31" s="31"/>
      <c r="BL31" s="31">
        <v>722</v>
      </c>
      <c r="BW31" s="31" t="str">
        <f>I31</f>
        <v>21</v>
      </c>
      <c r="BX31" s="4" t="s">
        <v>80</v>
      </c>
    </row>
    <row r="32" spans="1:76" ht="13.5" customHeight="1" x14ac:dyDescent="0.25">
      <c r="A32" s="34"/>
      <c r="D32" s="76" t="s">
        <v>83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7"/>
    </row>
    <row r="33" spans="1:76" ht="13.5" customHeight="1" x14ac:dyDescent="0.25">
      <c r="A33" s="59"/>
      <c r="D33" s="73" t="s">
        <v>187</v>
      </c>
      <c r="E33" s="73"/>
      <c r="F33" s="60"/>
      <c r="G33" s="60"/>
      <c r="H33" s="134"/>
      <c r="I33" s="60"/>
      <c r="J33" s="60"/>
      <c r="K33" s="60"/>
      <c r="L33" s="60"/>
      <c r="M33" s="60"/>
      <c r="N33" s="60"/>
      <c r="O33" s="60"/>
      <c r="P33" s="61"/>
    </row>
    <row r="34" spans="1:76" s="62" customFormat="1" x14ac:dyDescent="0.25">
      <c r="A34" s="59"/>
      <c r="D34" s="72" t="s">
        <v>84</v>
      </c>
      <c r="E34" s="72"/>
      <c r="G34" s="63">
        <v>15</v>
      </c>
      <c r="H34" s="132"/>
      <c r="P34" s="64"/>
    </row>
    <row r="35" spans="1:76" x14ac:dyDescent="0.25">
      <c r="A35" s="34"/>
      <c r="D35" s="71" t="s">
        <v>186</v>
      </c>
      <c r="E35" s="71"/>
      <c r="G35" s="36">
        <v>15</v>
      </c>
      <c r="H35" s="133"/>
      <c r="P35" s="37"/>
    </row>
    <row r="36" spans="1:76" ht="25.5" x14ac:dyDescent="0.25">
      <c r="A36" s="2" t="s">
        <v>85</v>
      </c>
      <c r="B36" s="3" t="s">
        <v>51</v>
      </c>
      <c r="C36" s="3" t="s">
        <v>86</v>
      </c>
      <c r="D36" s="74" t="s">
        <v>87</v>
      </c>
      <c r="E36" s="75"/>
      <c r="F36" s="3" t="s">
        <v>81</v>
      </c>
      <c r="G36" s="31">
        <v>15</v>
      </c>
      <c r="H36" s="130">
        <v>0</v>
      </c>
      <c r="I36" s="32" t="s">
        <v>58</v>
      </c>
      <c r="J36" s="31">
        <f>G36*AO36</f>
        <v>0</v>
      </c>
      <c r="K36" s="31">
        <f>G36*AP36</f>
        <v>0</v>
      </c>
      <c r="L36" s="31">
        <f>G36*H36</f>
        <v>0</v>
      </c>
      <c r="M36" s="31">
        <f>L36*(1+BW36/100)</f>
        <v>0</v>
      </c>
      <c r="N36" s="31">
        <v>5.0000000000000002E-5</v>
      </c>
      <c r="O36" s="31">
        <f>G36*N36</f>
        <v>7.5000000000000002E-4</v>
      </c>
      <c r="P36" s="33" t="s">
        <v>82</v>
      </c>
      <c r="Z36" s="31">
        <f>IF(AQ36="5",BJ36,0)</f>
        <v>0</v>
      </c>
      <c r="AB36" s="31">
        <f>IF(AQ36="1",BH36,0)</f>
        <v>0</v>
      </c>
      <c r="AC36" s="31">
        <f>IF(AQ36="1",BI36,0)</f>
        <v>0</v>
      </c>
      <c r="AD36" s="31">
        <f>IF(AQ36="7",BH36,0)</f>
        <v>0</v>
      </c>
      <c r="AE36" s="31">
        <f>IF(AQ36="7",BI36,0)</f>
        <v>0</v>
      </c>
      <c r="AF36" s="31">
        <f>IF(AQ36="2",BH36,0)</f>
        <v>0</v>
      </c>
      <c r="AG36" s="31">
        <f>IF(AQ36="2",BI36,0)</f>
        <v>0</v>
      </c>
      <c r="AH36" s="31">
        <f>IF(AQ36="0",BJ36,0)</f>
        <v>0</v>
      </c>
      <c r="AI36" s="12" t="s">
        <v>51</v>
      </c>
      <c r="AJ36" s="31">
        <f>IF(AN36=0,L36,0)</f>
        <v>0</v>
      </c>
      <c r="AK36" s="31">
        <f>IF(AN36=15,L36,0)</f>
        <v>0</v>
      </c>
      <c r="AL36" s="31">
        <f>IF(AN36=21,L36,0)</f>
        <v>0</v>
      </c>
      <c r="AN36" s="31">
        <v>21</v>
      </c>
      <c r="AO36" s="31">
        <f>H36*0.42081525</f>
        <v>0</v>
      </c>
      <c r="AP36" s="31">
        <f>H36*(1-0.42081525)</f>
        <v>0</v>
      </c>
      <c r="AQ36" s="32" t="s">
        <v>59</v>
      </c>
      <c r="AV36" s="31">
        <f>AW36+AX36</f>
        <v>0</v>
      </c>
      <c r="AW36" s="31">
        <f>G36*AO36</f>
        <v>0</v>
      </c>
      <c r="AX36" s="31">
        <f>G36*AP36</f>
        <v>0</v>
      </c>
      <c r="AY36" s="32" t="s">
        <v>60</v>
      </c>
      <c r="AZ36" s="32" t="s">
        <v>61</v>
      </c>
      <c r="BA36" s="12" t="s">
        <v>62</v>
      </c>
      <c r="BC36" s="31">
        <f>AW36+AX36</f>
        <v>0</v>
      </c>
      <c r="BD36" s="31">
        <f>H36/(100-BE36)*100</f>
        <v>0</v>
      </c>
      <c r="BE36" s="31">
        <v>0</v>
      </c>
      <c r="BF36" s="31">
        <f>O36</f>
        <v>7.5000000000000002E-4</v>
      </c>
      <c r="BH36" s="31">
        <f>G36*AO36</f>
        <v>0</v>
      </c>
      <c r="BI36" s="31">
        <f>G36*AP36</f>
        <v>0</v>
      </c>
      <c r="BJ36" s="31">
        <f>G36*H36</f>
        <v>0</v>
      </c>
      <c r="BK36" s="31"/>
      <c r="BL36" s="31">
        <v>722</v>
      </c>
      <c r="BW36" s="31" t="str">
        <f>I36</f>
        <v>21</v>
      </c>
      <c r="BX36" s="4" t="s">
        <v>87</v>
      </c>
    </row>
    <row r="37" spans="1:76" x14ac:dyDescent="0.25">
      <c r="A37" s="57"/>
      <c r="B37" s="58"/>
      <c r="C37" s="58"/>
      <c r="D37" s="70" t="s">
        <v>187</v>
      </c>
      <c r="E37" s="70"/>
      <c r="F37" s="58"/>
      <c r="G37" s="66"/>
      <c r="H37" s="131"/>
      <c r="I37" s="67"/>
      <c r="J37" s="66"/>
      <c r="K37" s="66"/>
      <c r="L37" s="66"/>
      <c r="M37" s="66"/>
      <c r="N37" s="66"/>
      <c r="O37" s="66"/>
      <c r="P37" s="68"/>
      <c r="Z37" s="66"/>
      <c r="AB37" s="66"/>
      <c r="AC37" s="66"/>
      <c r="AD37" s="66"/>
      <c r="AE37" s="66"/>
      <c r="AF37" s="66"/>
      <c r="AG37" s="66"/>
      <c r="AH37" s="66"/>
      <c r="AI37" s="69"/>
      <c r="AJ37" s="66"/>
      <c r="AK37" s="66"/>
      <c r="AL37" s="66"/>
      <c r="AN37" s="66"/>
      <c r="AO37" s="66"/>
      <c r="AP37" s="66"/>
      <c r="AQ37" s="67"/>
      <c r="AV37" s="66"/>
      <c r="AW37" s="66"/>
      <c r="AX37" s="66"/>
      <c r="AY37" s="67"/>
      <c r="AZ37" s="67"/>
      <c r="BA37" s="69"/>
      <c r="BC37" s="66"/>
      <c r="BD37" s="66"/>
      <c r="BE37" s="66"/>
      <c r="BF37" s="66"/>
      <c r="BH37" s="66"/>
      <c r="BI37" s="66"/>
      <c r="BJ37" s="66"/>
      <c r="BK37" s="66"/>
      <c r="BL37" s="66"/>
      <c r="BW37" s="66"/>
      <c r="BX37" s="65"/>
    </row>
    <row r="38" spans="1:76" s="62" customFormat="1" x14ac:dyDescent="0.25">
      <c r="A38" s="59"/>
      <c r="D38" s="72" t="s">
        <v>84</v>
      </c>
      <c r="E38" s="72"/>
      <c r="G38" s="63">
        <v>15</v>
      </c>
      <c r="H38" s="132"/>
      <c r="P38" s="64"/>
    </row>
    <row r="39" spans="1:76" x14ac:dyDescent="0.25">
      <c r="A39" s="34"/>
      <c r="D39" s="71" t="s">
        <v>186</v>
      </c>
      <c r="E39" s="71"/>
      <c r="G39" s="36">
        <v>15</v>
      </c>
      <c r="H39" s="133"/>
      <c r="P39" s="37"/>
    </row>
    <row r="40" spans="1:76" x14ac:dyDescent="0.25">
      <c r="A40" s="2" t="s">
        <v>59</v>
      </c>
      <c r="B40" s="3" t="s">
        <v>51</v>
      </c>
      <c r="C40" s="3" t="s">
        <v>88</v>
      </c>
      <c r="D40" s="74" t="s">
        <v>89</v>
      </c>
      <c r="E40" s="75"/>
      <c r="F40" s="3" t="s">
        <v>57</v>
      </c>
      <c r="G40" s="31">
        <v>9</v>
      </c>
      <c r="H40" s="130">
        <v>0</v>
      </c>
      <c r="I40" s="32" t="s">
        <v>58</v>
      </c>
      <c r="J40" s="31">
        <f>G40*AO40</f>
        <v>0</v>
      </c>
      <c r="K40" s="31">
        <f>G40*AP40</f>
        <v>0</v>
      </c>
      <c r="L40" s="31">
        <f>G40*H40</f>
        <v>0</v>
      </c>
      <c r="M40" s="31">
        <f>L40*(1+BW40/100)</f>
        <v>0</v>
      </c>
      <c r="N40" s="31">
        <v>0</v>
      </c>
      <c r="O40" s="31">
        <f>G40*N40</f>
        <v>0</v>
      </c>
      <c r="P40" s="33" t="s">
        <v>82</v>
      </c>
      <c r="Z40" s="31">
        <f>IF(AQ40="5",BJ40,0)</f>
        <v>0</v>
      </c>
      <c r="AB40" s="31">
        <f>IF(AQ40="1",BH40,0)</f>
        <v>0</v>
      </c>
      <c r="AC40" s="31">
        <f>IF(AQ40="1",BI40,0)</f>
        <v>0</v>
      </c>
      <c r="AD40" s="31">
        <f>IF(AQ40="7",BH40,0)</f>
        <v>0</v>
      </c>
      <c r="AE40" s="31">
        <f>IF(AQ40="7",BI40,0)</f>
        <v>0</v>
      </c>
      <c r="AF40" s="31">
        <f>IF(AQ40="2",BH40,0)</f>
        <v>0</v>
      </c>
      <c r="AG40" s="31">
        <f>IF(AQ40="2",BI40,0)</f>
        <v>0</v>
      </c>
      <c r="AH40" s="31">
        <f>IF(AQ40="0",BJ40,0)</f>
        <v>0</v>
      </c>
      <c r="AI40" s="12" t="s">
        <v>51</v>
      </c>
      <c r="AJ40" s="31">
        <f>IF(AN40=0,L40,0)</f>
        <v>0</v>
      </c>
      <c r="AK40" s="31">
        <f>IF(AN40=15,L40,0)</f>
        <v>0</v>
      </c>
      <c r="AL40" s="31">
        <f>IF(AN40=21,L40,0)</f>
        <v>0</v>
      </c>
      <c r="AN40" s="31">
        <v>21</v>
      </c>
      <c r="AO40" s="31">
        <f>H40*0</f>
        <v>0</v>
      </c>
      <c r="AP40" s="31">
        <f>H40*(1-0)</f>
        <v>0</v>
      </c>
      <c r="AQ40" s="32" t="s">
        <v>59</v>
      </c>
      <c r="AV40" s="31">
        <f>AW40+AX40</f>
        <v>0</v>
      </c>
      <c r="AW40" s="31">
        <f>G40*AO40</f>
        <v>0</v>
      </c>
      <c r="AX40" s="31">
        <f>G40*AP40</f>
        <v>0</v>
      </c>
      <c r="AY40" s="32" t="s">
        <v>60</v>
      </c>
      <c r="AZ40" s="32" t="s">
        <v>61</v>
      </c>
      <c r="BA40" s="12" t="s">
        <v>62</v>
      </c>
      <c r="BC40" s="31">
        <f>AW40+AX40</f>
        <v>0</v>
      </c>
      <c r="BD40" s="31">
        <f>H40/(100-BE40)*100</f>
        <v>0</v>
      </c>
      <c r="BE40" s="31">
        <v>0</v>
      </c>
      <c r="BF40" s="31">
        <f>O40</f>
        <v>0</v>
      </c>
      <c r="BH40" s="31">
        <f>G40*AO40</f>
        <v>0</v>
      </c>
      <c r="BI40" s="31">
        <f>G40*AP40</f>
        <v>0</v>
      </c>
      <c r="BJ40" s="31">
        <f>G40*H40</f>
        <v>0</v>
      </c>
      <c r="BK40" s="31"/>
      <c r="BL40" s="31">
        <v>722</v>
      </c>
      <c r="BW40" s="31" t="str">
        <f>I40</f>
        <v>21</v>
      </c>
      <c r="BX40" s="4" t="s">
        <v>89</v>
      </c>
    </row>
    <row r="41" spans="1:76" x14ac:dyDescent="0.25">
      <c r="A41" s="57"/>
      <c r="B41" s="58"/>
      <c r="C41" s="58"/>
      <c r="D41" s="70" t="s">
        <v>91</v>
      </c>
      <c r="E41" s="70"/>
      <c r="F41" s="58"/>
      <c r="G41" s="66"/>
      <c r="H41" s="131"/>
      <c r="I41" s="67"/>
      <c r="J41" s="66"/>
      <c r="K41" s="66"/>
      <c r="L41" s="66"/>
      <c r="M41" s="66"/>
      <c r="N41" s="66"/>
      <c r="O41" s="66"/>
      <c r="P41" s="68"/>
      <c r="Z41" s="66"/>
      <c r="AB41" s="66"/>
      <c r="AC41" s="66"/>
      <c r="AD41" s="66"/>
      <c r="AE41" s="66"/>
      <c r="AF41" s="66"/>
      <c r="AG41" s="66"/>
      <c r="AH41" s="66"/>
      <c r="AI41" s="69"/>
      <c r="AJ41" s="66"/>
      <c r="AK41" s="66"/>
      <c r="AL41" s="66"/>
      <c r="AN41" s="66"/>
      <c r="AO41" s="66"/>
      <c r="AP41" s="66"/>
      <c r="AQ41" s="67"/>
      <c r="AV41" s="66"/>
      <c r="AW41" s="66"/>
      <c r="AX41" s="66"/>
      <c r="AY41" s="67"/>
      <c r="AZ41" s="67"/>
      <c r="BA41" s="69"/>
      <c r="BC41" s="66"/>
      <c r="BD41" s="66"/>
      <c r="BE41" s="66"/>
      <c r="BF41" s="66"/>
      <c r="BH41" s="66"/>
      <c r="BI41" s="66"/>
      <c r="BJ41" s="66"/>
      <c r="BK41" s="66"/>
      <c r="BL41" s="66"/>
      <c r="BW41" s="66"/>
      <c r="BX41" s="65"/>
    </row>
    <row r="42" spans="1:76" x14ac:dyDescent="0.25">
      <c r="A42" s="34"/>
      <c r="D42" s="71" t="s">
        <v>90</v>
      </c>
      <c r="E42" s="71"/>
      <c r="G42" s="36">
        <v>6</v>
      </c>
      <c r="H42" s="133"/>
      <c r="P42" s="37"/>
    </row>
    <row r="43" spans="1:76" x14ac:dyDescent="0.25">
      <c r="A43" s="59"/>
      <c r="D43" s="72" t="s">
        <v>108</v>
      </c>
      <c r="E43" s="72"/>
      <c r="G43" s="63"/>
      <c r="H43" s="133"/>
      <c r="P43" s="64"/>
    </row>
    <row r="44" spans="1:76" s="62" customFormat="1" x14ac:dyDescent="0.25">
      <c r="A44" s="59"/>
      <c r="D44" s="72" t="s">
        <v>92</v>
      </c>
      <c r="E44" s="72"/>
      <c r="G44" s="63">
        <v>3</v>
      </c>
      <c r="H44" s="132"/>
      <c r="P44" s="64"/>
    </row>
    <row r="45" spans="1:76" x14ac:dyDescent="0.25">
      <c r="A45" s="34"/>
      <c r="D45" s="71" t="s">
        <v>186</v>
      </c>
      <c r="E45" s="71"/>
      <c r="G45" s="36">
        <v>9</v>
      </c>
      <c r="H45" s="133"/>
      <c r="P45" s="37"/>
    </row>
    <row r="46" spans="1:76" x14ac:dyDescent="0.25">
      <c r="A46" s="2" t="s">
        <v>93</v>
      </c>
      <c r="B46" s="3" t="s">
        <v>51</v>
      </c>
      <c r="C46" s="3" t="s">
        <v>94</v>
      </c>
      <c r="D46" s="74" t="s">
        <v>95</v>
      </c>
      <c r="E46" s="75"/>
      <c r="F46" s="3" t="s">
        <v>96</v>
      </c>
      <c r="G46" s="31">
        <v>2</v>
      </c>
      <c r="H46" s="130">
        <v>0</v>
      </c>
      <c r="I46" s="32" t="s">
        <v>58</v>
      </c>
      <c r="J46" s="31">
        <f>G46*AO46</f>
        <v>0</v>
      </c>
      <c r="K46" s="31">
        <f>G46*AP46</f>
        <v>0</v>
      </c>
      <c r="L46" s="31">
        <f>G46*H46</f>
        <v>0</v>
      </c>
      <c r="M46" s="31">
        <f>L46*(1+BW46/100)</f>
        <v>0</v>
      </c>
      <c r="N46" s="31">
        <v>1.0999999999999999E-2</v>
      </c>
      <c r="O46" s="31">
        <f>G46*N46</f>
        <v>2.1999999999999999E-2</v>
      </c>
      <c r="P46" s="33" t="s">
        <v>51</v>
      </c>
      <c r="Z46" s="31">
        <f>IF(AQ46="5",BJ46,0)</f>
        <v>0</v>
      </c>
      <c r="AB46" s="31">
        <f>IF(AQ46="1",BH46,0)</f>
        <v>0</v>
      </c>
      <c r="AC46" s="31">
        <f>IF(AQ46="1",BI46,0)</f>
        <v>0</v>
      </c>
      <c r="AD46" s="31">
        <f>IF(AQ46="7",BH46,0)</f>
        <v>0</v>
      </c>
      <c r="AE46" s="31">
        <f>IF(AQ46="7",BI46,0)</f>
        <v>0</v>
      </c>
      <c r="AF46" s="31">
        <f>IF(AQ46="2",BH46,0)</f>
        <v>0</v>
      </c>
      <c r="AG46" s="31">
        <f>IF(AQ46="2",BI46,0)</f>
        <v>0</v>
      </c>
      <c r="AH46" s="31">
        <f>IF(AQ46="0",BJ46,0)</f>
        <v>0</v>
      </c>
      <c r="AI46" s="12" t="s">
        <v>51</v>
      </c>
      <c r="AJ46" s="31">
        <f>IF(AN46=0,L46,0)</f>
        <v>0</v>
      </c>
      <c r="AK46" s="31">
        <f>IF(AN46=15,L46,0)</f>
        <v>0</v>
      </c>
      <c r="AL46" s="31">
        <f>IF(AN46=21,L46,0)</f>
        <v>0</v>
      </c>
      <c r="AN46" s="31">
        <v>21</v>
      </c>
      <c r="AO46" s="31">
        <f>H46*0.957698816</f>
        <v>0</v>
      </c>
      <c r="AP46" s="31">
        <f>H46*(1-0.957698816)</f>
        <v>0</v>
      </c>
      <c r="AQ46" s="32" t="s">
        <v>59</v>
      </c>
      <c r="AV46" s="31">
        <f>AW46+AX46</f>
        <v>0</v>
      </c>
      <c r="AW46" s="31">
        <f>G46*AO46</f>
        <v>0</v>
      </c>
      <c r="AX46" s="31">
        <f>G46*AP46</f>
        <v>0</v>
      </c>
      <c r="AY46" s="32" t="s">
        <v>60</v>
      </c>
      <c r="AZ46" s="32" t="s">
        <v>61</v>
      </c>
      <c r="BA46" s="12" t="s">
        <v>62</v>
      </c>
      <c r="BC46" s="31">
        <f>AW46+AX46</f>
        <v>0</v>
      </c>
      <c r="BD46" s="31">
        <f>H46/(100-BE46)*100</f>
        <v>0</v>
      </c>
      <c r="BE46" s="31">
        <v>0</v>
      </c>
      <c r="BF46" s="31">
        <f>O46</f>
        <v>2.1999999999999999E-2</v>
      </c>
      <c r="BH46" s="31">
        <f>G46*AO46</f>
        <v>0</v>
      </c>
      <c r="BI46" s="31">
        <f>G46*AP46</f>
        <v>0</v>
      </c>
      <c r="BJ46" s="31">
        <f>G46*H46</f>
        <v>0</v>
      </c>
      <c r="BK46" s="31"/>
      <c r="BL46" s="31">
        <v>722</v>
      </c>
      <c r="BW46" s="31" t="str">
        <f>I46</f>
        <v>21</v>
      </c>
      <c r="BX46" s="4" t="s">
        <v>95</v>
      </c>
    </row>
    <row r="47" spans="1:76" ht="13.5" customHeight="1" x14ac:dyDescent="0.25">
      <c r="A47" s="34"/>
      <c r="D47" s="76" t="s">
        <v>97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7"/>
    </row>
    <row r="48" spans="1:76" ht="13.5" customHeight="1" x14ac:dyDescent="0.25">
      <c r="A48" s="59"/>
      <c r="D48" s="73" t="s">
        <v>188</v>
      </c>
      <c r="E48" s="73"/>
      <c r="F48" s="60"/>
      <c r="G48" s="60"/>
      <c r="H48" s="134"/>
      <c r="I48" s="60"/>
      <c r="J48" s="60"/>
      <c r="K48" s="60"/>
      <c r="L48" s="60"/>
      <c r="M48" s="60"/>
      <c r="N48" s="60"/>
      <c r="O48" s="60"/>
      <c r="P48" s="61"/>
    </row>
    <row r="49" spans="1:76" s="62" customFormat="1" x14ac:dyDescent="0.25">
      <c r="A49" s="59"/>
      <c r="D49" s="72" t="s">
        <v>64</v>
      </c>
      <c r="E49" s="72"/>
      <c r="G49" s="63">
        <v>2</v>
      </c>
      <c r="H49" s="132"/>
      <c r="P49" s="64"/>
    </row>
    <row r="50" spans="1:76" x14ac:dyDescent="0.25">
      <c r="A50" s="34"/>
      <c r="D50" s="71" t="s">
        <v>186</v>
      </c>
      <c r="E50" s="71"/>
      <c r="G50" s="36">
        <v>2</v>
      </c>
      <c r="H50" s="133"/>
      <c r="P50" s="37"/>
    </row>
    <row r="51" spans="1:76" ht="25.5" x14ac:dyDescent="0.25">
      <c r="A51" s="2" t="s">
        <v>98</v>
      </c>
      <c r="B51" s="3" t="s">
        <v>51</v>
      </c>
      <c r="C51" s="3" t="s">
        <v>99</v>
      </c>
      <c r="D51" s="74" t="s">
        <v>100</v>
      </c>
      <c r="E51" s="75"/>
      <c r="F51" s="3" t="s">
        <v>57</v>
      </c>
      <c r="G51" s="31">
        <v>2</v>
      </c>
      <c r="H51" s="130">
        <v>0</v>
      </c>
      <c r="I51" s="32" t="s">
        <v>58</v>
      </c>
      <c r="J51" s="31">
        <f>G51*AO51</f>
        <v>0</v>
      </c>
      <c r="K51" s="31">
        <f>G51*AP51</f>
        <v>0</v>
      </c>
      <c r="L51" s="31">
        <f>G51*H51</f>
        <v>0</v>
      </c>
      <c r="M51" s="31">
        <f>L51*(1+BW51/100)</f>
        <v>0</v>
      </c>
      <c r="N51" s="31">
        <v>1E-3</v>
      </c>
      <c r="O51" s="31">
        <f>G51*N51</f>
        <v>2E-3</v>
      </c>
      <c r="P51" s="33" t="s">
        <v>51</v>
      </c>
      <c r="Z51" s="31">
        <f>IF(AQ51="5",BJ51,0)</f>
        <v>0</v>
      </c>
      <c r="AB51" s="31">
        <f>IF(AQ51="1",BH51,0)</f>
        <v>0</v>
      </c>
      <c r="AC51" s="31">
        <f>IF(AQ51="1",BI51,0)</f>
        <v>0</v>
      </c>
      <c r="AD51" s="31">
        <f>IF(AQ51="7",BH51,0)</f>
        <v>0</v>
      </c>
      <c r="AE51" s="31">
        <f>IF(AQ51="7",BI51,0)</f>
        <v>0</v>
      </c>
      <c r="AF51" s="31">
        <f>IF(AQ51="2",BH51,0)</f>
        <v>0</v>
      </c>
      <c r="AG51" s="31">
        <f>IF(AQ51="2",BI51,0)</f>
        <v>0</v>
      </c>
      <c r="AH51" s="31">
        <f>IF(AQ51="0",BJ51,0)</f>
        <v>0</v>
      </c>
      <c r="AI51" s="12" t="s">
        <v>51</v>
      </c>
      <c r="AJ51" s="31">
        <f>IF(AN51=0,L51,0)</f>
        <v>0</v>
      </c>
      <c r="AK51" s="31">
        <f>IF(AN51=15,L51,0)</f>
        <v>0</v>
      </c>
      <c r="AL51" s="31">
        <f>IF(AN51=21,L51,0)</f>
        <v>0</v>
      </c>
      <c r="AN51" s="31">
        <v>21</v>
      </c>
      <c r="AO51" s="31">
        <f>H51*0.962025316</f>
        <v>0</v>
      </c>
      <c r="AP51" s="31">
        <f>H51*(1-0.962025316)</f>
        <v>0</v>
      </c>
      <c r="AQ51" s="32" t="s">
        <v>59</v>
      </c>
      <c r="AV51" s="31">
        <f>AW51+AX51</f>
        <v>0</v>
      </c>
      <c r="AW51" s="31">
        <f>G51*AO51</f>
        <v>0</v>
      </c>
      <c r="AX51" s="31">
        <f>G51*AP51</f>
        <v>0</v>
      </c>
      <c r="AY51" s="32" t="s">
        <v>60</v>
      </c>
      <c r="AZ51" s="32" t="s">
        <v>61</v>
      </c>
      <c r="BA51" s="12" t="s">
        <v>62</v>
      </c>
      <c r="BC51" s="31">
        <f>AW51+AX51</f>
        <v>0</v>
      </c>
      <c r="BD51" s="31">
        <f>H51/(100-BE51)*100</f>
        <v>0</v>
      </c>
      <c r="BE51" s="31">
        <v>0</v>
      </c>
      <c r="BF51" s="31">
        <f>O51</f>
        <v>2E-3</v>
      </c>
      <c r="BH51" s="31">
        <f>G51*AO51</f>
        <v>0</v>
      </c>
      <c r="BI51" s="31">
        <f>G51*AP51</f>
        <v>0</v>
      </c>
      <c r="BJ51" s="31">
        <f>G51*H51</f>
        <v>0</v>
      </c>
      <c r="BK51" s="31"/>
      <c r="BL51" s="31">
        <v>722</v>
      </c>
      <c r="BW51" s="31" t="str">
        <f>I51</f>
        <v>21</v>
      </c>
      <c r="BX51" s="4" t="s">
        <v>100</v>
      </c>
    </row>
    <row r="52" spans="1:76" ht="13.5" customHeight="1" x14ac:dyDescent="0.25">
      <c r="A52" s="34"/>
      <c r="D52" s="76" t="s">
        <v>101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7"/>
    </row>
    <row r="53" spans="1:76" ht="13.5" customHeight="1" x14ac:dyDescent="0.25">
      <c r="A53" s="59"/>
      <c r="D53" s="73" t="s">
        <v>189</v>
      </c>
      <c r="E53" s="73"/>
      <c r="F53" s="60"/>
      <c r="G53" s="60"/>
      <c r="H53" s="134"/>
      <c r="I53" s="60"/>
      <c r="J53" s="60"/>
      <c r="K53" s="60"/>
      <c r="L53" s="60"/>
      <c r="M53" s="60"/>
      <c r="N53" s="60"/>
      <c r="O53" s="60"/>
      <c r="P53" s="61"/>
    </row>
    <row r="54" spans="1:76" s="62" customFormat="1" x14ac:dyDescent="0.25">
      <c r="A54" s="59"/>
      <c r="D54" s="72" t="s">
        <v>64</v>
      </c>
      <c r="E54" s="72"/>
      <c r="G54" s="63">
        <v>2</v>
      </c>
      <c r="H54" s="132"/>
      <c r="P54" s="64"/>
    </row>
    <row r="55" spans="1:76" x14ac:dyDescent="0.25">
      <c r="A55" s="34"/>
      <c r="D55" s="71" t="s">
        <v>186</v>
      </c>
      <c r="E55" s="71"/>
      <c r="G55" s="36">
        <v>2</v>
      </c>
      <c r="H55" s="133"/>
      <c r="P55" s="37"/>
    </row>
    <row r="56" spans="1:76" ht="25.5" x14ac:dyDescent="0.25">
      <c r="A56" s="2" t="s">
        <v>102</v>
      </c>
      <c r="B56" s="3" t="s">
        <v>51</v>
      </c>
      <c r="C56" s="3" t="s">
        <v>103</v>
      </c>
      <c r="D56" s="74" t="s">
        <v>104</v>
      </c>
      <c r="E56" s="75"/>
      <c r="F56" s="3" t="s">
        <v>96</v>
      </c>
      <c r="G56" s="31">
        <v>9</v>
      </c>
      <c r="H56" s="130">
        <v>0</v>
      </c>
      <c r="I56" s="32" t="s">
        <v>58</v>
      </c>
      <c r="J56" s="31">
        <f>G56*AO56</f>
        <v>0</v>
      </c>
      <c r="K56" s="31">
        <f>G56*AP56</f>
        <v>0</v>
      </c>
      <c r="L56" s="31">
        <f>G56*H56</f>
        <v>0</v>
      </c>
      <c r="M56" s="31">
        <f>L56*(1+BW56/100)</f>
        <v>0</v>
      </c>
      <c r="N56" s="31">
        <v>1.0999999999999999E-2</v>
      </c>
      <c r="O56" s="31">
        <f>G56*N56</f>
        <v>9.8999999999999991E-2</v>
      </c>
      <c r="P56" s="33" t="s">
        <v>51</v>
      </c>
      <c r="Z56" s="31">
        <f>IF(AQ56="5",BJ56,0)</f>
        <v>0</v>
      </c>
      <c r="AB56" s="31">
        <f>IF(AQ56="1",BH56,0)</f>
        <v>0</v>
      </c>
      <c r="AC56" s="31">
        <f>IF(AQ56="1",BI56,0)</f>
        <v>0</v>
      </c>
      <c r="AD56" s="31">
        <f>IF(AQ56="7",BH56,0)</f>
        <v>0</v>
      </c>
      <c r="AE56" s="31">
        <f>IF(AQ56="7",BI56,0)</f>
        <v>0</v>
      </c>
      <c r="AF56" s="31">
        <f>IF(AQ56="2",BH56,0)</f>
        <v>0</v>
      </c>
      <c r="AG56" s="31">
        <f>IF(AQ56="2",BI56,0)</f>
        <v>0</v>
      </c>
      <c r="AH56" s="31">
        <f>IF(AQ56="0",BJ56,0)</f>
        <v>0</v>
      </c>
      <c r="AI56" s="12" t="s">
        <v>51</v>
      </c>
      <c r="AJ56" s="31">
        <f>IF(AN56=0,L56,0)</f>
        <v>0</v>
      </c>
      <c r="AK56" s="31">
        <f>IF(AN56=15,L56,0)</f>
        <v>0</v>
      </c>
      <c r="AL56" s="31">
        <f>IF(AN56=21,L56,0)</f>
        <v>0</v>
      </c>
      <c r="AN56" s="31">
        <v>21</v>
      </c>
      <c r="AO56" s="31">
        <f>H56*0.856020942</f>
        <v>0</v>
      </c>
      <c r="AP56" s="31">
        <f>H56*(1-0.856020942)</f>
        <v>0</v>
      </c>
      <c r="AQ56" s="32" t="s">
        <v>59</v>
      </c>
      <c r="AV56" s="31">
        <f>AW56+AX56</f>
        <v>0</v>
      </c>
      <c r="AW56" s="31">
        <f>G56*AO56</f>
        <v>0</v>
      </c>
      <c r="AX56" s="31">
        <f>G56*AP56</f>
        <v>0</v>
      </c>
      <c r="AY56" s="32" t="s">
        <v>60</v>
      </c>
      <c r="AZ56" s="32" t="s">
        <v>61</v>
      </c>
      <c r="BA56" s="12" t="s">
        <v>62</v>
      </c>
      <c r="BC56" s="31">
        <f>AW56+AX56</f>
        <v>0</v>
      </c>
      <c r="BD56" s="31">
        <f>H56/(100-BE56)*100</f>
        <v>0</v>
      </c>
      <c r="BE56" s="31">
        <v>0</v>
      </c>
      <c r="BF56" s="31">
        <f>O56</f>
        <v>9.8999999999999991E-2</v>
      </c>
      <c r="BH56" s="31">
        <f>G56*AO56</f>
        <v>0</v>
      </c>
      <c r="BI56" s="31">
        <f>G56*AP56</f>
        <v>0</v>
      </c>
      <c r="BJ56" s="31">
        <f>G56*H56</f>
        <v>0</v>
      </c>
      <c r="BK56" s="31"/>
      <c r="BL56" s="31">
        <v>722</v>
      </c>
      <c r="BW56" s="31" t="str">
        <f>I56</f>
        <v>21</v>
      </c>
      <c r="BX56" s="4" t="s">
        <v>104</v>
      </c>
    </row>
    <row r="57" spans="1:76" ht="13.5" customHeight="1" x14ac:dyDescent="0.25">
      <c r="A57" s="34"/>
      <c r="D57" s="76" t="s">
        <v>105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7"/>
    </row>
    <row r="58" spans="1:76" ht="13.5" customHeight="1" x14ac:dyDescent="0.25">
      <c r="A58" s="59"/>
      <c r="D58" s="73" t="s">
        <v>107</v>
      </c>
      <c r="E58" s="73"/>
      <c r="F58" s="60"/>
      <c r="G58" s="60"/>
      <c r="H58" s="134"/>
      <c r="I58" s="60"/>
      <c r="J58" s="60"/>
      <c r="K58" s="60"/>
      <c r="L58" s="60"/>
      <c r="M58" s="60"/>
      <c r="N58" s="60"/>
      <c r="O58" s="60"/>
      <c r="P58" s="61"/>
    </row>
    <row r="59" spans="1:76" x14ac:dyDescent="0.25">
      <c r="A59" s="34"/>
      <c r="D59" s="71" t="s">
        <v>106</v>
      </c>
      <c r="E59" s="71"/>
      <c r="G59" s="36">
        <v>6</v>
      </c>
      <c r="H59" s="133"/>
      <c r="P59" s="37"/>
    </row>
    <row r="60" spans="1:76" x14ac:dyDescent="0.25">
      <c r="A60" s="59"/>
      <c r="D60" s="72" t="s">
        <v>108</v>
      </c>
      <c r="E60" s="72"/>
      <c r="G60" s="63"/>
      <c r="H60" s="133"/>
      <c r="P60" s="64"/>
    </row>
    <row r="61" spans="1:76" s="62" customFormat="1" x14ac:dyDescent="0.25">
      <c r="A61" s="59"/>
      <c r="D61" s="72" t="s">
        <v>92</v>
      </c>
      <c r="E61" s="72"/>
      <c r="G61" s="63">
        <v>3</v>
      </c>
      <c r="H61" s="132"/>
      <c r="P61" s="64"/>
    </row>
    <row r="62" spans="1:76" x14ac:dyDescent="0.25">
      <c r="A62" s="34"/>
      <c r="D62" s="71" t="s">
        <v>186</v>
      </c>
      <c r="E62" s="71"/>
      <c r="G62" s="36">
        <v>9</v>
      </c>
      <c r="H62" s="133"/>
      <c r="P62" s="37"/>
    </row>
    <row r="63" spans="1:76" x14ac:dyDescent="0.25">
      <c r="A63" s="2" t="s">
        <v>109</v>
      </c>
      <c r="B63" s="3" t="s">
        <v>51</v>
      </c>
      <c r="C63" s="3" t="s">
        <v>110</v>
      </c>
      <c r="D63" s="74" t="s">
        <v>111</v>
      </c>
      <c r="E63" s="75"/>
      <c r="F63" s="3" t="s">
        <v>57</v>
      </c>
      <c r="G63" s="31">
        <v>4</v>
      </c>
      <c r="H63" s="130">
        <v>0</v>
      </c>
      <c r="I63" s="32" t="s">
        <v>58</v>
      </c>
      <c r="J63" s="31">
        <f>G63*AO63</f>
        <v>0</v>
      </c>
      <c r="K63" s="31">
        <f>G63*AP63</f>
        <v>0</v>
      </c>
      <c r="L63" s="31">
        <f>G63*H63</f>
        <v>0</v>
      </c>
      <c r="M63" s="31">
        <f>L63*(1+BW63/100)</f>
        <v>0</v>
      </c>
      <c r="N63" s="31">
        <v>1E-3</v>
      </c>
      <c r="O63" s="31">
        <f>G63*N63</f>
        <v>4.0000000000000001E-3</v>
      </c>
      <c r="P63" s="33" t="s">
        <v>51</v>
      </c>
      <c r="Z63" s="31">
        <f>IF(AQ63="5",BJ63,0)</f>
        <v>0</v>
      </c>
      <c r="AB63" s="31">
        <f>IF(AQ63="1",BH63,0)</f>
        <v>0</v>
      </c>
      <c r="AC63" s="31">
        <f>IF(AQ63="1",BI63,0)</f>
        <v>0</v>
      </c>
      <c r="AD63" s="31">
        <f>IF(AQ63="7",BH63,0)</f>
        <v>0</v>
      </c>
      <c r="AE63" s="31">
        <f>IF(AQ63="7",BI63,0)</f>
        <v>0</v>
      </c>
      <c r="AF63" s="31">
        <f>IF(AQ63="2",BH63,0)</f>
        <v>0</v>
      </c>
      <c r="AG63" s="31">
        <f>IF(AQ63="2",BI63,0)</f>
        <v>0</v>
      </c>
      <c r="AH63" s="31">
        <f>IF(AQ63="0",BJ63,0)</f>
        <v>0</v>
      </c>
      <c r="AI63" s="12" t="s">
        <v>51</v>
      </c>
      <c r="AJ63" s="31">
        <f>IF(AN63=0,L63,0)</f>
        <v>0</v>
      </c>
      <c r="AK63" s="31">
        <f>IF(AN63=15,L63,0)</f>
        <v>0</v>
      </c>
      <c r="AL63" s="31">
        <f>IF(AN63=21,L63,0)</f>
        <v>0</v>
      </c>
      <c r="AN63" s="31">
        <v>21</v>
      </c>
      <c r="AO63" s="31">
        <f>H63*0.9697733</f>
        <v>0</v>
      </c>
      <c r="AP63" s="31">
        <f>H63*(1-0.9697733)</f>
        <v>0</v>
      </c>
      <c r="AQ63" s="32" t="s">
        <v>59</v>
      </c>
      <c r="AV63" s="31">
        <f>AW63+AX63</f>
        <v>0</v>
      </c>
      <c r="AW63" s="31">
        <f>G63*AO63</f>
        <v>0</v>
      </c>
      <c r="AX63" s="31">
        <f>G63*AP63</f>
        <v>0</v>
      </c>
      <c r="AY63" s="32" t="s">
        <v>60</v>
      </c>
      <c r="AZ63" s="32" t="s">
        <v>61</v>
      </c>
      <c r="BA63" s="12" t="s">
        <v>62</v>
      </c>
      <c r="BC63" s="31">
        <f>AW63+AX63</f>
        <v>0</v>
      </c>
      <c r="BD63" s="31">
        <f>H63/(100-BE63)*100</f>
        <v>0</v>
      </c>
      <c r="BE63" s="31">
        <v>0</v>
      </c>
      <c r="BF63" s="31">
        <f>O63</f>
        <v>4.0000000000000001E-3</v>
      </c>
      <c r="BH63" s="31">
        <f>G63*AO63</f>
        <v>0</v>
      </c>
      <c r="BI63" s="31">
        <f>G63*AP63</f>
        <v>0</v>
      </c>
      <c r="BJ63" s="31">
        <f>G63*H63</f>
        <v>0</v>
      </c>
      <c r="BK63" s="31"/>
      <c r="BL63" s="31">
        <v>722</v>
      </c>
      <c r="BW63" s="31" t="str">
        <f>I63</f>
        <v>21</v>
      </c>
      <c r="BX63" s="4" t="s">
        <v>111</v>
      </c>
    </row>
    <row r="64" spans="1:76" x14ac:dyDescent="0.25">
      <c r="A64" s="57"/>
      <c r="B64" s="58"/>
      <c r="C64" s="58"/>
      <c r="D64" s="70" t="s">
        <v>190</v>
      </c>
      <c r="E64" s="70"/>
      <c r="F64" s="58"/>
      <c r="G64" s="66"/>
      <c r="H64" s="131"/>
      <c r="I64" s="67"/>
      <c r="J64" s="66"/>
      <c r="K64" s="66"/>
      <c r="L64" s="66"/>
      <c r="M64" s="66"/>
      <c r="N64" s="66"/>
      <c r="O64" s="66"/>
      <c r="P64" s="68"/>
      <c r="Z64" s="66"/>
      <c r="AB64" s="66"/>
      <c r="AC64" s="66"/>
      <c r="AD64" s="66"/>
      <c r="AE64" s="66"/>
      <c r="AF64" s="66"/>
      <c r="AG64" s="66"/>
      <c r="AH64" s="66"/>
      <c r="AI64" s="69"/>
      <c r="AJ64" s="66"/>
      <c r="AK64" s="66"/>
      <c r="AL64" s="66"/>
      <c r="AN64" s="66"/>
      <c r="AO64" s="66"/>
      <c r="AP64" s="66"/>
      <c r="AQ64" s="67"/>
      <c r="AV64" s="66"/>
      <c r="AW64" s="66"/>
      <c r="AX64" s="66"/>
      <c r="AY64" s="67"/>
      <c r="AZ64" s="67"/>
      <c r="BA64" s="69"/>
      <c r="BC64" s="66"/>
      <c r="BD64" s="66"/>
      <c r="BE64" s="66"/>
      <c r="BF64" s="66"/>
      <c r="BH64" s="66"/>
      <c r="BI64" s="66"/>
      <c r="BJ64" s="66"/>
      <c r="BK64" s="66"/>
      <c r="BL64" s="66"/>
      <c r="BW64" s="66"/>
      <c r="BX64" s="65"/>
    </row>
    <row r="65" spans="1:76" s="62" customFormat="1" x14ac:dyDescent="0.25">
      <c r="A65" s="59"/>
      <c r="D65" s="72" t="s">
        <v>112</v>
      </c>
      <c r="E65" s="72"/>
      <c r="G65" s="63">
        <v>4</v>
      </c>
      <c r="H65" s="132"/>
      <c r="P65" s="64"/>
    </row>
    <row r="66" spans="1:76" x14ac:dyDescent="0.25">
      <c r="A66" s="34"/>
      <c r="D66" s="71" t="s">
        <v>186</v>
      </c>
      <c r="E66" s="71"/>
      <c r="G66" s="36">
        <v>4</v>
      </c>
      <c r="H66" s="133"/>
      <c r="P66" s="37"/>
    </row>
    <row r="67" spans="1:76" x14ac:dyDescent="0.25">
      <c r="A67" s="2" t="s">
        <v>113</v>
      </c>
      <c r="B67" s="3" t="s">
        <v>51</v>
      </c>
      <c r="C67" s="3" t="s">
        <v>114</v>
      </c>
      <c r="D67" s="74" t="s">
        <v>115</v>
      </c>
      <c r="E67" s="75"/>
      <c r="F67" s="3" t="s">
        <v>81</v>
      </c>
      <c r="G67" s="31">
        <v>15</v>
      </c>
      <c r="H67" s="130">
        <v>0</v>
      </c>
      <c r="I67" s="32" t="s">
        <v>58</v>
      </c>
      <c r="J67" s="31">
        <f>G67*AO67</f>
        <v>0</v>
      </c>
      <c r="K67" s="31">
        <f>G67*AP67</f>
        <v>0</v>
      </c>
      <c r="L67" s="31">
        <f>G67*H67</f>
        <v>0</v>
      </c>
      <c r="M67" s="31">
        <f>L67*(1+BW67/100)</f>
        <v>0</v>
      </c>
      <c r="N67" s="31">
        <v>0</v>
      </c>
      <c r="O67" s="31">
        <f>G67*N67</f>
        <v>0</v>
      </c>
      <c r="P67" s="33" t="s">
        <v>82</v>
      </c>
      <c r="Z67" s="31">
        <f>IF(AQ67="5",BJ67,0)</f>
        <v>0</v>
      </c>
      <c r="AB67" s="31">
        <f>IF(AQ67="1",BH67,0)</f>
        <v>0</v>
      </c>
      <c r="AC67" s="31">
        <f>IF(AQ67="1",BI67,0)</f>
        <v>0</v>
      </c>
      <c r="AD67" s="31">
        <f>IF(AQ67="7",BH67,0)</f>
        <v>0</v>
      </c>
      <c r="AE67" s="31">
        <f>IF(AQ67="7",BI67,0)</f>
        <v>0</v>
      </c>
      <c r="AF67" s="31">
        <f>IF(AQ67="2",BH67,0)</f>
        <v>0</v>
      </c>
      <c r="AG67" s="31">
        <f>IF(AQ67="2",BI67,0)</f>
        <v>0</v>
      </c>
      <c r="AH67" s="31">
        <f>IF(AQ67="0",BJ67,0)</f>
        <v>0</v>
      </c>
      <c r="AI67" s="12" t="s">
        <v>51</v>
      </c>
      <c r="AJ67" s="31">
        <f>IF(AN67=0,L67,0)</f>
        <v>0</v>
      </c>
      <c r="AK67" s="31">
        <f>IF(AN67=15,L67,0)</f>
        <v>0</v>
      </c>
      <c r="AL67" s="31">
        <f>IF(AN67=21,L67,0)</f>
        <v>0</v>
      </c>
      <c r="AN67" s="31">
        <v>21</v>
      </c>
      <c r="AO67" s="31">
        <f>H67*0.020316944</f>
        <v>0</v>
      </c>
      <c r="AP67" s="31">
        <f>H67*(1-0.020316944)</f>
        <v>0</v>
      </c>
      <c r="AQ67" s="32" t="s">
        <v>59</v>
      </c>
      <c r="AV67" s="31">
        <f>AW67+AX67</f>
        <v>0</v>
      </c>
      <c r="AW67" s="31">
        <f>G67*AO67</f>
        <v>0</v>
      </c>
      <c r="AX67" s="31">
        <f>G67*AP67</f>
        <v>0</v>
      </c>
      <c r="AY67" s="32" t="s">
        <v>60</v>
      </c>
      <c r="AZ67" s="32" t="s">
        <v>61</v>
      </c>
      <c r="BA67" s="12" t="s">
        <v>62</v>
      </c>
      <c r="BC67" s="31">
        <f>AW67+AX67</f>
        <v>0</v>
      </c>
      <c r="BD67" s="31">
        <f>H67/(100-BE67)*100</f>
        <v>0</v>
      </c>
      <c r="BE67" s="31">
        <v>0</v>
      </c>
      <c r="BF67" s="31">
        <f>O67</f>
        <v>0</v>
      </c>
      <c r="BH67" s="31">
        <f>G67*AO67</f>
        <v>0</v>
      </c>
      <c r="BI67" s="31">
        <f>G67*AP67</f>
        <v>0</v>
      </c>
      <c r="BJ67" s="31">
        <f>G67*H67</f>
        <v>0</v>
      </c>
      <c r="BK67" s="31"/>
      <c r="BL67" s="31">
        <v>722</v>
      </c>
      <c r="BW67" s="31" t="str">
        <f>I67</f>
        <v>21</v>
      </c>
      <c r="BX67" s="4" t="s">
        <v>115</v>
      </c>
    </row>
    <row r="68" spans="1:76" x14ac:dyDescent="0.25">
      <c r="A68" s="57"/>
      <c r="B68" s="58"/>
      <c r="C68" s="58"/>
      <c r="D68" s="70" t="s">
        <v>116</v>
      </c>
      <c r="E68" s="70"/>
      <c r="F68" s="58"/>
      <c r="G68" s="66"/>
      <c r="H68" s="131"/>
      <c r="I68" s="67"/>
      <c r="J68" s="66"/>
      <c r="K68" s="66"/>
      <c r="L68" s="66"/>
      <c r="M68" s="66"/>
      <c r="N68" s="66"/>
      <c r="O68" s="66"/>
      <c r="P68" s="68"/>
      <c r="Z68" s="66"/>
      <c r="AB68" s="66"/>
      <c r="AC68" s="66"/>
      <c r="AD68" s="66"/>
      <c r="AE68" s="66"/>
      <c r="AF68" s="66"/>
      <c r="AG68" s="66"/>
      <c r="AH68" s="66"/>
      <c r="AI68" s="69"/>
      <c r="AJ68" s="66"/>
      <c r="AK68" s="66"/>
      <c r="AL68" s="66"/>
      <c r="AN68" s="66"/>
      <c r="AO68" s="66"/>
      <c r="AP68" s="66"/>
      <c r="AQ68" s="67"/>
      <c r="AV68" s="66"/>
      <c r="AW68" s="66"/>
      <c r="AX68" s="66"/>
      <c r="AY68" s="67"/>
      <c r="AZ68" s="67"/>
      <c r="BA68" s="69"/>
      <c r="BC68" s="66"/>
      <c r="BD68" s="66"/>
      <c r="BE68" s="66"/>
      <c r="BF68" s="66"/>
      <c r="BH68" s="66"/>
      <c r="BI68" s="66"/>
      <c r="BJ68" s="66"/>
      <c r="BK68" s="66"/>
      <c r="BL68" s="66"/>
      <c r="BW68" s="66"/>
      <c r="BX68" s="65"/>
    </row>
    <row r="69" spans="1:76" s="62" customFormat="1" x14ac:dyDescent="0.25">
      <c r="A69" s="59"/>
      <c r="D69" s="72" t="s">
        <v>84</v>
      </c>
      <c r="E69" s="72"/>
      <c r="G69" s="63">
        <v>15</v>
      </c>
      <c r="H69" s="132"/>
      <c r="P69" s="64"/>
    </row>
    <row r="70" spans="1:76" x14ac:dyDescent="0.25">
      <c r="A70" s="34"/>
      <c r="D70" s="71" t="s">
        <v>186</v>
      </c>
      <c r="E70" s="71"/>
      <c r="G70" s="36">
        <v>15</v>
      </c>
      <c r="H70" s="133"/>
      <c r="P70" s="37"/>
    </row>
    <row r="71" spans="1:76" x14ac:dyDescent="0.25">
      <c r="A71" s="2" t="s">
        <v>117</v>
      </c>
      <c r="B71" s="3" t="s">
        <v>51</v>
      </c>
      <c r="C71" s="3" t="s">
        <v>118</v>
      </c>
      <c r="D71" s="74" t="s">
        <v>119</v>
      </c>
      <c r="E71" s="75"/>
      <c r="F71" s="3" t="s">
        <v>81</v>
      </c>
      <c r="G71" s="31">
        <v>15</v>
      </c>
      <c r="H71" s="130">
        <v>0</v>
      </c>
      <c r="I71" s="32" t="s">
        <v>58</v>
      </c>
      <c r="J71" s="31">
        <f>G71*AO71</f>
        <v>0</v>
      </c>
      <c r="K71" s="31">
        <f>G71*AP71</f>
        <v>0</v>
      </c>
      <c r="L71" s="31">
        <f>G71*H71</f>
        <v>0</v>
      </c>
      <c r="M71" s="31">
        <f>L71*(1+BW71/100)</f>
        <v>0</v>
      </c>
      <c r="N71" s="31">
        <v>1.0000000000000001E-5</v>
      </c>
      <c r="O71" s="31">
        <f>G71*N71</f>
        <v>1.5000000000000001E-4</v>
      </c>
      <c r="P71" s="33" t="s">
        <v>82</v>
      </c>
      <c r="Z71" s="31">
        <f>IF(AQ71="5",BJ71,0)</f>
        <v>0</v>
      </c>
      <c r="AB71" s="31">
        <f>IF(AQ71="1",BH71,0)</f>
        <v>0</v>
      </c>
      <c r="AC71" s="31">
        <f>IF(AQ71="1",BI71,0)</f>
        <v>0</v>
      </c>
      <c r="AD71" s="31">
        <f>IF(AQ71="7",BH71,0)</f>
        <v>0</v>
      </c>
      <c r="AE71" s="31">
        <f>IF(AQ71="7",BI71,0)</f>
        <v>0</v>
      </c>
      <c r="AF71" s="31">
        <f>IF(AQ71="2",BH71,0)</f>
        <v>0</v>
      </c>
      <c r="AG71" s="31">
        <f>IF(AQ71="2",BI71,0)</f>
        <v>0</v>
      </c>
      <c r="AH71" s="31">
        <f>IF(AQ71="0",BJ71,0)</f>
        <v>0</v>
      </c>
      <c r="AI71" s="12" t="s">
        <v>51</v>
      </c>
      <c r="AJ71" s="31">
        <f>IF(AN71=0,L71,0)</f>
        <v>0</v>
      </c>
      <c r="AK71" s="31">
        <f>IF(AN71=15,L71,0)</f>
        <v>0</v>
      </c>
      <c r="AL71" s="31">
        <f>IF(AN71=21,L71,0)</f>
        <v>0</v>
      </c>
      <c r="AN71" s="31">
        <v>21</v>
      </c>
      <c r="AO71" s="31">
        <f>H71*0.05464191</f>
        <v>0</v>
      </c>
      <c r="AP71" s="31">
        <f>H71*(1-0.05464191)</f>
        <v>0</v>
      </c>
      <c r="AQ71" s="32" t="s">
        <v>59</v>
      </c>
      <c r="AV71" s="31">
        <f>AW71+AX71</f>
        <v>0</v>
      </c>
      <c r="AW71" s="31">
        <f>G71*AO71</f>
        <v>0</v>
      </c>
      <c r="AX71" s="31">
        <f>G71*AP71</f>
        <v>0</v>
      </c>
      <c r="AY71" s="32" t="s">
        <v>60</v>
      </c>
      <c r="AZ71" s="32" t="s">
        <v>61</v>
      </c>
      <c r="BA71" s="12" t="s">
        <v>62</v>
      </c>
      <c r="BC71" s="31">
        <f>AW71+AX71</f>
        <v>0</v>
      </c>
      <c r="BD71" s="31">
        <f>H71/(100-BE71)*100</f>
        <v>0</v>
      </c>
      <c r="BE71" s="31">
        <v>0</v>
      </c>
      <c r="BF71" s="31">
        <f>O71</f>
        <v>1.5000000000000001E-4</v>
      </c>
      <c r="BH71" s="31">
        <f>G71*AO71</f>
        <v>0</v>
      </c>
      <c r="BI71" s="31">
        <f>G71*AP71</f>
        <v>0</v>
      </c>
      <c r="BJ71" s="31">
        <f>G71*H71</f>
        <v>0</v>
      </c>
      <c r="BK71" s="31"/>
      <c r="BL71" s="31">
        <v>722</v>
      </c>
      <c r="BW71" s="31" t="str">
        <f>I71</f>
        <v>21</v>
      </c>
      <c r="BX71" s="4" t="s">
        <v>119</v>
      </c>
    </row>
    <row r="72" spans="1:76" ht="13.5" customHeight="1" x14ac:dyDescent="0.25">
      <c r="A72" s="34"/>
      <c r="D72" s="76" t="s">
        <v>120</v>
      </c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7"/>
    </row>
    <row r="73" spans="1:76" ht="13.5" customHeight="1" x14ac:dyDescent="0.25">
      <c r="A73" s="59"/>
      <c r="D73" s="73" t="s">
        <v>116</v>
      </c>
      <c r="E73" s="73"/>
      <c r="F73" s="60"/>
      <c r="G73" s="60"/>
      <c r="H73" s="134"/>
      <c r="I73" s="60"/>
      <c r="J73" s="60"/>
      <c r="K73" s="60"/>
      <c r="L73" s="60"/>
      <c r="M73" s="60"/>
      <c r="N73" s="60"/>
      <c r="O73" s="60"/>
      <c r="P73" s="61"/>
    </row>
    <row r="74" spans="1:76" s="62" customFormat="1" x14ac:dyDescent="0.25">
      <c r="A74" s="59"/>
      <c r="D74" s="72" t="s">
        <v>84</v>
      </c>
      <c r="E74" s="72"/>
      <c r="G74" s="63">
        <v>15</v>
      </c>
      <c r="H74" s="132"/>
      <c r="P74" s="64"/>
    </row>
    <row r="75" spans="1:76" x14ac:dyDescent="0.25">
      <c r="A75" s="34"/>
      <c r="D75" s="71" t="s">
        <v>186</v>
      </c>
      <c r="E75" s="71"/>
      <c r="G75" s="36">
        <v>15</v>
      </c>
      <c r="H75" s="133"/>
      <c r="P75" s="37"/>
    </row>
    <row r="76" spans="1:76" x14ac:dyDescent="0.25">
      <c r="A76" s="2" t="s">
        <v>121</v>
      </c>
      <c r="B76" s="3" t="s">
        <v>51</v>
      </c>
      <c r="C76" s="3" t="s">
        <v>122</v>
      </c>
      <c r="D76" s="74" t="s">
        <v>123</v>
      </c>
      <c r="E76" s="75"/>
      <c r="F76" s="3" t="s">
        <v>124</v>
      </c>
      <c r="G76" s="31">
        <v>0.1</v>
      </c>
      <c r="H76" s="130">
        <v>0</v>
      </c>
      <c r="I76" s="32" t="s">
        <v>58</v>
      </c>
      <c r="J76" s="31">
        <f>G76*AO76</f>
        <v>0</v>
      </c>
      <c r="K76" s="31">
        <f>G76*AP76</f>
        <v>0</v>
      </c>
      <c r="L76" s="31">
        <f>G76*H76</f>
        <v>0</v>
      </c>
      <c r="M76" s="31">
        <f>L76*(1+BW76/100)</f>
        <v>0</v>
      </c>
      <c r="N76" s="31">
        <v>0</v>
      </c>
      <c r="O76" s="31">
        <f>G76*N76</f>
        <v>0</v>
      </c>
      <c r="P76" s="33" t="s">
        <v>82</v>
      </c>
      <c r="Z76" s="31">
        <f>IF(AQ76="5",BJ76,0)</f>
        <v>0</v>
      </c>
      <c r="AB76" s="31">
        <f>IF(AQ76="1",BH76,0)</f>
        <v>0</v>
      </c>
      <c r="AC76" s="31">
        <f>IF(AQ76="1",BI76,0)</f>
        <v>0</v>
      </c>
      <c r="AD76" s="31">
        <f>IF(AQ76="7",BH76,0)</f>
        <v>0</v>
      </c>
      <c r="AE76" s="31">
        <f>IF(AQ76="7",BI76,0)</f>
        <v>0</v>
      </c>
      <c r="AF76" s="31">
        <f>IF(AQ76="2",BH76,0)</f>
        <v>0</v>
      </c>
      <c r="AG76" s="31">
        <f>IF(AQ76="2",BI76,0)</f>
        <v>0</v>
      </c>
      <c r="AH76" s="31">
        <f>IF(AQ76="0",BJ76,0)</f>
        <v>0</v>
      </c>
      <c r="AI76" s="12" t="s">
        <v>51</v>
      </c>
      <c r="AJ76" s="31">
        <f>IF(AN76=0,L76,0)</f>
        <v>0</v>
      </c>
      <c r="AK76" s="31">
        <f>IF(AN76=15,L76,0)</f>
        <v>0</v>
      </c>
      <c r="AL76" s="31">
        <f>IF(AN76=21,L76,0)</f>
        <v>0</v>
      </c>
      <c r="AN76" s="31">
        <v>21</v>
      </c>
      <c r="AO76" s="31">
        <f>H76*0</f>
        <v>0</v>
      </c>
      <c r="AP76" s="31">
        <f>H76*(1-0)</f>
        <v>0</v>
      </c>
      <c r="AQ76" s="32" t="s">
        <v>78</v>
      </c>
      <c r="AV76" s="31">
        <f>AW76+AX76</f>
        <v>0</v>
      </c>
      <c r="AW76" s="31">
        <f>G76*AO76</f>
        <v>0</v>
      </c>
      <c r="AX76" s="31">
        <f>G76*AP76</f>
        <v>0</v>
      </c>
      <c r="AY76" s="32" t="s">
        <v>60</v>
      </c>
      <c r="AZ76" s="32" t="s">
        <v>61</v>
      </c>
      <c r="BA76" s="12" t="s">
        <v>62</v>
      </c>
      <c r="BC76" s="31">
        <f>AW76+AX76</f>
        <v>0</v>
      </c>
      <c r="BD76" s="31">
        <f>H76/(100-BE76)*100</f>
        <v>0</v>
      </c>
      <c r="BE76" s="31">
        <v>0</v>
      </c>
      <c r="BF76" s="31">
        <f>O76</f>
        <v>0</v>
      </c>
      <c r="BH76" s="31">
        <f>G76*AO76</f>
        <v>0</v>
      </c>
      <c r="BI76" s="31">
        <f>G76*AP76</f>
        <v>0</v>
      </c>
      <c r="BJ76" s="31">
        <f>G76*H76</f>
        <v>0</v>
      </c>
      <c r="BK76" s="31"/>
      <c r="BL76" s="31">
        <v>722</v>
      </c>
      <c r="BW76" s="31" t="str">
        <f>I76</f>
        <v>21</v>
      </c>
      <c r="BX76" s="4" t="s">
        <v>123</v>
      </c>
    </row>
    <row r="77" spans="1:76" x14ac:dyDescent="0.25">
      <c r="A77" s="34"/>
      <c r="D77" s="35" t="s">
        <v>125</v>
      </c>
      <c r="E77" s="35" t="s">
        <v>51</v>
      </c>
      <c r="G77" s="36">
        <v>0.1</v>
      </c>
      <c r="H77" s="133"/>
      <c r="P77" s="37"/>
    </row>
    <row r="78" spans="1:76" x14ac:dyDescent="0.25">
      <c r="A78" s="38" t="s">
        <v>51</v>
      </c>
      <c r="B78" s="39" t="s">
        <v>51</v>
      </c>
      <c r="C78" s="39" t="s">
        <v>126</v>
      </c>
      <c r="D78" s="103" t="s">
        <v>127</v>
      </c>
      <c r="E78" s="104"/>
      <c r="F78" s="40" t="s">
        <v>3</v>
      </c>
      <c r="G78" s="40" t="s">
        <v>3</v>
      </c>
      <c r="H78" s="40" t="s">
        <v>3</v>
      </c>
      <c r="I78" s="40" t="s">
        <v>3</v>
      </c>
      <c r="J78" s="1">
        <f>SUM(J79:J100)</f>
        <v>0</v>
      </c>
      <c r="K78" s="1">
        <f>SUM(K79:K100)</f>
        <v>0</v>
      </c>
      <c r="L78" s="1">
        <f>SUM(L79:L100)</f>
        <v>0</v>
      </c>
      <c r="M78" s="1">
        <f>SUM(M79:M100)</f>
        <v>0</v>
      </c>
      <c r="N78" s="12" t="s">
        <v>51</v>
      </c>
      <c r="O78" s="1">
        <f>SUM(O79:O100)</f>
        <v>5.5649999999999991E-2</v>
      </c>
      <c r="P78" s="41" t="s">
        <v>51</v>
      </c>
      <c r="AI78" s="12" t="s">
        <v>51</v>
      </c>
      <c r="AS78" s="1">
        <f>SUM(AJ79:AJ100)</f>
        <v>0</v>
      </c>
      <c r="AT78" s="1">
        <f>SUM(AK79:AK100)</f>
        <v>0</v>
      </c>
      <c r="AU78" s="1">
        <f>SUM(AL79:AL100)</f>
        <v>0</v>
      </c>
    </row>
    <row r="79" spans="1:76" x14ac:dyDescent="0.25">
      <c r="A79" s="2" t="s">
        <v>84</v>
      </c>
      <c r="B79" s="3" t="s">
        <v>51</v>
      </c>
      <c r="C79" s="3" t="s">
        <v>128</v>
      </c>
      <c r="D79" s="74" t="s">
        <v>129</v>
      </c>
      <c r="E79" s="75"/>
      <c r="F79" s="3" t="s">
        <v>69</v>
      </c>
      <c r="G79" s="31">
        <v>1</v>
      </c>
      <c r="H79" s="130">
        <v>0</v>
      </c>
      <c r="I79" s="32" t="s">
        <v>58</v>
      </c>
      <c r="J79" s="31">
        <f>G79*AO79</f>
        <v>0</v>
      </c>
      <c r="K79" s="31">
        <f>G79*AP79</f>
        <v>0</v>
      </c>
      <c r="L79" s="31">
        <f>G79*H79</f>
        <v>0</v>
      </c>
      <c r="M79" s="31">
        <f>L79*(1+BW79/100)</f>
        <v>0</v>
      </c>
      <c r="N79" s="31">
        <v>0</v>
      </c>
      <c r="O79" s="31">
        <f>G79*N79</f>
        <v>0</v>
      </c>
      <c r="P79" s="33" t="s">
        <v>51</v>
      </c>
      <c r="Z79" s="31">
        <f>IF(AQ79="5",BJ79,0)</f>
        <v>0</v>
      </c>
      <c r="AB79" s="31">
        <f>IF(AQ79="1",BH79,0)</f>
        <v>0</v>
      </c>
      <c r="AC79" s="31">
        <f>IF(AQ79="1",BI79,0)</f>
        <v>0</v>
      </c>
      <c r="AD79" s="31">
        <f>IF(AQ79="7",BH79,0)</f>
        <v>0</v>
      </c>
      <c r="AE79" s="31">
        <f>IF(AQ79="7",BI79,0)</f>
        <v>0</v>
      </c>
      <c r="AF79" s="31">
        <f>IF(AQ79="2",BH79,0)</f>
        <v>0</v>
      </c>
      <c r="AG79" s="31">
        <f>IF(AQ79="2",BI79,0)</f>
        <v>0</v>
      </c>
      <c r="AH79" s="31">
        <f>IF(AQ79="0",BJ79,0)</f>
        <v>0</v>
      </c>
      <c r="AI79" s="12" t="s">
        <v>51</v>
      </c>
      <c r="AJ79" s="31">
        <f>IF(AN79=0,L79,0)</f>
        <v>0</v>
      </c>
      <c r="AK79" s="31">
        <f>IF(AN79=15,L79,0)</f>
        <v>0</v>
      </c>
      <c r="AL79" s="31">
        <f>IF(AN79=21,L79,0)</f>
        <v>0</v>
      </c>
      <c r="AN79" s="31">
        <v>21</v>
      </c>
      <c r="AO79" s="31">
        <f>H79*0</f>
        <v>0</v>
      </c>
      <c r="AP79" s="31">
        <f>H79*(1-0)</f>
        <v>0</v>
      </c>
      <c r="AQ79" s="32" t="s">
        <v>59</v>
      </c>
      <c r="AV79" s="31">
        <f>AW79+AX79</f>
        <v>0</v>
      </c>
      <c r="AW79" s="31">
        <f>G79*AO79</f>
        <v>0</v>
      </c>
      <c r="AX79" s="31">
        <f>G79*AP79</f>
        <v>0</v>
      </c>
      <c r="AY79" s="32" t="s">
        <v>130</v>
      </c>
      <c r="AZ79" s="32" t="s">
        <v>61</v>
      </c>
      <c r="BA79" s="12" t="s">
        <v>62</v>
      </c>
      <c r="BC79" s="31">
        <f>AW79+AX79</f>
        <v>0</v>
      </c>
      <c r="BD79" s="31">
        <f>H79/(100-BE79)*100</f>
        <v>0</v>
      </c>
      <c r="BE79" s="31">
        <v>0</v>
      </c>
      <c r="BF79" s="31">
        <f>O79</f>
        <v>0</v>
      </c>
      <c r="BH79" s="31">
        <f>G79*AO79</f>
        <v>0</v>
      </c>
      <c r="BI79" s="31">
        <f>G79*AP79</f>
        <v>0</v>
      </c>
      <c r="BJ79" s="31">
        <f>G79*H79</f>
        <v>0</v>
      </c>
      <c r="BK79" s="31"/>
      <c r="BL79" s="31">
        <v>725</v>
      </c>
      <c r="BW79" s="31" t="str">
        <f>I79</f>
        <v>21</v>
      </c>
      <c r="BX79" s="4" t="s">
        <v>129</v>
      </c>
    </row>
    <row r="80" spans="1:76" x14ac:dyDescent="0.25">
      <c r="A80" s="57"/>
      <c r="B80" s="58"/>
      <c r="C80" s="58"/>
      <c r="D80" s="70" t="s">
        <v>65</v>
      </c>
      <c r="E80" s="70"/>
      <c r="F80" s="58"/>
      <c r="G80" s="66"/>
      <c r="H80" s="131"/>
      <c r="I80" s="67"/>
      <c r="J80" s="66"/>
      <c r="K80" s="66"/>
      <c r="L80" s="66"/>
      <c r="M80" s="66"/>
      <c r="N80" s="66"/>
      <c r="O80" s="66"/>
      <c r="P80" s="68"/>
      <c r="Z80" s="66"/>
      <c r="AB80" s="66"/>
      <c r="AC80" s="66"/>
      <c r="AD80" s="66"/>
      <c r="AE80" s="66"/>
      <c r="AF80" s="66"/>
      <c r="AG80" s="66"/>
      <c r="AH80" s="66"/>
      <c r="AI80" s="69"/>
      <c r="AJ80" s="66"/>
      <c r="AK80" s="66"/>
      <c r="AL80" s="66"/>
      <c r="AN80" s="66"/>
      <c r="AO80" s="66"/>
      <c r="AP80" s="66"/>
      <c r="AQ80" s="67"/>
      <c r="AV80" s="66"/>
      <c r="AW80" s="66"/>
      <c r="AX80" s="66"/>
      <c r="AY80" s="67"/>
      <c r="AZ80" s="67"/>
      <c r="BA80" s="69"/>
      <c r="BC80" s="66"/>
      <c r="BD80" s="66"/>
      <c r="BE80" s="66"/>
      <c r="BF80" s="66"/>
      <c r="BH80" s="66"/>
      <c r="BI80" s="66"/>
      <c r="BJ80" s="66"/>
      <c r="BK80" s="66"/>
      <c r="BL80" s="66"/>
      <c r="BW80" s="66"/>
      <c r="BX80" s="65"/>
    </row>
    <row r="81" spans="1:76" s="62" customFormat="1" x14ac:dyDescent="0.25">
      <c r="A81" s="59"/>
      <c r="D81" s="72" t="s">
        <v>131</v>
      </c>
      <c r="E81" s="72"/>
      <c r="G81" s="63">
        <v>1</v>
      </c>
      <c r="H81" s="132"/>
      <c r="P81" s="64"/>
    </row>
    <row r="82" spans="1:76" x14ac:dyDescent="0.25">
      <c r="A82" s="34"/>
      <c r="D82" s="71" t="s">
        <v>186</v>
      </c>
      <c r="E82" s="71"/>
      <c r="G82" s="36">
        <v>1</v>
      </c>
      <c r="H82" s="133"/>
      <c r="P82" s="37"/>
    </row>
    <row r="83" spans="1:76" ht="25.5" x14ac:dyDescent="0.25">
      <c r="A83" s="2" t="s">
        <v>132</v>
      </c>
      <c r="B83" s="3" t="s">
        <v>51</v>
      </c>
      <c r="C83" s="3" t="s">
        <v>133</v>
      </c>
      <c r="D83" s="74" t="s">
        <v>134</v>
      </c>
      <c r="E83" s="75"/>
      <c r="F83" s="3" t="s">
        <v>57</v>
      </c>
      <c r="G83" s="31">
        <v>3</v>
      </c>
      <c r="H83" s="130">
        <v>0</v>
      </c>
      <c r="I83" s="32" t="s">
        <v>58</v>
      </c>
      <c r="J83" s="31">
        <f>G83*AO83</f>
        <v>0</v>
      </c>
      <c r="K83" s="31">
        <f>G83*AP83</f>
        <v>0</v>
      </c>
      <c r="L83" s="31">
        <f>G83*H83</f>
        <v>0</v>
      </c>
      <c r="M83" s="31">
        <f>L83*(1+BW83/100)</f>
        <v>0</v>
      </c>
      <c r="N83" s="31">
        <v>1.9E-3</v>
      </c>
      <c r="O83" s="31">
        <f>G83*N83</f>
        <v>5.7000000000000002E-3</v>
      </c>
      <c r="P83" s="33" t="s">
        <v>51</v>
      </c>
      <c r="Z83" s="31">
        <f>IF(AQ83="5",BJ83,0)</f>
        <v>0</v>
      </c>
      <c r="AB83" s="31">
        <f>IF(AQ83="1",BH83,0)</f>
        <v>0</v>
      </c>
      <c r="AC83" s="31">
        <f>IF(AQ83="1",BI83,0)</f>
        <v>0</v>
      </c>
      <c r="AD83" s="31">
        <f>IF(AQ83="7",BH83,0)</f>
        <v>0</v>
      </c>
      <c r="AE83" s="31">
        <f>IF(AQ83="7",BI83,0)</f>
        <v>0</v>
      </c>
      <c r="AF83" s="31">
        <f>IF(AQ83="2",BH83,0)</f>
        <v>0</v>
      </c>
      <c r="AG83" s="31">
        <f>IF(AQ83="2",BI83,0)</f>
        <v>0</v>
      </c>
      <c r="AH83" s="31">
        <f>IF(AQ83="0",BJ83,0)</f>
        <v>0</v>
      </c>
      <c r="AI83" s="12" t="s">
        <v>51</v>
      </c>
      <c r="AJ83" s="31">
        <f>IF(AN83=0,L83,0)</f>
        <v>0</v>
      </c>
      <c r="AK83" s="31">
        <f>IF(AN83=15,L83,0)</f>
        <v>0</v>
      </c>
      <c r="AL83" s="31">
        <f>IF(AN83=21,L83,0)</f>
        <v>0</v>
      </c>
      <c r="AN83" s="31">
        <v>21</v>
      </c>
      <c r="AO83" s="31">
        <f>H83*0.945730707</f>
        <v>0</v>
      </c>
      <c r="AP83" s="31">
        <f>H83*(1-0.945730707)</f>
        <v>0</v>
      </c>
      <c r="AQ83" s="32" t="s">
        <v>59</v>
      </c>
      <c r="AV83" s="31">
        <f>AW83+AX83</f>
        <v>0</v>
      </c>
      <c r="AW83" s="31">
        <f>G83*AO83</f>
        <v>0</v>
      </c>
      <c r="AX83" s="31">
        <f>G83*AP83</f>
        <v>0</v>
      </c>
      <c r="AY83" s="32" t="s">
        <v>130</v>
      </c>
      <c r="AZ83" s="32" t="s">
        <v>61</v>
      </c>
      <c r="BA83" s="12" t="s">
        <v>62</v>
      </c>
      <c r="BC83" s="31">
        <f>AW83+AX83</f>
        <v>0</v>
      </c>
      <c r="BD83" s="31">
        <f>H83/(100-BE83)*100</f>
        <v>0</v>
      </c>
      <c r="BE83" s="31">
        <v>0</v>
      </c>
      <c r="BF83" s="31">
        <f>O83</f>
        <v>5.7000000000000002E-3</v>
      </c>
      <c r="BH83" s="31">
        <f>G83*AO83</f>
        <v>0</v>
      </c>
      <c r="BI83" s="31">
        <f>G83*AP83</f>
        <v>0</v>
      </c>
      <c r="BJ83" s="31">
        <f>G83*H83</f>
        <v>0</v>
      </c>
      <c r="BK83" s="31"/>
      <c r="BL83" s="31">
        <v>725</v>
      </c>
      <c r="BW83" s="31" t="str">
        <f>I83</f>
        <v>21</v>
      </c>
      <c r="BX83" s="4" t="s">
        <v>134</v>
      </c>
    </row>
    <row r="84" spans="1:76" ht="13.5" customHeight="1" x14ac:dyDescent="0.25">
      <c r="A84" s="34"/>
      <c r="D84" s="76" t="s">
        <v>135</v>
      </c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7"/>
    </row>
    <row r="85" spans="1:76" ht="13.5" customHeight="1" x14ac:dyDescent="0.25">
      <c r="A85" s="59"/>
      <c r="D85" s="73" t="s">
        <v>191</v>
      </c>
      <c r="E85" s="73"/>
      <c r="F85" s="60"/>
      <c r="G85" s="60"/>
      <c r="H85" s="134"/>
      <c r="I85" s="60"/>
      <c r="J85" s="60"/>
      <c r="K85" s="60"/>
      <c r="L85" s="60"/>
      <c r="M85" s="60"/>
      <c r="N85" s="60"/>
      <c r="O85" s="60"/>
      <c r="P85" s="61"/>
    </row>
    <row r="86" spans="1:76" s="62" customFormat="1" x14ac:dyDescent="0.25">
      <c r="A86" s="59"/>
      <c r="D86" s="72" t="s">
        <v>92</v>
      </c>
      <c r="E86" s="72"/>
      <c r="G86" s="63">
        <v>3</v>
      </c>
      <c r="H86" s="132"/>
      <c r="P86" s="64"/>
    </row>
    <row r="87" spans="1:76" x14ac:dyDescent="0.25">
      <c r="A87" s="34"/>
      <c r="D87" s="71" t="s">
        <v>186</v>
      </c>
      <c r="E87" s="71"/>
      <c r="G87" s="36">
        <v>3</v>
      </c>
      <c r="H87" s="133"/>
      <c r="P87" s="37"/>
    </row>
    <row r="88" spans="1:76" ht="25.5" x14ac:dyDescent="0.25">
      <c r="A88" s="2" t="s">
        <v>136</v>
      </c>
      <c r="B88" s="3" t="s">
        <v>51</v>
      </c>
      <c r="C88" s="3" t="s">
        <v>137</v>
      </c>
      <c r="D88" s="74" t="s">
        <v>138</v>
      </c>
      <c r="E88" s="75"/>
      <c r="F88" s="3" t="s">
        <v>139</v>
      </c>
      <c r="G88" s="31">
        <v>3</v>
      </c>
      <c r="H88" s="130">
        <v>0</v>
      </c>
      <c r="I88" s="32" t="s">
        <v>58</v>
      </c>
      <c r="J88" s="31">
        <f>G88*AO88</f>
        <v>0</v>
      </c>
      <c r="K88" s="31">
        <f>G88*AP88</f>
        <v>0</v>
      </c>
      <c r="L88" s="31">
        <f>G88*H88</f>
        <v>0</v>
      </c>
      <c r="M88" s="31">
        <f>L88*(1+BW88/100)</f>
        <v>0</v>
      </c>
      <c r="N88" s="31">
        <v>1.6209999999999999E-2</v>
      </c>
      <c r="O88" s="31">
        <f>G88*N88</f>
        <v>4.8629999999999993E-2</v>
      </c>
      <c r="P88" s="33" t="s">
        <v>51</v>
      </c>
      <c r="Z88" s="31">
        <f>IF(AQ88="5",BJ88,0)</f>
        <v>0</v>
      </c>
      <c r="AB88" s="31">
        <f>IF(AQ88="1",BH88,0)</f>
        <v>0</v>
      </c>
      <c r="AC88" s="31">
        <f>IF(AQ88="1",BI88,0)</f>
        <v>0</v>
      </c>
      <c r="AD88" s="31">
        <f>IF(AQ88="7",BH88,0)</f>
        <v>0</v>
      </c>
      <c r="AE88" s="31">
        <f>IF(AQ88="7",BI88,0)</f>
        <v>0</v>
      </c>
      <c r="AF88" s="31">
        <f>IF(AQ88="2",BH88,0)</f>
        <v>0</v>
      </c>
      <c r="AG88" s="31">
        <f>IF(AQ88="2",BI88,0)</f>
        <v>0</v>
      </c>
      <c r="AH88" s="31">
        <f>IF(AQ88="0",BJ88,0)</f>
        <v>0</v>
      </c>
      <c r="AI88" s="12" t="s">
        <v>51</v>
      </c>
      <c r="AJ88" s="31">
        <f>IF(AN88=0,L88,0)</f>
        <v>0</v>
      </c>
      <c r="AK88" s="31">
        <f>IF(AN88=15,L88,0)</f>
        <v>0</v>
      </c>
      <c r="AL88" s="31">
        <f>IF(AN88=21,L88,0)</f>
        <v>0</v>
      </c>
      <c r="AN88" s="31">
        <v>21</v>
      </c>
      <c r="AO88" s="31">
        <f>H88*0.720748583</f>
        <v>0</v>
      </c>
      <c r="AP88" s="31">
        <f>H88*(1-0.720748583)</f>
        <v>0</v>
      </c>
      <c r="AQ88" s="32" t="s">
        <v>59</v>
      </c>
      <c r="AV88" s="31">
        <f>AW88+AX88</f>
        <v>0</v>
      </c>
      <c r="AW88" s="31">
        <f>G88*AO88</f>
        <v>0</v>
      </c>
      <c r="AX88" s="31">
        <f>G88*AP88</f>
        <v>0</v>
      </c>
      <c r="AY88" s="32" t="s">
        <v>130</v>
      </c>
      <c r="AZ88" s="32" t="s">
        <v>61</v>
      </c>
      <c r="BA88" s="12" t="s">
        <v>62</v>
      </c>
      <c r="BC88" s="31">
        <f>AW88+AX88</f>
        <v>0</v>
      </c>
      <c r="BD88" s="31">
        <f>H88/(100-BE88)*100</f>
        <v>0</v>
      </c>
      <c r="BE88" s="31">
        <v>0</v>
      </c>
      <c r="BF88" s="31">
        <f>O88</f>
        <v>4.8629999999999993E-2</v>
      </c>
      <c r="BH88" s="31">
        <f>G88*AO88</f>
        <v>0</v>
      </c>
      <c r="BI88" s="31">
        <f>G88*AP88</f>
        <v>0</v>
      </c>
      <c r="BJ88" s="31">
        <f>G88*H88</f>
        <v>0</v>
      </c>
      <c r="BK88" s="31"/>
      <c r="BL88" s="31">
        <v>725</v>
      </c>
      <c r="BW88" s="31" t="str">
        <f>I88</f>
        <v>21</v>
      </c>
      <c r="BX88" s="4" t="s">
        <v>138</v>
      </c>
    </row>
    <row r="89" spans="1:76" x14ac:dyDescent="0.25">
      <c r="A89" s="57"/>
      <c r="B89" s="58"/>
      <c r="C89" s="58"/>
      <c r="D89" s="70" t="s">
        <v>192</v>
      </c>
      <c r="E89" s="70"/>
      <c r="F89" s="58"/>
      <c r="G89" s="66"/>
      <c r="H89" s="131"/>
      <c r="I89" s="67"/>
      <c r="J89" s="66"/>
      <c r="K89" s="66"/>
      <c r="L89" s="66"/>
      <c r="M89" s="66"/>
      <c r="N89" s="66"/>
      <c r="O89" s="66"/>
      <c r="P89" s="68"/>
      <c r="Z89" s="66"/>
      <c r="AB89" s="66"/>
      <c r="AC89" s="66"/>
      <c r="AD89" s="66"/>
      <c r="AE89" s="66"/>
      <c r="AF89" s="66"/>
      <c r="AG89" s="66"/>
      <c r="AH89" s="66"/>
      <c r="AI89" s="69"/>
      <c r="AJ89" s="66"/>
      <c r="AK89" s="66"/>
      <c r="AL89" s="66"/>
      <c r="AN89" s="66"/>
      <c r="AO89" s="66"/>
      <c r="AP89" s="66"/>
      <c r="AQ89" s="67"/>
      <c r="AV89" s="66"/>
      <c r="AW89" s="66"/>
      <c r="AX89" s="66"/>
      <c r="AY89" s="67"/>
      <c r="AZ89" s="67"/>
      <c r="BA89" s="69"/>
      <c r="BC89" s="66"/>
      <c r="BD89" s="66"/>
      <c r="BE89" s="66"/>
      <c r="BF89" s="66"/>
      <c r="BH89" s="66"/>
      <c r="BI89" s="66"/>
      <c r="BJ89" s="66"/>
      <c r="BK89" s="66"/>
      <c r="BL89" s="66"/>
      <c r="BW89" s="66"/>
      <c r="BX89" s="65"/>
    </row>
    <row r="90" spans="1:76" s="62" customFormat="1" x14ac:dyDescent="0.25">
      <c r="A90" s="59"/>
      <c r="D90" s="72" t="s">
        <v>92</v>
      </c>
      <c r="E90" s="72"/>
      <c r="G90" s="63">
        <v>3</v>
      </c>
      <c r="H90" s="132"/>
      <c r="P90" s="64"/>
    </row>
    <row r="91" spans="1:76" x14ac:dyDescent="0.25">
      <c r="A91" s="34"/>
      <c r="D91" s="71" t="s">
        <v>186</v>
      </c>
      <c r="E91" s="71"/>
      <c r="G91" s="36">
        <v>3</v>
      </c>
      <c r="H91" s="133"/>
      <c r="P91" s="37"/>
    </row>
    <row r="92" spans="1:76" x14ac:dyDescent="0.25">
      <c r="A92" s="2" t="s">
        <v>140</v>
      </c>
      <c r="B92" s="3" t="s">
        <v>51</v>
      </c>
      <c r="C92" s="3" t="s">
        <v>141</v>
      </c>
      <c r="D92" s="74" t="s">
        <v>142</v>
      </c>
      <c r="E92" s="75"/>
      <c r="F92" s="3" t="s">
        <v>57</v>
      </c>
      <c r="G92" s="31">
        <v>3</v>
      </c>
      <c r="H92" s="130">
        <v>0</v>
      </c>
      <c r="I92" s="32" t="s">
        <v>58</v>
      </c>
      <c r="J92" s="31">
        <f>G92*AO92</f>
        <v>0</v>
      </c>
      <c r="K92" s="31">
        <f>G92*AP92</f>
        <v>0</v>
      </c>
      <c r="L92" s="31">
        <f>G92*H92</f>
        <v>0</v>
      </c>
      <c r="M92" s="31">
        <f>L92*(1+BW92/100)</f>
        <v>0</v>
      </c>
      <c r="N92" s="31">
        <v>2.2000000000000001E-4</v>
      </c>
      <c r="O92" s="31">
        <f>G92*N92</f>
        <v>6.6E-4</v>
      </c>
      <c r="P92" s="33" t="s">
        <v>51</v>
      </c>
      <c r="Z92" s="31">
        <f>IF(AQ92="5",BJ92,0)</f>
        <v>0</v>
      </c>
      <c r="AB92" s="31">
        <f>IF(AQ92="1",BH92,0)</f>
        <v>0</v>
      </c>
      <c r="AC92" s="31">
        <f>IF(AQ92="1",BI92,0)</f>
        <v>0</v>
      </c>
      <c r="AD92" s="31">
        <f>IF(AQ92="7",BH92,0)</f>
        <v>0</v>
      </c>
      <c r="AE92" s="31">
        <f>IF(AQ92="7",BI92,0)</f>
        <v>0</v>
      </c>
      <c r="AF92" s="31">
        <f>IF(AQ92="2",BH92,0)</f>
        <v>0</v>
      </c>
      <c r="AG92" s="31">
        <f>IF(AQ92="2",BI92,0)</f>
        <v>0</v>
      </c>
      <c r="AH92" s="31">
        <f>IF(AQ92="0",BJ92,0)</f>
        <v>0</v>
      </c>
      <c r="AI92" s="12" t="s">
        <v>51</v>
      </c>
      <c r="AJ92" s="31">
        <f>IF(AN92=0,L92,0)</f>
        <v>0</v>
      </c>
      <c r="AK92" s="31">
        <f>IF(AN92=15,L92,0)</f>
        <v>0</v>
      </c>
      <c r="AL92" s="31">
        <f>IF(AN92=21,L92,0)</f>
        <v>0</v>
      </c>
      <c r="AN92" s="31">
        <v>21</v>
      </c>
      <c r="AO92" s="31">
        <f>H92*0.305103095</f>
        <v>0</v>
      </c>
      <c r="AP92" s="31">
        <f>H92*(1-0.305103095)</f>
        <v>0</v>
      </c>
      <c r="AQ92" s="32" t="s">
        <v>59</v>
      </c>
      <c r="AV92" s="31">
        <f>AW92+AX92</f>
        <v>0</v>
      </c>
      <c r="AW92" s="31">
        <f>G92*AO92</f>
        <v>0</v>
      </c>
      <c r="AX92" s="31">
        <f>G92*AP92</f>
        <v>0</v>
      </c>
      <c r="AY92" s="32" t="s">
        <v>130</v>
      </c>
      <c r="AZ92" s="32" t="s">
        <v>61</v>
      </c>
      <c r="BA92" s="12" t="s">
        <v>62</v>
      </c>
      <c r="BC92" s="31">
        <f>AW92+AX92</f>
        <v>0</v>
      </c>
      <c r="BD92" s="31">
        <f>H92/(100-BE92)*100</f>
        <v>0</v>
      </c>
      <c r="BE92" s="31">
        <v>0</v>
      </c>
      <c r="BF92" s="31">
        <f>O92</f>
        <v>6.6E-4</v>
      </c>
      <c r="BH92" s="31">
        <f>G92*AO92</f>
        <v>0</v>
      </c>
      <c r="BI92" s="31">
        <f>G92*AP92</f>
        <v>0</v>
      </c>
      <c r="BJ92" s="31">
        <f>G92*H92</f>
        <v>0</v>
      </c>
      <c r="BK92" s="31"/>
      <c r="BL92" s="31">
        <v>725</v>
      </c>
      <c r="BW92" s="31" t="str">
        <f>I92</f>
        <v>21</v>
      </c>
      <c r="BX92" s="4" t="s">
        <v>142</v>
      </c>
    </row>
    <row r="93" spans="1:76" x14ac:dyDescent="0.25">
      <c r="A93" s="57"/>
      <c r="B93" s="58"/>
      <c r="C93" s="58"/>
      <c r="D93" s="70" t="s">
        <v>191</v>
      </c>
      <c r="E93" s="70"/>
      <c r="F93" s="58"/>
      <c r="G93" s="66"/>
      <c r="H93" s="131"/>
      <c r="I93" s="67"/>
      <c r="J93" s="66"/>
      <c r="K93" s="66"/>
      <c r="L93" s="66"/>
      <c r="M93" s="66"/>
      <c r="N93" s="66"/>
      <c r="O93" s="66"/>
      <c r="P93" s="68"/>
      <c r="Z93" s="66"/>
      <c r="AB93" s="66"/>
      <c r="AC93" s="66"/>
      <c r="AD93" s="66"/>
      <c r="AE93" s="66"/>
      <c r="AF93" s="66"/>
      <c r="AG93" s="66"/>
      <c r="AH93" s="66"/>
      <c r="AI93" s="69"/>
      <c r="AJ93" s="66"/>
      <c r="AK93" s="66"/>
      <c r="AL93" s="66"/>
      <c r="AN93" s="66"/>
      <c r="AO93" s="66"/>
      <c r="AP93" s="66"/>
      <c r="AQ93" s="67"/>
      <c r="AV93" s="66"/>
      <c r="AW93" s="66"/>
      <c r="AX93" s="66"/>
      <c r="AY93" s="67"/>
      <c r="AZ93" s="67"/>
      <c r="BA93" s="69"/>
      <c r="BC93" s="66"/>
      <c r="BD93" s="66"/>
      <c r="BE93" s="66"/>
      <c r="BF93" s="66"/>
      <c r="BH93" s="66"/>
      <c r="BI93" s="66"/>
      <c r="BJ93" s="66"/>
      <c r="BK93" s="66"/>
      <c r="BL93" s="66"/>
      <c r="BW93" s="66"/>
      <c r="BX93" s="65"/>
    </row>
    <row r="94" spans="1:76" s="62" customFormat="1" x14ac:dyDescent="0.25">
      <c r="A94" s="59"/>
      <c r="D94" s="72" t="s">
        <v>92</v>
      </c>
      <c r="E94" s="72"/>
      <c r="G94" s="63">
        <v>3</v>
      </c>
      <c r="H94" s="132"/>
      <c r="P94" s="64"/>
    </row>
    <row r="95" spans="1:76" x14ac:dyDescent="0.25">
      <c r="A95" s="34"/>
      <c r="D95" s="71" t="s">
        <v>186</v>
      </c>
      <c r="E95" s="71"/>
      <c r="G95" s="36">
        <v>3</v>
      </c>
      <c r="H95" s="133"/>
      <c r="P95" s="37"/>
    </row>
    <row r="96" spans="1:76" x14ac:dyDescent="0.25">
      <c r="A96" s="2" t="s">
        <v>143</v>
      </c>
      <c r="B96" s="3" t="s">
        <v>51</v>
      </c>
      <c r="C96" s="3" t="s">
        <v>144</v>
      </c>
      <c r="D96" s="74" t="s">
        <v>145</v>
      </c>
      <c r="E96" s="75"/>
      <c r="F96" s="3" t="s">
        <v>57</v>
      </c>
      <c r="G96" s="31">
        <v>3</v>
      </c>
      <c r="H96" s="130">
        <v>0</v>
      </c>
      <c r="I96" s="32" t="s">
        <v>58</v>
      </c>
      <c r="J96" s="31">
        <f>G96*AO96</f>
        <v>0</v>
      </c>
      <c r="K96" s="31">
        <f>G96*AP96</f>
        <v>0</v>
      </c>
      <c r="L96" s="31">
        <f>G96*H96</f>
        <v>0</v>
      </c>
      <c r="M96" s="31">
        <f>L96*(1+BW96/100)</f>
        <v>0</v>
      </c>
      <c r="N96" s="31">
        <v>2.2000000000000001E-4</v>
      </c>
      <c r="O96" s="31">
        <f>G96*N96</f>
        <v>6.6E-4</v>
      </c>
      <c r="P96" s="33" t="s">
        <v>51</v>
      </c>
      <c r="Z96" s="31">
        <f>IF(AQ96="5",BJ96,0)</f>
        <v>0</v>
      </c>
      <c r="AB96" s="31">
        <f>IF(AQ96="1",BH96,0)</f>
        <v>0</v>
      </c>
      <c r="AC96" s="31">
        <f>IF(AQ96="1",BI96,0)</f>
        <v>0</v>
      </c>
      <c r="AD96" s="31">
        <f>IF(AQ96="7",BH96,0)</f>
        <v>0</v>
      </c>
      <c r="AE96" s="31">
        <f>IF(AQ96="7",BI96,0)</f>
        <v>0</v>
      </c>
      <c r="AF96" s="31">
        <f>IF(AQ96="2",BH96,0)</f>
        <v>0</v>
      </c>
      <c r="AG96" s="31">
        <f>IF(AQ96="2",BI96,0)</f>
        <v>0</v>
      </c>
      <c r="AH96" s="31">
        <f>IF(AQ96="0",BJ96,0)</f>
        <v>0</v>
      </c>
      <c r="AI96" s="12" t="s">
        <v>51</v>
      </c>
      <c r="AJ96" s="31">
        <f>IF(AN96=0,L96,0)</f>
        <v>0</v>
      </c>
      <c r="AK96" s="31">
        <f>IF(AN96=15,L96,0)</f>
        <v>0</v>
      </c>
      <c r="AL96" s="31">
        <f>IF(AN96=21,L96,0)</f>
        <v>0</v>
      </c>
      <c r="AN96" s="31">
        <v>21</v>
      </c>
      <c r="AO96" s="31">
        <f>H96*0.692245379</f>
        <v>0</v>
      </c>
      <c r="AP96" s="31">
        <f>H96*(1-0.692245379)</f>
        <v>0</v>
      </c>
      <c r="AQ96" s="32" t="s">
        <v>59</v>
      </c>
      <c r="AV96" s="31">
        <f>AW96+AX96</f>
        <v>0</v>
      </c>
      <c r="AW96" s="31">
        <f>G96*AO96</f>
        <v>0</v>
      </c>
      <c r="AX96" s="31">
        <f>G96*AP96</f>
        <v>0</v>
      </c>
      <c r="AY96" s="32" t="s">
        <v>130</v>
      </c>
      <c r="AZ96" s="32" t="s">
        <v>61</v>
      </c>
      <c r="BA96" s="12" t="s">
        <v>62</v>
      </c>
      <c r="BC96" s="31">
        <f>AW96+AX96</f>
        <v>0</v>
      </c>
      <c r="BD96" s="31">
        <f>H96/(100-BE96)*100</f>
        <v>0</v>
      </c>
      <c r="BE96" s="31">
        <v>0</v>
      </c>
      <c r="BF96" s="31">
        <f>O96</f>
        <v>6.6E-4</v>
      </c>
      <c r="BH96" s="31">
        <f>G96*AO96</f>
        <v>0</v>
      </c>
      <c r="BI96" s="31">
        <f>G96*AP96</f>
        <v>0</v>
      </c>
      <c r="BJ96" s="31">
        <f>G96*H96</f>
        <v>0</v>
      </c>
      <c r="BK96" s="31"/>
      <c r="BL96" s="31">
        <v>725</v>
      </c>
      <c r="BW96" s="31" t="str">
        <f>I96</f>
        <v>21</v>
      </c>
      <c r="BX96" s="4" t="s">
        <v>145</v>
      </c>
    </row>
    <row r="97" spans="1:76" x14ac:dyDescent="0.25">
      <c r="A97" s="57"/>
      <c r="B97" s="58"/>
      <c r="C97" s="58"/>
      <c r="D97" s="70" t="s">
        <v>191</v>
      </c>
      <c r="E97" s="70"/>
      <c r="F97" s="58"/>
      <c r="G97" s="66"/>
      <c r="H97" s="131"/>
      <c r="I97" s="67"/>
      <c r="J97" s="66"/>
      <c r="K97" s="66"/>
      <c r="L97" s="66"/>
      <c r="M97" s="66"/>
      <c r="N97" s="66"/>
      <c r="O97" s="66"/>
      <c r="P97" s="68"/>
      <c r="Z97" s="66"/>
      <c r="AB97" s="66"/>
      <c r="AC97" s="66"/>
      <c r="AD97" s="66"/>
      <c r="AE97" s="66"/>
      <c r="AF97" s="66"/>
      <c r="AG97" s="66"/>
      <c r="AH97" s="66"/>
      <c r="AI97" s="69"/>
      <c r="AJ97" s="66"/>
      <c r="AK97" s="66"/>
      <c r="AL97" s="66"/>
      <c r="AN97" s="66"/>
      <c r="AO97" s="66"/>
      <c r="AP97" s="66"/>
      <c r="AQ97" s="67"/>
      <c r="AV97" s="66"/>
      <c r="AW97" s="66"/>
      <c r="AX97" s="66"/>
      <c r="AY97" s="67"/>
      <c r="AZ97" s="67"/>
      <c r="BA97" s="69"/>
      <c r="BC97" s="66"/>
      <c r="BD97" s="66"/>
      <c r="BE97" s="66"/>
      <c r="BF97" s="66"/>
      <c r="BH97" s="66"/>
      <c r="BI97" s="66"/>
      <c r="BJ97" s="66"/>
      <c r="BK97" s="66"/>
      <c r="BL97" s="66"/>
      <c r="BW97" s="66"/>
      <c r="BX97" s="65"/>
    </row>
    <row r="98" spans="1:76" s="62" customFormat="1" x14ac:dyDescent="0.25">
      <c r="A98" s="59"/>
      <c r="D98" s="72" t="s">
        <v>92</v>
      </c>
      <c r="E98" s="72"/>
      <c r="G98" s="63">
        <v>3</v>
      </c>
      <c r="H98" s="132"/>
      <c r="P98" s="64"/>
    </row>
    <row r="99" spans="1:76" x14ac:dyDescent="0.25">
      <c r="A99" s="34"/>
      <c r="D99" s="71" t="s">
        <v>186</v>
      </c>
      <c r="E99" s="71"/>
      <c r="G99" s="36">
        <v>3</v>
      </c>
      <c r="H99" s="133"/>
      <c r="P99" s="37"/>
    </row>
    <row r="100" spans="1:76" x14ac:dyDescent="0.25">
      <c r="A100" s="2" t="s">
        <v>146</v>
      </c>
      <c r="B100" s="3" t="s">
        <v>51</v>
      </c>
      <c r="C100" s="3" t="s">
        <v>147</v>
      </c>
      <c r="D100" s="74" t="s">
        <v>148</v>
      </c>
      <c r="E100" s="75"/>
      <c r="F100" s="3" t="s">
        <v>124</v>
      </c>
      <c r="G100" s="31">
        <v>0.1</v>
      </c>
      <c r="H100" s="130">
        <v>0</v>
      </c>
      <c r="I100" s="32" t="s">
        <v>58</v>
      </c>
      <c r="J100" s="31">
        <f>G100*AO100</f>
        <v>0</v>
      </c>
      <c r="K100" s="31">
        <f>G100*AP100</f>
        <v>0</v>
      </c>
      <c r="L100" s="31">
        <f>G100*H100</f>
        <v>0</v>
      </c>
      <c r="M100" s="31">
        <f>L100*(1+BW100/100)</f>
        <v>0</v>
      </c>
      <c r="N100" s="31">
        <v>0</v>
      </c>
      <c r="O100" s="31">
        <f>G100*N100</f>
        <v>0</v>
      </c>
      <c r="P100" s="33" t="s">
        <v>82</v>
      </c>
      <c r="Z100" s="31">
        <f>IF(AQ100="5",BJ100,0)</f>
        <v>0</v>
      </c>
      <c r="AB100" s="31">
        <f>IF(AQ100="1",BH100,0)</f>
        <v>0</v>
      </c>
      <c r="AC100" s="31">
        <f>IF(AQ100="1",BI100,0)</f>
        <v>0</v>
      </c>
      <c r="AD100" s="31">
        <f>IF(AQ100="7",BH100,0)</f>
        <v>0</v>
      </c>
      <c r="AE100" s="31">
        <f>IF(AQ100="7",BI100,0)</f>
        <v>0</v>
      </c>
      <c r="AF100" s="31">
        <f>IF(AQ100="2",BH100,0)</f>
        <v>0</v>
      </c>
      <c r="AG100" s="31">
        <f>IF(AQ100="2",BI100,0)</f>
        <v>0</v>
      </c>
      <c r="AH100" s="31">
        <f>IF(AQ100="0",BJ100,0)</f>
        <v>0</v>
      </c>
      <c r="AI100" s="12" t="s">
        <v>51</v>
      </c>
      <c r="AJ100" s="31">
        <f>IF(AN100=0,L100,0)</f>
        <v>0</v>
      </c>
      <c r="AK100" s="31">
        <f>IF(AN100=15,L100,0)</f>
        <v>0</v>
      </c>
      <c r="AL100" s="31">
        <f>IF(AN100=21,L100,0)</f>
        <v>0</v>
      </c>
      <c r="AN100" s="31">
        <v>21</v>
      </c>
      <c r="AO100" s="31">
        <f>H100*0</f>
        <v>0</v>
      </c>
      <c r="AP100" s="31">
        <f>H100*(1-0)</f>
        <v>0</v>
      </c>
      <c r="AQ100" s="32" t="s">
        <v>78</v>
      </c>
      <c r="AV100" s="31">
        <f>AW100+AX100</f>
        <v>0</v>
      </c>
      <c r="AW100" s="31">
        <f>G100*AO100</f>
        <v>0</v>
      </c>
      <c r="AX100" s="31">
        <f>G100*AP100</f>
        <v>0</v>
      </c>
      <c r="AY100" s="32" t="s">
        <v>130</v>
      </c>
      <c r="AZ100" s="32" t="s">
        <v>61</v>
      </c>
      <c r="BA100" s="12" t="s">
        <v>62</v>
      </c>
      <c r="BC100" s="31">
        <f>AW100+AX100</f>
        <v>0</v>
      </c>
      <c r="BD100" s="31">
        <f>H100/(100-BE100)*100</f>
        <v>0</v>
      </c>
      <c r="BE100" s="31">
        <v>0</v>
      </c>
      <c r="BF100" s="31">
        <f>O100</f>
        <v>0</v>
      </c>
      <c r="BH100" s="31">
        <f>G100*AO100</f>
        <v>0</v>
      </c>
      <c r="BI100" s="31">
        <f>G100*AP100</f>
        <v>0</v>
      </c>
      <c r="BJ100" s="31">
        <f>G100*H100</f>
        <v>0</v>
      </c>
      <c r="BK100" s="31"/>
      <c r="BL100" s="31">
        <v>725</v>
      </c>
      <c r="BW100" s="31" t="str">
        <f>I100</f>
        <v>21</v>
      </c>
      <c r="BX100" s="4" t="s">
        <v>148</v>
      </c>
    </row>
    <row r="101" spans="1:76" x14ac:dyDescent="0.25">
      <c r="A101" s="34"/>
      <c r="D101" s="35" t="s">
        <v>125</v>
      </c>
      <c r="E101" s="35" t="s">
        <v>51</v>
      </c>
      <c r="G101" s="36">
        <v>0.1</v>
      </c>
      <c r="H101" s="133"/>
      <c r="P101" s="37"/>
    </row>
    <row r="102" spans="1:76" x14ac:dyDescent="0.25">
      <c r="A102" s="38" t="s">
        <v>51</v>
      </c>
      <c r="B102" s="39" t="s">
        <v>51</v>
      </c>
      <c r="C102" s="39" t="s">
        <v>149</v>
      </c>
      <c r="D102" s="103" t="s">
        <v>150</v>
      </c>
      <c r="E102" s="104"/>
      <c r="F102" s="40" t="s">
        <v>3</v>
      </c>
      <c r="G102" s="40" t="s">
        <v>3</v>
      </c>
      <c r="H102" s="40" t="s">
        <v>3</v>
      </c>
      <c r="I102" s="40" t="s">
        <v>3</v>
      </c>
      <c r="J102" s="1">
        <f>SUM(J103:J108)</f>
        <v>0</v>
      </c>
      <c r="K102" s="1">
        <f>SUM(K103:K108)</f>
        <v>0</v>
      </c>
      <c r="L102" s="1">
        <f>SUM(L103:L108)</f>
        <v>0</v>
      </c>
      <c r="M102" s="1">
        <f>SUM(M103:M108)</f>
        <v>0</v>
      </c>
      <c r="N102" s="12" t="s">
        <v>51</v>
      </c>
      <c r="O102" s="1">
        <f>SUM(O103:O108)</f>
        <v>8.9999999999999998E-4</v>
      </c>
      <c r="P102" s="41" t="s">
        <v>51</v>
      </c>
      <c r="AI102" s="12" t="s">
        <v>51</v>
      </c>
      <c r="AS102" s="1">
        <f>SUM(AJ103:AJ108)</f>
        <v>0</v>
      </c>
      <c r="AT102" s="1">
        <f>SUM(AK103:AK108)</f>
        <v>0</v>
      </c>
      <c r="AU102" s="1">
        <f>SUM(AL103:AL108)</f>
        <v>0</v>
      </c>
    </row>
    <row r="103" spans="1:76" x14ac:dyDescent="0.25">
      <c r="A103" s="2" t="s">
        <v>58</v>
      </c>
      <c r="B103" s="3" t="s">
        <v>51</v>
      </c>
      <c r="C103" s="3" t="s">
        <v>151</v>
      </c>
      <c r="D103" s="74" t="s">
        <v>152</v>
      </c>
      <c r="E103" s="75"/>
      <c r="F103" s="3" t="s">
        <v>153</v>
      </c>
      <c r="G103" s="31">
        <v>15</v>
      </c>
      <c r="H103" s="130">
        <v>0</v>
      </c>
      <c r="I103" s="32" t="s">
        <v>58</v>
      </c>
      <c r="J103" s="31">
        <f>G103*AO103</f>
        <v>0</v>
      </c>
      <c r="K103" s="31">
        <f>G103*AP103</f>
        <v>0</v>
      </c>
      <c r="L103" s="31">
        <f>G103*H103</f>
        <v>0</v>
      </c>
      <c r="M103" s="31">
        <f>L103*(1+BW103/100)</f>
        <v>0</v>
      </c>
      <c r="N103" s="31">
        <v>6.0000000000000002E-5</v>
      </c>
      <c r="O103" s="31">
        <f>G103*N103</f>
        <v>8.9999999999999998E-4</v>
      </c>
      <c r="P103" s="33" t="s">
        <v>82</v>
      </c>
      <c r="Z103" s="31">
        <f>IF(AQ103="5",BJ103,0)</f>
        <v>0</v>
      </c>
      <c r="AB103" s="31">
        <f>IF(AQ103="1",BH103,0)</f>
        <v>0</v>
      </c>
      <c r="AC103" s="31">
        <f>IF(AQ103="1",BI103,0)</f>
        <v>0</v>
      </c>
      <c r="AD103" s="31">
        <f>IF(AQ103="7",BH103,0)</f>
        <v>0</v>
      </c>
      <c r="AE103" s="31">
        <f>IF(AQ103="7",BI103,0)</f>
        <v>0</v>
      </c>
      <c r="AF103" s="31">
        <f>IF(AQ103="2",BH103,0)</f>
        <v>0</v>
      </c>
      <c r="AG103" s="31">
        <f>IF(AQ103="2",BI103,0)</f>
        <v>0</v>
      </c>
      <c r="AH103" s="31">
        <f>IF(AQ103="0",BJ103,0)</f>
        <v>0</v>
      </c>
      <c r="AI103" s="12" t="s">
        <v>51</v>
      </c>
      <c r="AJ103" s="31">
        <f>IF(AN103=0,L103,0)</f>
        <v>0</v>
      </c>
      <c r="AK103" s="31">
        <f>IF(AN103=15,L103,0)</f>
        <v>0</v>
      </c>
      <c r="AL103" s="31">
        <f>IF(AN103=21,L103,0)</f>
        <v>0</v>
      </c>
      <c r="AN103" s="31">
        <v>21</v>
      </c>
      <c r="AO103" s="31">
        <f>H103*0.077103175</f>
        <v>0</v>
      </c>
      <c r="AP103" s="31">
        <f>H103*(1-0.077103175)</f>
        <v>0</v>
      </c>
      <c r="AQ103" s="32" t="s">
        <v>59</v>
      </c>
      <c r="AV103" s="31">
        <f>AW103+AX103</f>
        <v>0</v>
      </c>
      <c r="AW103" s="31">
        <f>G103*AO103</f>
        <v>0</v>
      </c>
      <c r="AX103" s="31">
        <f>G103*AP103</f>
        <v>0</v>
      </c>
      <c r="AY103" s="32" t="s">
        <v>154</v>
      </c>
      <c r="AZ103" s="32" t="s">
        <v>155</v>
      </c>
      <c r="BA103" s="12" t="s">
        <v>62</v>
      </c>
      <c r="BC103" s="31">
        <f>AW103+AX103</f>
        <v>0</v>
      </c>
      <c r="BD103" s="31">
        <f>H103/(100-BE103)*100</f>
        <v>0</v>
      </c>
      <c r="BE103" s="31">
        <v>0</v>
      </c>
      <c r="BF103" s="31">
        <f>O103</f>
        <v>8.9999999999999998E-4</v>
      </c>
      <c r="BH103" s="31">
        <f>G103*AO103</f>
        <v>0</v>
      </c>
      <c r="BI103" s="31">
        <f>G103*AP103</f>
        <v>0</v>
      </c>
      <c r="BJ103" s="31">
        <f>G103*H103</f>
        <v>0</v>
      </c>
      <c r="BK103" s="31"/>
      <c r="BL103" s="31">
        <v>767</v>
      </c>
      <c r="BW103" s="31" t="str">
        <f>I103</f>
        <v>21</v>
      </c>
      <c r="BX103" s="4" t="s">
        <v>152</v>
      </c>
    </row>
    <row r="104" spans="1:76" ht="13.5" customHeight="1" x14ac:dyDescent="0.25">
      <c r="A104" s="34"/>
      <c r="D104" s="76" t="s">
        <v>156</v>
      </c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7"/>
    </row>
    <row r="105" spans="1:76" ht="13.5" customHeight="1" x14ac:dyDescent="0.25">
      <c r="A105" s="59"/>
      <c r="D105" s="73" t="s">
        <v>157</v>
      </c>
      <c r="E105" s="73"/>
      <c r="F105" s="60"/>
      <c r="G105" s="60"/>
      <c r="H105" s="134"/>
      <c r="I105" s="60"/>
      <c r="J105" s="60"/>
      <c r="K105" s="60"/>
      <c r="L105" s="60"/>
      <c r="M105" s="60"/>
      <c r="N105" s="60"/>
      <c r="O105" s="60"/>
      <c r="P105" s="61"/>
    </row>
    <row r="106" spans="1:76" s="62" customFormat="1" x14ac:dyDescent="0.25">
      <c r="A106" s="59"/>
      <c r="D106" s="72" t="s">
        <v>84</v>
      </c>
      <c r="E106" s="72"/>
      <c r="G106" s="63">
        <v>15</v>
      </c>
      <c r="H106" s="132"/>
      <c r="P106" s="64"/>
    </row>
    <row r="107" spans="1:76" x14ac:dyDescent="0.25">
      <c r="A107" s="34"/>
      <c r="D107" s="71" t="s">
        <v>186</v>
      </c>
      <c r="E107" s="71"/>
      <c r="G107" s="36">
        <v>15</v>
      </c>
      <c r="H107" s="133"/>
      <c r="P107" s="37"/>
    </row>
    <row r="108" spans="1:76" x14ac:dyDescent="0.25">
      <c r="A108" s="2" t="s">
        <v>158</v>
      </c>
      <c r="B108" s="3" t="s">
        <v>51</v>
      </c>
      <c r="C108" s="3" t="s">
        <v>147</v>
      </c>
      <c r="D108" s="74" t="s">
        <v>148</v>
      </c>
      <c r="E108" s="75"/>
      <c r="F108" s="3" t="s">
        <v>124</v>
      </c>
      <c r="G108" s="31">
        <v>0.1</v>
      </c>
      <c r="H108" s="130">
        <v>0</v>
      </c>
      <c r="I108" s="32" t="s">
        <v>58</v>
      </c>
      <c r="J108" s="31">
        <f>G108*AO108</f>
        <v>0</v>
      </c>
      <c r="K108" s="31">
        <f>G108*AP108</f>
        <v>0</v>
      </c>
      <c r="L108" s="31">
        <f>G108*H108</f>
        <v>0</v>
      </c>
      <c r="M108" s="31">
        <f>L108*(1+BW108/100)</f>
        <v>0</v>
      </c>
      <c r="N108" s="31">
        <v>0</v>
      </c>
      <c r="O108" s="31">
        <f>G108*N108</f>
        <v>0</v>
      </c>
      <c r="P108" s="33" t="s">
        <v>82</v>
      </c>
      <c r="Z108" s="31">
        <f>IF(AQ108="5",BJ108,0)</f>
        <v>0</v>
      </c>
      <c r="AB108" s="31">
        <f>IF(AQ108="1",BH108,0)</f>
        <v>0</v>
      </c>
      <c r="AC108" s="31">
        <f>IF(AQ108="1",BI108,0)</f>
        <v>0</v>
      </c>
      <c r="AD108" s="31">
        <f>IF(AQ108="7",BH108,0)</f>
        <v>0</v>
      </c>
      <c r="AE108" s="31">
        <f>IF(AQ108="7",BI108,0)</f>
        <v>0</v>
      </c>
      <c r="AF108" s="31">
        <f>IF(AQ108="2",BH108,0)</f>
        <v>0</v>
      </c>
      <c r="AG108" s="31">
        <f>IF(AQ108="2",BI108,0)</f>
        <v>0</v>
      </c>
      <c r="AH108" s="31">
        <f>IF(AQ108="0",BJ108,0)</f>
        <v>0</v>
      </c>
      <c r="AI108" s="12" t="s">
        <v>51</v>
      </c>
      <c r="AJ108" s="31">
        <f>IF(AN108=0,L108,0)</f>
        <v>0</v>
      </c>
      <c r="AK108" s="31">
        <f>IF(AN108=15,L108,0)</f>
        <v>0</v>
      </c>
      <c r="AL108" s="31">
        <f>IF(AN108=21,L108,0)</f>
        <v>0</v>
      </c>
      <c r="AN108" s="31">
        <v>21</v>
      </c>
      <c r="AO108" s="31">
        <f>H108*0</f>
        <v>0</v>
      </c>
      <c r="AP108" s="31">
        <f>H108*(1-0)</f>
        <v>0</v>
      </c>
      <c r="AQ108" s="32" t="s">
        <v>78</v>
      </c>
      <c r="AV108" s="31">
        <f>AW108+AX108</f>
        <v>0</v>
      </c>
      <c r="AW108" s="31">
        <f>G108*AO108</f>
        <v>0</v>
      </c>
      <c r="AX108" s="31">
        <f>G108*AP108</f>
        <v>0</v>
      </c>
      <c r="AY108" s="32" t="s">
        <v>154</v>
      </c>
      <c r="AZ108" s="32" t="s">
        <v>155</v>
      </c>
      <c r="BA108" s="12" t="s">
        <v>62</v>
      </c>
      <c r="BC108" s="31">
        <f>AW108+AX108</f>
        <v>0</v>
      </c>
      <c r="BD108" s="31">
        <f>H108/(100-BE108)*100</f>
        <v>0</v>
      </c>
      <c r="BE108" s="31">
        <v>0</v>
      </c>
      <c r="BF108" s="31">
        <f>O108</f>
        <v>0</v>
      </c>
      <c r="BH108" s="31">
        <f>G108*AO108</f>
        <v>0</v>
      </c>
      <c r="BI108" s="31">
        <f>G108*AP108</f>
        <v>0</v>
      </c>
      <c r="BJ108" s="31">
        <f>G108*H108</f>
        <v>0</v>
      </c>
      <c r="BK108" s="31"/>
      <c r="BL108" s="31">
        <v>767</v>
      </c>
      <c r="BW108" s="31" t="str">
        <f>I108</f>
        <v>21</v>
      </c>
      <c r="BX108" s="4" t="s">
        <v>148</v>
      </c>
    </row>
    <row r="109" spans="1:76" x14ac:dyDescent="0.25">
      <c r="A109" s="42"/>
      <c r="B109" s="43"/>
      <c r="C109" s="43"/>
      <c r="D109" s="44" t="s">
        <v>125</v>
      </c>
      <c r="E109" s="44" t="s">
        <v>51</v>
      </c>
      <c r="F109" s="43"/>
      <c r="G109" s="45">
        <v>0.1</v>
      </c>
      <c r="H109" s="135"/>
      <c r="I109" s="43"/>
      <c r="J109" s="43"/>
      <c r="K109" s="43"/>
      <c r="L109" s="43"/>
      <c r="M109" s="43"/>
      <c r="N109" s="43"/>
      <c r="O109" s="43"/>
      <c r="P109" s="46"/>
    </row>
    <row r="110" spans="1:76" x14ac:dyDescent="0.25">
      <c r="J110" s="136" t="s">
        <v>159</v>
      </c>
      <c r="K110" s="136"/>
      <c r="L110" s="137">
        <f>ROUND(L12+L78+L102,0)</f>
        <v>0</v>
      </c>
      <c r="M110" s="47">
        <f>ROUND(M12+M78+M102,0)</f>
        <v>0</v>
      </c>
    </row>
    <row r="111" spans="1:76" x14ac:dyDescent="0.25">
      <c r="A111" s="48" t="s">
        <v>160</v>
      </c>
    </row>
    <row r="112" spans="1:76" ht="12.75" customHeight="1" x14ac:dyDescent="0.25">
      <c r="A112" s="74" t="s">
        <v>51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</row>
    <row r="114" spans="10:10" ht="15" customHeight="1" x14ac:dyDescent="0.25">
      <c r="J114" s="138"/>
    </row>
    <row r="115" spans="10:10" ht="15" customHeight="1" x14ac:dyDescent="0.25">
      <c r="J115" s="138"/>
    </row>
  </sheetData>
  <mergeCells count="126">
    <mergeCell ref="D104:P104"/>
    <mergeCell ref="D108:E108"/>
    <mergeCell ref="J110:K110"/>
    <mergeCell ref="A112:P112"/>
    <mergeCell ref="D92:E92"/>
    <mergeCell ref="D96:E96"/>
    <mergeCell ref="D100:E100"/>
    <mergeCell ref="D102:E102"/>
    <mergeCell ref="D103:E103"/>
    <mergeCell ref="D97:E97"/>
    <mergeCell ref="D99:E99"/>
    <mergeCell ref="D98:E98"/>
    <mergeCell ref="D105:E105"/>
    <mergeCell ref="D107:E107"/>
    <mergeCell ref="D106:E106"/>
    <mergeCell ref="D74:E74"/>
    <mergeCell ref="D78:E78"/>
    <mergeCell ref="D79:E79"/>
    <mergeCell ref="D83:E83"/>
    <mergeCell ref="D84:P84"/>
    <mergeCell ref="D88:E88"/>
    <mergeCell ref="D80:E80"/>
    <mergeCell ref="D82:E82"/>
    <mergeCell ref="D81:E81"/>
    <mergeCell ref="D85:E85"/>
    <mergeCell ref="D87:E87"/>
    <mergeCell ref="D86:E86"/>
    <mergeCell ref="D47:P47"/>
    <mergeCell ref="D51:E51"/>
    <mergeCell ref="D52:P52"/>
    <mergeCell ref="D56:E56"/>
    <mergeCell ref="D57:P57"/>
    <mergeCell ref="D48:E48"/>
    <mergeCell ref="D50:E50"/>
    <mergeCell ref="D49:E49"/>
    <mergeCell ref="D53:E53"/>
    <mergeCell ref="D55:E55"/>
    <mergeCell ref="D54:E54"/>
    <mergeCell ref="D31:E31"/>
    <mergeCell ref="D32:P32"/>
    <mergeCell ref="D36:E36"/>
    <mergeCell ref="D40:E40"/>
    <mergeCell ref="D46:E46"/>
    <mergeCell ref="D37:E37"/>
    <mergeCell ref="D39:E39"/>
    <mergeCell ref="D38:E38"/>
    <mergeCell ref="D41:E41"/>
    <mergeCell ref="D42:E42"/>
    <mergeCell ref="D43:E43"/>
    <mergeCell ref="D45:E45"/>
    <mergeCell ref="D44:E44"/>
    <mergeCell ref="D12:E12"/>
    <mergeCell ref="D13:E13"/>
    <mergeCell ref="D14:P14"/>
    <mergeCell ref="D18:E18"/>
    <mergeCell ref="D22:E22"/>
    <mergeCell ref="D23:P23"/>
    <mergeCell ref="D27:E27"/>
    <mergeCell ref="D15:E15"/>
    <mergeCell ref="D17:E17"/>
    <mergeCell ref="D16:E16"/>
    <mergeCell ref="D19:E19"/>
    <mergeCell ref="D21:E21"/>
    <mergeCell ref="D20:E20"/>
    <mergeCell ref="D24:E24"/>
    <mergeCell ref="D26:E26"/>
    <mergeCell ref="D25:E25"/>
    <mergeCell ref="J6:P7"/>
    <mergeCell ref="J8:P9"/>
    <mergeCell ref="D10:E10"/>
    <mergeCell ref="D8:E9"/>
    <mergeCell ref="H2:H3"/>
    <mergeCell ref="H4:H5"/>
    <mergeCell ref="H6:H7"/>
    <mergeCell ref="H8:H9"/>
    <mergeCell ref="D11:E11"/>
    <mergeCell ref="J10:L10"/>
    <mergeCell ref="N10:O10"/>
    <mergeCell ref="D28:E28"/>
    <mergeCell ref="D30:E30"/>
    <mergeCell ref="D29:E29"/>
    <mergeCell ref="D33:E33"/>
    <mergeCell ref="D35:E35"/>
    <mergeCell ref="D34:E34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P3"/>
    <mergeCell ref="J4:P5"/>
    <mergeCell ref="D89:E89"/>
    <mergeCell ref="D91:E91"/>
    <mergeCell ref="D90:E90"/>
    <mergeCell ref="D93:E93"/>
    <mergeCell ref="D95:E95"/>
    <mergeCell ref="D94:E94"/>
    <mergeCell ref="D58:E58"/>
    <mergeCell ref="D59:E59"/>
    <mergeCell ref="D60:E60"/>
    <mergeCell ref="D62:E62"/>
    <mergeCell ref="D61:E61"/>
    <mergeCell ref="D63:E63"/>
    <mergeCell ref="D67:E67"/>
    <mergeCell ref="D71:E71"/>
    <mergeCell ref="D72:P72"/>
    <mergeCell ref="D76:E76"/>
    <mergeCell ref="D64:E64"/>
    <mergeCell ref="D66:E66"/>
    <mergeCell ref="D65:E65"/>
    <mergeCell ref="D68:E68"/>
    <mergeCell ref="D70:E70"/>
    <mergeCell ref="D69:E69"/>
    <mergeCell ref="D73:E73"/>
    <mergeCell ref="D75:E75"/>
  </mergeCells>
  <pageMargins left="0.393999993801117" right="0.393999993801117" top="0.59100002050399802" bottom="0.59100002050399802" header="0" footer="0"/>
  <pageSetup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6" t="s">
        <v>174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9" t="s">
        <v>0</v>
      </c>
      <c r="B2" s="80"/>
      <c r="C2" s="86" t="str">
        <f>'Stavební rozpočet'!D2</f>
        <v>FN Brno Bohunice</v>
      </c>
      <c r="D2" s="87"/>
      <c r="E2" s="85" t="s">
        <v>4</v>
      </c>
      <c r="F2" s="85" t="str">
        <f>'Stavební rozpočet'!J2</f>
        <v> </v>
      </c>
      <c r="G2" s="80"/>
      <c r="H2" s="85" t="s">
        <v>161</v>
      </c>
      <c r="I2" s="89" t="s">
        <v>51</v>
      </c>
    </row>
    <row r="3" spans="1:9" ht="15" customHeight="1" x14ac:dyDescent="0.25">
      <c r="A3" s="81"/>
      <c r="B3" s="75"/>
      <c r="C3" s="88"/>
      <c r="D3" s="88"/>
      <c r="E3" s="75"/>
      <c r="F3" s="75"/>
      <c r="G3" s="75"/>
      <c r="H3" s="75"/>
      <c r="I3" s="90"/>
    </row>
    <row r="4" spans="1:9" x14ac:dyDescent="0.25">
      <c r="A4" s="82" t="s">
        <v>6</v>
      </c>
      <c r="B4" s="75"/>
      <c r="C4" s="74" t="str">
        <f>'Stavební rozpočet'!D4</f>
        <v>VSTUPNÍ PROSTOR TRANSFUZNÍHO A TKÁŇOVÉHO ODDĚLENÍ FAKULTNÍ NEMOCNICE BRNO</v>
      </c>
      <c r="D4" s="75"/>
      <c r="E4" s="74" t="s">
        <v>8</v>
      </c>
      <c r="F4" s="74" t="str">
        <f>'Stavební rozpočet'!J4</f>
        <v> </v>
      </c>
      <c r="G4" s="75"/>
      <c r="H4" s="74" t="s">
        <v>161</v>
      </c>
      <c r="I4" s="90" t="s">
        <v>51</v>
      </c>
    </row>
    <row r="5" spans="1:9" ht="15" customHeight="1" x14ac:dyDescent="0.25">
      <c r="A5" s="81"/>
      <c r="B5" s="75"/>
      <c r="C5" s="75"/>
      <c r="D5" s="75"/>
      <c r="E5" s="75"/>
      <c r="F5" s="75"/>
      <c r="G5" s="75"/>
      <c r="H5" s="75"/>
      <c r="I5" s="90"/>
    </row>
    <row r="6" spans="1:9" x14ac:dyDescent="0.25">
      <c r="A6" s="82" t="s">
        <v>9</v>
      </c>
      <c r="B6" s="75"/>
      <c r="C6" s="74" t="str">
        <f>'Stavební rozpočet'!D6</f>
        <v>Bohunice</v>
      </c>
      <c r="D6" s="75"/>
      <c r="E6" s="74" t="s">
        <v>12</v>
      </c>
      <c r="F6" s="74" t="str">
        <f>'Stavební rozpočet'!J6</f>
        <v> </v>
      </c>
      <c r="G6" s="75"/>
      <c r="H6" s="74" t="s">
        <v>161</v>
      </c>
      <c r="I6" s="90" t="s">
        <v>51</v>
      </c>
    </row>
    <row r="7" spans="1:9" ht="15" customHeight="1" x14ac:dyDescent="0.25">
      <c r="A7" s="81"/>
      <c r="B7" s="75"/>
      <c r="C7" s="75"/>
      <c r="D7" s="75"/>
      <c r="E7" s="75"/>
      <c r="F7" s="75"/>
      <c r="G7" s="75"/>
      <c r="H7" s="75"/>
      <c r="I7" s="90"/>
    </row>
    <row r="8" spans="1:9" x14ac:dyDescent="0.25">
      <c r="A8" s="82" t="s">
        <v>7</v>
      </c>
      <c r="B8" s="75"/>
      <c r="C8" s="74">
        <f>'Stavební rozpočet'!H4</f>
        <v>0</v>
      </c>
      <c r="D8" s="75"/>
      <c r="E8" s="74" t="s">
        <v>11</v>
      </c>
      <c r="F8" s="74" t="str">
        <f>'Stavební rozpočet'!H6</f>
        <v xml:space="preserve"> </v>
      </c>
      <c r="G8" s="75"/>
      <c r="H8" s="75" t="s">
        <v>162</v>
      </c>
      <c r="I8" s="107">
        <v>22</v>
      </c>
    </row>
    <row r="9" spans="1:9" x14ac:dyDescent="0.25">
      <c r="A9" s="81"/>
      <c r="B9" s="75"/>
      <c r="C9" s="75"/>
      <c r="D9" s="75"/>
      <c r="E9" s="75"/>
      <c r="F9" s="75"/>
      <c r="G9" s="75"/>
      <c r="H9" s="75"/>
      <c r="I9" s="90"/>
    </row>
    <row r="10" spans="1:9" x14ac:dyDescent="0.25">
      <c r="A10" s="82" t="s">
        <v>13</v>
      </c>
      <c r="B10" s="75"/>
      <c r="C10" s="74" t="str">
        <f>'Stavební rozpočet'!D8</f>
        <v>80111</v>
      </c>
      <c r="D10" s="75"/>
      <c r="E10" s="74" t="s">
        <v>16</v>
      </c>
      <c r="F10" s="74" t="str">
        <f>'Stavební rozpočet'!J8</f>
        <v> </v>
      </c>
      <c r="G10" s="75"/>
      <c r="H10" s="75" t="s">
        <v>163</v>
      </c>
      <c r="I10" s="105" t="str">
        <f>'Stavební rozpočet'!H8</f>
        <v xml:space="preserve"> </v>
      </c>
    </row>
    <row r="11" spans="1:9" x14ac:dyDescent="0.25">
      <c r="A11" s="110"/>
      <c r="B11" s="108"/>
      <c r="C11" s="108"/>
      <c r="D11" s="108"/>
      <c r="E11" s="108"/>
      <c r="F11" s="108"/>
      <c r="G11" s="108"/>
      <c r="H11" s="108"/>
      <c r="I11" s="109"/>
    </row>
    <row r="13" spans="1:9" ht="15.75" x14ac:dyDescent="0.25">
      <c r="A13" s="111" t="s">
        <v>175</v>
      </c>
      <c r="B13" s="111"/>
      <c r="C13" s="111"/>
      <c r="D13" s="111"/>
      <c r="E13" s="111"/>
    </row>
    <row r="14" spans="1:9" x14ac:dyDescent="0.25">
      <c r="A14" s="112" t="s">
        <v>176</v>
      </c>
      <c r="B14" s="113"/>
      <c r="C14" s="113"/>
      <c r="D14" s="113"/>
      <c r="E14" s="114"/>
      <c r="F14" s="49" t="s">
        <v>177</v>
      </c>
      <c r="G14" s="49" t="s">
        <v>178</v>
      </c>
      <c r="H14" s="49" t="s">
        <v>179</v>
      </c>
      <c r="I14" s="49" t="s">
        <v>177</v>
      </c>
    </row>
    <row r="15" spans="1:9" x14ac:dyDescent="0.25">
      <c r="A15" s="115" t="s">
        <v>165</v>
      </c>
      <c r="B15" s="116"/>
      <c r="C15" s="116"/>
      <c r="D15" s="116"/>
      <c r="E15" s="117"/>
      <c r="F15" s="50">
        <v>0</v>
      </c>
      <c r="G15" s="51" t="s">
        <v>51</v>
      </c>
      <c r="H15" s="51" t="s">
        <v>51</v>
      </c>
      <c r="I15" s="50">
        <f>F15</f>
        <v>0</v>
      </c>
    </row>
    <row r="16" spans="1:9" x14ac:dyDescent="0.25">
      <c r="A16" s="115" t="s">
        <v>167</v>
      </c>
      <c r="B16" s="116"/>
      <c r="C16" s="116"/>
      <c r="D16" s="116"/>
      <c r="E16" s="117"/>
      <c r="F16" s="50">
        <v>0</v>
      </c>
      <c r="G16" s="51" t="s">
        <v>51</v>
      </c>
      <c r="H16" s="51" t="s">
        <v>51</v>
      </c>
      <c r="I16" s="50">
        <f>F16</f>
        <v>0</v>
      </c>
    </row>
    <row r="17" spans="1:9" x14ac:dyDescent="0.25">
      <c r="A17" s="118" t="s">
        <v>169</v>
      </c>
      <c r="B17" s="119"/>
      <c r="C17" s="119"/>
      <c r="D17" s="119"/>
      <c r="E17" s="120"/>
      <c r="F17" s="52">
        <v>0</v>
      </c>
      <c r="G17" s="53" t="s">
        <v>51</v>
      </c>
      <c r="H17" s="53" t="s">
        <v>51</v>
      </c>
      <c r="I17" s="52">
        <f>F17</f>
        <v>0</v>
      </c>
    </row>
    <row r="18" spans="1:9" x14ac:dyDescent="0.25">
      <c r="A18" s="121" t="s">
        <v>180</v>
      </c>
      <c r="B18" s="122"/>
      <c r="C18" s="122"/>
      <c r="D18" s="122"/>
      <c r="E18" s="123"/>
      <c r="F18" s="54" t="s">
        <v>51</v>
      </c>
      <c r="G18" s="55" t="s">
        <v>51</v>
      </c>
      <c r="H18" s="55" t="s">
        <v>51</v>
      </c>
      <c r="I18" s="56">
        <f>SUM(I15:I17)</f>
        <v>0</v>
      </c>
    </row>
    <row r="20" spans="1:9" x14ac:dyDescent="0.25">
      <c r="A20" s="112" t="s">
        <v>164</v>
      </c>
      <c r="B20" s="113"/>
      <c r="C20" s="113"/>
      <c r="D20" s="113"/>
      <c r="E20" s="114"/>
      <c r="F20" s="49" t="s">
        <v>177</v>
      </c>
      <c r="G20" s="49" t="s">
        <v>178</v>
      </c>
      <c r="H20" s="49" t="s">
        <v>179</v>
      </c>
      <c r="I20" s="49" t="s">
        <v>177</v>
      </c>
    </row>
    <row r="21" spans="1:9" x14ac:dyDescent="0.25">
      <c r="A21" s="115" t="s">
        <v>166</v>
      </c>
      <c r="B21" s="116"/>
      <c r="C21" s="116"/>
      <c r="D21" s="116"/>
      <c r="E21" s="117"/>
      <c r="F21" s="50">
        <v>0</v>
      </c>
      <c r="G21" s="51" t="s">
        <v>51</v>
      </c>
      <c r="H21" s="51" t="s">
        <v>51</v>
      </c>
      <c r="I21" s="50">
        <f t="shared" ref="I21:I26" si="0">F21</f>
        <v>0</v>
      </c>
    </row>
    <row r="22" spans="1:9" x14ac:dyDescent="0.25">
      <c r="A22" s="115" t="s">
        <v>168</v>
      </c>
      <c r="B22" s="116"/>
      <c r="C22" s="116"/>
      <c r="D22" s="116"/>
      <c r="E22" s="117"/>
      <c r="F22" s="50">
        <v>0</v>
      </c>
      <c r="G22" s="51" t="s">
        <v>51</v>
      </c>
      <c r="H22" s="51" t="s">
        <v>51</v>
      </c>
      <c r="I22" s="50">
        <f t="shared" si="0"/>
        <v>0</v>
      </c>
    </row>
    <row r="23" spans="1:9" x14ac:dyDescent="0.25">
      <c r="A23" s="115" t="s">
        <v>170</v>
      </c>
      <c r="B23" s="116"/>
      <c r="C23" s="116"/>
      <c r="D23" s="116"/>
      <c r="E23" s="117"/>
      <c r="F23" s="50">
        <v>0</v>
      </c>
      <c r="G23" s="51" t="s">
        <v>51</v>
      </c>
      <c r="H23" s="51" t="s">
        <v>51</v>
      </c>
      <c r="I23" s="50">
        <f t="shared" si="0"/>
        <v>0</v>
      </c>
    </row>
    <row r="24" spans="1:9" x14ac:dyDescent="0.25">
      <c r="A24" s="115" t="s">
        <v>171</v>
      </c>
      <c r="B24" s="116"/>
      <c r="C24" s="116"/>
      <c r="D24" s="116"/>
      <c r="E24" s="117"/>
      <c r="F24" s="50">
        <v>0</v>
      </c>
      <c r="G24" s="51" t="s">
        <v>51</v>
      </c>
      <c r="H24" s="51" t="s">
        <v>51</v>
      </c>
      <c r="I24" s="50">
        <f t="shared" si="0"/>
        <v>0</v>
      </c>
    </row>
    <row r="25" spans="1:9" x14ac:dyDescent="0.25">
      <c r="A25" s="115" t="s">
        <v>172</v>
      </c>
      <c r="B25" s="116"/>
      <c r="C25" s="116"/>
      <c r="D25" s="116"/>
      <c r="E25" s="117"/>
      <c r="F25" s="50">
        <v>0</v>
      </c>
      <c r="G25" s="51" t="s">
        <v>51</v>
      </c>
      <c r="H25" s="51" t="s">
        <v>51</v>
      </c>
      <c r="I25" s="50">
        <f t="shared" si="0"/>
        <v>0</v>
      </c>
    </row>
    <row r="26" spans="1:9" x14ac:dyDescent="0.25">
      <c r="A26" s="118" t="s">
        <v>173</v>
      </c>
      <c r="B26" s="119"/>
      <c r="C26" s="119"/>
      <c r="D26" s="119"/>
      <c r="E26" s="120"/>
      <c r="F26" s="52">
        <v>0</v>
      </c>
      <c r="G26" s="53" t="s">
        <v>51</v>
      </c>
      <c r="H26" s="53" t="s">
        <v>51</v>
      </c>
      <c r="I26" s="52">
        <f t="shared" si="0"/>
        <v>0</v>
      </c>
    </row>
    <row r="27" spans="1:9" x14ac:dyDescent="0.25">
      <c r="A27" s="121" t="s">
        <v>181</v>
      </c>
      <c r="B27" s="122"/>
      <c r="C27" s="122"/>
      <c r="D27" s="122"/>
      <c r="E27" s="123"/>
      <c r="F27" s="54" t="s">
        <v>51</v>
      </c>
      <c r="G27" s="55" t="s">
        <v>51</v>
      </c>
      <c r="H27" s="55" t="s">
        <v>51</v>
      </c>
      <c r="I27" s="56">
        <f>SUM(I21:I26)</f>
        <v>0</v>
      </c>
    </row>
    <row r="29" spans="1:9" ht="15.75" x14ac:dyDescent="0.25">
      <c r="A29" s="124" t="s">
        <v>182</v>
      </c>
      <c r="B29" s="125"/>
      <c r="C29" s="125"/>
      <c r="D29" s="125"/>
      <c r="E29" s="126"/>
      <c r="F29" s="127">
        <f>I18+I27</f>
        <v>0</v>
      </c>
      <c r="G29" s="128"/>
      <c r="H29" s="128"/>
      <c r="I29" s="129"/>
    </row>
    <row r="33" spans="1:9" ht="15.75" x14ac:dyDescent="0.25">
      <c r="A33" s="111" t="s">
        <v>183</v>
      </c>
      <c r="B33" s="111"/>
      <c r="C33" s="111"/>
      <c r="D33" s="111"/>
      <c r="E33" s="111"/>
    </row>
    <row r="34" spans="1:9" x14ac:dyDescent="0.25">
      <c r="A34" s="112" t="s">
        <v>184</v>
      </c>
      <c r="B34" s="113"/>
      <c r="C34" s="113"/>
      <c r="D34" s="113"/>
      <c r="E34" s="114"/>
      <c r="F34" s="49" t="s">
        <v>177</v>
      </c>
      <c r="G34" s="49" t="s">
        <v>178</v>
      </c>
      <c r="H34" s="49" t="s">
        <v>179</v>
      </c>
      <c r="I34" s="49" t="s">
        <v>177</v>
      </c>
    </row>
    <row r="35" spans="1:9" x14ac:dyDescent="0.25">
      <c r="A35" s="118" t="s">
        <v>51</v>
      </c>
      <c r="B35" s="119"/>
      <c r="C35" s="119"/>
      <c r="D35" s="119"/>
      <c r="E35" s="120"/>
      <c r="F35" s="52">
        <v>0</v>
      </c>
      <c r="G35" s="53" t="s">
        <v>51</v>
      </c>
      <c r="H35" s="53" t="s">
        <v>51</v>
      </c>
      <c r="I35" s="52">
        <f>F35</f>
        <v>0</v>
      </c>
    </row>
    <row r="36" spans="1:9" x14ac:dyDescent="0.25">
      <c r="A36" s="121" t="s">
        <v>185</v>
      </c>
      <c r="B36" s="122"/>
      <c r="C36" s="122"/>
      <c r="D36" s="122"/>
      <c r="E36" s="123"/>
      <c r="F36" s="54" t="s">
        <v>51</v>
      </c>
      <c r="G36" s="55" t="s">
        <v>51</v>
      </c>
      <c r="H36" s="55" t="s">
        <v>51</v>
      </c>
      <c r="I36" s="56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Stavební rozpočet</vt:lpstr>
      <vt:lpstr>VORN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Chudáček Josef</cp:lastModifiedBy>
  <dcterms:created xsi:type="dcterms:W3CDTF">2021-06-10T20:06:38Z</dcterms:created>
  <dcterms:modified xsi:type="dcterms:W3CDTF">2024-12-12T09:42:23Z</dcterms:modified>
</cp:coreProperties>
</file>