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15701de3203722a/Plocha/Práce/JIP úpravy FN Brno/výkazy 27.7/"/>
    </mc:Choice>
  </mc:AlternateContent>
  <xr:revisionPtr revIDLastSave="17" documentId="8_{8E0B5F06-11B9-49C4-8D5D-BF7308D22E01}" xr6:coauthVersionLast="47" xr6:coauthVersionMax="47" xr10:uidLastSave="{AE19A69B-0C7D-4254-9E5A-174A77F77717}"/>
  <bookViews>
    <workbookView xWindow="-120" yWindow="-120" windowWidth="29040" windowHeight="15720" activeTab="3" xr2:uid="{00000000-000D-0000-FFFF-FFFF00000000}"/>
  </bookViews>
  <sheets>
    <sheet name="Stavba" sheetId="1" r:id="rId1"/>
    <sheet name="VzorPolozky" sheetId="10" state="hidden" r:id="rId2"/>
    <sheet name="02 00 Pol" sheetId="12" r:id="rId3"/>
    <sheet name="02 01 Pol" sheetId="13" r:id="rId4"/>
    <sheet name="02 05 Pol" sheetId="14" r:id="rId5"/>
    <sheet name="02 10 Pol" sheetId="15" r:id="rId6"/>
    <sheet name="SLP" sheetId="16" r:id="rId7"/>
  </sheets>
  <externalReferences>
    <externalReference r:id="rId8"/>
  </externalReferences>
  <definedNames>
    <definedName name="CelkemDPHVypocet" localSheetId="0">Stavba!$H$46</definedName>
    <definedName name="CenaCelkem">Stavba!$G$29</definedName>
    <definedName name="CenaCelkemBezDPH">Stavba!$G$28</definedName>
    <definedName name="CenaCelkemVypocet" localSheetId="0">Stavba!$I$46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'02 00 Pol'!$1:$7</definedName>
    <definedName name="_xlnm.Print_Titles" localSheetId="3">'02 01 Pol'!$1:$7</definedName>
    <definedName name="_xlnm.Print_Titles" localSheetId="4">'02 05 Pol'!$1:$7</definedName>
    <definedName name="_xlnm.Print_Titles" localSheetId="5">'02 10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'02 00 Pol'!$A$1:$Y$34</definedName>
    <definedName name="_xlnm.Print_Area" localSheetId="3">'02 01 Pol'!$A$1:$Y$282</definedName>
    <definedName name="_xlnm.Print_Area" localSheetId="4">'02 05 Pol'!$A$1:$Y$95</definedName>
    <definedName name="_xlnm.Print_Area" localSheetId="5">'02 10 Pol'!$A$1:$Y$95</definedName>
    <definedName name="_xlnm.Print_Area" localSheetId="0">Stavba!$A$1:$J$89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Stavba!$F$46</definedName>
    <definedName name="ZakladDPHZakl">Stavba!$G$25</definedName>
    <definedName name="ZakladDPHZaklVypocet" localSheetId="0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6" i="13" l="1"/>
  <c r="O236" i="13"/>
  <c r="K236" i="13"/>
  <c r="I236" i="13"/>
  <c r="G236" i="13"/>
  <c r="M236" i="13" s="1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Q190" i="13"/>
  <c r="O190" i="13"/>
  <c r="K190" i="13"/>
  <c r="I190" i="13"/>
  <c r="G190" i="13"/>
  <c r="M190" i="13" s="1"/>
  <c r="V8" i="15"/>
  <c r="G9" i="15"/>
  <c r="G8" i="15" s="1"/>
  <c r="I9" i="15"/>
  <c r="I8" i="15" s="1"/>
  <c r="K9" i="15"/>
  <c r="K8" i="15" s="1"/>
  <c r="M9" i="15"/>
  <c r="M8" i="15" s="1"/>
  <c r="O9" i="15"/>
  <c r="O8" i="15" s="1"/>
  <c r="Q9" i="15"/>
  <c r="Q8" i="15" s="1"/>
  <c r="V9" i="15"/>
  <c r="I10" i="15"/>
  <c r="G11" i="15"/>
  <c r="I11" i="15"/>
  <c r="K11" i="15"/>
  <c r="K10" i="15" s="1"/>
  <c r="M11" i="15"/>
  <c r="O11" i="15"/>
  <c r="O10" i="15" s="1"/>
  <c r="Q11" i="15"/>
  <c r="Q10" i="15" s="1"/>
  <c r="V11" i="15"/>
  <c r="V10" i="15" s="1"/>
  <c r="G12" i="15"/>
  <c r="G10" i="15" s="1"/>
  <c r="I12" i="15"/>
  <c r="K12" i="15"/>
  <c r="O12" i="15"/>
  <c r="Q12" i="15"/>
  <c r="V12" i="15"/>
  <c r="O13" i="15"/>
  <c r="Q13" i="15"/>
  <c r="V13" i="15"/>
  <c r="G14" i="15"/>
  <c r="G13" i="15" s="1"/>
  <c r="I14" i="15"/>
  <c r="I13" i="15" s="1"/>
  <c r="K14" i="15"/>
  <c r="K13" i="15" s="1"/>
  <c r="O14" i="15"/>
  <c r="Q14" i="15"/>
  <c r="V14" i="15"/>
  <c r="Q15" i="15"/>
  <c r="V15" i="15"/>
  <c r="G16" i="15"/>
  <c r="G15" i="15" s="1"/>
  <c r="I16" i="15"/>
  <c r="I15" i="15" s="1"/>
  <c r="K16" i="15"/>
  <c r="K15" i="15" s="1"/>
  <c r="O16" i="15"/>
  <c r="O15" i="15" s="1"/>
  <c r="Q16" i="15"/>
  <c r="V16" i="15"/>
  <c r="G18" i="15"/>
  <c r="I18" i="15"/>
  <c r="I17" i="15" s="1"/>
  <c r="K18" i="15"/>
  <c r="K17" i="15" s="1"/>
  <c r="M18" i="15"/>
  <c r="O18" i="15"/>
  <c r="O17" i="15" s="1"/>
  <c r="Q18" i="15"/>
  <c r="Q17" i="15" s="1"/>
  <c r="V18" i="15"/>
  <c r="V17" i="15" s="1"/>
  <c r="G19" i="15"/>
  <c r="M19" i="15" s="1"/>
  <c r="I19" i="15"/>
  <c r="K19" i="15"/>
  <c r="O19" i="15"/>
  <c r="Q19" i="15"/>
  <c r="V19" i="15"/>
  <c r="K20" i="15"/>
  <c r="O20" i="15"/>
  <c r="Q20" i="15"/>
  <c r="V20" i="15"/>
  <c r="G21" i="15"/>
  <c r="G20" i="15" s="1"/>
  <c r="I21" i="15"/>
  <c r="I20" i="15" s="1"/>
  <c r="K21" i="15"/>
  <c r="O21" i="15"/>
  <c r="Q21" i="15"/>
  <c r="V21" i="15"/>
  <c r="O22" i="15"/>
  <c r="Q22" i="15"/>
  <c r="V22" i="15"/>
  <c r="G23" i="15"/>
  <c r="G22" i="15" s="1"/>
  <c r="I23" i="15"/>
  <c r="I22" i="15" s="1"/>
  <c r="K23" i="15"/>
  <c r="K22" i="15" s="1"/>
  <c r="O23" i="15"/>
  <c r="Q23" i="15"/>
  <c r="V23" i="15"/>
  <c r="G25" i="15"/>
  <c r="G24" i="15" s="1"/>
  <c r="I25" i="15"/>
  <c r="I24" i="15" s="1"/>
  <c r="K25" i="15"/>
  <c r="K24" i="15" s="1"/>
  <c r="M25" i="15"/>
  <c r="O25" i="15"/>
  <c r="O24" i="15" s="1"/>
  <c r="Q25" i="15"/>
  <c r="Q24" i="15" s="1"/>
  <c r="V25" i="15"/>
  <c r="G26" i="15"/>
  <c r="M26" i="15" s="1"/>
  <c r="I26" i="15"/>
  <c r="K26" i="15"/>
  <c r="O26" i="15"/>
  <c r="Q26" i="15"/>
  <c r="V26" i="15"/>
  <c r="G29" i="15"/>
  <c r="I29" i="15"/>
  <c r="K29" i="15"/>
  <c r="M29" i="15"/>
  <c r="O29" i="15"/>
  <c r="Q29" i="15"/>
  <c r="V29" i="15"/>
  <c r="V24" i="15" s="1"/>
  <c r="G31" i="15"/>
  <c r="I31" i="15"/>
  <c r="I30" i="15" s="1"/>
  <c r="K31" i="15"/>
  <c r="M31" i="15"/>
  <c r="O31" i="15"/>
  <c r="O30" i="15" s="1"/>
  <c r="Q31" i="15"/>
  <c r="Q30" i="15" s="1"/>
  <c r="V31" i="15"/>
  <c r="V30" i="15" s="1"/>
  <c r="G32" i="15"/>
  <c r="M32" i="15" s="1"/>
  <c r="I32" i="15"/>
  <c r="K32" i="15"/>
  <c r="K30" i="15" s="1"/>
  <c r="O32" i="15"/>
  <c r="Q32" i="15"/>
  <c r="V32" i="15"/>
  <c r="G34" i="15"/>
  <c r="I34" i="15"/>
  <c r="K34" i="15"/>
  <c r="M34" i="15"/>
  <c r="O34" i="15"/>
  <c r="Q34" i="15"/>
  <c r="V34" i="15"/>
  <c r="G35" i="15"/>
  <c r="M35" i="15" s="1"/>
  <c r="I35" i="15"/>
  <c r="K35" i="15"/>
  <c r="O35" i="15"/>
  <c r="Q35" i="15"/>
  <c r="V35" i="15"/>
  <c r="G36" i="15"/>
  <c r="M36" i="15" s="1"/>
  <c r="I36" i="15"/>
  <c r="K36" i="15"/>
  <c r="O36" i="15"/>
  <c r="Q36" i="15"/>
  <c r="V36" i="15"/>
  <c r="G37" i="15"/>
  <c r="G30" i="15" s="1"/>
  <c r="I37" i="15"/>
  <c r="K37" i="15"/>
  <c r="O37" i="15"/>
  <c r="Q37" i="15"/>
  <c r="V37" i="15"/>
  <c r="G39" i="15"/>
  <c r="G38" i="15" s="1"/>
  <c r="I39" i="15"/>
  <c r="K39" i="15"/>
  <c r="O39" i="15"/>
  <c r="O38" i="15" s="1"/>
  <c r="Q39" i="15"/>
  <c r="Q38" i="15" s="1"/>
  <c r="V39" i="15"/>
  <c r="V38" i="15" s="1"/>
  <c r="G40" i="15"/>
  <c r="M40" i="15" s="1"/>
  <c r="I40" i="15"/>
  <c r="I38" i="15" s="1"/>
  <c r="K40" i="15"/>
  <c r="O40" i="15"/>
  <c r="Q40" i="15"/>
  <c r="V40" i="15"/>
  <c r="G41" i="15"/>
  <c r="I41" i="15"/>
  <c r="K41" i="15"/>
  <c r="M41" i="15"/>
  <c r="O41" i="15"/>
  <c r="Q41" i="15"/>
  <c r="V41" i="15"/>
  <c r="G42" i="15"/>
  <c r="I42" i="15"/>
  <c r="K42" i="15"/>
  <c r="K38" i="15" s="1"/>
  <c r="M42" i="15"/>
  <c r="O42" i="15"/>
  <c r="Q42" i="15"/>
  <c r="V42" i="15"/>
  <c r="G44" i="15"/>
  <c r="I44" i="15"/>
  <c r="I43" i="15" s="1"/>
  <c r="K44" i="15"/>
  <c r="K43" i="15" s="1"/>
  <c r="M44" i="15"/>
  <c r="O44" i="15"/>
  <c r="O43" i="15" s="1"/>
  <c r="Q44" i="15"/>
  <c r="Q43" i="15" s="1"/>
  <c r="V44" i="15"/>
  <c r="G45" i="15"/>
  <c r="M45" i="15" s="1"/>
  <c r="I45" i="15"/>
  <c r="K45" i="15"/>
  <c r="O45" i="15"/>
  <c r="Q45" i="15"/>
  <c r="V45" i="15"/>
  <c r="G46" i="15"/>
  <c r="I46" i="15"/>
  <c r="K46" i="15"/>
  <c r="M46" i="15"/>
  <c r="O46" i="15"/>
  <c r="Q46" i="15"/>
  <c r="V46" i="15"/>
  <c r="V43" i="15" s="1"/>
  <c r="G47" i="15"/>
  <c r="M47" i="15" s="1"/>
  <c r="I47" i="15"/>
  <c r="K47" i="15"/>
  <c r="O47" i="15"/>
  <c r="Q47" i="15"/>
  <c r="V47" i="15"/>
  <c r="G49" i="15"/>
  <c r="I49" i="15"/>
  <c r="I48" i="15" s="1"/>
  <c r="K49" i="15"/>
  <c r="K48" i="15" s="1"/>
  <c r="O49" i="15"/>
  <c r="Q49" i="15"/>
  <c r="V49" i="15"/>
  <c r="G50" i="15"/>
  <c r="I50" i="15"/>
  <c r="K50" i="15"/>
  <c r="M50" i="15"/>
  <c r="O50" i="15"/>
  <c r="Q50" i="15"/>
  <c r="V50" i="15"/>
  <c r="G52" i="15"/>
  <c r="M52" i="15" s="1"/>
  <c r="I52" i="15"/>
  <c r="K52" i="15"/>
  <c r="O52" i="15"/>
  <c r="O48" i="15" s="1"/>
  <c r="Q52" i="15"/>
  <c r="V52" i="15"/>
  <c r="G53" i="15"/>
  <c r="M53" i="15" s="1"/>
  <c r="I53" i="15"/>
  <c r="K53" i="15"/>
  <c r="O53" i="15"/>
  <c r="Q53" i="15"/>
  <c r="V53" i="15"/>
  <c r="G54" i="15"/>
  <c r="I54" i="15"/>
  <c r="K54" i="15"/>
  <c r="M54" i="15"/>
  <c r="O54" i="15"/>
  <c r="Q54" i="15"/>
  <c r="Q48" i="15" s="1"/>
  <c r="V54" i="15"/>
  <c r="V48" i="15" s="1"/>
  <c r="G55" i="15"/>
  <c r="M55" i="15" s="1"/>
  <c r="I55" i="15"/>
  <c r="K55" i="15"/>
  <c r="O55" i="15"/>
  <c r="Q55" i="15"/>
  <c r="V55" i="15"/>
  <c r="G56" i="15"/>
  <c r="I56" i="15"/>
  <c r="K56" i="15"/>
  <c r="M56" i="15"/>
  <c r="O56" i="15"/>
  <c r="Q56" i="15"/>
  <c r="V56" i="15"/>
  <c r="G58" i="15"/>
  <c r="I78" i="1" s="1"/>
  <c r="I58" i="15"/>
  <c r="G59" i="15"/>
  <c r="I59" i="15"/>
  <c r="K59" i="15"/>
  <c r="K58" i="15" s="1"/>
  <c r="M59" i="15"/>
  <c r="O59" i="15"/>
  <c r="Q59" i="15"/>
  <c r="Q58" i="15" s="1"/>
  <c r="V59" i="15"/>
  <c r="V58" i="15" s="1"/>
  <c r="G60" i="15"/>
  <c r="I60" i="15"/>
  <c r="K60" i="15"/>
  <c r="M60" i="15"/>
  <c r="O60" i="15"/>
  <c r="Q60" i="15"/>
  <c r="V60" i="15"/>
  <c r="G61" i="15"/>
  <c r="M61" i="15" s="1"/>
  <c r="I61" i="15"/>
  <c r="K61" i="15"/>
  <c r="O61" i="15"/>
  <c r="Q61" i="15"/>
  <c r="V61" i="15"/>
  <c r="G62" i="15"/>
  <c r="I62" i="15"/>
  <c r="K62" i="15"/>
  <c r="M62" i="15"/>
  <c r="O62" i="15"/>
  <c r="O58" i="15" s="1"/>
  <c r="Q62" i="15"/>
  <c r="V62" i="15"/>
  <c r="I63" i="15"/>
  <c r="G64" i="15"/>
  <c r="I64" i="15"/>
  <c r="K64" i="15"/>
  <c r="K63" i="15" s="1"/>
  <c r="M64" i="15"/>
  <c r="O64" i="15"/>
  <c r="O63" i="15" s="1"/>
  <c r="Q64" i="15"/>
  <c r="Q63" i="15" s="1"/>
  <c r="V64" i="15"/>
  <c r="V63" i="15" s="1"/>
  <c r="G65" i="15"/>
  <c r="I65" i="15"/>
  <c r="K65" i="15"/>
  <c r="O65" i="15"/>
  <c r="Q65" i="15"/>
  <c r="V65" i="15"/>
  <c r="G67" i="15"/>
  <c r="I67" i="15"/>
  <c r="I66" i="15" s="1"/>
  <c r="K67" i="15"/>
  <c r="K66" i="15" s="1"/>
  <c r="O67" i="15"/>
  <c r="Q67" i="15"/>
  <c r="V67" i="15"/>
  <c r="G68" i="15"/>
  <c r="M68" i="15" s="1"/>
  <c r="I68" i="15"/>
  <c r="K68" i="15"/>
  <c r="O68" i="15"/>
  <c r="Q68" i="15"/>
  <c r="V68" i="15"/>
  <c r="G69" i="15"/>
  <c r="I69" i="15"/>
  <c r="K69" i="15"/>
  <c r="M69" i="15"/>
  <c r="O69" i="15"/>
  <c r="O66" i="15" s="1"/>
  <c r="Q69" i="15"/>
  <c r="V69" i="15"/>
  <c r="G70" i="15"/>
  <c r="M70" i="15" s="1"/>
  <c r="I70" i="15"/>
  <c r="K70" i="15"/>
  <c r="O70" i="15"/>
  <c r="Q70" i="15"/>
  <c r="V70" i="15"/>
  <c r="G71" i="15"/>
  <c r="I71" i="15"/>
  <c r="K71" i="15"/>
  <c r="M71" i="15"/>
  <c r="O71" i="15"/>
  <c r="Q71" i="15"/>
  <c r="Q66" i="15" s="1"/>
  <c r="V71" i="15"/>
  <c r="V66" i="15" s="1"/>
  <c r="I72" i="15"/>
  <c r="K72" i="15"/>
  <c r="G73" i="15"/>
  <c r="G72" i="15" s="1"/>
  <c r="I73" i="15"/>
  <c r="K73" i="15"/>
  <c r="M73" i="15"/>
  <c r="M72" i="15" s="1"/>
  <c r="O73" i="15"/>
  <c r="O72" i="15" s="1"/>
  <c r="Q73" i="15"/>
  <c r="Q72" i="15" s="1"/>
  <c r="V73" i="15"/>
  <c r="V72" i="15" s="1"/>
  <c r="I74" i="15"/>
  <c r="G75" i="15"/>
  <c r="I75" i="15"/>
  <c r="K75" i="15"/>
  <c r="M75" i="15"/>
  <c r="O75" i="15"/>
  <c r="Q75" i="15"/>
  <c r="Q74" i="15" s="1"/>
  <c r="V75" i="15"/>
  <c r="V74" i="15" s="1"/>
  <c r="G76" i="15"/>
  <c r="I76" i="15"/>
  <c r="K76" i="15"/>
  <c r="K74" i="15" s="1"/>
  <c r="M76" i="15"/>
  <c r="O76" i="15"/>
  <c r="Q76" i="15"/>
  <c r="V76" i="15"/>
  <c r="G77" i="15"/>
  <c r="M77" i="15" s="1"/>
  <c r="I77" i="15"/>
  <c r="K77" i="15"/>
  <c r="O77" i="15"/>
  <c r="Q77" i="15"/>
  <c r="V77" i="15"/>
  <c r="G78" i="15"/>
  <c r="I78" i="15"/>
  <c r="K78" i="15"/>
  <c r="M78" i="15"/>
  <c r="O78" i="15"/>
  <c r="O74" i="15" s="1"/>
  <c r="Q78" i="15"/>
  <c r="V78" i="15"/>
  <c r="G80" i="15"/>
  <c r="M80" i="15" s="1"/>
  <c r="I80" i="15"/>
  <c r="K80" i="15"/>
  <c r="O80" i="15"/>
  <c r="Q80" i="15"/>
  <c r="V80" i="15"/>
  <c r="G81" i="15"/>
  <c r="I81" i="15"/>
  <c r="K81" i="15"/>
  <c r="M81" i="15"/>
  <c r="O81" i="15"/>
  <c r="Q81" i="15"/>
  <c r="V81" i="15"/>
  <c r="G83" i="15"/>
  <c r="I83" i="15"/>
  <c r="K83" i="15"/>
  <c r="O83" i="15"/>
  <c r="Q83" i="15"/>
  <c r="V83" i="15"/>
  <c r="AE85" i="15"/>
  <c r="F44" i="1" s="1"/>
  <c r="G9" i="14"/>
  <c r="G8" i="14" s="1"/>
  <c r="I9" i="14"/>
  <c r="I8" i="14" s="1"/>
  <c r="K9" i="14"/>
  <c r="K8" i="14" s="1"/>
  <c r="M9" i="14"/>
  <c r="M8" i="14" s="1"/>
  <c r="O9" i="14"/>
  <c r="O8" i="14" s="1"/>
  <c r="Q9" i="14"/>
  <c r="Q8" i="14" s="1"/>
  <c r="V9" i="14"/>
  <c r="V8" i="14" s="1"/>
  <c r="I10" i="14"/>
  <c r="G11" i="14"/>
  <c r="G10" i="14" s="1"/>
  <c r="I11" i="14"/>
  <c r="K11" i="14"/>
  <c r="K10" i="14" s="1"/>
  <c r="M11" i="14"/>
  <c r="M10" i="14" s="1"/>
  <c r="O11" i="14"/>
  <c r="O10" i="14" s="1"/>
  <c r="Q11" i="14"/>
  <c r="Q10" i="14" s="1"/>
  <c r="V11" i="14"/>
  <c r="V10" i="14" s="1"/>
  <c r="G12" i="14"/>
  <c r="I12" i="14"/>
  <c r="K12" i="14"/>
  <c r="G13" i="14"/>
  <c r="I13" i="14"/>
  <c r="K13" i="14"/>
  <c r="M13" i="14"/>
  <c r="M12" i="14" s="1"/>
  <c r="O13" i="14"/>
  <c r="O12" i="14" s="1"/>
  <c r="Q13" i="14"/>
  <c r="Q12" i="14" s="1"/>
  <c r="V13" i="14"/>
  <c r="V12" i="14" s="1"/>
  <c r="G14" i="14"/>
  <c r="I14" i="14"/>
  <c r="K14" i="14"/>
  <c r="M14" i="14"/>
  <c r="O14" i="14"/>
  <c r="Q14" i="14"/>
  <c r="V14" i="14"/>
  <c r="G16" i="14"/>
  <c r="G15" i="14" s="1"/>
  <c r="I16" i="14"/>
  <c r="I15" i="14" s="1"/>
  <c r="K16" i="14"/>
  <c r="K15" i="14" s="1"/>
  <c r="O16" i="14"/>
  <c r="O15" i="14" s="1"/>
  <c r="Q16" i="14"/>
  <c r="Q15" i="14" s="1"/>
  <c r="V16" i="14"/>
  <c r="V15" i="14" s="1"/>
  <c r="G17" i="14"/>
  <c r="G18" i="14"/>
  <c r="I18" i="14"/>
  <c r="I17" i="14" s="1"/>
  <c r="K18" i="14"/>
  <c r="K17" i="14" s="1"/>
  <c r="M18" i="14"/>
  <c r="M17" i="14" s="1"/>
  <c r="O18" i="14"/>
  <c r="O17" i="14" s="1"/>
  <c r="Q18" i="14"/>
  <c r="Q17" i="14" s="1"/>
  <c r="V18" i="14"/>
  <c r="V17" i="14" s="1"/>
  <c r="I19" i="14"/>
  <c r="K19" i="14"/>
  <c r="G20" i="14"/>
  <c r="I20" i="14"/>
  <c r="K20" i="14"/>
  <c r="M20" i="14"/>
  <c r="O20" i="14"/>
  <c r="O19" i="14" s="1"/>
  <c r="Q20" i="14"/>
  <c r="Q19" i="14" s="1"/>
  <c r="V20" i="14"/>
  <c r="V19" i="14" s="1"/>
  <c r="G21" i="14"/>
  <c r="I21" i="14"/>
  <c r="K21" i="14"/>
  <c r="M21" i="14"/>
  <c r="O21" i="14"/>
  <c r="Q21" i="14"/>
  <c r="V21" i="14"/>
  <c r="G23" i="14"/>
  <c r="M23" i="14" s="1"/>
  <c r="I23" i="14"/>
  <c r="K23" i="14"/>
  <c r="O23" i="14"/>
  <c r="Q23" i="14"/>
  <c r="V23" i="14"/>
  <c r="I24" i="14"/>
  <c r="K24" i="14"/>
  <c r="O24" i="14"/>
  <c r="Q24" i="14"/>
  <c r="V24" i="14"/>
  <c r="G25" i="14"/>
  <c r="G24" i="14" s="1"/>
  <c r="I25" i="14"/>
  <c r="K25" i="14"/>
  <c r="M25" i="14"/>
  <c r="M24" i="14" s="1"/>
  <c r="O25" i="14"/>
  <c r="Q25" i="14"/>
  <c r="V25" i="14"/>
  <c r="K26" i="14"/>
  <c r="O26" i="14"/>
  <c r="Q26" i="14"/>
  <c r="V26" i="14"/>
  <c r="G27" i="14"/>
  <c r="M27" i="14" s="1"/>
  <c r="I27" i="14"/>
  <c r="I26" i="14" s="1"/>
  <c r="K27" i="14"/>
  <c r="O27" i="14"/>
  <c r="Q27" i="14"/>
  <c r="V27" i="14"/>
  <c r="G29" i="14"/>
  <c r="I29" i="14"/>
  <c r="K29" i="14"/>
  <c r="M29" i="14"/>
  <c r="O29" i="14"/>
  <c r="Q29" i="14"/>
  <c r="V29" i="14"/>
  <c r="I30" i="14"/>
  <c r="K30" i="14"/>
  <c r="G31" i="14"/>
  <c r="I31" i="14"/>
  <c r="K31" i="14"/>
  <c r="M31" i="14"/>
  <c r="O31" i="14"/>
  <c r="O30" i="14" s="1"/>
  <c r="Q31" i="14"/>
  <c r="Q30" i="14" s="1"/>
  <c r="V31" i="14"/>
  <c r="V30" i="14" s="1"/>
  <c r="G34" i="14"/>
  <c r="G30" i="14" s="1"/>
  <c r="I34" i="14"/>
  <c r="K34" i="14"/>
  <c r="M34" i="14"/>
  <c r="O34" i="14"/>
  <c r="Q34" i="14"/>
  <c r="V34" i="14"/>
  <c r="G36" i="14"/>
  <c r="I36" i="14"/>
  <c r="I35" i="14" s="1"/>
  <c r="K36" i="14"/>
  <c r="K35" i="14" s="1"/>
  <c r="M36" i="14"/>
  <c r="O36" i="14"/>
  <c r="O35" i="14" s="1"/>
  <c r="Q36" i="14"/>
  <c r="Q35" i="14" s="1"/>
  <c r="V36" i="14"/>
  <c r="V35" i="14" s="1"/>
  <c r="G37" i="14"/>
  <c r="M37" i="14" s="1"/>
  <c r="I37" i="14"/>
  <c r="K37" i="14"/>
  <c r="O37" i="14"/>
  <c r="Q37" i="14"/>
  <c r="V37" i="14"/>
  <c r="G38" i="14"/>
  <c r="M38" i="14" s="1"/>
  <c r="I38" i="14"/>
  <c r="K38" i="14"/>
  <c r="O38" i="14"/>
  <c r="Q38" i="14"/>
  <c r="V38" i="14"/>
  <c r="G39" i="14"/>
  <c r="M39" i="14" s="1"/>
  <c r="I39" i="14"/>
  <c r="K39" i="14"/>
  <c r="O39" i="14"/>
  <c r="Q39" i="14"/>
  <c r="V39" i="14"/>
  <c r="G40" i="14"/>
  <c r="I40" i="14"/>
  <c r="K40" i="14"/>
  <c r="M40" i="14"/>
  <c r="O40" i="14"/>
  <c r="Q40" i="14"/>
  <c r="V40" i="14"/>
  <c r="G41" i="14"/>
  <c r="I41" i="14"/>
  <c r="K41" i="14"/>
  <c r="M41" i="14"/>
  <c r="O41" i="14"/>
  <c r="Q41" i="14"/>
  <c r="V41" i="14"/>
  <c r="G42" i="14"/>
  <c r="I42" i="14"/>
  <c r="K42" i="14"/>
  <c r="M42" i="14"/>
  <c r="O42" i="14"/>
  <c r="Q42" i="14"/>
  <c r="V42" i="14"/>
  <c r="G43" i="14"/>
  <c r="I43" i="14"/>
  <c r="K43" i="14"/>
  <c r="O43" i="14"/>
  <c r="Q43" i="14"/>
  <c r="V43" i="14"/>
  <c r="G44" i="14"/>
  <c r="I44" i="14"/>
  <c r="K44" i="14"/>
  <c r="M44" i="14"/>
  <c r="M43" i="14" s="1"/>
  <c r="O44" i="14"/>
  <c r="Q44" i="14"/>
  <c r="V44" i="14"/>
  <c r="O46" i="14"/>
  <c r="Q46" i="14"/>
  <c r="V46" i="14"/>
  <c r="G47" i="14"/>
  <c r="M47" i="14" s="1"/>
  <c r="M46" i="14" s="1"/>
  <c r="I47" i="14"/>
  <c r="I46" i="14" s="1"/>
  <c r="K47" i="14"/>
  <c r="O47" i="14"/>
  <c r="Q47" i="14"/>
  <c r="V47" i="14"/>
  <c r="G48" i="14"/>
  <c r="I48" i="14"/>
  <c r="K48" i="14"/>
  <c r="M48" i="14"/>
  <c r="O48" i="14"/>
  <c r="Q48" i="14"/>
  <c r="V48" i="14"/>
  <c r="G49" i="14"/>
  <c r="I49" i="14"/>
  <c r="K49" i="14"/>
  <c r="K46" i="14" s="1"/>
  <c r="M49" i="14"/>
  <c r="O49" i="14"/>
  <c r="Q49" i="14"/>
  <c r="V49" i="14"/>
  <c r="G50" i="14"/>
  <c r="I50" i="14"/>
  <c r="K50" i="14"/>
  <c r="M50" i="14"/>
  <c r="O50" i="14"/>
  <c r="Q50" i="14"/>
  <c r="V50" i="14"/>
  <c r="Q51" i="14"/>
  <c r="G52" i="14"/>
  <c r="I52" i="14"/>
  <c r="K52" i="14"/>
  <c r="M52" i="14"/>
  <c r="O52" i="14"/>
  <c r="Q52" i="14"/>
  <c r="V52" i="14"/>
  <c r="V51" i="14" s="1"/>
  <c r="G53" i="14"/>
  <c r="I53" i="14"/>
  <c r="K53" i="14"/>
  <c r="M53" i="14"/>
  <c r="O53" i="14"/>
  <c r="Q53" i="14"/>
  <c r="V53" i="14"/>
  <c r="G55" i="14"/>
  <c r="M55" i="14" s="1"/>
  <c r="I55" i="14"/>
  <c r="K55" i="14"/>
  <c r="O55" i="14"/>
  <c r="Q55" i="14"/>
  <c r="V55" i="14"/>
  <c r="G56" i="14"/>
  <c r="M56" i="14" s="1"/>
  <c r="I56" i="14"/>
  <c r="K56" i="14"/>
  <c r="O56" i="14"/>
  <c r="Q56" i="14"/>
  <c r="V56" i="14"/>
  <c r="G57" i="14"/>
  <c r="M57" i="14" s="1"/>
  <c r="I57" i="14"/>
  <c r="I51" i="14" s="1"/>
  <c r="K57" i="14"/>
  <c r="K51" i="14" s="1"/>
  <c r="O57" i="14"/>
  <c r="Q57" i="14"/>
  <c r="V57" i="14"/>
  <c r="G58" i="14"/>
  <c r="I58" i="14"/>
  <c r="K58" i="14"/>
  <c r="M58" i="14"/>
  <c r="O58" i="14"/>
  <c r="Q58" i="14"/>
  <c r="V58" i="14"/>
  <c r="G59" i="14"/>
  <c r="I59" i="14"/>
  <c r="K59" i="14"/>
  <c r="M59" i="14"/>
  <c r="O59" i="14"/>
  <c r="O51" i="14" s="1"/>
  <c r="Q59" i="14"/>
  <c r="V59" i="14"/>
  <c r="G61" i="14"/>
  <c r="G60" i="14" s="1"/>
  <c r="I61" i="14"/>
  <c r="I60" i="14" s="1"/>
  <c r="K61" i="14"/>
  <c r="K60" i="14" s="1"/>
  <c r="M61" i="14"/>
  <c r="M60" i="14" s="1"/>
  <c r="O61" i="14"/>
  <c r="O60" i="14" s="1"/>
  <c r="Q61" i="14"/>
  <c r="Q60" i="14" s="1"/>
  <c r="V61" i="14"/>
  <c r="V60" i="14" s="1"/>
  <c r="G62" i="14"/>
  <c r="I62" i="14"/>
  <c r="K62" i="14"/>
  <c r="M62" i="14"/>
  <c r="O62" i="14"/>
  <c r="Q62" i="14"/>
  <c r="V62" i="14"/>
  <c r="G63" i="14"/>
  <c r="I63" i="14"/>
  <c r="K63" i="14"/>
  <c r="M63" i="14"/>
  <c r="O63" i="14"/>
  <c r="Q63" i="14"/>
  <c r="V63" i="14"/>
  <c r="G64" i="14"/>
  <c r="I64" i="14"/>
  <c r="G65" i="14"/>
  <c r="I65" i="14"/>
  <c r="K65" i="14"/>
  <c r="K64" i="14" s="1"/>
  <c r="M65" i="14"/>
  <c r="M64" i="14" s="1"/>
  <c r="O65" i="14"/>
  <c r="O64" i="14" s="1"/>
  <c r="Q65" i="14"/>
  <c r="Q64" i="14" s="1"/>
  <c r="V65" i="14"/>
  <c r="V64" i="14" s="1"/>
  <c r="I67" i="14"/>
  <c r="K67" i="14"/>
  <c r="G68" i="14"/>
  <c r="I68" i="14"/>
  <c r="K68" i="14"/>
  <c r="M68" i="14"/>
  <c r="O68" i="14"/>
  <c r="O67" i="14" s="1"/>
  <c r="Q68" i="14"/>
  <c r="Q67" i="14" s="1"/>
  <c r="V68" i="14"/>
  <c r="V67" i="14" s="1"/>
  <c r="G69" i="14"/>
  <c r="M69" i="14" s="1"/>
  <c r="I69" i="14"/>
  <c r="K69" i="14"/>
  <c r="O69" i="14"/>
  <c r="Q69" i="14"/>
  <c r="V69" i="14"/>
  <c r="G70" i="14"/>
  <c r="I70" i="14"/>
  <c r="K70" i="14"/>
  <c r="M70" i="14"/>
  <c r="O70" i="14"/>
  <c r="Q70" i="14"/>
  <c r="V70" i="14"/>
  <c r="G71" i="14"/>
  <c r="M71" i="14" s="1"/>
  <c r="I71" i="14"/>
  <c r="K71" i="14"/>
  <c r="O71" i="14"/>
  <c r="Q71" i="14"/>
  <c r="V71" i="14"/>
  <c r="G72" i="14"/>
  <c r="I72" i="14"/>
  <c r="K72" i="14"/>
  <c r="O72" i="14"/>
  <c r="Q72" i="14"/>
  <c r="V72" i="14"/>
  <c r="O73" i="14"/>
  <c r="Q73" i="14"/>
  <c r="V73" i="14"/>
  <c r="G74" i="14"/>
  <c r="M74" i="14" s="1"/>
  <c r="M73" i="14" s="1"/>
  <c r="I74" i="14"/>
  <c r="I73" i="14" s="1"/>
  <c r="K74" i="14"/>
  <c r="K73" i="14" s="1"/>
  <c r="O74" i="14"/>
  <c r="Q74" i="14"/>
  <c r="V74" i="14"/>
  <c r="G76" i="14"/>
  <c r="I76" i="14"/>
  <c r="I75" i="14" s="1"/>
  <c r="K76" i="14"/>
  <c r="K75" i="14" s="1"/>
  <c r="M76" i="14"/>
  <c r="O76" i="14"/>
  <c r="O75" i="14" s="1"/>
  <c r="Q76" i="14"/>
  <c r="V76" i="14"/>
  <c r="G77" i="14"/>
  <c r="I77" i="14"/>
  <c r="K77" i="14"/>
  <c r="M77" i="14"/>
  <c r="O77" i="14"/>
  <c r="Q77" i="14"/>
  <c r="V77" i="14"/>
  <c r="G78" i="14"/>
  <c r="M78" i="14" s="1"/>
  <c r="I78" i="14"/>
  <c r="K78" i="14"/>
  <c r="O78" i="14"/>
  <c r="Q78" i="14"/>
  <c r="Q75" i="14" s="1"/>
  <c r="V78" i="14"/>
  <c r="V75" i="14" s="1"/>
  <c r="G80" i="14"/>
  <c r="I80" i="14"/>
  <c r="K80" i="14"/>
  <c r="M80" i="14"/>
  <c r="O80" i="14"/>
  <c r="Q80" i="14"/>
  <c r="V80" i="14"/>
  <c r="G81" i="14"/>
  <c r="M81" i="14" s="1"/>
  <c r="I81" i="14"/>
  <c r="K81" i="14"/>
  <c r="O81" i="14"/>
  <c r="Q81" i="14"/>
  <c r="V81" i="14"/>
  <c r="G83" i="14"/>
  <c r="M83" i="14" s="1"/>
  <c r="I83" i="14"/>
  <c r="K83" i="14"/>
  <c r="O83" i="14"/>
  <c r="Q83" i="14"/>
  <c r="V83" i="14"/>
  <c r="AE85" i="14"/>
  <c r="F43" i="1" s="1"/>
  <c r="G9" i="13"/>
  <c r="G8" i="13" s="1"/>
  <c r="I59" i="1" s="1"/>
  <c r="I9" i="13"/>
  <c r="I8" i="13" s="1"/>
  <c r="K9" i="13"/>
  <c r="K8" i="13" s="1"/>
  <c r="O9" i="13"/>
  <c r="O8" i="13" s="1"/>
  <c r="Q9" i="13"/>
  <c r="Q8" i="13" s="1"/>
  <c r="V9" i="13"/>
  <c r="V8" i="13" s="1"/>
  <c r="G12" i="13"/>
  <c r="M12" i="13" s="1"/>
  <c r="I12" i="13"/>
  <c r="K12" i="13"/>
  <c r="O12" i="13"/>
  <c r="Q12" i="13"/>
  <c r="V12" i="13"/>
  <c r="G16" i="13"/>
  <c r="M16" i="13" s="1"/>
  <c r="I16" i="13"/>
  <c r="K16" i="13"/>
  <c r="O16" i="13"/>
  <c r="Q16" i="13"/>
  <c r="V16" i="13"/>
  <c r="G17" i="13"/>
  <c r="M17" i="13" s="1"/>
  <c r="I17" i="13"/>
  <c r="K17" i="13"/>
  <c r="O17" i="13"/>
  <c r="Q17" i="13"/>
  <c r="V17" i="13"/>
  <c r="G19" i="13"/>
  <c r="G18" i="13" s="1"/>
  <c r="I61" i="1" s="1"/>
  <c r="I19" i="13"/>
  <c r="I18" i="13" s="1"/>
  <c r="K19" i="13"/>
  <c r="K18" i="13" s="1"/>
  <c r="O19" i="13"/>
  <c r="O18" i="13" s="1"/>
  <c r="Q19" i="13"/>
  <c r="Q18" i="13" s="1"/>
  <c r="V19" i="13"/>
  <c r="V18" i="13" s="1"/>
  <c r="G24" i="13"/>
  <c r="M24" i="13" s="1"/>
  <c r="I24" i="13"/>
  <c r="K24" i="13"/>
  <c r="O24" i="13"/>
  <c r="Q24" i="13"/>
  <c r="V24" i="13"/>
  <c r="G34" i="13"/>
  <c r="M34" i="13" s="1"/>
  <c r="I34" i="13"/>
  <c r="K34" i="13"/>
  <c r="O34" i="13"/>
  <c r="Q34" i="13"/>
  <c r="V34" i="13"/>
  <c r="G45" i="13"/>
  <c r="M45" i="13" s="1"/>
  <c r="I45" i="13"/>
  <c r="K45" i="13"/>
  <c r="O45" i="13"/>
  <c r="Q45" i="13"/>
  <c r="V45" i="13"/>
  <c r="G46" i="13"/>
  <c r="M46" i="13" s="1"/>
  <c r="I46" i="13"/>
  <c r="K46" i="13"/>
  <c r="O46" i="13"/>
  <c r="Q46" i="13"/>
  <c r="V46" i="13"/>
  <c r="G47" i="13"/>
  <c r="M47" i="13" s="1"/>
  <c r="I47" i="13"/>
  <c r="K47" i="13"/>
  <c r="O47" i="13"/>
  <c r="Q47" i="13"/>
  <c r="V47" i="13"/>
  <c r="G57" i="13"/>
  <c r="M57" i="13" s="1"/>
  <c r="I57" i="13"/>
  <c r="K57" i="13"/>
  <c r="O57" i="13"/>
  <c r="Q57" i="13"/>
  <c r="V57" i="13"/>
  <c r="G59" i="13"/>
  <c r="G58" i="13" s="1"/>
  <c r="I59" i="13"/>
  <c r="I58" i="13" s="1"/>
  <c r="K59" i="13"/>
  <c r="K58" i="13" s="1"/>
  <c r="O59" i="13"/>
  <c r="O58" i="13" s="1"/>
  <c r="Q59" i="13"/>
  <c r="Q58" i="13" s="1"/>
  <c r="V59" i="13"/>
  <c r="V58" i="13" s="1"/>
  <c r="G70" i="13"/>
  <c r="I70" i="13"/>
  <c r="K70" i="13"/>
  <c r="O70" i="13"/>
  <c r="Q70" i="13"/>
  <c r="V70" i="13"/>
  <c r="G72" i="13"/>
  <c r="M72" i="13" s="1"/>
  <c r="I72" i="13"/>
  <c r="K72" i="13"/>
  <c r="O72" i="13"/>
  <c r="Q72" i="13"/>
  <c r="V72" i="13"/>
  <c r="G74" i="13"/>
  <c r="G73" i="13" s="1"/>
  <c r="I66" i="1" s="1"/>
  <c r="I74" i="13"/>
  <c r="I73" i="13" s="1"/>
  <c r="K74" i="13"/>
  <c r="K73" i="13" s="1"/>
  <c r="O74" i="13"/>
  <c r="O73" i="13" s="1"/>
  <c r="Q74" i="13"/>
  <c r="Q73" i="13" s="1"/>
  <c r="V74" i="13"/>
  <c r="V73" i="13" s="1"/>
  <c r="G76" i="13"/>
  <c r="G75" i="13" s="1"/>
  <c r="I76" i="13"/>
  <c r="I75" i="13" s="1"/>
  <c r="K76" i="13"/>
  <c r="K75" i="13" s="1"/>
  <c r="O76" i="13"/>
  <c r="O75" i="13" s="1"/>
  <c r="Q76" i="13"/>
  <c r="Q75" i="13" s="1"/>
  <c r="V76" i="13"/>
  <c r="V75" i="13" s="1"/>
  <c r="G78" i="13"/>
  <c r="M78" i="13" s="1"/>
  <c r="M77" i="13" s="1"/>
  <c r="I78" i="13"/>
  <c r="I77" i="13" s="1"/>
  <c r="K78" i="13"/>
  <c r="K77" i="13" s="1"/>
  <c r="O78" i="13"/>
  <c r="O77" i="13" s="1"/>
  <c r="Q78" i="13"/>
  <c r="Q77" i="13" s="1"/>
  <c r="V78" i="13"/>
  <c r="V77" i="13" s="1"/>
  <c r="G80" i="13"/>
  <c r="M80" i="13" s="1"/>
  <c r="I80" i="13"/>
  <c r="K80" i="13"/>
  <c r="O80" i="13"/>
  <c r="Q80" i="13"/>
  <c r="V80" i="13"/>
  <c r="G82" i="13"/>
  <c r="M82" i="13" s="1"/>
  <c r="I82" i="13"/>
  <c r="K82" i="13"/>
  <c r="O82" i="13"/>
  <c r="Q82" i="13"/>
  <c r="V82" i="13"/>
  <c r="G83" i="13"/>
  <c r="M83" i="13" s="1"/>
  <c r="I83" i="13"/>
  <c r="K83" i="13"/>
  <c r="O83" i="13"/>
  <c r="Q83" i="13"/>
  <c r="V83" i="13"/>
  <c r="G84" i="13"/>
  <c r="M84" i="13" s="1"/>
  <c r="I84" i="13"/>
  <c r="K84" i="13"/>
  <c r="O84" i="13"/>
  <c r="Q84" i="13"/>
  <c r="V84" i="13"/>
  <c r="G85" i="13"/>
  <c r="M85" i="13" s="1"/>
  <c r="I85" i="13"/>
  <c r="K85" i="13"/>
  <c r="O85" i="13"/>
  <c r="Q85" i="13"/>
  <c r="V85" i="13"/>
  <c r="G86" i="13"/>
  <c r="M86" i="13" s="1"/>
  <c r="I86" i="13"/>
  <c r="K86" i="13"/>
  <c r="O86" i="13"/>
  <c r="Q86" i="13"/>
  <c r="V86" i="13"/>
  <c r="G88" i="13"/>
  <c r="M88" i="13" s="1"/>
  <c r="I88" i="13"/>
  <c r="K88" i="13"/>
  <c r="O88" i="13"/>
  <c r="Q88" i="13"/>
  <c r="V88" i="13"/>
  <c r="G89" i="13"/>
  <c r="M89" i="13" s="1"/>
  <c r="I89" i="13"/>
  <c r="K89" i="13"/>
  <c r="O89" i="13"/>
  <c r="Q89" i="13"/>
  <c r="V89" i="13"/>
  <c r="G100" i="13"/>
  <c r="G99" i="13" s="1"/>
  <c r="I100" i="13"/>
  <c r="I99" i="13" s="1"/>
  <c r="K100" i="13"/>
  <c r="K99" i="13" s="1"/>
  <c r="O100" i="13"/>
  <c r="O99" i="13" s="1"/>
  <c r="Q100" i="13"/>
  <c r="Q99" i="13" s="1"/>
  <c r="V100" i="13"/>
  <c r="V99" i="13" s="1"/>
  <c r="G113" i="13"/>
  <c r="I113" i="13"/>
  <c r="K113" i="13"/>
  <c r="O113" i="13"/>
  <c r="Q113" i="13"/>
  <c r="V113" i="13"/>
  <c r="G114" i="13"/>
  <c r="M114" i="13" s="1"/>
  <c r="I114" i="13"/>
  <c r="K114" i="13"/>
  <c r="O114" i="13"/>
  <c r="Q114" i="13"/>
  <c r="V114" i="13"/>
  <c r="G116" i="13"/>
  <c r="M116" i="13" s="1"/>
  <c r="I116" i="13"/>
  <c r="K116" i="13"/>
  <c r="O116" i="13"/>
  <c r="Q116" i="13"/>
  <c r="V116" i="13"/>
  <c r="G117" i="13"/>
  <c r="I117" i="13"/>
  <c r="K117" i="13"/>
  <c r="O117" i="13"/>
  <c r="Q117" i="13"/>
  <c r="V117" i="13"/>
  <c r="G120" i="13"/>
  <c r="M120" i="13" s="1"/>
  <c r="I120" i="13"/>
  <c r="K120" i="13"/>
  <c r="O120" i="13"/>
  <c r="Q120" i="13"/>
  <c r="V120" i="13"/>
  <c r="G122" i="13"/>
  <c r="M122" i="13" s="1"/>
  <c r="I122" i="13"/>
  <c r="K122" i="13"/>
  <c r="O122" i="13"/>
  <c r="Q122" i="13"/>
  <c r="V122" i="13"/>
  <c r="G123" i="13"/>
  <c r="M123" i="13" s="1"/>
  <c r="I123" i="13"/>
  <c r="K123" i="13"/>
  <c r="O123" i="13"/>
  <c r="Q123" i="13"/>
  <c r="V123" i="13"/>
  <c r="G125" i="13"/>
  <c r="M125" i="13" s="1"/>
  <c r="I125" i="13"/>
  <c r="K125" i="13"/>
  <c r="O125" i="13"/>
  <c r="Q125" i="13"/>
  <c r="V125" i="13"/>
  <c r="G126" i="13"/>
  <c r="I126" i="13"/>
  <c r="K126" i="13"/>
  <c r="M126" i="13"/>
  <c r="O126" i="13"/>
  <c r="Q126" i="13"/>
  <c r="V126" i="13"/>
  <c r="G127" i="13"/>
  <c r="M127" i="13" s="1"/>
  <c r="I127" i="13"/>
  <c r="K127" i="13"/>
  <c r="O127" i="13"/>
  <c r="Q127" i="13"/>
  <c r="V127" i="13"/>
  <c r="G128" i="13"/>
  <c r="M128" i="13" s="1"/>
  <c r="I128" i="13"/>
  <c r="K128" i="13"/>
  <c r="O128" i="13"/>
  <c r="Q128" i="13"/>
  <c r="V128" i="13"/>
  <c r="G130" i="13"/>
  <c r="M130" i="13" s="1"/>
  <c r="I130" i="13"/>
  <c r="K130" i="13"/>
  <c r="O130" i="13"/>
  <c r="Q130" i="13"/>
  <c r="V130" i="13"/>
  <c r="G131" i="13"/>
  <c r="M131" i="13" s="1"/>
  <c r="I131" i="13"/>
  <c r="K131" i="13"/>
  <c r="O131" i="13"/>
  <c r="Q131" i="13"/>
  <c r="V131" i="13"/>
  <c r="G132" i="13"/>
  <c r="I132" i="13"/>
  <c r="K132" i="13"/>
  <c r="O132" i="13"/>
  <c r="Q132" i="13"/>
  <c r="V132" i="13"/>
  <c r="G133" i="13"/>
  <c r="M133" i="13" s="1"/>
  <c r="I133" i="13"/>
  <c r="K133" i="13"/>
  <c r="O133" i="13"/>
  <c r="Q133" i="13"/>
  <c r="V133" i="13"/>
  <c r="G134" i="13"/>
  <c r="M134" i="13" s="1"/>
  <c r="I134" i="13"/>
  <c r="K134" i="13"/>
  <c r="O134" i="13"/>
  <c r="Q134" i="13"/>
  <c r="V134" i="13"/>
  <c r="G135" i="13"/>
  <c r="M135" i="13" s="1"/>
  <c r="I135" i="13"/>
  <c r="K135" i="13"/>
  <c r="O135" i="13"/>
  <c r="Q135" i="13"/>
  <c r="V135" i="13"/>
  <c r="G136" i="13"/>
  <c r="I136" i="13"/>
  <c r="K136" i="13"/>
  <c r="M136" i="13"/>
  <c r="O136" i="13"/>
  <c r="Q136" i="13"/>
  <c r="V136" i="13"/>
  <c r="G137" i="13"/>
  <c r="M137" i="13" s="1"/>
  <c r="I137" i="13"/>
  <c r="K137" i="13"/>
  <c r="O137" i="13"/>
  <c r="Q137" i="13"/>
  <c r="V137" i="13"/>
  <c r="G138" i="13"/>
  <c r="M138" i="13" s="1"/>
  <c r="I138" i="13"/>
  <c r="K138" i="13"/>
  <c r="O138" i="13"/>
  <c r="Q138" i="13"/>
  <c r="V138" i="13"/>
  <c r="G140" i="13"/>
  <c r="M140" i="13" s="1"/>
  <c r="I140" i="13"/>
  <c r="K140" i="13"/>
  <c r="O140" i="13"/>
  <c r="Q140" i="13"/>
  <c r="V140" i="13"/>
  <c r="G141" i="13"/>
  <c r="M141" i="13" s="1"/>
  <c r="I141" i="13"/>
  <c r="K141" i="13"/>
  <c r="O141" i="13"/>
  <c r="Q141" i="13"/>
  <c r="V141" i="13"/>
  <c r="G142" i="13"/>
  <c r="M142" i="13" s="1"/>
  <c r="I142" i="13"/>
  <c r="K142" i="13"/>
  <c r="O142" i="13"/>
  <c r="Q142" i="13"/>
  <c r="V142" i="13"/>
  <c r="G143" i="13"/>
  <c r="M143" i="13" s="1"/>
  <c r="I143" i="13"/>
  <c r="K143" i="13"/>
  <c r="O143" i="13"/>
  <c r="Q143" i="13"/>
  <c r="V143" i="13"/>
  <c r="G144" i="13"/>
  <c r="M144" i="13" s="1"/>
  <c r="I144" i="13"/>
  <c r="K144" i="13"/>
  <c r="O144" i="13"/>
  <c r="Q144" i="13"/>
  <c r="V144" i="13"/>
  <c r="G145" i="13"/>
  <c r="M145" i="13" s="1"/>
  <c r="I145" i="13"/>
  <c r="K145" i="13"/>
  <c r="O145" i="13"/>
  <c r="Q145" i="13"/>
  <c r="V145" i="13"/>
  <c r="G146" i="13"/>
  <c r="M146" i="13" s="1"/>
  <c r="I146" i="13"/>
  <c r="K146" i="13"/>
  <c r="O146" i="13"/>
  <c r="Q146" i="13"/>
  <c r="V146" i="13"/>
  <c r="G148" i="13"/>
  <c r="M148" i="13" s="1"/>
  <c r="I148" i="13"/>
  <c r="K148" i="13"/>
  <c r="O148" i="13"/>
  <c r="Q148" i="13"/>
  <c r="V148" i="13"/>
  <c r="G149" i="13"/>
  <c r="M149" i="13" s="1"/>
  <c r="I149" i="13"/>
  <c r="K149" i="13"/>
  <c r="O149" i="13"/>
  <c r="Q149" i="13"/>
  <c r="V149" i="13"/>
  <c r="G150" i="13"/>
  <c r="M150" i="13" s="1"/>
  <c r="I150" i="13"/>
  <c r="K150" i="13"/>
  <c r="O150" i="13"/>
  <c r="Q150" i="13"/>
  <c r="V150" i="13"/>
  <c r="G151" i="13"/>
  <c r="M151" i="13" s="1"/>
  <c r="I151" i="13"/>
  <c r="K151" i="13"/>
  <c r="O151" i="13"/>
  <c r="Q151" i="13"/>
  <c r="V151" i="13"/>
  <c r="G154" i="13"/>
  <c r="M154" i="13" s="1"/>
  <c r="I154" i="13"/>
  <c r="K154" i="13"/>
  <c r="O154" i="13"/>
  <c r="Q154" i="13"/>
  <c r="V154" i="13"/>
  <c r="G155" i="13"/>
  <c r="M155" i="13" s="1"/>
  <c r="I155" i="13"/>
  <c r="K155" i="13"/>
  <c r="O155" i="13"/>
  <c r="Q155" i="13"/>
  <c r="V155" i="13"/>
  <c r="G157" i="13"/>
  <c r="I157" i="13"/>
  <c r="K157" i="13"/>
  <c r="O157" i="13"/>
  <c r="Q157" i="13"/>
  <c r="V157" i="13"/>
  <c r="G159" i="13"/>
  <c r="M159" i="13" s="1"/>
  <c r="I159" i="13"/>
  <c r="K159" i="13"/>
  <c r="O159" i="13"/>
  <c r="Q159" i="13"/>
  <c r="V159" i="13"/>
  <c r="G163" i="13"/>
  <c r="M163" i="13" s="1"/>
  <c r="I163" i="13"/>
  <c r="K163" i="13"/>
  <c r="O163" i="13"/>
  <c r="Q163" i="13"/>
  <c r="V163" i="13"/>
  <c r="G164" i="13"/>
  <c r="M164" i="13" s="1"/>
  <c r="I164" i="13"/>
  <c r="K164" i="13"/>
  <c r="O164" i="13"/>
  <c r="Q164" i="13"/>
  <c r="V164" i="13"/>
  <c r="G165" i="13"/>
  <c r="I165" i="13"/>
  <c r="K165" i="13"/>
  <c r="M165" i="13"/>
  <c r="O165" i="13"/>
  <c r="Q165" i="13"/>
  <c r="V165" i="13"/>
  <c r="G166" i="13"/>
  <c r="M166" i="13" s="1"/>
  <c r="I166" i="13"/>
  <c r="K166" i="13"/>
  <c r="O166" i="13"/>
  <c r="Q166" i="13"/>
  <c r="V166" i="13"/>
  <c r="G167" i="13"/>
  <c r="I167" i="13"/>
  <c r="K167" i="13"/>
  <c r="M167" i="13"/>
  <c r="O167" i="13"/>
  <c r="Q167" i="13"/>
  <c r="V167" i="13"/>
  <c r="G168" i="13"/>
  <c r="M168" i="13" s="1"/>
  <c r="I168" i="13"/>
  <c r="K168" i="13"/>
  <c r="O168" i="13"/>
  <c r="Q168" i="13"/>
  <c r="V168" i="13"/>
  <c r="G171" i="13"/>
  <c r="M171" i="13" s="1"/>
  <c r="I171" i="13"/>
  <c r="K171" i="13"/>
  <c r="O171" i="13"/>
  <c r="Q171" i="13"/>
  <c r="V171" i="13"/>
  <c r="G172" i="13"/>
  <c r="M172" i="13" s="1"/>
  <c r="I172" i="13"/>
  <c r="K172" i="13"/>
  <c r="O172" i="13"/>
  <c r="Q172" i="13"/>
  <c r="V172" i="13"/>
  <c r="G183" i="13"/>
  <c r="M183" i="13" s="1"/>
  <c r="I183" i="13"/>
  <c r="K183" i="13"/>
  <c r="O183" i="13"/>
  <c r="Q183" i="13"/>
  <c r="V183" i="13"/>
  <c r="G185" i="13"/>
  <c r="M185" i="13" s="1"/>
  <c r="I185" i="13"/>
  <c r="K185" i="13"/>
  <c r="O185" i="13"/>
  <c r="Q185" i="13"/>
  <c r="V185" i="13"/>
  <c r="G186" i="13"/>
  <c r="M186" i="13" s="1"/>
  <c r="I186" i="13"/>
  <c r="K186" i="13"/>
  <c r="O186" i="13"/>
  <c r="Q186" i="13"/>
  <c r="V186" i="13"/>
  <c r="G187" i="13"/>
  <c r="M187" i="13" s="1"/>
  <c r="I187" i="13"/>
  <c r="K187" i="13"/>
  <c r="O187" i="13"/>
  <c r="Q187" i="13"/>
  <c r="V187" i="13"/>
  <c r="G188" i="13"/>
  <c r="M188" i="13" s="1"/>
  <c r="I188" i="13"/>
  <c r="K188" i="13"/>
  <c r="O188" i="13"/>
  <c r="Q188" i="13"/>
  <c r="V188" i="13"/>
  <c r="G192" i="13"/>
  <c r="I192" i="13"/>
  <c r="K192" i="13"/>
  <c r="O192" i="13"/>
  <c r="Q192" i="13"/>
  <c r="V192" i="13"/>
  <c r="G194" i="13"/>
  <c r="M194" i="13" s="1"/>
  <c r="I194" i="13"/>
  <c r="K194" i="13"/>
  <c r="O194" i="13"/>
  <c r="Q194" i="13"/>
  <c r="V194" i="13"/>
  <c r="G205" i="13"/>
  <c r="I205" i="13"/>
  <c r="K205" i="13"/>
  <c r="O205" i="13"/>
  <c r="Q205" i="13"/>
  <c r="V205" i="13"/>
  <c r="G206" i="13"/>
  <c r="M206" i="13" s="1"/>
  <c r="I206" i="13"/>
  <c r="K206" i="13"/>
  <c r="O206" i="13"/>
  <c r="Q206" i="13"/>
  <c r="V206" i="13"/>
  <c r="G208" i="13"/>
  <c r="I208" i="13"/>
  <c r="K208" i="13"/>
  <c r="M208" i="13"/>
  <c r="O208" i="13"/>
  <c r="Q208" i="13"/>
  <c r="V208" i="13"/>
  <c r="G210" i="13"/>
  <c r="M210" i="13" s="1"/>
  <c r="I210" i="13"/>
  <c r="K210" i="13"/>
  <c r="O210" i="13"/>
  <c r="Q210" i="13"/>
  <c r="V210" i="13"/>
  <c r="G212" i="13"/>
  <c r="M212" i="13" s="1"/>
  <c r="I212" i="13"/>
  <c r="K212" i="13"/>
  <c r="O212" i="13"/>
  <c r="Q212" i="13"/>
  <c r="V212" i="13"/>
  <c r="G218" i="13"/>
  <c r="M218" i="13" s="1"/>
  <c r="I218" i="13"/>
  <c r="K218" i="13"/>
  <c r="O218" i="13"/>
  <c r="Q218" i="13"/>
  <c r="V218" i="13"/>
  <c r="G220" i="13"/>
  <c r="M220" i="13" s="1"/>
  <c r="I220" i="13"/>
  <c r="K220" i="13"/>
  <c r="O220" i="13"/>
  <c r="Q220" i="13"/>
  <c r="V220" i="13"/>
  <c r="G223" i="13"/>
  <c r="M223" i="13" s="1"/>
  <c r="I223" i="13"/>
  <c r="K223" i="13"/>
  <c r="O223" i="13"/>
  <c r="Q223" i="13"/>
  <c r="V223" i="13"/>
  <c r="G224" i="13"/>
  <c r="M224" i="13" s="1"/>
  <c r="I224" i="13"/>
  <c r="K224" i="13"/>
  <c r="O224" i="13"/>
  <c r="Q224" i="13"/>
  <c r="V224" i="13"/>
  <c r="G225" i="13"/>
  <c r="I225" i="13"/>
  <c r="K225" i="13"/>
  <c r="M225" i="13"/>
  <c r="O225" i="13"/>
  <c r="Q225" i="13"/>
  <c r="V225" i="13"/>
  <c r="G226" i="13"/>
  <c r="M226" i="13" s="1"/>
  <c r="I226" i="13"/>
  <c r="K226" i="13"/>
  <c r="O226" i="13"/>
  <c r="Q226" i="13"/>
  <c r="V226" i="13"/>
  <c r="G227" i="13"/>
  <c r="M227" i="13" s="1"/>
  <c r="I227" i="13"/>
  <c r="K227" i="13"/>
  <c r="O227" i="13"/>
  <c r="Q227" i="13"/>
  <c r="V227" i="13"/>
  <c r="G228" i="13"/>
  <c r="M228" i="13" s="1"/>
  <c r="I228" i="13"/>
  <c r="K228" i="13"/>
  <c r="O228" i="13"/>
  <c r="Q228" i="13"/>
  <c r="V228" i="13"/>
  <c r="G229" i="13"/>
  <c r="M229" i="13" s="1"/>
  <c r="I229" i="13"/>
  <c r="K229" i="13"/>
  <c r="O229" i="13"/>
  <c r="Q229" i="13"/>
  <c r="V229" i="13"/>
  <c r="G230" i="13"/>
  <c r="M230" i="13" s="1"/>
  <c r="I230" i="13"/>
  <c r="K230" i="13"/>
  <c r="O230" i="13"/>
  <c r="Q230" i="13"/>
  <c r="V230" i="13"/>
  <c r="G231" i="13"/>
  <c r="M231" i="13" s="1"/>
  <c r="I231" i="13"/>
  <c r="K231" i="13"/>
  <c r="O231" i="13"/>
  <c r="Q231" i="13"/>
  <c r="V231" i="13"/>
  <c r="G232" i="13"/>
  <c r="M232" i="13" s="1"/>
  <c r="I232" i="13"/>
  <c r="K232" i="13"/>
  <c r="O232" i="13"/>
  <c r="Q232" i="13"/>
  <c r="V232" i="13"/>
  <c r="G233" i="13"/>
  <c r="M233" i="13" s="1"/>
  <c r="I233" i="13"/>
  <c r="K233" i="13"/>
  <c r="O233" i="13"/>
  <c r="Q233" i="13"/>
  <c r="V233" i="13"/>
  <c r="G234" i="13"/>
  <c r="M234" i="13" s="1"/>
  <c r="I234" i="13"/>
  <c r="K234" i="13"/>
  <c r="O234" i="13"/>
  <c r="Q234" i="13"/>
  <c r="V234" i="13"/>
  <c r="G235" i="13"/>
  <c r="M235" i="13" s="1"/>
  <c r="I235" i="13"/>
  <c r="K235" i="13"/>
  <c r="O235" i="13"/>
  <c r="Q235" i="13"/>
  <c r="V235" i="13"/>
  <c r="G238" i="13"/>
  <c r="M238" i="13" s="1"/>
  <c r="I238" i="13"/>
  <c r="K238" i="13"/>
  <c r="O238" i="13"/>
  <c r="Q238" i="13"/>
  <c r="V238" i="13"/>
  <c r="G239" i="13"/>
  <c r="M239" i="13" s="1"/>
  <c r="I239" i="13"/>
  <c r="K239" i="13"/>
  <c r="O239" i="13"/>
  <c r="Q239" i="13"/>
  <c r="V239" i="13"/>
  <c r="G240" i="13"/>
  <c r="M240" i="13" s="1"/>
  <c r="I240" i="13"/>
  <c r="K240" i="13"/>
  <c r="O240" i="13"/>
  <c r="Q240" i="13"/>
  <c r="V240" i="13"/>
  <c r="G242" i="13"/>
  <c r="G241" i="13" s="1"/>
  <c r="I242" i="13"/>
  <c r="I241" i="13" s="1"/>
  <c r="K242" i="13"/>
  <c r="K241" i="13" s="1"/>
  <c r="O242" i="13"/>
  <c r="O241" i="13" s="1"/>
  <c r="Q242" i="13"/>
  <c r="Q241" i="13" s="1"/>
  <c r="V242" i="13"/>
  <c r="V241" i="13" s="1"/>
  <c r="G244" i="13"/>
  <c r="M244" i="13" s="1"/>
  <c r="I244" i="13"/>
  <c r="K244" i="13"/>
  <c r="O244" i="13"/>
  <c r="Q244" i="13"/>
  <c r="V244" i="13"/>
  <c r="G250" i="13"/>
  <c r="M250" i="13" s="1"/>
  <c r="I250" i="13"/>
  <c r="K250" i="13"/>
  <c r="O250" i="13"/>
  <c r="Q250" i="13"/>
  <c r="V250" i="13"/>
  <c r="G255" i="13"/>
  <c r="M255" i="13" s="1"/>
  <c r="I255" i="13"/>
  <c r="K255" i="13"/>
  <c r="O255" i="13"/>
  <c r="Q255" i="13"/>
  <c r="V255" i="13"/>
  <c r="G263" i="13"/>
  <c r="M263" i="13" s="1"/>
  <c r="I263" i="13"/>
  <c r="K263" i="13"/>
  <c r="O263" i="13"/>
  <c r="Q263" i="13"/>
  <c r="V263" i="13"/>
  <c r="G264" i="13"/>
  <c r="M264" i="13" s="1"/>
  <c r="I264" i="13"/>
  <c r="K264" i="13"/>
  <c r="O264" i="13"/>
  <c r="Q264" i="13"/>
  <c r="V264" i="13"/>
  <c r="G265" i="13"/>
  <c r="M265" i="13" s="1"/>
  <c r="I265" i="13"/>
  <c r="K265" i="13"/>
  <c r="O265" i="13"/>
  <c r="Q265" i="13"/>
  <c r="V265" i="13"/>
  <c r="G267" i="13"/>
  <c r="M267" i="13" s="1"/>
  <c r="I267" i="13"/>
  <c r="K267" i="13"/>
  <c r="O267" i="13"/>
  <c r="Q267" i="13"/>
  <c r="V267" i="13"/>
  <c r="G268" i="13"/>
  <c r="M268" i="13" s="1"/>
  <c r="I268" i="13"/>
  <c r="K268" i="13"/>
  <c r="O268" i="13"/>
  <c r="Q268" i="13"/>
  <c r="V268" i="13"/>
  <c r="G270" i="13"/>
  <c r="M270" i="13" s="1"/>
  <c r="I270" i="13"/>
  <c r="K270" i="13"/>
  <c r="O270" i="13"/>
  <c r="Q270" i="13"/>
  <c r="V270" i="13"/>
  <c r="AE272" i="13"/>
  <c r="BA21" i="12"/>
  <c r="BA16" i="12"/>
  <c r="BA14" i="12"/>
  <c r="BA12" i="12"/>
  <c r="BA10" i="12"/>
  <c r="G9" i="12"/>
  <c r="I9" i="12"/>
  <c r="I8" i="12" s="1"/>
  <c r="K9" i="12"/>
  <c r="K8" i="12" s="1"/>
  <c r="M9" i="12"/>
  <c r="O9" i="12"/>
  <c r="Q9" i="12"/>
  <c r="V9" i="12"/>
  <c r="G11" i="12"/>
  <c r="I11" i="12"/>
  <c r="K11" i="12"/>
  <c r="M11" i="12"/>
  <c r="O11" i="12"/>
  <c r="Q11" i="12"/>
  <c r="V11" i="12"/>
  <c r="G13" i="12"/>
  <c r="M13" i="12" s="1"/>
  <c r="I13" i="12"/>
  <c r="K13" i="12"/>
  <c r="O13" i="12"/>
  <c r="O8" i="12" s="1"/>
  <c r="Q13" i="12"/>
  <c r="Q8" i="12" s="1"/>
  <c r="V13" i="12"/>
  <c r="G15" i="12"/>
  <c r="I15" i="12"/>
  <c r="K15" i="12"/>
  <c r="M15" i="12"/>
  <c r="O15" i="12"/>
  <c r="Q15" i="12"/>
  <c r="V15" i="12"/>
  <c r="G17" i="12"/>
  <c r="I17" i="12"/>
  <c r="K17" i="12"/>
  <c r="M17" i="12"/>
  <c r="O17" i="12"/>
  <c r="Q17" i="12"/>
  <c r="V17" i="12"/>
  <c r="V8" i="12" s="1"/>
  <c r="G20" i="12"/>
  <c r="I20" i="12"/>
  <c r="I19" i="12" s="1"/>
  <c r="K20" i="12"/>
  <c r="K19" i="12" s="1"/>
  <c r="M20" i="12"/>
  <c r="O20" i="12"/>
  <c r="O19" i="12" s="1"/>
  <c r="Q20" i="12"/>
  <c r="Q19" i="12" s="1"/>
  <c r="V20" i="12"/>
  <c r="V19" i="12" s="1"/>
  <c r="G22" i="12"/>
  <c r="M22" i="12" s="1"/>
  <c r="I22" i="12"/>
  <c r="K22" i="12"/>
  <c r="O22" i="12"/>
  <c r="Q22" i="12"/>
  <c r="V22" i="12"/>
  <c r="AE24" i="12"/>
  <c r="F41" i="1" s="1"/>
  <c r="J28" i="1"/>
  <c r="J26" i="1"/>
  <c r="G38" i="1"/>
  <c r="F38" i="1"/>
  <c r="J23" i="1"/>
  <c r="J24" i="1"/>
  <c r="J25" i="1"/>
  <c r="J27" i="1"/>
  <c r="E24" i="1"/>
  <c r="E26" i="1"/>
  <c r="G222" i="13" l="1"/>
  <c r="V11" i="13"/>
  <c r="O191" i="13"/>
  <c r="G74" i="15"/>
  <c r="G66" i="15"/>
  <c r="G63" i="15"/>
  <c r="G48" i="15"/>
  <c r="G43" i="15"/>
  <c r="M39" i="15"/>
  <c r="M37" i="15"/>
  <c r="M24" i="15"/>
  <c r="M23" i="15"/>
  <c r="M22" i="15" s="1"/>
  <c r="M17" i="15"/>
  <c r="G17" i="15"/>
  <c r="M16" i="15"/>
  <c r="M15" i="15" s="1"/>
  <c r="G75" i="14"/>
  <c r="G67" i="14"/>
  <c r="M51" i="14"/>
  <c r="G35" i="14"/>
  <c r="M30" i="14"/>
  <c r="M26" i="14"/>
  <c r="I70" i="1"/>
  <c r="G19" i="14"/>
  <c r="M19" i="14"/>
  <c r="I67" i="1"/>
  <c r="M16" i="14"/>
  <c r="M15" i="14" s="1"/>
  <c r="I64" i="1"/>
  <c r="F39" i="1"/>
  <c r="F46" i="1" s="1"/>
  <c r="G23" i="1" s="1"/>
  <c r="M242" i="13"/>
  <c r="M241" i="13" s="1"/>
  <c r="M19" i="12"/>
  <c r="G19" i="12"/>
  <c r="I87" i="1" s="1"/>
  <c r="I20" i="1" s="1"/>
  <c r="G8" i="12"/>
  <c r="M8" i="12"/>
  <c r="AF24" i="12"/>
  <c r="G41" i="1" s="1"/>
  <c r="H41" i="1" s="1"/>
  <c r="Q11" i="13"/>
  <c r="G204" i="13"/>
  <c r="I80" i="1" s="1"/>
  <c r="K207" i="13"/>
  <c r="I207" i="13"/>
  <c r="M243" i="13"/>
  <c r="V191" i="13"/>
  <c r="M76" i="13"/>
  <c r="M75" i="13" s="1"/>
  <c r="Q191" i="13"/>
  <c r="V23" i="13"/>
  <c r="G170" i="13"/>
  <c r="Q23" i="13"/>
  <c r="K191" i="13"/>
  <c r="I191" i="13"/>
  <c r="O23" i="13"/>
  <c r="V112" i="13"/>
  <c r="O121" i="13"/>
  <c r="O204" i="13"/>
  <c r="I69" i="13"/>
  <c r="K254" i="13"/>
  <c r="Q112" i="13"/>
  <c r="I204" i="13"/>
  <c r="F151" i="16"/>
  <c r="F111" i="16"/>
  <c r="F79" i="16"/>
  <c r="F47" i="16"/>
  <c r="Q121" i="13"/>
  <c r="Q207" i="13"/>
  <c r="M205" i="13"/>
  <c r="M204" i="13" s="1"/>
  <c r="V207" i="13"/>
  <c r="O207" i="13"/>
  <c r="K204" i="13"/>
  <c r="G191" i="13"/>
  <c r="I79" i="1" s="1"/>
  <c r="M100" i="13"/>
  <c r="M99" i="13" s="1"/>
  <c r="G77" i="13"/>
  <c r="I68" i="1" s="1"/>
  <c r="M59" i="13"/>
  <c r="M58" i="13" s="1"/>
  <c r="M19" i="13"/>
  <c r="M18" i="13" s="1"/>
  <c r="O112" i="13"/>
  <c r="K79" i="13"/>
  <c r="K23" i="13"/>
  <c r="O11" i="13"/>
  <c r="G156" i="13"/>
  <c r="V254" i="13"/>
  <c r="K112" i="13"/>
  <c r="I23" i="13"/>
  <c r="Q129" i="13"/>
  <c r="I112" i="13"/>
  <c r="G112" i="13"/>
  <c r="K44" i="13"/>
  <c r="M74" i="13"/>
  <c r="M73" i="13" s="1"/>
  <c r="I44" i="13"/>
  <c r="V121" i="13"/>
  <c r="K115" i="13"/>
  <c r="G69" i="13"/>
  <c r="I65" i="1" s="1"/>
  <c r="O254" i="13"/>
  <c r="Q79" i="13"/>
  <c r="M23" i="13"/>
  <c r="O115" i="13"/>
  <c r="I11" i="13"/>
  <c r="M192" i="13"/>
  <c r="M191" i="13" s="1"/>
  <c r="K121" i="13"/>
  <c r="I115" i="13"/>
  <c r="M44" i="13"/>
  <c r="M207" i="13"/>
  <c r="M79" i="13"/>
  <c r="G207" i="13"/>
  <c r="I81" i="1" s="1"/>
  <c r="V69" i="13"/>
  <c r="K11" i="13"/>
  <c r="Q243" i="13"/>
  <c r="I222" i="13"/>
  <c r="I170" i="13"/>
  <c r="O129" i="13"/>
  <c r="Q69" i="13"/>
  <c r="O139" i="13"/>
  <c r="Q170" i="13"/>
  <c r="G44" i="13"/>
  <c r="I63" i="1" s="1"/>
  <c r="K129" i="13"/>
  <c r="O243" i="13"/>
  <c r="O69" i="13"/>
  <c r="K222" i="13"/>
  <c r="M70" i="13"/>
  <c r="M69" i="13" s="1"/>
  <c r="V79" i="13"/>
  <c r="I139" i="13"/>
  <c r="K69" i="13"/>
  <c r="G11" i="13"/>
  <c r="I60" i="1" s="1"/>
  <c r="I243" i="13"/>
  <c r="O156" i="13"/>
  <c r="I79" i="13"/>
  <c r="V44" i="13"/>
  <c r="V170" i="13"/>
  <c r="K139" i="13"/>
  <c r="K243" i="13"/>
  <c r="G243" i="13"/>
  <c r="I84" i="1" s="1"/>
  <c r="V204" i="13"/>
  <c r="M157" i="13"/>
  <c r="M156" i="13" s="1"/>
  <c r="G115" i="13"/>
  <c r="I72" i="1" s="1"/>
  <c r="Q44" i="13"/>
  <c r="I254" i="13"/>
  <c r="Q222" i="13"/>
  <c r="Q204" i="13"/>
  <c r="K156" i="13"/>
  <c r="I121" i="13"/>
  <c r="V115" i="13"/>
  <c r="O44" i="13"/>
  <c r="O79" i="13"/>
  <c r="O170" i="13"/>
  <c r="M11" i="13"/>
  <c r="V243" i="13"/>
  <c r="K170" i="13"/>
  <c r="V222" i="13"/>
  <c r="Q254" i="13"/>
  <c r="M254" i="13"/>
  <c r="O222" i="13"/>
  <c r="I156" i="13"/>
  <c r="M121" i="13"/>
  <c r="Q115" i="13"/>
  <c r="M9" i="13"/>
  <c r="M8" i="13" s="1"/>
  <c r="G129" i="13"/>
  <c r="I74" i="1" s="1"/>
  <c r="I129" i="13"/>
  <c r="V129" i="13"/>
  <c r="M139" i="13"/>
  <c r="G139" i="13"/>
  <c r="I75" i="1" s="1"/>
  <c r="V139" i="13"/>
  <c r="Q139" i="13"/>
  <c r="F40" i="1"/>
  <c r="F42" i="1"/>
  <c r="V156" i="13"/>
  <c r="Q156" i="13"/>
  <c r="M30" i="15"/>
  <c r="M43" i="15"/>
  <c r="M38" i="15"/>
  <c r="M58" i="15"/>
  <c r="M83" i="15"/>
  <c r="M74" i="15" s="1"/>
  <c r="M65" i="15"/>
  <c r="M63" i="15" s="1"/>
  <c r="M12" i="15"/>
  <c r="M10" i="15" s="1"/>
  <c r="M21" i="15"/>
  <c r="M20" i="15" s="1"/>
  <c r="M67" i="15"/>
  <c r="M66" i="15" s="1"/>
  <c r="M49" i="15"/>
  <c r="M48" i="15" s="1"/>
  <c r="M14" i="15"/>
  <c r="M13" i="15" s="1"/>
  <c r="AF85" i="15"/>
  <c r="G44" i="1" s="1"/>
  <c r="H44" i="1" s="1"/>
  <c r="I44" i="1" s="1"/>
  <c r="M75" i="14"/>
  <c r="M35" i="14"/>
  <c r="G51" i="14"/>
  <c r="G26" i="14"/>
  <c r="M72" i="14"/>
  <c r="M67" i="14" s="1"/>
  <c r="G46" i="14"/>
  <c r="AF85" i="14"/>
  <c r="G43" i="1" s="1"/>
  <c r="H43" i="1" s="1"/>
  <c r="I43" i="1" s="1"/>
  <c r="G73" i="14"/>
  <c r="I83" i="1" s="1"/>
  <c r="M170" i="13"/>
  <c r="M222" i="13"/>
  <c r="G121" i="13"/>
  <c r="I73" i="1" s="1"/>
  <c r="G23" i="13"/>
  <c r="I62" i="1" s="1"/>
  <c r="G254" i="13"/>
  <c r="G79" i="13"/>
  <c r="M132" i="13"/>
  <c r="M129" i="13" s="1"/>
  <c r="M113" i="13"/>
  <c r="M112" i="13" s="1"/>
  <c r="M117" i="13"/>
  <c r="M115" i="13" s="1"/>
  <c r="AF272" i="13"/>
  <c r="F153" i="16" l="1"/>
  <c r="I82" i="1"/>
  <c r="G85" i="15"/>
  <c r="I85" i="1"/>
  <c r="I77" i="1"/>
  <c r="I76" i="1"/>
  <c r="I71" i="1"/>
  <c r="G85" i="14"/>
  <c r="I69" i="1"/>
  <c r="I16" i="1" s="1"/>
  <c r="I18" i="1"/>
  <c r="G24" i="12"/>
  <c r="I86" i="1"/>
  <c r="I19" i="1" s="1"/>
  <c r="G272" i="13"/>
  <c r="I88" i="1"/>
  <c r="G45" i="1"/>
  <c r="H45" i="1" s="1"/>
  <c r="I45" i="1" s="1"/>
  <c r="I41" i="1"/>
  <c r="G42" i="1"/>
  <c r="G39" i="1"/>
  <c r="I17" i="1"/>
  <c r="A23" i="1"/>
  <c r="I89" i="1" l="1"/>
  <c r="J86" i="1" s="1"/>
  <c r="H42" i="1"/>
  <c r="G46" i="1"/>
  <c r="G40" i="1" s="1"/>
  <c r="I21" i="1"/>
  <c r="J76" i="1"/>
  <c r="J78" i="1"/>
  <c r="J83" i="1"/>
  <c r="J59" i="1"/>
  <c r="J70" i="1"/>
  <c r="J62" i="1"/>
  <c r="J63" i="1"/>
  <c r="H39" i="1"/>
  <c r="G24" i="1"/>
  <c r="A24" i="1"/>
  <c r="J77" i="1" l="1"/>
  <c r="J85" i="1"/>
  <c r="J65" i="1"/>
  <c r="J74" i="1"/>
  <c r="J61" i="1"/>
  <c r="J69" i="1"/>
  <c r="J64" i="1"/>
  <c r="J73" i="1"/>
  <c r="J81" i="1"/>
  <c r="J67" i="1"/>
  <c r="J79" i="1"/>
  <c r="J82" i="1"/>
  <c r="J72" i="1"/>
  <c r="J87" i="1"/>
  <c r="J60" i="1"/>
  <c r="J84" i="1"/>
  <c r="J68" i="1"/>
  <c r="J66" i="1"/>
  <c r="J75" i="1"/>
  <c r="J71" i="1"/>
  <c r="J80" i="1"/>
  <c r="I42" i="1"/>
  <c r="I46" i="1" s="1"/>
  <c r="H46" i="1"/>
  <c r="H40" i="1" s="1"/>
  <c r="G25" i="1"/>
  <c r="A25" i="1" s="1"/>
  <c r="G28" i="1"/>
  <c r="I39" i="1"/>
  <c r="J89" i="1" l="1"/>
  <c r="I40" i="1"/>
  <c r="J40" i="1" s="1"/>
  <c r="J45" i="1"/>
  <c r="J41" i="1"/>
  <c r="J42" i="1"/>
  <c r="J43" i="1"/>
  <c r="J39" i="1"/>
  <c r="J44" i="1"/>
  <c r="G26" i="1"/>
  <c r="A27" i="1" s="1"/>
  <c r="A26" i="1"/>
  <c r="J46" i="1" l="1"/>
  <c r="A29" i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aUDA</author>
  </authors>
  <commentList>
    <comment ref="S6" authorId="0" shapeId="0" xr:uid="{DFC436BE-0DE1-4E6F-B668-60E11994F5C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6D87799-A941-4399-B830-6C9E4CEAC8A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aUDA</author>
  </authors>
  <commentList>
    <comment ref="S6" authorId="0" shapeId="0" xr:uid="{79530009-E410-42F0-983A-1B9453672EA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DFC9F71-BF49-4E7B-81D0-BB4DBD89AF8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aUDA</author>
  </authors>
  <commentList>
    <comment ref="S6" authorId="0" shapeId="0" xr:uid="{4042DF0A-C050-4312-AF94-372ED68DE76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DA849D2-05C2-4337-BBAF-2AF8700EDF6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aUDA</author>
  </authors>
  <commentList>
    <comment ref="S6" authorId="0" shapeId="0" xr:uid="{749AF8C8-8314-4154-97F5-F26BB5D8D12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5A6D8D1-FC2A-47DB-91D5-51BA7FF5532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<sst xmlns="http://schemas.openxmlformats.org/spreadsheetml/2006/main" count="2940" uniqueCount="647">
  <si>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</si>
  <si>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</si>
  <si>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</si>
  <si>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</si>
  <si>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</si>
  <si>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</si>
  <si>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</si>
  <si>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</si>
  <si>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</si>
  <si>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</si>
  <si>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</si>
  <si>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</si>
  <si>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</si>
  <si>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</si>
  <si>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</si>
  <si>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</si>
  <si>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</si>
  <si>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</si>
  <si>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</si>
  <si>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</si>
  <si>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</si>
  <si>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</si>
  <si>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</si>
  <si>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</si>
  <si>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</si>
  <si>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</si>
  <si>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</si>
  <si>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</si>
  <si>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</si>
  <si>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</si>
  <si>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</si>
  <si>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</si>
  <si>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</si>
  <si>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</si>
  <si>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</si>
  <si>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</si>
  <si>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</si>
  <si>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</si>
  <si>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</si>
  <si>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</si>
  <si>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</si>
  <si>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16</t>
  </si>
  <si>
    <t>FN Brno Jip</t>
  </si>
  <si>
    <t>Stavba</t>
  </si>
  <si>
    <t>02</t>
  </si>
  <si>
    <t>Budova L</t>
  </si>
  <si>
    <t>00</t>
  </si>
  <si>
    <t>ON VN</t>
  </si>
  <si>
    <t>01</t>
  </si>
  <si>
    <t>JIP</t>
  </si>
  <si>
    <t>05</t>
  </si>
  <si>
    <t>Kuchyňka</t>
  </si>
  <si>
    <t>10</t>
  </si>
  <si>
    <t>Pobytová místnost sester</t>
  </si>
  <si>
    <t>Celkem za stavbu</t>
  </si>
  <si>
    <t>CZK</t>
  </si>
  <si>
    <t>#POPS</t>
  </si>
  <si>
    <t>Popis stavby: 16 - FN Brno Jip</t>
  </si>
  <si>
    <t>#POPO</t>
  </si>
  <si>
    <t>Popis objektu: 02 - Budova L</t>
  </si>
  <si>
    <t>#POPR</t>
  </si>
  <si>
    <t>Popis rozpočtu: 00 - ON VN</t>
  </si>
  <si>
    <t>Popis rozpočtu: 01 - JIP</t>
  </si>
  <si>
    <t>Popis rozpočtu: 05 - Kuchyňka</t>
  </si>
  <si>
    <t>Popis rozpočtu: 10 - Pobytová místnost sester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</si>
  <si>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</si>
  <si>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</si>
  <si>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</si>
  <si>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</si>
  <si>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</si>
  <si>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</si>
  <si>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416</t>
  </si>
  <si>
    <t>Podhledy a mezistropy montované lehké</t>
  </si>
  <si>
    <t>6</t>
  </si>
  <si>
    <t>Úpravy povrchu, podlahy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</si>
  <si>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</si>
  <si>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</si>
  <si>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</si>
  <si>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</si>
  <si>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</si>
  <si>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</si>
  <si>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</si>
  <si>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</si>
  <si>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</si>
  <si>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</si>
  <si>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</si>
  <si>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</si>
  <si>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</si>
  <si>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</si>
  <si>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</si>
  <si>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</si>
  <si>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721</t>
  </si>
  <si>
    <t>Vnitřní kanalizace</t>
  </si>
  <si>
    <t>722</t>
  </si>
  <si>
    <t>Vnitřní vodovod</t>
  </si>
  <si>
    <t>725</t>
  </si>
  <si>
    <t>Zařizovací předměty</t>
  </si>
  <si>
    <t>728</t>
  </si>
  <si>
    <t>Vzduchotechnika</t>
  </si>
  <si>
    <t>766</t>
  </si>
  <si>
    <t>Konstrukce truhlářské, okna a dveře</t>
  </si>
  <si>
    <t>767</t>
  </si>
  <si>
    <t>Konstrukce zámečnické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</si>
  <si>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</si>
  <si>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</si>
  <si>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</si>
  <si>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</si>
  <si>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</si>
  <si>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</si>
  <si>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</si>
  <si>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</si>
  <si>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799</t>
  </si>
  <si>
    <t>Ostatní</t>
  </si>
  <si>
    <t>M21</t>
  </si>
  <si>
    <t>Elektromontáže</t>
  </si>
  <si>
    <t>M22</t>
  </si>
  <si>
    <t>Montáž sdělovací a zabezp. techniky</t>
  </si>
  <si>
    <t>M23</t>
  </si>
  <si>
    <t>Montáže potrubí Mediplyny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</si>
  <si>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</si>
  <si>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</si>
  <si>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</si>
  <si>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</si>
  <si>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</si>
  <si>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</si>
  <si>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</si>
  <si>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</si>
  <si>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</si>
  <si>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</si>
  <si>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</si>
  <si>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</si>
  <si>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</si>
  <si>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</si>
  <si>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</si>
  <si>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</si>
  <si>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</si>
  <si>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</si>
  <si>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</si>
  <si>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</si>
  <si>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</si>
  <si>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</si>
  <si>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</si>
  <si>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</si>
  <si>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</si>
  <si>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</si>
  <si>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</si>
  <si>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</si>
  <si>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</si>
  <si>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</si>
  <si>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</si>
  <si>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</si>
  <si>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</si>
  <si>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005121010R</t>
  </si>
  <si>
    <t>Vybudování zařízení staveniště</t>
  </si>
  <si>
    <t>Soubor</t>
  </si>
  <si>
    <t>RTS 25/ I</t>
  </si>
  <si>
    <t>Indiv</t>
  </si>
  <si>
    <t>VRN</t>
  </si>
  <si>
    <t>Běžná</t>
  </si>
  <si>
    <t>POL99_8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</si>
  <si>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</si>
  <si>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POP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</si>
  <si>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</si>
  <si>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</si>
  <si>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</si>
  <si>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</si>
  <si>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</si>
  <si>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</si>
  <si>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005122010R</t>
  </si>
  <si>
    <t xml:space="preserve">Provoz objednatele 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</si>
  <si>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</si>
  <si>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</si>
  <si>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</si>
  <si>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</si>
  <si>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</si>
  <si>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</si>
  <si>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</si>
  <si>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005211RX1</t>
  </si>
  <si>
    <t>výrobní dokumentace dodávaných prvků</t>
  </si>
  <si>
    <t>soubor</t>
  </si>
  <si>
    <t>Vlastní</t>
  </si>
  <si>
    <t>SUM</t>
  </si>
  <si>
    <t>Poznámky uchazeče k zadání</t>
  </si>
  <si>
    <t>POPUZIV</t>
  </si>
  <si>
    <t>END</t>
  </si>
  <si>
    <t>342254811R00</t>
  </si>
  <si>
    <t>Příčky z desek pórobetonových tl. 150 mm</t>
  </si>
  <si>
    <t>m2</t>
  </si>
  <si>
    <t>Práce</t>
  </si>
  <si>
    <t>POL1_</t>
  </si>
  <si>
    <t>(2,27+0,55)*1,2*2</t>
  </si>
  <si>
    <t>VV</t>
  </si>
  <si>
    <t>342016323R00</t>
  </si>
  <si>
    <t>Příčka SDK tl.255mm,2x ocel.kce,2xoplášť.,RBI 12,5</t>
  </si>
  <si>
    <t>1,55*1,5</t>
  </si>
  <si>
    <t>2,7*1,5</t>
  </si>
  <si>
    <t>342263310RT1</t>
  </si>
  <si>
    <t>Úprava sádrokartonové příčky - dřevěná výztuha pro kotvení prvků nábytku a skříněk</t>
  </si>
  <si>
    <t>kus</t>
  </si>
  <si>
    <t>342090432R00</t>
  </si>
  <si>
    <t>Úprava SDK příčky profily UA 100, 2x opláštěné - vyztužení příčky pro osazení nábytku ( skříňová soustava dle PD )</t>
  </si>
  <si>
    <t>416093131R00</t>
  </si>
  <si>
    <t>Čelo podhledu SDK, v.do 800 mm, 1xCD, 1xRB 12,5 mm</t>
  </si>
  <si>
    <t>bez dodávky izolace</t>
  </si>
  <si>
    <t>5,47*0,7*2</t>
  </si>
  <si>
    <t>2,7*0,7</t>
  </si>
  <si>
    <t>602011141R00</t>
  </si>
  <si>
    <t>stěny místností : 6,83*3*2</t>
  </si>
  <si>
    <t>stěna k chodbě : 11,85*3</t>
  </si>
  <si>
    <t>2,37*3*2</t>
  </si>
  <si>
    <t>0,55*3*4</t>
  </si>
  <si>
    <t>0,15*3*2</t>
  </si>
  <si>
    <t>(2,27+0,15)*3*2</t>
  </si>
  <si>
    <t>0,45*3*2</t>
  </si>
  <si>
    <t>0,19*3*2</t>
  </si>
  <si>
    <t>sloup u služby : 0,53*3*3</t>
  </si>
  <si>
    <t>602023147RT2</t>
  </si>
  <si>
    <t>Stěrka stěn sádrová , ručně tloušťka vrstvy 3 mm</t>
  </si>
  <si>
    <t>612403386R00</t>
  </si>
  <si>
    <t>Hrubá výplň rýh ve stěnách do 10x10cm maltou z SMS</t>
  </si>
  <si>
    <t>m</t>
  </si>
  <si>
    <t>612421231R00</t>
  </si>
  <si>
    <t>Oprava vápen.omítek stěn do 10 % pl. - štukových</t>
  </si>
  <si>
    <t>612481211RT2</t>
  </si>
  <si>
    <t>614472610RT3</t>
  </si>
  <si>
    <t>622319005R00</t>
  </si>
  <si>
    <t>Vyrovnávací vrstva z cementové malty tl. 10 mm</t>
  </si>
  <si>
    <t>632418106RT1</t>
  </si>
  <si>
    <t>Potěr ze SMS Baumit, ruční zpracování, tl. 6 mm Nivello Quattro samonivelační, vč. penetrace Grund</t>
  </si>
  <si>
    <t>6,835*11,85</t>
  </si>
  <si>
    <t>632441491R00</t>
  </si>
  <si>
    <t>Broušení anhydritových potěrů - odstranění šlemu</t>
  </si>
  <si>
    <t>642942111RU6</t>
  </si>
  <si>
    <t>Osazení zárubní dveřních ocelových, pl. do 2,5 m2 včetně dodávky zárubně 1100 x 1970 x 150 mm</t>
  </si>
  <si>
    <t>941955002R00</t>
  </si>
  <si>
    <t>Lešení lehké pomocné, výška podlahy do 1,9 m</t>
  </si>
  <si>
    <t>952901111R00</t>
  </si>
  <si>
    <t>Vyčištění budov o výšce podlaží do 4 m</t>
  </si>
  <si>
    <t>962032231R00</t>
  </si>
  <si>
    <t>Bourání zdiva z cihel pálených na MVC</t>
  </si>
  <si>
    <t>m3</t>
  </si>
  <si>
    <t>(1,55+1,55+2,4)*0,25*1,8</t>
  </si>
  <si>
    <t>965048515R00</t>
  </si>
  <si>
    <t>Broušení betonových povrchů do tl. 5 mm</t>
  </si>
  <si>
    <t>967031132R00</t>
  </si>
  <si>
    <t>Přisekání rovných ostění cihelných na MVC</t>
  </si>
  <si>
    <t>968061126R00</t>
  </si>
  <si>
    <t>Vyvěšení dřevěných a plastových dveřních křídel pl. nad 2 m2</t>
  </si>
  <si>
    <t>968072456R00</t>
  </si>
  <si>
    <t>Vybourání kovových dveřních zárubní pl. nad 2 m2</t>
  </si>
  <si>
    <t>974031142R00</t>
  </si>
  <si>
    <t>Vysekání rýh ve zdi cihelné 7 x 7 cm</t>
  </si>
  <si>
    <t>Včetně pomocného lešení o výšce podlahy do 1900 mm a pro zatížení do 1,5 kPa  (150 kg/m2).</t>
  </si>
  <si>
    <t>978013191R00</t>
  </si>
  <si>
    <t>Otlučení omítek vnitřních stěn v rozsahu do 100 %</t>
  </si>
  <si>
    <t>978059531R00</t>
  </si>
  <si>
    <t>Odsekání vnitřních obkladů stěn nad 2 m2</t>
  </si>
  <si>
    <t>R-položka</t>
  </si>
  <si>
    <t>POL12_1</t>
  </si>
  <si>
    <t>2,37*2,5*2</t>
  </si>
  <si>
    <t>(2,27+0,15)*2,5*2</t>
  </si>
  <si>
    <t>999281111R00</t>
  </si>
  <si>
    <t>Přesun hmot pro opravy a údržbu do výšky 25 m</t>
  </si>
  <si>
    <t>t</t>
  </si>
  <si>
    <t>0,93412</t>
  </si>
  <si>
    <t>0,6949</t>
  </si>
  <si>
    <t>0,1184</t>
  </si>
  <si>
    <t>1,00867</t>
  </si>
  <si>
    <t>1,24696</t>
  </si>
  <si>
    <t>2,5489</t>
  </si>
  <si>
    <t>0,7783</t>
  </si>
  <si>
    <t>0,07</t>
  </si>
  <si>
    <t>0,12</t>
  </si>
  <si>
    <t>0,03</t>
  </si>
  <si>
    <t>0,027</t>
  </si>
  <si>
    <t>721176103R00</t>
  </si>
  <si>
    <t>Potrubí HT připojovací, D 50 x 1,8 mm</t>
  </si>
  <si>
    <t>721RX1</t>
  </si>
  <si>
    <t>ZTI práce kanalizace</t>
  </si>
  <si>
    <t>722130801R00</t>
  </si>
  <si>
    <t>Demontáž potrubí ocelových závitových, DN 25 mm</t>
  </si>
  <si>
    <t>722172313RX1</t>
  </si>
  <si>
    <t xml:space="preserve">Potrubí plastové PVC-C dle standardu FN Brno D 32 x 4,4 mm, </t>
  </si>
  <si>
    <t>Potrubí včetně tvarovek a zednických výpomocí.</t>
  </si>
  <si>
    <t>Včetně pomocného lešení o výšce podlahy do 1900 mm a pro zatížení do 1,5 kPa.</t>
  </si>
  <si>
    <t>722RX1</t>
  </si>
  <si>
    <t>ZTI práce vodo</t>
  </si>
  <si>
    <t>725210821R00</t>
  </si>
  <si>
    <t>Demontáž umyvadel bez výtokových armatur</t>
  </si>
  <si>
    <t>725219401R00</t>
  </si>
  <si>
    <t>Montáž umyvadel na šrouby do zdiva</t>
  </si>
  <si>
    <t>Včetně dodání zápachové uzávěrky.</t>
  </si>
  <si>
    <t>725829301RT2</t>
  </si>
  <si>
    <t>Montáž baterie umyvadlové a dřezové stojánkové včetně baterie</t>
  </si>
  <si>
    <t>725820802R00</t>
  </si>
  <si>
    <t>Demontáž baterie stojánkové do 1 otvoru</t>
  </si>
  <si>
    <t>725860213R00</t>
  </si>
  <si>
    <t>Sifon umyvadlový HL132, D 32/40 mm</t>
  </si>
  <si>
    <t>64214360R</t>
  </si>
  <si>
    <t>Umyvadlo keramické LYRA Plus bez otvoru pro baterii 600 x 490 mm</t>
  </si>
  <si>
    <t>SPCM</t>
  </si>
  <si>
    <t>Specifikace</t>
  </si>
  <si>
    <t>POL3_</t>
  </si>
  <si>
    <t>728112112RU2</t>
  </si>
  <si>
    <t>Montáž potrubí plechového kruhového do d 200 mm vč. dodávky potrubí pozinkovaného SPIRO D-Klima d 150 mm</t>
  </si>
  <si>
    <t>728211416R00</t>
  </si>
  <si>
    <t>Montáž klapky plechové čtyřhranné do 0,28 m2, včetně dodávky klapky</t>
  </si>
  <si>
    <t>728412113R00</t>
  </si>
  <si>
    <t>Montáž anemostatu čtyřhranného do 0,35 m2</t>
  </si>
  <si>
    <t>728413852R00</t>
  </si>
  <si>
    <t>Demontáž talířového ventilu kruhového do d 200 mm</t>
  </si>
  <si>
    <t>728413522R00</t>
  </si>
  <si>
    <t>Montáž talířového ventilu kruhového do d 200 mm</t>
  </si>
  <si>
    <t>998728203R00</t>
  </si>
  <si>
    <t>Přesun hmot pro vzduchotechniku, výšky do 24 m</t>
  </si>
  <si>
    <t>728RX1</t>
  </si>
  <si>
    <t>Úprava stávající vzduchotechniky pro nový kazetový podhled</t>
  </si>
  <si>
    <t>4297266016R</t>
  </si>
  <si>
    <t>Ventil talířový odvodní kovový KK 150</t>
  </si>
  <si>
    <t>4297268014R</t>
  </si>
  <si>
    <t>Anemostat kruhový se čtvercovou deskou DRE-C-S 150</t>
  </si>
  <si>
    <t>766661122R00</t>
  </si>
  <si>
    <t>Montáž dveří do zárubně,otevíravých 1kř.nad 0,8 m</t>
  </si>
  <si>
    <t>766670021R00</t>
  </si>
  <si>
    <t>Montáž kliky a štítku, včetně dodávky kování nerezové plné dozické</t>
  </si>
  <si>
    <t>766812840R00</t>
  </si>
  <si>
    <t>Demontáž kuchyňských linek do 2,1 m</t>
  </si>
  <si>
    <t>998766203R00</t>
  </si>
  <si>
    <t>Přesun hmot pro truhlářské konstr., výšky do 24 m</t>
  </si>
  <si>
    <t>766RX1</t>
  </si>
  <si>
    <t>Demontáž stávajícího nábytku a vybavení</t>
  </si>
  <si>
    <t>766RX2</t>
  </si>
  <si>
    <t>Demontáž obložení radiátorů z ezalitu vč. všech hygienických opatření a měření ( 13430x1200 )</t>
  </si>
  <si>
    <t>766RX3</t>
  </si>
  <si>
    <t>Dodávka a montáž ochranných plátů typu Acrovyn popis a rozpis dle ZD v= 1300 tl. 2,0 mm, včetně kotevního materiálu, splňující požadavky nehořlavosti specifikované tímto materiálem</t>
  </si>
  <si>
    <t xml:space="preserve">m     </t>
  </si>
  <si>
    <t>28,2</t>
  </si>
  <si>
    <t>766RX4</t>
  </si>
  <si>
    <t>Dodávka a montáž krytu rohů Acrovyn SO 50, délky 1500mm, dle ZD, barva dle výběru investora včetně kotevního materiálu</t>
  </si>
  <si>
    <t xml:space="preserve">ks    </t>
  </si>
  <si>
    <t>766RX5</t>
  </si>
  <si>
    <t>Demontáž, odvoz a likvidace stávajícího nábytku dotčených mísntostí</t>
  </si>
  <si>
    <t>611601205R</t>
  </si>
  <si>
    <t>766RX6</t>
  </si>
  <si>
    <t>D + M zakrytování radiátorů kompaktní deskou tl. 10 bíla s černým jádrem, závěsy nerezové 3 ks/ pole . rozměr (13430x600- výklopná strana ) + ( 13430x1200 - čelní strana )</t>
  </si>
  <si>
    <t xml:space="preserve">m2    </t>
  </si>
  <si>
    <t>čelní strana : 13,43*1,2</t>
  </si>
  <si>
    <t>výklopná strana vrchní : 13,43*0,6</t>
  </si>
  <si>
    <t>766RX7</t>
  </si>
  <si>
    <t>Demontáž stávajícího vybavení JIP</t>
  </si>
  <si>
    <t>766RX8</t>
  </si>
  <si>
    <t>Opětovná montáž zařízení JIP</t>
  </si>
  <si>
    <t>767587211R00</t>
  </si>
  <si>
    <t>Podhled minerální Knauf,vidit.kce,kazeta 600x600mm</t>
  </si>
  <si>
    <t>767581803R00</t>
  </si>
  <si>
    <t>Demontáž podhledů - tvarovaných plechů</t>
  </si>
  <si>
    <t>plocha : 6,835*11,85</t>
  </si>
  <si>
    <t>čelo : 5,47*0,7*2</t>
  </si>
  <si>
    <t>767582800R00</t>
  </si>
  <si>
    <t>Demontáž podhledů - roštů</t>
  </si>
  <si>
    <t>767996801R00</t>
  </si>
  <si>
    <t>Demontáž atypických ocelových konstr. do 50 kg ( demontáž stávajících kcí závěsů )</t>
  </si>
  <si>
    <t>kg</t>
  </si>
  <si>
    <t>998767203R00</t>
  </si>
  <si>
    <t>Přesun hmot pro zámečnické konstr., výšky do 24 m</t>
  </si>
  <si>
    <t>767RX1</t>
  </si>
  <si>
    <t>D + M nových kolejnic, délky 2,25bm pro osazení závěsů mezi lůžky a do prostoru pro sestry včetně kotvení do stropní kce a úpravy pro kaz. podhled ( povrch. úprva komaxit )</t>
  </si>
  <si>
    <t>767RX2</t>
  </si>
  <si>
    <t>Výroba a montáž kov. závěsu na osazení nosného prvku TV kotvení ke stropní kci povrch. Pz + nátěr, p</t>
  </si>
  <si>
    <t>63174090R</t>
  </si>
  <si>
    <t>Kazeta Armstrong Bioquard Acoustic tl. 17 mm BOARD</t>
  </si>
  <si>
    <t>80,99475*1,1</t>
  </si>
  <si>
    <t>776401800R00</t>
  </si>
  <si>
    <t>Demontáž soklíků nebo lišt, pryžových nebo z PVC</t>
  </si>
  <si>
    <t>776421300R00</t>
  </si>
  <si>
    <t>Montáž fabionů k PVC podlahám do v.100 mm</t>
  </si>
  <si>
    <t>včetně vytažení a nalepení povlakové krytiny na stěnu.</t>
  </si>
  <si>
    <t>obvod : 6,835*2</t>
  </si>
  <si>
    <t>11,85*2</t>
  </si>
  <si>
    <t>služba jip : 2,7</t>
  </si>
  <si>
    <t>2,4</t>
  </si>
  <si>
    <t>1,55*2</t>
  </si>
  <si>
    <t>(2,27+0,15)*4</t>
  </si>
  <si>
    <t>0,55*2</t>
  </si>
  <si>
    <t>0,45</t>
  </si>
  <si>
    <t>0,19*2</t>
  </si>
  <si>
    <t>776511810R00</t>
  </si>
  <si>
    <t>Odstranění PVC a koberců lepených bez podložky</t>
  </si>
  <si>
    <t>776521130R00</t>
  </si>
  <si>
    <t>Lepení podlah povlakových z pásů PVC, vodivých včetně vodivého lepidla a Cu pásků s napojením na zemnící body</t>
  </si>
  <si>
    <t>776994111RT1</t>
  </si>
  <si>
    <t>Svařování povlakových podlah z pásů nebo čtverců včetně svařovací šňůry PVC 1179</t>
  </si>
  <si>
    <t>283424021R</t>
  </si>
  <si>
    <t>Lišta podlahová fabion z měkčeného PVC, FATRA 1953</t>
  </si>
  <si>
    <t>28412325R</t>
  </si>
  <si>
    <t>Podlahovina vinylová homogenní, antistatická tl. 2,0 mm, š. role 2,0 m, tř. 34/42</t>
  </si>
  <si>
    <t>80,99475*1,25</t>
  </si>
  <si>
    <t>783222130R00</t>
  </si>
  <si>
    <t>Nátěr syntetický kov.konstrukcí Hostagrund 2x</t>
  </si>
  <si>
    <t>včetně montáže, dodávky a demontáže lešení.</t>
  </si>
  <si>
    <t>783821930R00</t>
  </si>
  <si>
    <t>Údržba, nátěr synt. omítek 2x + 1x email + 1x tmel, nátěr stěn omyvatelný do v=2m</t>
  </si>
  <si>
    <t>stěny místností : 6,83*2*2</t>
  </si>
  <si>
    <t>stěna k chodbě : 11,85*2</t>
  </si>
  <si>
    <t>2,37*2*2</t>
  </si>
  <si>
    <t>0,55*2*4</t>
  </si>
  <si>
    <t>0,15*2*2</t>
  </si>
  <si>
    <t>(2,27+0,15)*2*2</t>
  </si>
  <si>
    <t>0,45*2*2</t>
  </si>
  <si>
    <t>0,19*2*2</t>
  </si>
  <si>
    <t>sloup u služby : 0,53*2*3</t>
  </si>
  <si>
    <t>784011222RT1</t>
  </si>
  <si>
    <t>Zakrytí podlah, včetně odstranění materiál ve specifikaci ( ochrana chodby )</t>
  </si>
  <si>
    <t>67352002R</t>
  </si>
  <si>
    <t>Geotextilie netkaná PK-Nontex PET 200 g/m2</t>
  </si>
  <si>
    <t>799RX1</t>
  </si>
  <si>
    <t>D + M přípojného panelu pro připojení dialyzačního monitoru  mobilní úpravny vody dle ZD panel MediaR - R/4 D</t>
  </si>
  <si>
    <t>specifikace viz příloha 6d : 2</t>
  </si>
  <si>
    <t>799RX2</t>
  </si>
  <si>
    <t>D + M mezilůžková zástěna teleskopická vč. antistat. závěsu ZOB/64, dle délky lůžka</t>
  </si>
  <si>
    <t>specifikace viz příloha 6e : 4</t>
  </si>
  <si>
    <t>799RX3</t>
  </si>
  <si>
    <t>D + M Nosič infúzních pump nástěnný</t>
  </si>
  <si>
    <t xml:space="preserve">hliníková nástěnná lišta : </t>
  </si>
  <si>
    <t xml:space="preserve">rameno 400x400 mm nosnost 25 kg : </t>
  </si>
  <si>
    <t xml:space="preserve">tyč délky 1000 mm : </t>
  </si>
  <si>
    <t xml:space="preserve">2x háček na infúzní sáčky : </t>
  </si>
  <si>
    <t>799RX4</t>
  </si>
  <si>
    <t>D + M nástěnné vyšetřovací svítidlo dle ZD</t>
  </si>
  <si>
    <t>specifikace viz příloha 6a : 6</t>
  </si>
  <si>
    <t>799RX5</t>
  </si>
  <si>
    <t>Repase kovového závěsného systému D +M včetně souvisejících manipulací. Viz zadávací dokumentace</t>
  </si>
  <si>
    <t>specifikace viz příloha 6c : 6</t>
  </si>
  <si>
    <t>210810005RX1</t>
  </si>
  <si>
    <t>Kabel CXKH-R 3J x 1,5 mm2 volně uložený v podhledu</t>
  </si>
  <si>
    <t>210810005RX2</t>
  </si>
  <si>
    <t>Kabel CXKH-R 5J x 1,5 mm2 uložený do drážek, včetně sádrování</t>
  </si>
  <si>
    <t>210810005RX3</t>
  </si>
  <si>
    <t>Kabel CXKH-R 3J x 2,5 mm2 uchycený v podhledu</t>
  </si>
  <si>
    <t>M21RX1</t>
  </si>
  <si>
    <t>Demontáž stávajících svítidel</t>
  </si>
  <si>
    <t>M21RX10</t>
  </si>
  <si>
    <t>Elektrifikace Lékové skříně včetně kabeláže ( přívodu ), trafa a LED pásku ( d=6bm ) spouštění při otevření skříně na čidlo</t>
  </si>
  <si>
    <t>M21RX2</t>
  </si>
  <si>
    <t>Demontáž stávajících koncových prvků a krabic elektro</t>
  </si>
  <si>
    <t>M21RX3</t>
  </si>
  <si>
    <t>D + M LED svítidlo do kazetového podhledu 60x60, se systémem stmívání DALI</t>
  </si>
  <si>
    <t>M21RX4</t>
  </si>
  <si>
    <t>D + M nových koncových prvků vč. VDO, DO ( vypínače, zásuvky včetně krabic a jejich osazení)</t>
  </si>
  <si>
    <t>M21RX5</t>
  </si>
  <si>
    <t>Úprava stávajícího rozvadělče, doplnění jističů, okruhů</t>
  </si>
  <si>
    <t>M21RX6</t>
  </si>
  <si>
    <t>Revize elketro</t>
  </si>
  <si>
    <t>M21RX7</t>
  </si>
  <si>
    <t>D + M nového osvětlení nad lůžky, LED vítidlo 9W, vedeno v liště do podhledu</t>
  </si>
  <si>
    <t>M21RX8</t>
  </si>
  <si>
    <t>D + M nouzového svítidla přisazeného ( nad dveře )</t>
  </si>
  <si>
    <t>M21RX9</t>
  </si>
  <si>
    <t>D + M trafa pro LED osvětlení pod kuch. Linku a prac. stoly včetně kabeláže a ovládání pomocí vypínače</t>
  </si>
  <si>
    <t>34109515RX1</t>
  </si>
  <si>
    <t>Kabel silový nehořlavý CXKH-R 3Jx1,5 mm2</t>
  </si>
  <si>
    <t>34111036RX1</t>
  </si>
  <si>
    <t>Kabel silový nehořlavý CXKH-R 3Jx2,5 mm2</t>
  </si>
  <si>
    <t>34111090RX1</t>
  </si>
  <si>
    <t>Kabel silový nehořlavý CXKH-R 5Jx1,5 mm2</t>
  </si>
  <si>
    <t>M22RX1</t>
  </si>
  <si>
    <t>Demontáž a opětovná montáž čidel EPS</t>
  </si>
  <si>
    <t>M23RX1</t>
  </si>
  <si>
    <t>Rozvod potrubí mediplynů dle ZD</t>
  </si>
  <si>
    <t>potrubní systém : 1</t>
  </si>
  <si>
    <t xml:space="preserve">ventilová skříň : </t>
  </si>
  <si>
    <t xml:space="preserve">klinická signalizace : </t>
  </si>
  <si>
    <t xml:space="preserve">revize, zkoušky : </t>
  </si>
  <si>
    <t xml:space="preserve">zakreslení skut. stavu : </t>
  </si>
  <si>
    <t>M23RX2</t>
  </si>
  <si>
    <t>Koncová zařízení dle typ MZ Liberec, Terminální jednotka - panel odběrný pod omítku D + M 4x požadovaná sestava</t>
  </si>
  <si>
    <t>Sestava 2xO2 : 8</t>
  </si>
  <si>
    <t>1xSV : 4</t>
  </si>
  <si>
    <t>1xVAC : 4</t>
  </si>
  <si>
    <t>979082212R00</t>
  </si>
  <si>
    <t>Vodorovná doprava suti po suchu do 50 m</t>
  </si>
  <si>
    <t>15,73557</t>
  </si>
  <si>
    <t>0,00639</t>
  </si>
  <si>
    <t>0,04064</t>
  </si>
  <si>
    <t>0,00272</t>
  </si>
  <si>
    <t>0,522</t>
  </si>
  <si>
    <t>5,26094</t>
  </si>
  <si>
    <t>0,28806</t>
  </si>
  <si>
    <t>979011111R00</t>
  </si>
  <si>
    <t>Svislá doprava suti a vybour. hmot za 2.NP a 1.PP</t>
  </si>
  <si>
    <t>979011219R00</t>
  </si>
  <si>
    <t>Přípl.k svislé dopr.suti za každé další NP nošením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</si>
  <si>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</si>
  <si>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</si>
  <si>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</si>
  <si>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</si>
  <si>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</si>
  <si>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979990181R00</t>
  </si>
  <si>
    <t>Poplatek za uložení suti - PVC podlahová krytina, skupina odpadu 200307</t>
  </si>
  <si>
    <t>kategorie 17 02 03 plasty</t>
  </si>
  <si>
    <t>979999998R00</t>
  </si>
  <si>
    <t>Poplatek za ukládku suť do 5 % příměsí (skup.170107)</t>
  </si>
  <si>
    <t>941955001R00</t>
  </si>
  <si>
    <t>Lešení lehké pomocné, výška podlahy do 1,2 m</t>
  </si>
  <si>
    <t>Potrubí včetně tvarovek. Bez zednických výpomocí.</t>
  </si>
  <si>
    <t>Potrubí plastové PVC-C dle standardu FN Brno D 32 x 4,4 mm, PN 16</t>
  </si>
  <si>
    <t>728112111RU2</t>
  </si>
  <si>
    <t>Montáž potrubí plechového kruhového do d 100 mm vč. dodávky potrubí pozinkovaného SPIRO D-Klima d 100 mm</t>
  </si>
  <si>
    <t>Úprava VZT - výměna a dopojení tal ventilů ( 2 ks )</t>
  </si>
  <si>
    <t>728RX2</t>
  </si>
  <si>
    <t>demontáž a opětovná montáž klim. jednotky, včetně potř. úpravy chladiva</t>
  </si>
  <si>
    <t>4297266037R</t>
  </si>
  <si>
    <t>Ventil talířový přívodní kovový KE 150</t>
  </si>
  <si>
    <t>Dodávka a montáž ochranných plátů Acrovyn popis a rozpis dle ZD v= 1300, tl. 2,0 mm včetně kotevního materiálu</t>
  </si>
  <si>
    <t>5,75</t>
  </si>
  <si>
    <t>776511810RT3</t>
  </si>
  <si>
    <t>Odstranění PVC a koberců lepených bez podložky z ploch do 10 m2</t>
  </si>
  <si>
    <t>776521100RT1</t>
  </si>
  <si>
    <t>Lepení povlakových podlah z pásů PVC na lepidlo pouze položení - PVC ve specifikaci</t>
  </si>
  <si>
    <t>28412303R</t>
  </si>
  <si>
    <t>Podlahovina vinylová homogenní tř. 34/42 tl. 2,0 mm, š. role 2,0 m</t>
  </si>
  <si>
    <t>781419705R00</t>
  </si>
  <si>
    <t>Příplatek za spárovací hmotu-plošně,pórovin.obklad</t>
  </si>
  <si>
    <t>781475120R00</t>
  </si>
  <si>
    <t>Obklad vnitřní stěn keramický, do tmele, do 300 x 600 mm</t>
  </si>
  <si>
    <t>597813601R</t>
  </si>
  <si>
    <t>Obkládačka dle výběru investora ( odhad cena 500 kč/m2 )</t>
  </si>
  <si>
    <t>RTS 24/ II</t>
  </si>
  <si>
    <t>Výměna stávajících koncových prvků elektro ( vypínače, zásuvky )</t>
  </si>
  <si>
    <t>dem, Dodávka a montáž LED svítidel do kazetového podhledu</t>
  </si>
  <si>
    <t>Elektropráce, úprava kabeláže pro novou kuch. linku</t>
  </si>
  <si>
    <t>Nové koncové prvky do kuch. linky, včetně úpravy kabeláže</t>
  </si>
  <si>
    <t>D + M trafa pro LED osvětlení pod kuch. Linku a prac. stoly včetně kabeláže a ovládání pomocí vypínače d= cca 4bm</t>
  </si>
  <si>
    <t>Demontáž a opětovná montáž čidla EPS</t>
  </si>
  <si>
    <t>722172314R00</t>
  </si>
  <si>
    <t>ZTI práce pro úpravu potrubí vodovodní a kanalizační</t>
  </si>
  <si>
    <t>766411821R00</t>
  </si>
  <si>
    <t>Demontáž obložení stěn palubkami</t>
  </si>
  <si>
    <t>766411822R00</t>
  </si>
  <si>
    <t>Demontáž podkladových roštů obložení stěn</t>
  </si>
  <si>
    <t>D + M zakrytování radiátorů kompaktní deskou tl. 10 bíla s černým jádrem, závěsy nerezové 3 ks/ pole . rozměr 1740x600x1200</t>
  </si>
  <si>
    <t>Demontáž obložení radiátorů z ezalitu vč. všech hygienických opatření a měření ( 1740x600x1200 )</t>
  </si>
  <si>
    <t>15,52*1,25</t>
  </si>
  <si>
    <t>Příplatek za spárovací hmotu - plošně, obklad stěn pórovinovými obkládačkami</t>
  </si>
  <si>
    <t>781475124R00</t>
  </si>
  <si>
    <t>Montáž obkladů stěn obkládačkami keramickými, do tmele, do 600 x 600 mm</t>
  </si>
  <si>
    <t>781497111R00</t>
  </si>
  <si>
    <t xml:space="preserve">Lišta hliníková ukončovacích k obkladům </t>
  </si>
  <si>
    <t>597813600R</t>
  </si>
  <si>
    <t>Obkládačka keramická dle výběru investora ( cena do 500/m2 )</t>
  </si>
  <si>
    <t>784191101R00</t>
  </si>
  <si>
    <t>Penetrace podkladu univerzální Primalex 1x</t>
  </si>
  <si>
    <t>784195212R00</t>
  </si>
  <si>
    <t>Malba Primalex Plus, bílá, bez penetrace, 2 x</t>
  </si>
  <si>
    <t>JIP IKK 13 NP</t>
  </si>
  <si>
    <t>Stavební úpravy</t>
  </si>
  <si>
    <t>Omítka na stěnách štuková vápenná vnitřní, ručně</t>
  </si>
  <si>
    <t xml:space="preserve">Montáž výztužné sítě (perlinky) do stěrky - vnitřní stěny včetně výztužné sítě a stěrkového tmelu </t>
  </si>
  <si>
    <t>Oprava vnitř.beton.konstr.pl.do 1 m2 tl.10 mm včetně dodávky např. Repol HS 1 a Repol malta (Murexin)</t>
  </si>
  <si>
    <t xml:space="preserve">Potěr ze SMS Baumit, ruční zpracování, tl. 6 mm  samonivelační, vč. penetrace </t>
  </si>
  <si>
    <t xml:space="preserve">Dveře dřevěné interiérové 1100 x 1970 mm L/P, CPL, plné </t>
  </si>
  <si>
    <t xml:space="preserve">Lišta podlahová fabion z měkčeného PVC, </t>
  </si>
  <si>
    <t>998776203R00</t>
  </si>
  <si>
    <t>Přesun hmot pro podlahy povlakové, výšky do 24 m</t>
  </si>
  <si>
    <t xml:space="preserve">NABÍDKA STRUKTUROVANÉ KABELÁŽE </t>
  </si>
  <si>
    <t>FN Bohunice</t>
  </si>
  <si>
    <t>Brno, Jihlavská 20</t>
  </si>
  <si>
    <t>FNB 25072</t>
  </si>
  <si>
    <t>Instalace datových zásuvek pro budovu L 13NP JIP - část velín</t>
  </si>
  <si>
    <t xml:space="preserve">* instalace nových datových zásuvek 3x 2xRJ45 do centrálního pultu (místnost 13.196) </t>
  </si>
  <si>
    <t xml:space="preserve">* demontáž a montáž stávajících datových zásuvek 6x 2xRJ45 do centrálního pultu (místnost 13.196) </t>
  </si>
  <si>
    <t xml:space="preserve">* vedeno z RACKu DR L13 ve  13NP </t>
  </si>
  <si>
    <t>* kabely vedeny v lištách a podhledech, sestup v lištách nebo trubkách</t>
  </si>
  <si>
    <t>* demontáž a montáž podhledů</t>
  </si>
  <si>
    <t>* realizace na etapy během rekonstrukce</t>
  </si>
  <si>
    <t>množ.</t>
  </si>
  <si>
    <t>jedn.</t>
  </si>
  <si>
    <t>položka</t>
  </si>
  <si>
    <t>cena</t>
  </si>
  <si>
    <t>celkem</t>
  </si>
  <si>
    <t>metr</t>
  </si>
  <si>
    <t>Kabel U/FTP, drát, CAT.6A LS0H, B2ca s1d1a1</t>
  </si>
  <si>
    <t>ks</t>
  </si>
  <si>
    <t>Datová dvojzásuvka RJ45 CAT.6A</t>
  </si>
  <si>
    <t>Datová dvojzásuvka RJ45 CAT.5E</t>
  </si>
  <si>
    <t>Keystone RJ45 CAT.6A, samořezná svorkovnice pro drát AWG 26 – 22</t>
  </si>
  <si>
    <t>Patchpanel modulární pro 24 modulů</t>
  </si>
  <si>
    <t>Lišta LH 20x20 HF</t>
  </si>
  <si>
    <t>Lišta LH 40x20 HF</t>
  </si>
  <si>
    <t>Lišta LH 40x40 HF</t>
  </si>
  <si>
    <t>Lišta LH 60x40 HF</t>
  </si>
  <si>
    <t xml:space="preserve">Požární ucpávka </t>
  </si>
  <si>
    <t>Sada 4 ks montážní sady do RACKu</t>
  </si>
  <si>
    <t>Kříž modulární OFA, stohovatelný pro rezervy optického kabelu</t>
  </si>
  <si>
    <t>1U optická vana kovová vč. masky pro 24xLC dup.</t>
  </si>
  <si>
    <t>Kazeta pro 24 svárů</t>
  </si>
  <si>
    <t>Pigtail 9/125 LC/UPC G.657.A</t>
  </si>
  <si>
    <t>Spojka LC/UPC duplex SM</t>
  </si>
  <si>
    <t>SMF optický kabel 48x9/125 G.657A dle ITU-T, - instalace zafouknutím</t>
  </si>
  <si>
    <t>SMF optický kabel vnitřní 24x9/125 G.657A dle ITU-T, v provedení LSZH s třídou EuroClass min. B2ca - instalace zatažením/zafouknutím</t>
  </si>
  <si>
    <t>SMF optický kabel vnitřní 12x9/125 G.657A dle ITU-T, v provedení LSZH s třídou EuroClass min. B2ca - instalace zatažením/zafouknutím</t>
  </si>
  <si>
    <t>Mikrotrubička 10/8 LSFH</t>
  </si>
  <si>
    <t>Mikrotrubička 12/10 LSFH</t>
  </si>
  <si>
    <t>Mikrotrubička 12/8 HDPE</t>
  </si>
  <si>
    <t>Mikrotrubička 14/10 HDPE</t>
  </si>
  <si>
    <t>Měření segmentů Cat.6A dle EN 50 173 vč. protokolů</t>
  </si>
  <si>
    <t>bm</t>
  </si>
  <si>
    <t>Demontáž a montáž minerálního podhledu</t>
  </si>
  <si>
    <t>Demontáž a montáž FeAl podhledu</t>
  </si>
  <si>
    <t>Otevření, zavření kabelových žlabů</t>
  </si>
  <si>
    <t>Průraz zdivem do 30 cm pro prostup do 10-ti kabelů</t>
  </si>
  <si>
    <t>Jádrové vrtání průměr 8 cm, 60 cm hloubka</t>
  </si>
  <si>
    <t>hod</t>
  </si>
  <si>
    <t>Montážní práce nespecifikované výše - hodinová sazba</t>
  </si>
  <si>
    <t>x</t>
  </si>
  <si>
    <t>VRN - doprava</t>
  </si>
  <si>
    <t>spotřební materiál</t>
  </si>
  <si>
    <t>Dokumentace skutečného provedení ve formátu .dwg, fotodokumentace</t>
  </si>
  <si>
    <t>Standardní položky celkem bez DPH 21%</t>
  </si>
  <si>
    <t>Instalace datových zásuvek pro budovu L 13NP JIP – lůžka</t>
  </si>
  <si>
    <t>* datové zásuvky v místnosti 13.195 jsou ve stávajících parapetních kanálech v dostatečném počtu</t>
  </si>
  <si>
    <t xml:space="preserve">* demontáž a montáž stávajících datových zásuvek 12x 2xRJ45 k lůžkům (místnost 13.195) </t>
  </si>
  <si>
    <t>* proměření a označení zásuvek</t>
  </si>
  <si>
    <t>Trubka ohebná 25 HF</t>
  </si>
  <si>
    <t>Instalace datových zásuvek pro budovu L 13NP JIP – pobyt sester</t>
  </si>
  <si>
    <t>* datové zásuvky v místnosti 13.198 jsou v dostatečném počtu</t>
  </si>
  <si>
    <t xml:space="preserve">* demontáž a montáž stávajících datových zásuvek 2x 2xRJ45 (místnost 13.198) </t>
  </si>
  <si>
    <t>Instalace IP vrátníku, STA zásuvek a výměna reproduktoru L 13NP JIP</t>
  </si>
  <si>
    <t xml:space="preserve">* instalace datových zásuvek 2xRJ45 pro vrátník a čtečku (chodba 13.079) </t>
  </si>
  <si>
    <t>* ukončeno na keystony</t>
  </si>
  <si>
    <t xml:space="preserve">* vedeno z RACKu DR L13 v  13NP </t>
  </si>
  <si>
    <t>* demontáž stávajícího vrátníku</t>
  </si>
  <si>
    <t>* instalace IP vrátníku včetně propojení na ovládání dveří</t>
  </si>
  <si>
    <t>* výměna reproduktoru za stropní a výměna zásuvek STA</t>
  </si>
  <si>
    <t>Datová dvojzásuvka RJ45 na omítku CAT.6A</t>
  </si>
  <si>
    <t>Datová dvojzásuvka RJ45 pod omítku CAT.6A</t>
  </si>
  <si>
    <t>IP Verso s kamerou a tlačítkem</t>
  </si>
  <si>
    <t>SIP IP licence do technologie Alcatel-Lucent včetně implementace</t>
  </si>
  <si>
    <t>Reproduktor stropní 100V, 6“</t>
  </si>
  <si>
    <t>Zásuvka TV+R (STA)</t>
  </si>
  <si>
    <t>CELKEM BEZ DPH</t>
  </si>
  <si>
    <t>SLP</t>
  </si>
  <si>
    <t>Slaboproud</t>
  </si>
  <si>
    <t>Potěr ze SMS, ruční zpracování, tl. 6 mm  samonivelační, vč. Penetrace</t>
  </si>
  <si>
    <t>specifikace viz příloha 6b : 6</t>
  </si>
  <si>
    <t>viz specifikace  6a</t>
  </si>
  <si>
    <t>D + M kabeláže a zapojení dodávaných vyšetřovacích svítidel ( kabeláž 25bm kabel CXKH-R 3Jx2,5 mm2)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</si>
</sst>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b/>
      <sz val="12"/>
      <name val="Arial"/>
      <family val="2"/>
      <charset val="1"/>
    </font>
    <font>
      <b/>
      <u/>
      <sz val="14"/>
      <name val="Arial"/>
      <family val="2"/>
      <charset val="1"/>
    </font>
    <font>
      <sz val="10"/>
      <name val="Arial"/>
      <family val="2"/>
      <charset val="1"/>
    </font>
    <font>
      <sz val="8"/>
      <name val="Times New Roman CE"/>
      <family val="1"/>
      <charset val="238"/>
    </font>
    <font>
      <sz val="10"/>
      <color indexed="8"/>
      <name val="Arial"/>
      <family val="2"/>
      <charset val="1"/>
    </font>
    <font>
      <b/>
      <sz val="8"/>
      <name val="Times New Roman CE"/>
      <family val="1"/>
      <charset val="238"/>
    </font>
    <font>
      <b/>
      <sz val="10"/>
      <name val="Arial"/>
      <family val="2"/>
      <charset val="1"/>
    </font>
    <font>
      <b/>
      <sz val="12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28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4" fontId="7" fillId="2" borderId="39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2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8" fillId="2" borderId="0" xfId="0" applyNumberFormat="1" applyFont="1" applyFill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165" fontId="19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2" fillId="0" borderId="47" xfId="0" applyFont="1" applyBorder="1"/>
    <xf numFmtId="0" fontId="24" fillId="0" borderId="47" xfId="0" applyFont="1" applyBorder="1"/>
    <xf numFmtId="1" fontId="22" fillId="0" borderId="47" xfId="0" applyNumberFormat="1" applyFont="1" applyBorder="1"/>
    <xf numFmtId="0" fontId="25" fillId="0" borderId="0" xfId="0" applyFont="1"/>
    <xf numFmtId="0" fontId="26" fillId="0" borderId="47" xfId="0" applyFont="1" applyBorder="1"/>
    <xf numFmtId="1" fontId="26" fillId="0" borderId="47" xfId="0" applyNumberFormat="1" applyFont="1" applyBorder="1"/>
    <xf numFmtId="1" fontId="25" fillId="0" borderId="0" xfId="0" applyNumberFormat="1" applyFont="1"/>
    <xf numFmtId="0" fontId="27" fillId="0" borderId="0" xfId="0" applyFont="1"/>
    <xf numFmtId="4" fontId="0" fillId="0" borderId="36" xfId="0" applyNumberFormat="1" applyBorder="1" applyAlignment="1">
      <alignment horizontal="left" vertical="center"/>
    </xf>
    <xf numFmtId="4" fontId="0" fillId="0" borderId="37" xfId="0" applyNumberFormat="1" applyBorder="1" applyAlignment="1">
      <alignment vertical="center" wrapText="1"/>
    </xf>
    <xf numFmtId="4" fontId="0" fillId="0" borderId="39" xfId="0" applyNumberFormat="1" applyBorder="1" applyAlignment="1">
      <alignment vertical="center" wrapText="1" shrinkToFit="1"/>
    </xf>
    <xf numFmtId="4" fontId="0" fillId="0" borderId="39" xfId="0" applyNumberFormat="1" applyBorder="1" applyAlignment="1">
      <alignment vertical="center" shrinkToFit="1"/>
    </xf>
    <xf numFmtId="49" fontId="7" fillId="0" borderId="36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164" fontId="7" fillId="0" borderId="39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2"/>
  <sheetViews>
    <sheetView showGridLines="0" topLeftCell="B1" zoomScaleNormal="100" zoomScaleSheetLayoutView="75" workbookViewId="0">
      <selection activeCell="I88" sqref="I8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11" t="s">
        <v>4</v>
      </c>
      <c r="C1" s="212"/>
      <c r="D1" s="212"/>
      <c r="E1" s="212"/>
      <c r="F1" s="212"/>
      <c r="G1" s="212"/>
      <c r="H1" s="212"/>
      <c r="I1" s="212"/>
      <c r="J1" s="213"/>
    </row>
    <row r="2" spans="1:15" ht="36" customHeight="1" x14ac:dyDescent="0.2">
      <c r="A2" s="2"/>
      <c r="B2" s="76" t="s">
        <v>24</v>
      </c>
      <c r="C2" s="77"/>
      <c r="D2" s="78" t="s">
        <v>41</v>
      </c>
      <c r="E2" s="220" t="s">
        <v>42</v>
      </c>
      <c r="F2" s="221"/>
      <c r="G2" s="221"/>
      <c r="H2" s="221"/>
      <c r="I2" s="221"/>
      <c r="J2" s="222"/>
      <c r="O2" s="1"/>
    </row>
    <row r="3" spans="1:15" ht="24.75" customHeight="1" x14ac:dyDescent="0.2">
      <c r="A3" s="2"/>
      <c r="B3" s="79"/>
      <c r="C3" s="77"/>
      <c r="D3" s="80"/>
      <c r="E3" s="223" t="s">
        <v>554</v>
      </c>
      <c r="F3" s="224"/>
      <c r="G3" s="224"/>
      <c r="H3" s="224"/>
      <c r="I3" s="224"/>
      <c r="J3" s="225"/>
    </row>
    <row r="4" spans="1:15" ht="23.25" customHeight="1" x14ac:dyDescent="0.2">
      <c r="A4" s="2"/>
      <c r="B4" s="81"/>
      <c r="C4" s="82"/>
      <c r="D4" s="83"/>
      <c r="E4" s="233" t="s">
        <v>555</v>
      </c>
      <c r="F4" s="233"/>
      <c r="G4" s="233"/>
      <c r="H4" s="233"/>
      <c r="I4" s="233"/>
      <c r="J4" s="234"/>
    </row>
    <row r="5" spans="1:15" ht="24" customHeight="1" x14ac:dyDescent="0.2">
      <c r="A5" s="2"/>
      <c r="B5" s="31" t="s">
        <v>23</v>
      </c>
      <c r="D5" s="237"/>
      <c r="E5" s="238"/>
      <c r="F5" s="238"/>
      <c r="G5" s="238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39"/>
      <c r="E6" s="240"/>
      <c r="F6" s="240"/>
      <c r="G6" s="240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41"/>
      <c r="F7" s="242"/>
      <c r="G7" s="242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27"/>
      <c r="E11" s="227"/>
      <c r="F11" s="227"/>
      <c r="G11" s="227"/>
      <c r="H11" s="18" t="s">
        <v>40</v>
      </c>
      <c r="I11" s="84"/>
      <c r="J11" s="8"/>
    </row>
    <row r="12" spans="1:15" ht="15.75" customHeight="1" x14ac:dyDescent="0.2">
      <c r="A12" s="2"/>
      <c r="B12" s="28"/>
      <c r="C12" s="55"/>
      <c r="D12" s="232"/>
      <c r="E12" s="232"/>
      <c r="F12" s="232"/>
      <c r="G12" s="232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35"/>
      <c r="F13" s="236"/>
      <c r="G13" s="236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26"/>
      <c r="F15" s="226"/>
      <c r="G15" s="228"/>
      <c r="H15" s="228"/>
      <c r="I15" s="228" t="s">
        <v>31</v>
      </c>
      <c r="J15" s="229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17"/>
      <c r="F16" s="218"/>
      <c r="G16" s="217"/>
      <c r="H16" s="218"/>
      <c r="I16" s="217">
        <f>SUMIF(F59:F87,A16,I59:I87)+SUMIF(F59:F87,"PSU",I59:I87)</f>
        <v>0</v>
      </c>
      <c r="J16" s="219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17"/>
      <c r="F17" s="218"/>
      <c r="G17" s="217"/>
      <c r="H17" s="218"/>
      <c r="I17" s="217">
        <f>SUMIF(F59:F87,A17,I59:I87)</f>
        <v>0</v>
      </c>
      <c r="J17" s="219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17"/>
      <c r="F18" s="218"/>
      <c r="G18" s="217"/>
      <c r="H18" s="218"/>
      <c r="I18" s="217">
        <f>SUMIF(F59:F87,A18,I59:I87)</f>
        <v>0</v>
      </c>
      <c r="J18" s="219"/>
    </row>
    <row r="19" spans="1:10" ht="23.25" customHeight="1" x14ac:dyDescent="0.2">
      <c r="A19" s="138" t="s">
        <v>122</v>
      </c>
      <c r="B19" s="38" t="s">
        <v>29</v>
      </c>
      <c r="C19" s="62"/>
      <c r="D19" s="63"/>
      <c r="E19" s="217"/>
      <c r="F19" s="218"/>
      <c r="G19" s="217"/>
      <c r="H19" s="218"/>
      <c r="I19" s="217">
        <f>SUMIF(F59:F87,A19,I59:I87)</f>
        <v>0</v>
      </c>
      <c r="J19" s="219"/>
    </row>
    <row r="20" spans="1:10" ht="23.25" customHeight="1" x14ac:dyDescent="0.2">
      <c r="A20" s="138" t="s">
        <v>123</v>
      </c>
      <c r="B20" s="38" t="s">
        <v>30</v>
      </c>
      <c r="C20" s="62"/>
      <c r="D20" s="63"/>
      <c r="E20" s="217"/>
      <c r="F20" s="218"/>
      <c r="G20" s="217"/>
      <c r="H20" s="218"/>
      <c r="I20" s="217">
        <f>SUMIF(F59:F87,A20,I59:I87)</f>
        <v>0</v>
      </c>
      <c r="J20" s="219"/>
    </row>
    <row r="21" spans="1:10" ht="23.25" customHeight="1" x14ac:dyDescent="0.2">
      <c r="A21" s="2"/>
      <c r="B21" s="48" t="s">
        <v>31</v>
      </c>
      <c r="C21" s="64"/>
      <c r="D21" s="65"/>
      <c r="E21" s="230"/>
      <c r="F21" s="231"/>
      <c r="G21" s="230"/>
      <c r="H21" s="231"/>
      <c r="I21" s="230">
        <f>SUM(I16:J20)</f>
        <v>0</v>
      </c>
      <c r="J21" s="248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46">
        <f>ZakladDPHSniVypocet</f>
        <v>0</v>
      </c>
      <c r="H23" s="247"/>
      <c r="I23" s="247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44">
        <f>A23</f>
        <v>0</v>
      </c>
      <c r="H24" s="245"/>
      <c r="I24" s="245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46">
        <f>ZakladDPHZaklVypocet</f>
        <v>0</v>
      </c>
      <c r="H25" s="247"/>
      <c r="I25" s="247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14">
        <f>A25</f>
        <v>0</v>
      </c>
      <c r="H26" s="215"/>
      <c r="I26" s="215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16">
        <f>CenaCelkem-(ZakladDPHSni+DPHSni+ZakladDPHZakl+DPHZakl)</f>
        <v>0</v>
      </c>
      <c r="H27" s="216"/>
      <c r="I27" s="216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49">
        <f>ZakladDPHSniVypocet+ZakladDPHZaklVypocet</f>
        <v>0</v>
      </c>
      <c r="H28" s="250"/>
      <c r="I28" s="250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49">
        <f>A27</f>
        <v>0</v>
      </c>
      <c r="H29" s="249"/>
      <c r="I29" s="249"/>
      <c r="J29" s="118" t="s">
        <v>55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51"/>
      <c r="E34" s="252"/>
      <c r="G34" s="253"/>
      <c r="H34" s="254"/>
      <c r="I34" s="254"/>
      <c r="J34" s="25"/>
    </row>
    <row r="35" spans="1:10" ht="12.75" customHeight="1" x14ac:dyDescent="0.2">
      <c r="A35" s="2"/>
      <c r="B35" s="2"/>
      <c r="D35" s="243" t="s">
        <v>2</v>
      </c>
      <c r="E35" s="24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43</v>
      </c>
      <c r="C39" s="255"/>
      <c r="D39" s="255"/>
      <c r="E39" s="255"/>
      <c r="F39" s="98">
        <f>'02 00 Pol'!AE24+'02 01 Pol'!AE272+'02 05 Pol'!AE85+'02 10 Pol'!AE85</f>
        <v>0</v>
      </c>
      <c r="G39" s="99">
        <f>'02 00 Pol'!AF24+'02 01 Pol'!AF272+'02 05 Pol'!AF85+'02 10 Pol'!AF85</f>
        <v>0</v>
      </c>
      <c r="H39" s="100">
        <f t="shared" ref="H39:H44" si="1">(F39*SazbaDPH1/100)+(G39*SazbaDPH2/100)</f>
        <v>0</v>
      </c>
      <c r="I39" s="100">
        <f t="shared" ref="I39:I44" si="2">F39+G39+H39</f>
        <v>0</v>
      </c>
      <c r="J39" s="101" t="str">
        <f t="shared" ref="J39:J45" si="3">IF(_xlfn.SINGLE(CenaCelkemVypocet)=0,"",I39/_xlfn.SINGLE(CenaCelkemVypocet)*100)</f>
        <v/>
      </c>
    </row>
    <row r="40" spans="1:10" ht="25.5" customHeight="1" x14ac:dyDescent="0.2">
      <c r="A40" s="87">
        <v>2</v>
      </c>
      <c r="B40" s="102" t="s">
        <v>44</v>
      </c>
      <c r="C40" s="256" t="s">
        <v>45</v>
      </c>
      <c r="D40" s="256"/>
      <c r="E40" s="256"/>
      <c r="F40" s="103">
        <f>'02 00 Pol'!AE24+'02 01 Pol'!AE272+'02 05 Pol'!AE85+'02 10 Pol'!AE85</f>
        <v>0</v>
      </c>
      <c r="G40" s="104">
        <f>SUM(ZakladDPHZaklVypocet)</f>
        <v>0</v>
      </c>
      <c r="H40" s="104">
        <f>SUM(CelkemDPHVypocet)</f>
        <v>0</v>
      </c>
      <c r="I40" s="104">
        <f>SUM(CenaCelkemVypocet)</f>
        <v>0</v>
      </c>
      <c r="J40" s="105" t="str">
        <f t="shared" si="3"/>
        <v/>
      </c>
    </row>
    <row r="41" spans="1:10" ht="25.5" customHeight="1" x14ac:dyDescent="0.2">
      <c r="A41" s="87">
        <v>3</v>
      </c>
      <c r="B41" s="106" t="s">
        <v>46</v>
      </c>
      <c r="C41" s="255" t="s">
        <v>47</v>
      </c>
      <c r="D41" s="255"/>
      <c r="E41" s="255"/>
      <c r="F41" s="107">
        <f>'02 00 Pol'!AE24</f>
        <v>0</v>
      </c>
      <c r="G41" s="100">
        <f>'02 00 Pol'!AF24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">
      <c r="A42" s="87">
        <v>3</v>
      </c>
      <c r="B42" s="106" t="s">
        <v>48</v>
      </c>
      <c r="C42" s="255" t="s">
        <v>49</v>
      </c>
      <c r="D42" s="255"/>
      <c r="E42" s="255"/>
      <c r="F42" s="107">
        <f>'02 01 Pol'!AE272</f>
        <v>0</v>
      </c>
      <c r="G42" s="100">
        <f>'02 01 Pol'!AF272</f>
        <v>0</v>
      </c>
      <c r="H42" s="100">
        <f t="shared" si="1"/>
        <v>0</v>
      </c>
      <c r="I42" s="100">
        <f t="shared" si="2"/>
        <v>0</v>
      </c>
      <c r="J42" s="101" t="str">
        <f t="shared" si="3"/>
        <v/>
      </c>
    </row>
    <row r="43" spans="1:10" ht="25.5" customHeight="1" x14ac:dyDescent="0.2">
      <c r="A43" s="87">
        <v>3</v>
      </c>
      <c r="B43" s="106" t="s">
        <v>50</v>
      </c>
      <c r="C43" s="255" t="s">
        <v>51</v>
      </c>
      <c r="D43" s="255"/>
      <c r="E43" s="255"/>
      <c r="F43" s="107">
        <f>'02 05 Pol'!AE85</f>
        <v>0</v>
      </c>
      <c r="G43" s="100">
        <f>'02 05 Pol'!AF85</f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">
      <c r="A44" s="87">
        <v>3</v>
      </c>
      <c r="B44" s="106" t="s">
        <v>52</v>
      </c>
      <c r="C44" s="255" t="s">
        <v>53</v>
      </c>
      <c r="D44" s="255"/>
      <c r="E44" s="255"/>
      <c r="F44" s="107">
        <f>'02 10 Pol'!AE85</f>
        <v>0</v>
      </c>
      <c r="G44" s="100">
        <f>'02 10 Pol'!AF85</f>
        <v>0</v>
      </c>
      <c r="H44" s="100">
        <f t="shared" si="1"/>
        <v>0</v>
      </c>
      <c r="I44" s="100">
        <f t="shared" si="2"/>
        <v>0</v>
      </c>
      <c r="J44" s="101" t="str">
        <f t="shared" si="3"/>
        <v/>
      </c>
    </row>
    <row r="45" spans="1:10" ht="25.5" customHeight="1" x14ac:dyDescent="0.2">
      <c r="A45" s="87"/>
      <c r="B45" s="201"/>
      <c r="C45" s="202" t="s">
        <v>641</v>
      </c>
      <c r="D45" s="202"/>
      <c r="E45" s="202"/>
      <c r="F45" s="203">
        <v>0</v>
      </c>
      <c r="G45" s="204">
        <f>SUM(SLP!F153)</f>
        <v>0</v>
      </c>
      <c r="H45" s="204">
        <f>SUM(G45*0.21)</f>
        <v>0</v>
      </c>
      <c r="I45" s="204">
        <f>SUM(G45:H45)</f>
        <v>0</v>
      </c>
      <c r="J45" s="101" t="str">
        <f t="shared" si="3"/>
        <v/>
      </c>
    </row>
    <row r="46" spans="1:10" ht="25.5" customHeight="1" x14ac:dyDescent="0.2">
      <c r="A46" s="87"/>
      <c r="B46" s="257" t="s">
        <v>54</v>
      </c>
      <c r="C46" s="258"/>
      <c r="D46" s="258"/>
      <c r="E46" s="259"/>
      <c r="F46" s="108">
        <f>SUMIF(A39:A44,"=1",F39:F44)</f>
        <v>0</v>
      </c>
      <c r="G46" s="109">
        <f>SUM(G41:G45)</f>
        <v>0</v>
      </c>
      <c r="H46" s="109">
        <f>SUM(H41:H45)</f>
        <v>0</v>
      </c>
      <c r="I46" s="109">
        <f>SUM(I41:I45)</f>
        <v>0</v>
      </c>
      <c r="J46" s="110">
        <f>SUM(J41:J45)</f>
        <v>0</v>
      </c>
    </row>
    <row r="48" spans="1:10" x14ac:dyDescent="0.2">
      <c r="A48" t="s">
        <v>56</v>
      </c>
      <c r="B48" t="s">
        <v>57</v>
      </c>
    </row>
    <row r="49" spans="1:10" x14ac:dyDescent="0.2">
      <c r="A49" t="s">
        <v>58</v>
      </c>
      <c r="B49" t="s">
        <v>59</v>
      </c>
    </row>
    <row r="50" spans="1:10" x14ac:dyDescent="0.2">
      <c r="A50" t="s">
        <v>60</v>
      </c>
      <c r="B50" t="s">
        <v>61</v>
      </c>
    </row>
    <row r="51" spans="1:10" x14ac:dyDescent="0.2">
      <c r="A51" t="s">
        <v>60</v>
      </c>
      <c r="B51" t="s">
        <v>62</v>
      </c>
    </row>
    <row r="52" spans="1:10" x14ac:dyDescent="0.2">
      <c r="A52" t="s">
        <v>60</v>
      </c>
      <c r="B52" t="s">
        <v>63</v>
      </c>
    </row>
    <row r="53" spans="1:10" x14ac:dyDescent="0.2">
      <c r="A53" t="s">
        <v>60</v>
      </c>
      <c r="B53" t="s">
        <v>64</v>
      </c>
    </row>
    <row r="56" spans="1:10" ht="15.75" x14ac:dyDescent="0.25">
      <c r="B56" s="119" t="s">
        <v>65</v>
      </c>
    </row>
    <row r="58" spans="1:10" ht="25.5" customHeight="1" x14ac:dyDescent="0.2">
      <c r="A58" s="121"/>
      <c r="B58" s="124" t="s">
        <v>18</v>
      </c>
      <c r="C58" s="124" t="s">
        <v>6</v>
      </c>
      <c r="D58" s="125"/>
      <c r="E58" s="125"/>
      <c r="F58" s="126" t="s">
        <v>66</v>
      </c>
      <c r="G58" s="126"/>
      <c r="H58" s="126"/>
      <c r="I58" s="126" t="s">
        <v>31</v>
      </c>
      <c r="J58" s="126" t="s">
        <v>0</v>
      </c>
    </row>
    <row r="59" spans="1:10" ht="36.75" customHeight="1" x14ac:dyDescent="0.2">
      <c r="A59" s="122"/>
      <c r="B59" s="127" t="s">
        <v>67</v>
      </c>
      <c r="C59" s="209" t="s">
        <v>68</v>
      </c>
      <c r="D59" s="210"/>
      <c r="E59" s="210"/>
      <c r="F59" s="136" t="s">
        <v>26</v>
      </c>
      <c r="G59" s="128"/>
      <c r="H59" s="128"/>
      <c r="I59" s="128">
        <f>'02 01 Pol'!G8</f>
        <v>0</v>
      </c>
      <c r="J59" s="133" t="str">
        <f>IF(I89=0,"",I59/I89*100)</f>
        <v/>
      </c>
    </row>
    <row r="60" spans="1:10" ht="36.75" customHeight="1" x14ac:dyDescent="0.2">
      <c r="A60" s="122"/>
      <c r="B60" s="127" t="s">
        <v>69</v>
      </c>
      <c r="C60" s="209" t="s">
        <v>70</v>
      </c>
      <c r="D60" s="210"/>
      <c r="E60" s="210"/>
      <c r="F60" s="136" t="s">
        <v>26</v>
      </c>
      <c r="G60" s="128"/>
      <c r="H60" s="128"/>
      <c r="I60" s="128">
        <f>'02 01 Pol'!G11</f>
        <v>0</v>
      </c>
      <c r="J60" s="133" t="str">
        <f>IF(I89=0,"",I60/I89*100)</f>
        <v/>
      </c>
    </row>
    <row r="61" spans="1:10" ht="36.75" customHeight="1" x14ac:dyDescent="0.2">
      <c r="A61" s="122"/>
      <c r="B61" s="127" t="s">
        <v>71</v>
      </c>
      <c r="C61" s="209" t="s">
        <v>72</v>
      </c>
      <c r="D61" s="210"/>
      <c r="E61" s="210"/>
      <c r="F61" s="136" t="s">
        <v>26</v>
      </c>
      <c r="G61" s="128"/>
      <c r="H61" s="128"/>
      <c r="I61" s="128">
        <f>'02 01 Pol'!G18</f>
        <v>0</v>
      </c>
      <c r="J61" s="133" t="str">
        <f>IF(I89=0,"",I61/I89*100)</f>
        <v/>
      </c>
    </row>
    <row r="62" spans="1:10" ht="36.75" customHeight="1" x14ac:dyDescent="0.2">
      <c r="A62" s="122"/>
      <c r="B62" s="127" t="s">
        <v>73</v>
      </c>
      <c r="C62" s="209" t="s">
        <v>74</v>
      </c>
      <c r="D62" s="210"/>
      <c r="E62" s="210"/>
      <c r="F62" s="136" t="s">
        <v>26</v>
      </c>
      <c r="G62" s="128"/>
      <c r="H62" s="128"/>
      <c r="I62" s="128">
        <f>'02 01 Pol'!G23</f>
        <v>0</v>
      </c>
      <c r="J62" s="133" t="str">
        <f>IF(I89=0,"",I62/I89*100)</f>
        <v/>
      </c>
    </row>
    <row r="63" spans="1:10" ht="36.75" customHeight="1" x14ac:dyDescent="0.2">
      <c r="A63" s="122"/>
      <c r="B63" s="127" t="s">
        <v>75</v>
      </c>
      <c r="C63" s="209" t="s">
        <v>76</v>
      </c>
      <c r="D63" s="210"/>
      <c r="E63" s="210"/>
      <c r="F63" s="136" t="s">
        <v>26</v>
      </c>
      <c r="G63" s="128"/>
      <c r="H63" s="128"/>
      <c r="I63" s="128">
        <f>'02 01 Pol'!G44+'02 05 Pol'!G8+'02 10 Pol'!G8</f>
        <v>0</v>
      </c>
      <c r="J63" s="133" t="str">
        <f>IF(I89=0,"",I63/I89*100)</f>
        <v/>
      </c>
    </row>
    <row r="64" spans="1:10" ht="36.75" customHeight="1" x14ac:dyDescent="0.2">
      <c r="A64" s="122"/>
      <c r="B64" s="127" t="s">
        <v>77</v>
      </c>
      <c r="C64" s="209" t="s">
        <v>78</v>
      </c>
      <c r="D64" s="210"/>
      <c r="E64" s="210"/>
      <c r="F64" s="136" t="s">
        <v>26</v>
      </c>
      <c r="G64" s="128"/>
      <c r="H64" s="128"/>
      <c r="I64" s="128">
        <f>'02 01 Pol'!G58+'02 05 Pol'!G10</f>
        <v>0</v>
      </c>
      <c r="J64" s="133" t="str">
        <f>IF(I89=0,"",I64/I89*100)</f>
        <v/>
      </c>
    </row>
    <row r="65" spans="1:10" ht="36.75" customHeight="1" x14ac:dyDescent="0.2">
      <c r="A65" s="122"/>
      <c r="B65" s="127" t="s">
        <v>79</v>
      </c>
      <c r="C65" s="209" t="s">
        <v>80</v>
      </c>
      <c r="D65" s="210"/>
      <c r="E65" s="210"/>
      <c r="F65" s="136" t="s">
        <v>26</v>
      </c>
      <c r="G65" s="128"/>
      <c r="H65" s="128"/>
      <c r="I65" s="128">
        <f>'02 01 Pol'!G69+'02 05 Pol'!G12+'02 10 Pol'!G10</f>
        <v>0</v>
      </c>
      <c r="J65" s="133" t="str">
        <f>IF(I89=0,"",I65/I89*100)</f>
        <v/>
      </c>
    </row>
    <row r="66" spans="1:10" ht="36.75" customHeight="1" x14ac:dyDescent="0.2">
      <c r="A66" s="122"/>
      <c r="B66" s="127" t="s">
        <v>81</v>
      </c>
      <c r="C66" s="209" t="s">
        <v>82</v>
      </c>
      <c r="D66" s="210"/>
      <c r="E66" s="210"/>
      <c r="F66" s="136" t="s">
        <v>26</v>
      </c>
      <c r="G66" s="128"/>
      <c r="H66" s="128"/>
      <c r="I66" s="128">
        <f>'02 01 Pol'!G73</f>
        <v>0</v>
      </c>
      <c r="J66" s="133" t="str">
        <f>IF(I89=0,"",I66/I89*100)</f>
        <v/>
      </c>
    </row>
    <row r="67" spans="1:10" ht="36.75" customHeight="1" x14ac:dyDescent="0.2">
      <c r="A67" s="122"/>
      <c r="B67" s="127" t="s">
        <v>83</v>
      </c>
      <c r="C67" s="209" t="s">
        <v>84</v>
      </c>
      <c r="D67" s="210"/>
      <c r="E67" s="210"/>
      <c r="F67" s="136" t="s">
        <v>26</v>
      </c>
      <c r="G67" s="128"/>
      <c r="H67" s="128"/>
      <c r="I67" s="128">
        <f>'02 01 Pol'!G75+'02 05 Pol'!G15+'02 10 Pol'!G13</f>
        <v>0</v>
      </c>
      <c r="J67" s="133" t="str">
        <f>IF(I89=0,"",I67/I89*100)</f>
        <v/>
      </c>
    </row>
    <row r="68" spans="1:10" ht="36.75" customHeight="1" x14ac:dyDescent="0.2">
      <c r="A68" s="122"/>
      <c r="B68" s="127" t="s">
        <v>85</v>
      </c>
      <c r="C68" s="209" t="s">
        <v>86</v>
      </c>
      <c r="D68" s="210"/>
      <c r="E68" s="210"/>
      <c r="F68" s="136" t="s">
        <v>26</v>
      </c>
      <c r="G68" s="128"/>
      <c r="H68" s="128"/>
      <c r="I68" s="128">
        <f>'02 01 Pol'!G77+'02 05 Pol'!G17+'02 10 Pol'!G15</f>
        <v>0</v>
      </c>
      <c r="J68" s="133" t="str">
        <f>IF(I89=0,"",I68/I89*100)</f>
        <v/>
      </c>
    </row>
    <row r="69" spans="1:10" ht="36.75" customHeight="1" x14ac:dyDescent="0.2">
      <c r="A69" s="122"/>
      <c r="B69" s="127" t="s">
        <v>87</v>
      </c>
      <c r="C69" s="209" t="s">
        <v>88</v>
      </c>
      <c r="D69" s="210"/>
      <c r="E69" s="210"/>
      <c r="F69" s="136" t="s">
        <v>26</v>
      </c>
      <c r="G69" s="128"/>
      <c r="H69" s="128"/>
      <c r="I69" s="128">
        <f>'02 01 Pol'!G79+'02 05 Pol'!G19+'02 10 Pol'!G17</f>
        <v>0</v>
      </c>
      <c r="J69" s="133" t="str">
        <f>IF(I89=0,"",I69/I89*100)</f>
        <v/>
      </c>
    </row>
    <row r="70" spans="1:10" ht="36.75" customHeight="1" x14ac:dyDescent="0.2">
      <c r="A70" s="122"/>
      <c r="B70" s="127" t="s">
        <v>89</v>
      </c>
      <c r="C70" s="209" t="s">
        <v>90</v>
      </c>
      <c r="D70" s="210"/>
      <c r="E70" s="210"/>
      <c r="F70" s="136" t="s">
        <v>26</v>
      </c>
      <c r="G70" s="128"/>
      <c r="H70" s="128"/>
      <c r="I70" s="128">
        <f>'02 01 Pol'!G99+'02 05 Pol'!G24+'02 10 Pol'!G20</f>
        <v>0</v>
      </c>
      <c r="J70" s="133" t="str">
        <f>IF(I89=0,"",I70/I89*100)</f>
        <v/>
      </c>
    </row>
    <row r="71" spans="1:10" ht="36.75" customHeight="1" x14ac:dyDescent="0.2">
      <c r="A71" s="122"/>
      <c r="B71" s="127" t="s">
        <v>91</v>
      </c>
      <c r="C71" s="209" t="s">
        <v>92</v>
      </c>
      <c r="D71" s="210"/>
      <c r="E71" s="210"/>
      <c r="F71" s="136" t="s">
        <v>27</v>
      </c>
      <c r="G71" s="128"/>
      <c r="H71" s="128"/>
      <c r="I71" s="128">
        <f>'02 01 Pol'!G112+'02 05 Pol'!G26+'02 10 Pol'!G22</f>
        <v>0</v>
      </c>
      <c r="J71" s="133" t="str">
        <f>IF(I89=0,"",I71/I89*100)</f>
        <v/>
      </c>
    </row>
    <row r="72" spans="1:10" ht="36.75" customHeight="1" x14ac:dyDescent="0.2">
      <c r="A72" s="122"/>
      <c r="B72" s="127" t="s">
        <v>93</v>
      </c>
      <c r="C72" s="209" t="s">
        <v>94</v>
      </c>
      <c r="D72" s="210"/>
      <c r="E72" s="210"/>
      <c r="F72" s="136" t="s">
        <v>27</v>
      </c>
      <c r="G72" s="128"/>
      <c r="H72" s="128"/>
      <c r="I72" s="128">
        <f>'02 01 Pol'!G115+'02 05 Pol'!G30+'02 10 Pol'!G24</f>
        <v>0</v>
      </c>
      <c r="J72" s="133" t="str">
        <f>IF(I89=0,"",I72/I89*100)</f>
        <v/>
      </c>
    </row>
    <row r="73" spans="1:10" ht="36.75" customHeight="1" x14ac:dyDescent="0.2">
      <c r="A73" s="122"/>
      <c r="B73" s="127" t="s">
        <v>95</v>
      </c>
      <c r="C73" s="209" t="s">
        <v>96</v>
      </c>
      <c r="D73" s="210"/>
      <c r="E73" s="210"/>
      <c r="F73" s="136" t="s">
        <v>27</v>
      </c>
      <c r="G73" s="128"/>
      <c r="H73" s="128"/>
      <c r="I73" s="128">
        <f>'02 01 Pol'!G121+'02 10 Pol'!G30</f>
        <v>0</v>
      </c>
      <c r="J73" s="133" t="str">
        <f>IF(I89=0,"",I73/I89*100)</f>
        <v/>
      </c>
    </row>
    <row r="74" spans="1:10" ht="36.75" customHeight="1" x14ac:dyDescent="0.2">
      <c r="A74" s="122"/>
      <c r="B74" s="127" t="s">
        <v>97</v>
      </c>
      <c r="C74" s="209" t="s">
        <v>98</v>
      </c>
      <c r="D74" s="210"/>
      <c r="E74" s="210"/>
      <c r="F74" s="136" t="s">
        <v>27</v>
      </c>
      <c r="G74" s="128"/>
      <c r="H74" s="128"/>
      <c r="I74" s="128">
        <f>'02 01 Pol'!G129+'02 05 Pol'!G35</f>
        <v>0</v>
      </c>
      <c r="J74" s="133" t="str">
        <f>IF(I89=0,"",I74/I89*100)</f>
        <v/>
      </c>
    </row>
    <row r="75" spans="1:10" ht="36.75" customHeight="1" x14ac:dyDescent="0.2">
      <c r="A75" s="122"/>
      <c r="B75" s="127" t="s">
        <v>99</v>
      </c>
      <c r="C75" s="209" t="s">
        <v>100</v>
      </c>
      <c r="D75" s="210"/>
      <c r="E75" s="210"/>
      <c r="F75" s="136" t="s">
        <v>27</v>
      </c>
      <c r="G75" s="128"/>
      <c r="H75" s="128"/>
      <c r="I75" s="128">
        <f>'02 01 Pol'!G139+'02 05 Pol'!G43+'02 10 Pol'!G38</f>
        <v>0</v>
      </c>
      <c r="J75" s="133" t="str">
        <f>IF(I89=0,"",I75/I89*100)</f>
        <v/>
      </c>
    </row>
    <row r="76" spans="1:10" ht="36.75" customHeight="1" x14ac:dyDescent="0.2">
      <c r="A76" s="122"/>
      <c r="B76" s="127" t="s">
        <v>101</v>
      </c>
      <c r="C76" s="209" t="s">
        <v>102</v>
      </c>
      <c r="D76" s="210"/>
      <c r="E76" s="210"/>
      <c r="F76" s="136" t="s">
        <v>27</v>
      </c>
      <c r="G76" s="128"/>
      <c r="H76" s="128"/>
      <c r="I76" s="128">
        <f>'02 01 Pol'!G156+'02 05 Pol'!G46+'02 10 Pol'!G43</f>
        <v>0</v>
      </c>
      <c r="J76" s="133" t="str">
        <f>IF(I89=0,"",I76/I89*100)</f>
        <v/>
      </c>
    </row>
    <row r="77" spans="1:10" ht="36.75" customHeight="1" x14ac:dyDescent="0.2">
      <c r="A77" s="122"/>
      <c r="B77" s="127" t="s">
        <v>103</v>
      </c>
      <c r="C77" s="209" t="s">
        <v>104</v>
      </c>
      <c r="D77" s="210"/>
      <c r="E77" s="210"/>
      <c r="F77" s="136" t="s">
        <v>27</v>
      </c>
      <c r="G77" s="128"/>
      <c r="H77" s="128"/>
      <c r="I77" s="128">
        <f>'02 01 Pol'!G170+'02 05 Pol'!G51+'02 10 Pol'!G48</f>
        <v>0</v>
      </c>
      <c r="J77" s="133" t="str">
        <f>IF(I89=0,"",I77/I89*100)</f>
        <v/>
      </c>
    </row>
    <row r="78" spans="1:10" ht="36.75" customHeight="1" x14ac:dyDescent="0.2">
      <c r="A78" s="122"/>
      <c r="B78" s="127" t="s">
        <v>105</v>
      </c>
      <c r="C78" s="209" t="s">
        <v>106</v>
      </c>
      <c r="D78" s="210"/>
      <c r="E78" s="210"/>
      <c r="F78" s="136" t="s">
        <v>27</v>
      </c>
      <c r="G78" s="128"/>
      <c r="H78" s="128"/>
      <c r="I78" s="128">
        <f>'02 05 Pol'!G60+'02 10 Pol'!G58</f>
        <v>0</v>
      </c>
      <c r="J78" s="133" t="str">
        <f>IF(I89=0,"",I78/I89*100)</f>
        <v/>
      </c>
    </row>
    <row r="79" spans="1:10" ht="36.75" customHeight="1" x14ac:dyDescent="0.2">
      <c r="A79" s="122"/>
      <c r="B79" s="127" t="s">
        <v>107</v>
      </c>
      <c r="C79" s="209" t="s">
        <v>108</v>
      </c>
      <c r="D79" s="210"/>
      <c r="E79" s="210"/>
      <c r="F79" s="136" t="s">
        <v>27</v>
      </c>
      <c r="G79" s="128"/>
      <c r="H79" s="128"/>
      <c r="I79" s="128">
        <f>'02 01 Pol'!G191+'02 05 Pol'!G64</f>
        <v>0</v>
      </c>
      <c r="J79" s="133" t="str">
        <f>IF(I89=0,"",I79/I89*100)</f>
        <v/>
      </c>
    </row>
    <row r="80" spans="1:10" ht="36.75" customHeight="1" x14ac:dyDescent="0.2">
      <c r="A80" s="122"/>
      <c r="B80" s="127" t="s">
        <v>109</v>
      </c>
      <c r="C80" s="209" t="s">
        <v>110</v>
      </c>
      <c r="D80" s="210"/>
      <c r="E80" s="210"/>
      <c r="F80" s="136" t="s">
        <v>27</v>
      </c>
      <c r="G80" s="128"/>
      <c r="H80" s="128"/>
      <c r="I80" s="128">
        <f>'02 01 Pol'!G204+'02 10 Pol'!G63</f>
        <v>0</v>
      </c>
      <c r="J80" s="133" t="str">
        <f>IF(I89=0,"",I80/I89*100)</f>
        <v/>
      </c>
    </row>
    <row r="81" spans="1:10" ht="36.75" customHeight="1" x14ac:dyDescent="0.2">
      <c r="A81" s="122"/>
      <c r="B81" s="127" t="s">
        <v>111</v>
      </c>
      <c r="C81" s="209" t="s">
        <v>112</v>
      </c>
      <c r="D81" s="210"/>
      <c r="E81" s="210"/>
      <c r="F81" s="136" t="s">
        <v>27</v>
      </c>
      <c r="G81" s="128"/>
      <c r="H81" s="128"/>
      <c r="I81" s="128">
        <f>'02 01 Pol'!G207</f>
        <v>0</v>
      </c>
      <c r="J81" s="133" t="str">
        <f>IF(I89=0,"",I81/I89*100)</f>
        <v/>
      </c>
    </row>
    <row r="82" spans="1:10" ht="36.75" customHeight="1" x14ac:dyDescent="0.2">
      <c r="A82" s="122"/>
      <c r="B82" s="127" t="s">
        <v>113</v>
      </c>
      <c r="C82" s="209" t="s">
        <v>114</v>
      </c>
      <c r="D82" s="210"/>
      <c r="E82" s="210"/>
      <c r="F82" s="136" t="s">
        <v>28</v>
      </c>
      <c r="G82" s="128"/>
      <c r="H82" s="128"/>
      <c r="I82" s="128">
        <f>'02 01 Pol'!G222+'02 05 Pol'!G67+'02 10 Pol'!G66</f>
        <v>0</v>
      </c>
      <c r="J82" s="133" t="str">
        <f>IF(I89=0,"",I82/I89*100)</f>
        <v/>
      </c>
    </row>
    <row r="83" spans="1:10" ht="36.75" customHeight="1" x14ac:dyDescent="0.2">
      <c r="A83" s="122"/>
      <c r="B83" s="127" t="s">
        <v>115</v>
      </c>
      <c r="C83" s="209" t="s">
        <v>116</v>
      </c>
      <c r="D83" s="210"/>
      <c r="E83" s="210"/>
      <c r="F83" s="136" t="s">
        <v>28</v>
      </c>
      <c r="G83" s="128"/>
      <c r="H83" s="128"/>
      <c r="I83" s="128">
        <f>'02 01 Pol'!G241+'02 05 Pol'!G73+'02 10 Pol'!G72</f>
        <v>0</v>
      </c>
      <c r="J83" s="133" t="str">
        <f>IF(I89=0,"",I83/I89*100)</f>
        <v/>
      </c>
    </row>
    <row r="84" spans="1:10" ht="36.75" customHeight="1" x14ac:dyDescent="0.2">
      <c r="A84" s="122"/>
      <c r="B84" s="127" t="s">
        <v>117</v>
      </c>
      <c r="C84" s="209" t="s">
        <v>118</v>
      </c>
      <c r="D84" s="210"/>
      <c r="E84" s="210"/>
      <c r="F84" s="136" t="s">
        <v>28</v>
      </c>
      <c r="G84" s="128"/>
      <c r="H84" s="128"/>
      <c r="I84" s="128">
        <f>'02 01 Pol'!G243</f>
        <v>0</v>
      </c>
      <c r="J84" s="133" t="str">
        <f>IF(I89=0,"",I84/I89*100)</f>
        <v/>
      </c>
    </row>
    <row r="85" spans="1:10" ht="36.75" customHeight="1" x14ac:dyDescent="0.2">
      <c r="A85" s="122"/>
      <c r="B85" s="127" t="s">
        <v>119</v>
      </c>
      <c r="C85" s="209" t="s">
        <v>120</v>
      </c>
      <c r="D85" s="210"/>
      <c r="E85" s="210"/>
      <c r="F85" s="136" t="s">
        <v>121</v>
      </c>
      <c r="G85" s="128"/>
      <c r="H85" s="128"/>
      <c r="I85" s="128">
        <f>'02 01 Pol'!G254+'02 05 Pol'!G75+'02 10 Pol'!G74</f>
        <v>0</v>
      </c>
      <c r="J85" s="133" t="str">
        <f>IF(I89=0,"",I85/I89*100)</f>
        <v/>
      </c>
    </row>
    <row r="86" spans="1:10" ht="36.75" customHeight="1" x14ac:dyDescent="0.2">
      <c r="A86" s="122"/>
      <c r="B86" s="127" t="s">
        <v>122</v>
      </c>
      <c r="C86" s="209" t="s">
        <v>29</v>
      </c>
      <c r="D86" s="210"/>
      <c r="E86" s="210"/>
      <c r="F86" s="136" t="s">
        <v>122</v>
      </c>
      <c r="G86" s="128"/>
      <c r="H86" s="128"/>
      <c r="I86" s="128">
        <f>'02 00 Pol'!G8</f>
        <v>0</v>
      </c>
      <c r="J86" s="133" t="str">
        <f>IF(I89=0,"",I86/I89*100)</f>
        <v/>
      </c>
    </row>
    <row r="87" spans="1:10" ht="36.75" customHeight="1" x14ac:dyDescent="0.2">
      <c r="A87" s="122"/>
      <c r="B87" s="127" t="s">
        <v>123</v>
      </c>
      <c r="C87" s="209" t="s">
        <v>30</v>
      </c>
      <c r="D87" s="210"/>
      <c r="E87" s="210"/>
      <c r="F87" s="136" t="s">
        <v>123</v>
      </c>
      <c r="G87" s="128"/>
      <c r="H87" s="128"/>
      <c r="I87" s="128">
        <f>'02 00 Pol'!G19</f>
        <v>0</v>
      </c>
      <c r="J87" s="133" t="str">
        <f>IF(I89=0,"",I87/I89*100)</f>
        <v/>
      </c>
    </row>
    <row r="88" spans="1:10" ht="36.75" customHeight="1" x14ac:dyDescent="0.2">
      <c r="A88" s="122"/>
      <c r="B88" s="205" t="s">
        <v>641</v>
      </c>
      <c r="C88" s="209" t="s">
        <v>642</v>
      </c>
      <c r="D88" s="210"/>
      <c r="E88" s="210"/>
      <c r="F88" s="206" t="s">
        <v>28</v>
      </c>
      <c r="G88" s="207"/>
      <c r="H88" s="207"/>
      <c r="I88" s="207">
        <f>SUM(SLP!F153)</f>
        <v>0</v>
      </c>
      <c r="J88" s="208"/>
    </row>
    <row r="89" spans="1:10" ht="25.5" customHeight="1" x14ac:dyDescent="0.2">
      <c r="A89" s="123"/>
      <c r="B89" s="129" t="s">
        <v>1</v>
      </c>
      <c r="C89" s="130"/>
      <c r="D89" s="131"/>
      <c r="E89" s="131"/>
      <c r="F89" s="137"/>
      <c r="G89" s="132"/>
      <c r="H89" s="132"/>
      <c r="I89" s="132">
        <f>SUM(I59:I87)</f>
        <v>0</v>
      </c>
      <c r="J89" s="134">
        <f>SUM(J59:J87)</f>
        <v>0</v>
      </c>
    </row>
    <row r="90" spans="1:10" x14ac:dyDescent="0.2">
      <c r="F90" s="86"/>
      <c r="G90" s="86"/>
      <c r="H90" s="86"/>
      <c r="I90" s="86"/>
      <c r="J90" s="135"/>
    </row>
    <row r="91" spans="1:10" x14ac:dyDescent="0.2">
      <c r="F91" s="86"/>
      <c r="G91" s="86"/>
      <c r="H91" s="86"/>
      <c r="I91" s="86"/>
      <c r="J91" s="135"/>
    </row>
    <row r="92" spans="1:10" x14ac:dyDescent="0.2">
      <c r="F92" s="86"/>
      <c r="G92" s="86"/>
      <c r="H92" s="86"/>
      <c r="I92" s="86"/>
      <c r="J92" s="13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8">
    <mergeCell ref="C87:E87"/>
    <mergeCell ref="C81:E81"/>
    <mergeCell ref="C82:E82"/>
    <mergeCell ref="C83:E83"/>
    <mergeCell ref="C84:E84"/>
    <mergeCell ref="C85:E85"/>
    <mergeCell ref="C77:E77"/>
    <mergeCell ref="C78:E78"/>
    <mergeCell ref="C79:E79"/>
    <mergeCell ref="C80:E80"/>
    <mergeCell ref="C86:E86"/>
    <mergeCell ref="C72:E72"/>
    <mergeCell ref="C73:E73"/>
    <mergeCell ref="C74:E74"/>
    <mergeCell ref="C75:E75"/>
    <mergeCell ref="C76:E76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C44:E44"/>
    <mergeCell ref="B46:E46"/>
    <mergeCell ref="C59:E59"/>
    <mergeCell ref="C60:E60"/>
    <mergeCell ref="C61:E61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C88:E88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60" t="s">
        <v>7</v>
      </c>
      <c r="B1" s="260"/>
      <c r="C1" s="261"/>
      <c r="D1" s="260"/>
      <c r="E1" s="260"/>
      <c r="F1" s="260"/>
      <c r="G1" s="260"/>
    </row>
    <row r="2" spans="1:7" ht="24.95" customHeight="1" x14ac:dyDescent="0.2">
      <c r="A2" s="50" t="s">
        <v>8</v>
      </c>
      <c r="B2" s="49"/>
      <c r="C2" s="262"/>
      <c r="D2" s="262"/>
      <c r="E2" s="262"/>
      <c r="F2" s="262"/>
      <c r="G2" s="263"/>
    </row>
    <row r="3" spans="1:7" ht="24.95" customHeight="1" x14ac:dyDescent="0.2">
      <c r="A3" s="50" t="s">
        <v>9</v>
      </c>
      <c r="B3" s="49"/>
      <c r="C3" s="262"/>
      <c r="D3" s="262"/>
      <c r="E3" s="262"/>
      <c r="F3" s="262"/>
      <c r="G3" s="263"/>
    </row>
    <row r="4" spans="1:7" ht="24.95" customHeight="1" x14ac:dyDescent="0.2">
      <c r="A4" s="50" t="s">
        <v>10</v>
      </c>
      <c r="B4" s="49"/>
      <c r="C4" s="262"/>
      <c r="D4" s="262"/>
      <c r="E4" s="262"/>
      <c r="F4" s="262"/>
      <c r="G4" s="26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0CBB6-0E6B-4EAF-A18A-8A4A93323472}">
  <sheetPr>
    <outlinePr summaryBelow="0"/>
  </sheetPr>
  <dimension ref="A1:BH5000"/>
  <sheetViews>
    <sheetView workbookViewId="0">
      <pane ySplit="7" topLeftCell="A8" activePane="bottomLeft" state="frozen"/>
      <selection pane="bottomLeft" activeCell="F22" sqref="F22"/>
    </sheetView>
  </sheetViews>
  <sheetFormatPr defaultRowHeight="12.75" outlineLevelRow="2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78" t="s">
        <v>7</v>
      </c>
      <c r="B1" s="278"/>
      <c r="C1" s="278"/>
      <c r="D1" s="278"/>
      <c r="E1" s="278"/>
      <c r="F1" s="278"/>
      <c r="G1" s="278"/>
      <c r="AG1" t="s">
        <v>124</v>
      </c>
    </row>
    <row r="2" spans="1:60" ht="24.95" customHeight="1" x14ac:dyDescent="0.2">
      <c r="A2" s="50" t="s">
        <v>8</v>
      </c>
      <c r="B2" s="49" t="s">
        <v>41</v>
      </c>
      <c r="C2" s="279" t="s">
        <v>42</v>
      </c>
      <c r="D2" s="280"/>
      <c r="E2" s="280"/>
      <c r="F2" s="280"/>
      <c r="G2" s="281"/>
      <c r="AG2" t="s">
        <v>125</v>
      </c>
    </row>
    <row r="3" spans="1:60" ht="24.95" customHeight="1" x14ac:dyDescent="0.2">
      <c r="A3" s="50" t="s">
        <v>9</v>
      </c>
      <c r="B3" s="49" t="s">
        <v>44</v>
      </c>
      <c r="C3" s="279" t="s">
        <v>45</v>
      </c>
      <c r="D3" s="280"/>
      <c r="E3" s="280"/>
      <c r="F3" s="280"/>
      <c r="G3" s="281"/>
      <c r="AC3" s="120" t="s">
        <v>125</v>
      </c>
      <c r="AG3" t="s">
        <v>126</v>
      </c>
    </row>
    <row r="4" spans="1:60" ht="24.95" customHeight="1" x14ac:dyDescent="0.2">
      <c r="A4" s="139" t="s">
        <v>10</v>
      </c>
      <c r="B4" s="140" t="s">
        <v>46</v>
      </c>
      <c r="C4" s="282" t="s">
        <v>47</v>
      </c>
      <c r="D4" s="283"/>
      <c r="E4" s="283"/>
      <c r="F4" s="283"/>
      <c r="G4" s="284"/>
      <c r="AG4" t="s">
        <v>127</v>
      </c>
    </row>
    <row r="5" spans="1:60" x14ac:dyDescent="0.2">
      <c r="D5" s="10"/>
    </row>
    <row r="6" spans="1:60" ht="38.25" x14ac:dyDescent="0.2">
      <c r="A6" s="142" t="s">
        <v>128</v>
      </c>
      <c r="B6" s="144" t="s">
        <v>129</v>
      </c>
      <c r="C6" s="144" t="s">
        <v>130</v>
      </c>
      <c r="D6" s="143" t="s">
        <v>131</v>
      </c>
      <c r="E6" s="142" t="s">
        <v>132</v>
      </c>
      <c r="F6" s="141" t="s">
        <v>133</v>
      </c>
      <c r="G6" s="142" t="s">
        <v>31</v>
      </c>
      <c r="H6" s="145" t="s">
        <v>32</v>
      </c>
      <c r="I6" s="145" t="s">
        <v>134</v>
      </c>
      <c r="J6" s="145" t="s">
        <v>33</v>
      </c>
      <c r="K6" s="145" t="s">
        <v>135</v>
      </c>
      <c r="L6" s="145" t="s">
        <v>136</v>
      </c>
      <c r="M6" s="145" t="s">
        <v>137</v>
      </c>
      <c r="N6" s="145" t="s">
        <v>138</v>
      </c>
      <c r="O6" s="145" t="s">
        <v>139</v>
      </c>
      <c r="P6" s="145" t="s">
        <v>140</v>
      </c>
      <c r="Q6" s="145" t="s">
        <v>141</v>
      </c>
      <c r="R6" s="145" t="s">
        <v>142</v>
      </c>
      <c r="S6" s="145" t="s">
        <v>143</v>
      </c>
      <c r="T6" s="145" t="s">
        <v>144</v>
      </c>
      <c r="U6" s="145" t="s">
        <v>145</v>
      </c>
      <c r="V6" s="145" t="s">
        <v>146</v>
      </c>
      <c r="W6" s="145" t="s">
        <v>147</v>
      </c>
      <c r="X6" s="145" t="s">
        <v>148</v>
      </c>
      <c r="Y6" s="145" t="s">
        <v>149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8" t="s">
        <v>150</v>
      </c>
      <c r="B8" s="159" t="s">
        <v>122</v>
      </c>
      <c r="C8" s="173" t="s">
        <v>29</v>
      </c>
      <c r="D8" s="160"/>
      <c r="E8" s="161"/>
      <c r="F8" s="162"/>
      <c r="G8" s="162">
        <f>SUMIF(AG9:AG18,"&lt;&gt;NOR",G9:G18)</f>
        <v>0</v>
      </c>
      <c r="H8" s="162"/>
      <c r="I8" s="162">
        <f>SUM(I9:I18)</f>
        <v>0</v>
      </c>
      <c r="J8" s="162"/>
      <c r="K8" s="162">
        <f>SUM(K9:K18)</f>
        <v>80000</v>
      </c>
      <c r="L8" s="162"/>
      <c r="M8" s="162">
        <f>SUM(M9:M18)</f>
        <v>0</v>
      </c>
      <c r="N8" s="161"/>
      <c r="O8" s="161">
        <f>SUM(O9:O18)</f>
        <v>0</v>
      </c>
      <c r="P8" s="161"/>
      <c r="Q8" s="161">
        <f>SUM(Q9:Q18)</f>
        <v>0</v>
      </c>
      <c r="R8" s="162"/>
      <c r="S8" s="162"/>
      <c r="T8" s="163"/>
      <c r="U8" s="157"/>
      <c r="V8" s="157">
        <f>SUM(V9:V18)</f>
        <v>0</v>
      </c>
      <c r="W8" s="157"/>
      <c r="X8" s="157"/>
      <c r="Y8" s="157"/>
      <c r="AG8" t="s">
        <v>151</v>
      </c>
    </row>
    <row r="9" spans="1:60" outlineLevel="1" x14ac:dyDescent="0.2">
      <c r="A9" s="165">
        <v>1</v>
      </c>
      <c r="B9" s="166" t="s">
        <v>152</v>
      </c>
      <c r="C9" s="174" t="s">
        <v>153</v>
      </c>
      <c r="D9" s="167" t="s">
        <v>154</v>
      </c>
      <c r="E9" s="168">
        <v>1</v>
      </c>
      <c r="F9" s="169"/>
      <c r="G9" s="170">
        <f>ROUND(E9*F9,2)</f>
        <v>0</v>
      </c>
      <c r="H9" s="169">
        <v>0</v>
      </c>
      <c r="I9" s="170">
        <f>ROUND(E9*H9,2)</f>
        <v>0</v>
      </c>
      <c r="J9" s="169">
        <v>25000</v>
      </c>
      <c r="K9" s="170">
        <f>ROUND(E9*J9,2)</f>
        <v>25000</v>
      </c>
      <c r="L9" s="170">
        <v>21</v>
      </c>
      <c r="M9" s="170">
        <f>G9*(1+L9/100)</f>
        <v>0</v>
      </c>
      <c r="N9" s="168">
        <v>0</v>
      </c>
      <c r="O9" s="168">
        <f>ROUND(E9*N9,2)</f>
        <v>0</v>
      </c>
      <c r="P9" s="168">
        <v>0</v>
      </c>
      <c r="Q9" s="168">
        <f>ROUND(E9*P9,2)</f>
        <v>0</v>
      </c>
      <c r="R9" s="170"/>
      <c r="S9" s="170" t="s">
        <v>155</v>
      </c>
      <c r="T9" s="171" t="s">
        <v>156</v>
      </c>
      <c r="U9" s="156">
        <v>0</v>
      </c>
      <c r="V9" s="156">
        <f>ROUND(E9*U9,2)</f>
        <v>0</v>
      </c>
      <c r="W9" s="156"/>
      <c r="X9" s="156" t="s">
        <v>157</v>
      </c>
      <c r="Y9" s="156" t="s">
        <v>158</v>
      </c>
      <c r="Z9" s="146"/>
      <c r="AA9" s="146"/>
      <c r="AB9" s="146"/>
      <c r="AC9" s="146"/>
      <c r="AD9" s="146"/>
      <c r="AE9" s="146"/>
      <c r="AF9" s="146"/>
      <c r="AG9" s="146" t="s">
        <v>159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ht="33.75" outlineLevel="2" x14ac:dyDescent="0.2">
      <c r="A10" s="153"/>
      <c r="B10" s="154"/>
      <c r="C10" s="276" t="s">
        <v>160</v>
      </c>
      <c r="D10" s="277"/>
      <c r="E10" s="277"/>
      <c r="F10" s="277"/>
      <c r="G10" s="277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161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72" t="str">
        <f>C10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65">
        <v>2</v>
      </c>
      <c r="B11" s="166" t="s">
        <v>162</v>
      </c>
      <c r="C11" s="174" t="s">
        <v>163</v>
      </c>
      <c r="D11" s="167" t="s">
        <v>154</v>
      </c>
      <c r="E11" s="168">
        <v>1</v>
      </c>
      <c r="F11" s="169"/>
      <c r="G11" s="170">
        <f>ROUND(E11*F11,2)</f>
        <v>0</v>
      </c>
      <c r="H11" s="169">
        <v>0</v>
      </c>
      <c r="I11" s="170">
        <f>ROUND(E11*H11,2)</f>
        <v>0</v>
      </c>
      <c r="J11" s="169">
        <v>15000</v>
      </c>
      <c r="K11" s="170">
        <f>ROUND(E11*J11,2)</f>
        <v>15000</v>
      </c>
      <c r="L11" s="170">
        <v>21</v>
      </c>
      <c r="M11" s="170">
        <f>G11*(1+L11/100)</f>
        <v>0</v>
      </c>
      <c r="N11" s="168">
        <v>0</v>
      </c>
      <c r="O11" s="168">
        <f>ROUND(E11*N11,2)</f>
        <v>0</v>
      </c>
      <c r="P11" s="168">
        <v>0</v>
      </c>
      <c r="Q11" s="168">
        <f>ROUND(E11*P11,2)</f>
        <v>0</v>
      </c>
      <c r="R11" s="170"/>
      <c r="S11" s="170" t="s">
        <v>155</v>
      </c>
      <c r="T11" s="171" t="s">
        <v>156</v>
      </c>
      <c r="U11" s="156">
        <v>0</v>
      </c>
      <c r="V11" s="156">
        <f>ROUND(E11*U11,2)</f>
        <v>0</v>
      </c>
      <c r="W11" s="156"/>
      <c r="X11" s="156" t="s">
        <v>157</v>
      </c>
      <c r="Y11" s="156" t="s">
        <v>158</v>
      </c>
      <c r="Z11" s="146"/>
      <c r="AA11" s="146"/>
      <c r="AB11" s="146"/>
      <c r="AC11" s="146"/>
      <c r="AD11" s="146"/>
      <c r="AE11" s="146"/>
      <c r="AF11" s="146"/>
      <c r="AG11" s="146" t="s">
        <v>159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45" outlineLevel="2" x14ac:dyDescent="0.2">
      <c r="A12" s="153"/>
      <c r="B12" s="154"/>
      <c r="C12" s="276" t="s">
        <v>164</v>
      </c>
      <c r="D12" s="277"/>
      <c r="E12" s="277"/>
      <c r="F12" s="277"/>
      <c r="G12" s="277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161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72" t="str">
        <f>C12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65">
        <v>3</v>
      </c>
      <c r="B13" s="166" t="s">
        <v>165</v>
      </c>
      <c r="C13" s="174" t="s">
        <v>166</v>
      </c>
      <c r="D13" s="167" t="s">
        <v>154</v>
      </c>
      <c r="E13" s="168">
        <v>1</v>
      </c>
      <c r="F13" s="169"/>
      <c r="G13" s="170">
        <f>ROUND(E13*F13,2)</f>
        <v>0</v>
      </c>
      <c r="H13" s="169">
        <v>0</v>
      </c>
      <c r="I13" s="170">
        <f>ROUND(E13*H13,2)</f>
        <v>0</v>
      </c>
      <c r="J13" s="169">
        <v>20000</v>
      </c>
      <c r="K13" s="170">
        <f>ROUND(E13*J13,2)</f>
        <v>20000</v>
      </c>
      <c r="L13" s="170">
        <v>21</v>
      </c>
      <c r="M13" s="170">
        <f>G13*(1+L13/100)</f>
        <v>0</v>
      </c>
      <c r="N13" s="168">
        <v>0</v>
      </c>
      <c r="O13" s="168">
        <f>ROUND(E13*N13,2)</f>
        <v>0</v>
      </c>
      <c r="P13" s="168">
        <v>0</v>
      </c>
      <c r="Q13" s="168">
        <f>ROUND(E13*P13,2)</f>
        <v>0</v>
      </c>
      <c r="R13" s="170"/>
      <c r="S13" s="170" t="s">
        <v>155</v>
      </c>
      <c r="T13" s="171" t="s">
        <v>156</v>
      </c>
      <c r="U13" s="156">
        <v>0</v>
      </c>
      <c r="V13" s="156">
        <f>ROUND(E13*U13,2)</f>
        <v>0</v>
      </c>
      <c r="W13" s="156"/>
      <c r="X13" s="156" t="s">
        <v>157</v>
      </c>
      <c r="Y13" s="156" t="s">
        <v>158</v>
      </c>
      <c r="Z13" s="146"/>
      <c r="AA13" s="146"/>
      <c r="AB13" s="146"/>
      <c r="AC13" s="146"/>
      <c r="AD13" s="146"/>
      <c r="AE13" s="146"/>
      <c r="AF13" s="146"/>
      <c r="AG13" s="146" t="s">
        <v>159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33.75" outlineLevel="2" x14ac:dyDescent="0.2">
      <c r="A14" s="153"/>
      <c r="B14" s="154"/>
      <c r="C14" s="276" t="s">
        <v>167</v>
      </c>
      <c r="D14" s="277"/>
      <c r="E14" s="277"/>
      <c r="F14" s="277"/>
      <c r="G14" s="277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161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72" t="str">
        <f>C14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65">
        <v>4</v>
      </c>
      <c r="B15" s="166" t="s">
        <v>168</v>
      </c>
      <c r="C15" s="174" t="s">
        <v>169</v>
      </c>
      <c r="D15" s="167" t="s">
        <v>154</v>
      </c>
      <c r="E15" s="168">
        <v>1</v>
      </c>
      <c r="F15" s="169"/>
      <c r="G15" s="170">
        <f>ROUND(E15*F15,2)</f>
        <v>0</v>
      </c>
      <c r="H15" s="169">
        <v>0</v>
      </c>
      <c r="I15" s="170">
        <f>ROUND(E15*H15,2)</f>
        <v>0</v>
      </c>
      <c r="J15" s="169">
        <v>10000</v>
      </c>
      <c r="K15" s="170">
        <f>ROUND(E15*J15,2)</f>
        <v>10000</v>
      </c>
      <c r="L15" s="170">
        <v>21</v>
      </c>
      <c r="M15" s="170">
        <f>G15*(1+L15/100)</f>
        <v>0</v>
      </c>
      <c r="N15" s="168">
        <v>0</v>
      </c>
      <c r="O15" s="168">
        <f>ROUND(E15*N15,2)</f>
        <v>0</v>
      </c>
      <c r="P15" s="168">
        <v>0</v>
      </c>
      <c r="Q15" s="168">
        <f>ROUND(E15*P15,2)</f>
        <v>0</v>
      </c>
      <c r="R15" s="170"/>
      <c r="S15" s="170" t="s">
        <v>155</v>
      </c>
      <c r="T15" s="171" t="s">
        <v>156</v>
      </c>
      <c r="U15" s="156">
        <v>0</v>
      </c>
      <c r="V15" s="156">
        <f>ROUND(E15*U15,2)</f>
        <v>0</v>
      </c>
      <c r="W15" s="156"/>
      <c r="X15" s="156" t="s">
        <v>157</v>
      </c>
      <c r="Y15" s="156" t="s">
        <v>158</v>
      </c>
      <c r="Z15" s="146"/>
      <c r="AA15" s="146"/>
      <c r="AB15" s="146"/>
      <c r="AC15" s="146"/>
      <c r="AD15" s="146"/>
      <c r="AE15" s="146"/>
      <c r="AF15" s="146"/>
      <c r="AG15" s="146" t="s">
        <v>159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2.5" outlineLevel="2" x14ac:dyDescent="0.2">
      <c r="A16" s="153"/>
      <c r="B16" s="154"/>
      <c r="C16" s="276" t="s">
        <v>170</v>
      </c>
      <c r="D16" s="277"/>
      <c r="E16" s="277"/>
      <c r="F16" s="277"/>
      <c r="G16" s="277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161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72" t="str">
        <f>C16</f>
        <v>Náklady na ztížené provádění stavebních prací v důsledku nepřerušeného provozu na staveništi nebo v případech nepřerušeného provozu v objektech v nichž se stavební práce provádí.</v>
      </c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65">
        <v>5</v>
      </c>
      <c r="B17" s="166" t="s">
        <v>171</v>
      </c>
      <c r="C17" s="174" t="s">
        <v>172</v>
      </c>
      <c r="D17" s="167" t="s">
        <v>154</v>
      </c>
      <c r="E17" s="168">
        <v>1</v>
      </c>
      <c r="F17" s="169"/>
      <c r="G17" s="170">
        <f>ROUND(E17*F17,2)</f>
        <v>0</v>
      </c>
      <c r="H17" s="169">
        <v>0</v>
      </c>
      <c r="I17" s="170">
        <f>ROUND(E17*H17,2)</f>
        <v>0</v>
      </c>
      <c r="J17" s="169">
        <v>10000</v>
      </c>
      <c r="K17" s="170">
        <f>ROUND(E17*J17,2)</f>
        <v>10000</v>
      </c>
      <c r="L17" s="170">
        <v>21</v>
      </c>
      <c r="M17" s="170">
        <f>G17*(1+L17/100)</f>
        <v>0</v>
      </c>
      <c r="N17" s="168">
        <v>0</v>
      </c>
      <c r="O17" s="168">
        <f>ROUND(E17*N17,2)</f>
        <v>0</v>
      </c>
      <c r="P17" s="168">
        <v>0</v>
      </c>
      <c r="Q17" s="168">
        <f>ROUND(E17*P17,2)</f>
        <v>0</v>
      </c>
      <c r="R17" s="170"/>
      <c r="S17" s="170" t="s">
        <v>155</v>
      </c>
      <c r="T17" s="171" t="s">
        <v>156</v>
      </c>
      <c r="U17" s="156">
        <v>0</v>
      </c>
      <c r="V17" s="156">
        <f>ROUND(E17*U17,2)</f>
        <v>0</v>
      </c>
      <c r="W17" s="156"/>
      <c r="X17" s="156" t="s">
        <v>157</v>
      </c>
      <c r="Y17" s="156" t="s">
        <v>158</v>
      </c>
      <c r="Z17" s="146"/>
      <c r="AA17" s="146"/>
      <c r="AB17" s="146"/>
      <c r="AC17" s="146"/>
      <c r="AD17" s="146"/>
      <c r="AE17" s="146"/>
      <c r="AF17" s="146"/>
      <c r="AG17" s="146" t="s">
        <v>159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 x14ac:dyDescent="0.2">
      <c r="A18" s="153"/>
      <c r="B18" s="154"/>
      <c r="C18" s="276" t="s">
        <v>173</v>
      </c>
      <c r="D18" s="277"/>
      <c r="E18" s="277"/>
      <c r="F18" s="277"/>
      <c r="G18" s="277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161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x14ac:dyDescent="0.2">
      <c r="A19" s="158" t="s">
        <v>150</v>
      </c>
      <c r="B19" s="159" t="s">
        <v>123</v>
      </c>
      <c r="C19" s="173" t="s">
        <v>30</v>
      </c>
      <c r="D19" s="160"/>
      <c r="E19" s="161"/>
      <c r="F19" s="162"/>
      <c r="G19" s="162">
        <f>SUMIF(AG20:AG22,"&lt;&gt;NOR",G20:G22)</f>
        <v>0</v>
      </c>
      <c r="H19" s="162"/>
      <c r="I19" s="162">
        <f>SUM(I20:I22)</f>
        <v>0</v>
      </c>
      <c r="J19" s="162"/>
      <c r="K19" s="162">
        <f>SUM(K20:K22)</f>
        <v>20000</v>
      </c>
      <c r="L19" s="162"/>
      <c r="M19" s="162">
        <f>SUM(M20:M22)</f>
        <v>0</v>
      </c>
      <c r="N19" s="161"/>
      <c r="O19" s="161">
        <f>SUM(O20:O22)</f>
        <v>0</v>
      </c>
      <c r="P19" s="161"/>
      <c r="Q19" s="161">
        <f>SUM(Q20:Q22)</f>
        <v>0</v>
      </c>
      <c r="R19" s="162"/>
      <c r="S19" s="162"/>
      <c r="T19" s="163"/>
      <c r="U19" s="157"/>
      <c r="V19" s="157">
        <f>SUM(V20:V22)</f>
        <v>0</v>
      </c>
      <c r="W19" s="157"/>
      <c r="X19" s="157"/>
      <c r="Y19" s="157"/>
      <c r="AG19" t="s">
        <v>151</v>
      </c>
    </row>
    <row r="20" spans="1:60" outlineLevel="1" x14ac:dyDescent="0.2">
      <c r="A20" s="165">
        <v>6</v>
      </c>
      <c r="B20" s="166" t="s">
        <v>174</v>
      </c>
      <c r="C20" s="174" t="s">
        <v>175</v>
      </c>
      <c r="D20" s="167" t="s">
        <v>154</v>
      </c>
      <c r="E20" s="168">
        <v>1</v>
      </c>
      <c r="F20" s="169"/>
      <c r="G20" s="170">
        <f>ROUND(E20*F20,2)</f>
        <v>0</v>
      </c>
      <c r="H20" s="169">
        <v>0</v>
      </c>
      <c r="I20" s="170">
        <f>ROUND(E20*H20,2)</f>
        <v>0</v>
      </c>
      <c r="J20" s="169">
        <v>10000</v>
      </c>
      <c r="K20" s="170">
        <f>ROUND(E20*J20,2)</f>
        <v>10000</v>
      </c>
      <c r="L20" s="170">
        <v>21</v>
      </c>
      <c r="M20" s="170">
        <f>G20*(1+L20/100)</f>
        <v>0</v>
      </c>
      <c r="N20" s="168">
        <v>0</v>
      </c>
      <c r="O20" s="168">
        <f>ROUND(E20*N20,2)</f>
        <v>0</v>
      </c>
      <c r="P20" s="168">
        <v>0</v>
      </c>
      <c r="Q20" s="168">
        <f>ROUND(E20*P20,2)</f>
        <v>0</v>
      </c>
      <c r="R20" s="170"/>
      <c r="S20" s="170" t="s">
        <v>155</v>
      </c>
      <c r="T20" s="171" t="s">
        <v>156</v>
      </c>
      <c r="U20" s="156">
        <v>0</v>
      </c>
      <c r="V20" s="156">
        <f>ROUND(E20*U20,2)</f>
        <v>0</v>
      </c>
      <c r="W20" s="156"/>
      <c r="X20" s="156" t="s">
        <v>157</v>
      </c>
      <c r="Y20" s="156" t="s">
        <v>158</v>
      </c>
      <c r="Z20" s="146"/>
      <c r="AA20" s="146"/>
      <c r="AB20" s="146"/>
      <c r="AC20" s="146"/>
      <c r="AD20" s="146"/>
      <c r="AE20" s="146"/>
      <c r="AF20" s="146"/>
      <c r="AG20" s="146" t="s">
        <v>159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ht="45" outlineLevel="2" x14ac:dyDescent="0.2">
      <c r="A21" s="153"/>
      <c r="B21" s="154"/>
      <c r="C21" s="276" t="s">
        <v>176</v>
      </c>
      <c r="D21" s="277"/>
      <c r="E21" s="277"/>
      <c r="F21" s="277"/>
      <c r="G21" s="277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161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72" t="str">
        <f>C21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65">
        <v>7</v>
      </c>
      <c r="B22" s="166" t="s">
        <v>177</v>
      </c>
      <c r="C22" s="174" t="s">
        <v>178</v>
      </c>
      <c r="D22" s="167" t="s">
        <v>179</v>
      </c>
      <c r="E22" s="168">
        <v>1</v>
      </c>
      <c r="F22" s="169"/>
      <c r="G22" s="170">
        <f>ROUND(E22*F22,2)</f>
        <v>0</v>
      </c>
      <c r="H22" s="169">
        <v>0</v>
      </c>
      <c r="I22" s="170">
        <f>ROUND(E22*H22,2)</f>
        <v>0</v>
      </c>
      <c r="J22" s="169">
        <v>10000</v>
      </c>
      <c r="K22" s="170">
        <f>ROUND(E22*J22,2)</f>
        <v>10000</v>
      </c>
      <c r="L22" s="170">
        <v>21</v>
      </c>
      <c r="M22" s="170">
        <f>G22*(1+L22/100)</f>
        <v>0</v>
      </c>
      <c r="N22" s="168">
        <v>0</v>
      </c>
      <c r="O22" s="168">
        <f>ROUND(E22*N22,2)</f>
        <v>0</v>
      </c>
      <c r="P22" s="168">
        <v>0</v>
      </c>
      <c r="Q22" s="168">
        <f>ROUND(E22*P22,2)</f>
        <v>0</v>
      </c>
      <c r="R22" s="170"/>
      <c r="S22" s="170" t="s">
        <v>180</v>
      </c>
      <c r="T22" s="171" t="s">
        <v>156</v>
      </c>
      <c r="U22" s="156">
        <v>0</v>
      </c>
      <c r="V22" s="156">
        <f>ROUND(E22*U22,2)</f>
        <v>0</v>
      </c>
      <c r="W22" s="156"/>
      <c r="X22" s="156" t="s">
        <v>157</v>
      </c>
      <c r="Y22" s="156" t="s">
        <v>158</v>
      </c>
      <c r="Z22" s="146"/>
      <c r="AA22" s="146"/>
      <c r="AB22" s="146"/>
      <c r="AC22" s="146"/>
      <c r="AD22" s="146"/>
      <c r="AE22" s="146"/>
      <c r="AF22" s="146"/>
      <c r="AG22" s="146" t="s">
        <v>159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x14ac:dyDescent="0.2">
      <c r="A23" s="3"/>
      <c r="B23" s="4"/>
      <c r="C23" s="175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E23">
        <v>12</v>
      </c>
      <c r="AF23">
        <v>21</v>
      </c>
      <c r="AG23" t="s">
        <v>136</v>
      </c>
    </row>
    <row r="24" spans="1:60" x14ac:dyDescent="0.2">
      <c r="A24" s="149"/>
      <c r="B24" s="150" t="s">
        <v>31</v>
      </c>
      <c r="C24" s="176"/>
      <c r="D24" s="151"/>
      <c r="E24" s="152"/>
      <c r="F24" s="152"/>
      <c r="G24" s="164">
        <f>G8+G19</f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E24">
        <f>SUMIF(L7:L22,AE23,G7:G22)</f>
        <v>0</v>
      </c>
      <c r="AF24">
        <f>SUMIF(L7:L22,AF23,G7:G22)</f>
        <v>0</v>
      </c>
      <c r="AG24" t="s">
        <v>181</v>
      </c>
    </row>
    <row r="25" spans="1:60" x14ac:dyDescent="0.2">
      <c r="A25" s="3"/>
      <c r="B25" s="4"/>
      <c r="C25" s="175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60" x14ac:dyDescent="0.2">
      <c r="A26" s="3"/>
      <c r="B26" s="4"/>
      <c r="C26" s="175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 x14ac:dyDescent="0.2">
      <c r="A27" s="285" t="s">
        <v>182</v>
      </c>
      <c r="B27" s="285"/>
      <c r="C27" s="286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60" x14ac:dyDescent="0.2">
      <c r="A28" s="264"/>
      <c r="B28" s="265"/>
      <c r="C28" s="266"/>
      <c r="D28" s="265"/>
      <c r="E28" s="265"/>
      <c r="F28" s="265"/>
      <c r="G28" s="26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G28" t="s">
        <v>183</v>
      </c>
    </row>
    <row r="29" spans="1:60" x14ac:dyDescent="0.2">
      <c r="A29" s="268"/>
      <c r="B29" s="269"/>
      <c r="C29" s="270"/>
      <c r="D29" s="269"/>
      <c r="E29" s="269"/>
      <c r="F29" s="269"/>
      <c r="G29" s="27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 x14ac:dyDescent="0.2">
      <c r="A30" s="268"/>
      <c r="B30" s="269"/>
      <c r="C30" s="270"/>
      <c r="D30" s="269"/>
      <c r="E30" s="269"/>
      <c r="F30" s="269"/>
      <c r="G30" s="27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">
      <c r="A31" s="268"/>
      <c r="B31" s="269"/>
      <c r="C31" s="270"/>
      <c r="D31" s="269"/>
      <c r="E31" s="269"/>
      <c r="F31" s="269"/>
      <c r="G31" s="27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 x14ac:dyDescent="0.2">
      <c r="A32" s="272"/>
      <c r="B32" s="273"/>
      <c r="C32" s="274"/>
      <c r="D32" s="273"/>
      <c r="E32" s="273"/>
      <c r="F32" s="273"/>
      <c r="G32" s="27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33" x14ac:dyDescent="0.2">
      <c r="A33" s="3"/>
      <c r="B33" s="4"/>
      <c r="C33" s="175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">
      <c r="C34" s="177"/>
      <c r="D34" s="10"/>
      <c r="AG34" t="s">
        <v>184</v>
      </c>
    </row>
    <row r="35" spans="1:33" x14ac:dyDescent="0.2">
      <c r="D35" s="10"/>
    </row>
    <row r="36" spans="1:33" x14ac:dyDescent="0.2">
      <c r="D36" s="10"/>
    </row>
    <row r="37" spans="1:33" x14ac:dyDescent="0.2">
      <c r="D37" s="10"/>
    </row>
    <row r="38" spans="1:33" x14ac:dyDescent="0.2">
      <c r="D38" s="10"/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2">
    <mergeCell ref="A1:G1"/>
    <mergeCell ref="C2:G2"/>
    <mergeCell ref="C3:G3"/>
    <mergeCell ref="C4:G4"/>
    <mergeCell ref="A27:C27"/>
    <mergeCell ref="A28:G32"/>
    <mergeCell ref="C10:G10"/>
    <mergeCell ref="C12:G12"/>
    <mergeCell ref="C14:G14"/>
    <mergeCell ref="C16:G16"/>
    <mergeCell ref="C18:G18"/>
    <mergeCell ref="C21:G2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8452-CC80-41F1-B60D-23F9A615CE2E}">
  <sheetPr>
    <outlinePr summaryBelow="0"/>
  </sheetPr>
  <dimension ref="A1:BH5001"/>
  <sheetViews>
    <sheetView tabSelected="1" workbookViewId="0">
      <pane ySplit="7" topLeftCell="A8" activePane="bottomLeft" state="frozen"/>
      <selection pane="bottomLeft" activeCell="AB13" sqref="AB13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78" t="s">
        <v>7</v>
      </c>
      <c r="B1" s="278"/>
      <c r="C1" s="278"/>
      <c r="D1" s="278"/>
      <c r="E1" s="278"/>
      <c r="F1" s="278"/>
      <c r="G1" s="278"/>
      <c r="AG1" t="s">
        <v>124</v>
      </c>
    </row>
    <row r="2" spans="1:60" ht="24.95" customHeight="1" x14ac:dyDescent="0.2">
      <c r="A2" s="50" t="s">
        <v>8</v>
      </c>
      <c r="B2" s="49" t="s">
        <v>41</v>
      </c>
      <c r="C2" s="279" t="s">
        <v>42</v>
      </c>
      <c r="D2" s="280"/>
      <c r="E2" s="280"/>
      <c r="F2" s="280"/>
      <c r="G2" s="281"/>
      <c r="AG2" t="s">
        <v>125</v>
      </c>
    </row>
    <row r="3" spans="1:60" ht="24.95" customHeight="1" x14ac:dyDescent="0.2">
      <c r="A3" s="50" t="s">
        <v>9</v>
      </c>
      <c r="B3" s="49" t="s">
        <v>44</v>
      </c>
      <c r="C3" s="279" t="s">
        <v>45</v>
      </c>
      <c r="D3" s="280"/>
      <c r="E3" s="280"/>
      <c r="F3" s="280"/>
      <c r="G3" s="281"/>
      <c r="AC3" s="120" t="s">
        <v>125</v>
      </c>
      <c r="AG3" t="s">
        <v>126</v>
      </c>
    </row>
    <row r="4" spans="1:60" ht="24.95" customHeight="1" x14ac:dyDescent="0.2">
      <c r="A4" s="139" t="s">
        <v>10</v>
      </c>
      <c r="B4" s="140" t="s">
        <v>48</v>
      </c>
      <c r="C4" s="282" t="s">
        <v>49</v>
      </c>
      <c r="D4" s="283"/>
      <c r="E4" s="283"/>
      <c r="F4" s="283"/>
      <c r="G4" s="284"/>
      <c r="AG4" t="s">
        <v>127</v>
      </c>
    </row>
    <row r="5" spans="1:60" x14ac:dyDescent="0.2">
      <c r="D5" s="10"/>
    </row>
    <row r="6" spans="1:60" ht="38.25" x14ac:dyDescent="0.2">
      <c r="A6" s="142" t="s">
        <v>128</v>
      </c>
      <c r="B6" s="144" t="s">
        <v>129</v>
      </c>
      <c r="C6" s="144" t="s">
        <v>130</v>
      </c>
      <c r="D6" s="143" t="s">
        <v>131</v>
      </c>
      <c r="E6" s="142" t="s">
        <v>132</v>
      </c>
      <c r="F6" s="141" t="s">
        <v>133</v>
      </c>
      <c r="G6" s="142" t="s">
        <v>31</v>
      </c>
      <c r="H6" s="145" t="s">
        <v>32</v>
      </c>
      <c r="I6" s="145" t="s">
        <v>134</v>
      </c>
      <c r="J6" s="145" t="s">
        <v>33</v>
      </c>
      <c r="K6" s="145" t="s">
        <v>135</v>
      </c>
      <c r="L6" s="145" t="s">
        <v>136</v>
      </c>
      <c r="M6" s="145" t="s">
        <v>137</v>
      </c>
      <c r="N6" s="145" t="s">
        <v>138</v>
      </c>
      <c r="O6" s="145" t="s">
        <v>139</v>
      </c>
      <c r="P6" s="145" t="s">
        <v>140</v>
      </c>
      <c r="Q6" s="145" t="s">
        <v>141</v>
      </c>
      <c r="R6" s="145" t="s">
        <v>142</v>
      </c>
      <c r="S6" s="145" t="s">
        <v>143</v>
      </c>
      <c r="T6" s="145" t="s">
        <v>144</v>
      </c>
      <c r="U6" s="145" t="s">
        <v>145</v>
      </c>
      <c r="V6" s="145" t="s">
        <v>146</v>
      </c>
      <c r="W6" s="145" t="s">
        <v>147</v>
      </c>
      <c r="X6" s="145" t="s">
        <v>148</v>
      </c>
      <c r="Y6" s="145" t="s">
        <v>149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8" t="s">
        <v>150</v>
      </c>
      <c r="B8" s="159" t="s">
        <v>67</v>
      </c>
      <c r="C8" s="173" t="s">
        <v>68</v>
      </c>
      <c r="D8" s="160"/>
      <c r="E8" s="161"/>
      <c r="F8" s="162"/>
      <c r="G8" s="162">
        <f>SUMIF(AG9:AG10,"&lt;&gt;NOR",G9:G10)</f>
        <v>0</v>
      </c>
      <c r="H8" s="162"/>
      <c r="I8" s="162">
        <f>SUM(I9:I10)</f>
        <v>5555.65</v>
      </c>
      <c r="J8" s="162"/>
      <c r="K8" s="162">
        <f>SUM(K9:K10)</f>
        <v>3263.06</v>
      </c>
      <c r="L8" s="162"/>
      <c r="M8" s="162">
        <f>SUM(M9:M10)</f>
        <v>0</v>
      </c>
      <c r="N8" s="161"/>
      <c r="O8" s="161">
        <f>SUM(O9:O10)</f>
        <v>0.93</v>
      </c>
      <c r="P8" s="161"/>
      <c r="Q8" s="161">
        <f>SUM(Q9:Q10)</f>
        <v>0</v>
      </c>
      <c r="R8" s="162"/>
      <c r="S8" s="162"/>
      <c r="T8" s="163"/>
      <c r="U8" s="157"/>
      <c r="V8" s="157">
        <f>SUM(V9:V10)</f>
        <v>4.8600000000000003</v>
      </c>
      <c r="W8" s="157"/>
      <c r="X8" s="157"/>
      <c r="Y8" s="157"/>
      <c r="AG8" t="s">
        <v>151</v>
      </c>
    </row>
    <row r="9" spans="1:60" outlineLevel="1" x14ac:dyDescent="0.2">
      <c r="A9" s="165">
        <v>1</v>
      </c>
      <c r="B9" s="166" t="s">
        <v>185</v>
      </c>
      <c r="C9" s="174" t="s">
        <v>186</v>
      </c>
      <c r="D9" s="167" t="s">
        <v>187</v>
      </c>
      <c r="E9" s="168">
        <v>6.7679999999999998</v>
      </c>
      <c r="F9" s="169"/>
      <c r="G9" s="170">
        <f>ROUND(E9*F9,2)</f>
        <v>0</v>
      </c>
      <c r="H9" s="169">
        <v>820.87</v>
      </c>
      <c r="I9" s="170">
        <f>ROUND(E9*H9,2)</f>
        <v>5555.65</v>
      </c>
      <c r="J9" s="169">
        <v>482.13</v>
      </c>
      <c r="K9" s="170">
        <f>ROUND(E9*J9,2)</f>
        <v>3263.06</v>
      </c>
      <c r="L9" s="170">
        <v>21</v>
      </c>
      <c r="M9" s="170">
        <f>G9*(1+L9/100)</f>
        <v>0</v>
      </c>
      <c r="N9" s="168">
        <v>0.13802</v>
      </c>
      <c r="O9" s="168">
        <f>ROUND(E9*N9,2)</f>
        <v>0.93</v>
      </c>
      <c r="P9" s="168">
        <v>0</v>
      </c>
      <c r="Q9" s="168">
        <f>ROUND(E9*P9,2)</f>
        <v>0</v>
      </c>
      <c r="R9" s="170"/>
      <c r="S9" s="170" t="s">
        <v>155</v>
      </c>
      <c r="T9" s="171" t="s">
        <v>155</v>
      </c>
      <c r="U9" s="156">
        <v>0.71799999999999997</v>
      </c>
      <c r="V9" s="156">
        <f>ROUND(E9*U9,2)</f>
        <v>4.8600000000000003</v>
      </c>
      <c r="W9" s="156"/>
      <c r="X9" s="156" t="s">
        <v>188</v>
      </c>
      <c r="Y9" s="156" t="s">
        <v>158</v>
      </c>
      <c r="Z9" s="146"/>
      <c r="AA9" s="146"/>
      <c r="AB9" s="146"/>
      <c r="AC9" s="146"/>
      <c r="AD9" s="146"/>
      <c r="AE9" s="146"/>
      <c r="AF9" s="146"/>
      <c r="AG9" s="146" t="s">
        <v>189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187" t="s">
        <v>190</v>
      </c>
      <c r="D10" s="178"/>
      <c r="E10" s="179">
        <v>6.7679999999999998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191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x14ac:dyDescent="0.2">
      <c r="A11" s="158" t="s">
        <v>150</v>
      </c>
      <c r="B11" s="159" t="s">
        <v>69</v>
      </c>
      <c r="C11" s="173" t="s">
        <v>70</v>
      </c>
      <c r="D11" s="160"/>
      <c r="E11" s="161"/>
      <c r="F11" s="162"/>
      <c r="G11" s="162">
        <f>SUMIF(AG12:AG17,"&lt;&gt;NOR",G12:G17)</f>
        <v>0</v>
      </c>
      <c r="H11" s="162"/>
      <c r="I11" s="162">
        <f>SUM(I12:I17)</f>
        <v>31590.6</v>
      </c>
      <c r="J11" s="162"/>
      <c r="K11" s="162">
        <f>SUM(K12:K17)</f>
        <v>22996.400000000001</v>
      </c>
      <c r="L11" s="162"/>
      <c r="M11" s="162">
        <f>SUM(M12:M17)</f>
        <v>0</v>
      </c>
      <c r="N11" s="161"/>
      <c r="O11" s="161">
        <f>SUM(O12:O17)</f>
        <v>0.69</v>
      </c>
      <c r="P11" s="161"/>
      <c r="Q11" s="161">
        <f>SUM(Q12:Q17)</f>
        <v>0</v>
      </c>
      <c r="R11" s="162"/>
      <c r="S11" s="162"/>
      <c r="T11" s="163"/>
      <c r="U11" s="157"/>
      <c r="V11" s="157">
        <f>SUM(V12:V17)</f>
        <v>29.93</v>
      </c>
      <c r="W11" s="157"/>
      <c r="X11" s="157"/>
      <c r="Y11" s="157"/>
      <c r="AG11" t="s">
        <v>151</v>
      </c>
    </row>
    <row r="12" spans="1:60" outlineLevel="1" x14ac:dyDescent="0.2">
      <c r="A12" s="165">
        <v>2</v>
      </c>
      <c r="B12" s="166" t="s">
        <v>192</v>
      </c>
      <c r="C12" s="174" t="s">
        <v>193</v>
      </c>
      <c r="D12" s="167" t="s">
        <v>187</v>
      </c>
      <c r="E12" s="168">
        <v>8.6999999999999993</v>
      </c>
      <c r="F12" s="169"/>
      <c r="G12" s="170">
        <f>ROUND(E12*F12,2)</f>
        <v>0</v>
      </c>
      <c r="H12" s="169">
        <v>1424.58</v>
      </c>
      <c r="I12" s="170">
        <f>ROUND(E12*H12,2)</f>
        <v>12393.85</v>
      </c>
      <c r="J12" s="169">
        <v>1285.42</v>
      </c>
      <c r="K12" s="170">
        <f>ROUND(E12*J12,2)</f>
        <v>11183.15</v>
      </c>
      <c r="L12" s="170">
        <v>21</v>
      </c>
      <c r="M12" s="170">
        <f>G12*(1+L12/100)</f>
        <v>0</v>
      </c>
      <c r="N12" s="168">
        <v>5.1920000000000001E-2</v>
      </c>
      <c r="O12" s="168">
        <f>ROUND(E12*N12,2)</f>
        <v>0.45</v>
      </c>
      <c r="P12" s="168">
        <v>0</v>
      </c>
      <c r="Q12" s="168">
        <f>ROUND(E12*P12,2)</f>
        <v>0</v>
      </c>
      <c r="R12" s="170"/>
      <c r="S12" s="170" t="s">
        <v>155</v>
      </c>
      <c r="T12" s="171" t="s">
        <v>155</v>
      </c>
      <c r="U12" s="156">
        <v>1.673</v>
      </c>
      <c r="V12" s="156">
        <f>ROUND(E12*U12,2)</f>
        <v>14.56</v>
      </c>
      <c r="W12" s="156"/>
      <c r="X12" s="156" t="s">
        <v>188</v>
      </c>
      <c r="Y12" s="156" t="s">
        <v>158</v>
      </c>
      <c r="Z12" s="146"/>
      <c r="AA12" s="146"/>
      <c r="AB12" s="146"/>
      <c r="AC12" s="146"/>
      <c r="AD12" s="146"/>
      <c r="AE12" s="146"/>
      <c r="AF12" s="146"/>
      <c r="AG12" s="146" t="s">
        <v>189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2" x14ac:dyDescent="0.2">
      <c r="A13" s="153"/>
      <c r="B13" s="154"/>
      <c r="C13" s="187" t="s">
        <v>194</v>
      </c>
      <c r="D13" s="178"/>
      <c r="E13" s="179">
        <v>2.3250000000000002</v>
      </c>
      <c r="F13" s="156"/>
      <c r="G13" s="15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191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3" x14ac:dyDescent="0.2">
      <c r="A14" s="153"/>
      <c r="B14" s="154"/>
      <c r="C14" s="187" t="s">
        <v>194</v>
      </c>
      <c r="D14" s="178"/>
      <c r="E14" s="179">
        <v>2.3250000000000002</v>
      </c>
      <c r="F14" s="156"/>
      <c r="G14" s="156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191</v>
      </c>
      <c r="AH14" s="146">
        <v>0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3" x14ac:dyDescent="0.2">
      <c r="A15" s="153"/>
      <c r="B15" s="154"/>
      <c r="C15" s="187" t="s">
        <v>195</v>
      </c>
      <c r="D15" s="178"/>
      <c r="E15" s="179">
        <v>4.05</v>
      </c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191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2.5" outlineLevel="1" x14ac:dyDescent="0.2">
      <c r="A16" s="180">
        <v>3</v>
      </c>
      <c r="B16" s="181" t="s">
        <v>196</v>
      </c>
      <c r="C16" s="188" t="s">
        <v>197</v>
      </c>
      <c r="D16" s="182" t="s">
        <v>198</v>
      </c>
      <c r="E16" s="183">
        <v>15</v>
      </c>
      <c r="F16" s="184"/>
      <c r="G16" s="185">
        <f>ROUND(E16*F16,2)</f>
        <v>0</v>
      </c>
      <c r="H16" s="184">
        <v>107.13</v>
      </c>
      <c r="I16" s="185">
        <f>ROUND(E16*H16,2)</f>
        <v>1606.95</v>
      </c>
      <c r="J16" s="184">
        <v>276.87</v>
      </c>
      <c r="K16" s="185">
        <f>ROUND(E16*J16,2)</f>
        <v>4153.05</v>
      </c>
      <c r="L16" s="185">
        <v>21</v>
      </c>
      <c r="M16" s="185">
        <f>G16*(1+L16/100)</f>
        <v>0</v>
      </c>
      <c r="N16" s="183">
        <v>3.32E-3</v>
      </c>
      <c r="O16" s="183">
        <f>ROUND(E16*N16,2)</f>
        <v>0.05</v>
      </c>
      <c r="P16" s="183">
        <v>0</v>
      </c>
      <c r="Q16" s="183">
        <f>ROUND(E16*P16,2)</f>
        <v>0</v>
      </c>
      <c r="R16" s="185"/>
      <c r="S16" s="185" t="s">
        <v>155</v>
      </c>
      <c r="T16" s="186" t="s">
        <v>155</v>
      </c>
      <c r="U16" s="156">
        <v>0.36</v>
      </c>
      <c r="V16" s="156">
        <f>ROUND(E16*U16,2)</f>
        <v>5.4</v>
      </c>
      <c r="W16" s="156"/>
      <c r="X16" s="156" t="s">
        <v>188</v>
      </c>
      <c r="Y16" s="156" t="s">
        <v>158</v>
      </c>
      <c r="Z16" s="146"/>
      <c r="AA16" s="146"/>
      <c r="AB16" s="146"/>
      <c r="AC16" s="146"/>
      <c r="AD16" s="146"/>
      <c r="AE16" s="146"/>
      <c r="AF16" s="146"/>
      <c r="AG16" s="146" t="s">
        <v>189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33.75" outlineLevel="1" x14ac:dyDescent="0.2">
      <c r="A17" s="180">
        <v>4</v>
      </c>
      <c r="B17" s="181" t="s">
        <v>199</v>
      </c>
      <c r="C17" s="188" t="s">
        <v>200</v>
      </c>
      <c r="D17" s="182" t="s">
        <v>198</v>
      </c>
      <c r="E17" s="183">
        <v>10</v>
      </c>
      <c r="F17" s="184"/>
      <c r="G17" s="185">
        <f>ROUND(E17*F17,2)</f>
        <v>0</v>
      </c>
      <c r="H17" s="184">
        <v>1758.98</v>
      </c>
      <c r="I17" s="185">
        <f>ROUND(E17*H17,2)</f>
        <v>17589.8</v>
      </c>
      <c r="J17" s="184">
        <v>766.02</v>
      </c>
      <c r="K17" s="185">
        <f>ROUND(E17*J17,2)</f>
        <v>7660.2</v>
      </c>
      <c r="L17" s="185">
        <v>21</v>
      </c>
      <c r="M17" s="185">
        <f>G17*(1+L17/100)</f>
        <v>0</v>
      </c>
      <c r="N17" s="183">
        <v>1.934E-2</v>
      </c>
      <c r="O17" s="183">
        <f>ROUND(E17*N17,2)</f>
        <v>0.19</v>
      </c>
      <c r="P17" s="183">
        <v>0</v>
      </c>
      <c r="Q17" s="183">
        <f>ROUND(E17*P17,2)</f>
        <v>0</v>
      </c>
      <c r="R17" s="185"/>
      <c r="S17" s="185" t="s">
        <v>155</v>
      </c>
      <c r="T17" s="186" t="s">
        <v>155</v>
      </c>
      <c r="U17" s="156">
        <v>0.997</v>
      </c>
      <c r="V17" s="156">
        <f>ROUND(E17*U17,2)</f>
        <v>9.9700000000000006</v>
      </c>
      <c r="W17" s="156"/>
      <c r="X17" s="156" t="s">
        <v>188</v>
      </c>
      <c r="Y17" s="156" t="s">
        <v>158</v>
      </c>
      <c r="Z17" s="146"/>
      <c r="AA17" s="146"/>
      <c r="AB17" s="146"/>
      <c r="AC17" s="146"/>
      <c r="AD17" s="146"/>
      <c r="AE17" s="146"/>
      <c r="AF17" s="146"/>
      <c r="AG17" s="146" t="s">
        <v>189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25.5" x14ac:dyDescent="0.2">
      <c r="A18" s="158" t="s">
        <v>150</v>
      </c>
      <c r="B18" s="159" t="s">
        <v>71</v>
      </c>
      <c r="C18" s="173" t="s">
        <v>72</v>
      </c>
      <c r="D18" s="160"/>
      <c r="E18" s="161"/>
      <c r="F18" s="162"/>
      <c r="G18" s="162">
        <f>SUMIF(AG19:AG22,"&lt;&gt;NOR",G19:G22)</f>
        <v>0</v>
      </c>
      <c r="H18" s="162"/>
      <c r="I18" s="162">
        <f>SUM(I19:I22)</f>
        <v>3155.71</v>
      </c>
      <c r="J18" s="162"/>
      <c r="K18" s="162">
        <f>SUM(K19:K22)</f>
        <v>6602.35</v>
      </c>
      <c r="L18" s="162"/>
      <c r="M18" s="162">
        <f>SUM(M19:M22)</f>
        <v>0</v>
      </c>
      <c r="N18" s="161"/>
      <c r="O18" s="161">
        <f>SUM(O19:O22)</f>
        <v>0.12</v>
      </c>
      <c r="P18" s="161"/>
      <c r="Q18" s="161">
        <f>SUM(Q19:Q22)</f>
        <v>0</v>
      </c>
      <c r="R18" s="162"/>
      <c r="S18" s="162"/>
      <c r="T18" s="163"/>
      <c r="U18" s="157"/>
      <c r="V18" s="157">
        <f>SUM(V19:V22)</f>
        <v>8.59</v>
      </c>
      <c r="W18" s="157"/>
      <c r="X18" s="157"/>
      <c r="Y18" s="157"/>
      <c r="AG18" t="s">
        <v>151</v>
      </c>
    </row>
    <row r="19" spans="1:60" ht="22.5" outlineLevel="1" x14ac:dyDescent="0.2">
      <c r="A19" s="165">
        <v>5</v>
      </c>
      <c r="B19" s="166" t="s">
        <v>201</v>
      </c>
      <c r="C19" s="174" t="s">
        <v>202</v>
      </c>
      <c r="D19" s="167" t="s">
        <v>187</v>
      </c>
      <c r="E19" s="168">
        <v>9.548</v>
      </c>
      <c r="F19" s="169"/>
      <c r="G19" s="170">
        <f>ROUND(E19*F19,2)</f>
        <v>0</v>
      </c>
      <c r="H19" s="169">
        <v>330.51</v>
      </c>
      <c r="I19" s="170">
        <f>ROUND(E19*H19,2)</f>
        <v>3155.71</v>
      </c>
      <c r="J19" s="169">
        <v>691.49</v>
      </c>
      <c r="K19" s="170">
        <f>ROUND(E19*J19,2)</f>
        <v>6602.35</v>
      </c>
      <c r="L19" s="170">
        <v>21</v>
      </c>
      <c r="M19" s="170">
        <f>G19*(1+L19/100)</f>
        <v>0</v>
      </c>
      <c r="N19" s="168">
        <v>1.24E-2</v>
      </c>
      <c r="O19" s="168">
        <f>ROUND(E19*N19,2)</f>
        <v>0.12</v>
      </c>
      <c r="P19" s="168">
        <v>0</v>
      </c>
      <c r="Q19" s="168">
        <f>ROUND(E19*P19,2)</f>
        <v>0</v>
      </c>
      <c r="R19" s="170"/>
      <c r="S19" s="170" t="s">
        <v>155</v>
      </c>
      <c r="T19" s="171" t="s">
        <v>155</v>
      </c>
      <c r="U19" s="156">
        <v>0.9</v>
      </c>
      <c r="V19" s="156">
        <f>ROUND(E19*U19,2)</f>
        <v>8.59</v>
      </c>
      <c r="W19" s="156"/>
      <c r="X19" s="156" t="s">
        <v>188</v>
      </c>
      <c r="Y19" s="156" t="s">
        <v>158</v>
      </c>
      <c r="Z19" s="146"/>
      <c r="AA19" s="146"/>
      <c r="AB19" s="146"/>
      <c r="AC19" s="146"/>
      <c r="AD19" s="146"/>
      <c r="AE19" s="146"/>
      <c r="AF19" s="146"/>
      <c r="AG19" s="146" t="s">
        <v>189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2" x14ac:dyDescent="0.2">
      <c r="A20" s="153"/>
      <c r="B20" s="154"/>
      <c r="C20" s="276" t="s">
        <v>203</v>
      </c>
      <c r="D20" s="277"/>
      <c r="E20" s="277"/>
      <c r="F20" s="277"/>
      <c r="G20" s="277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161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2" x14ac:dyDescent="0.2">
      <c r="A21" s="153"/>
      <c r="B21" s="154"/>
      <c r="C21" s="187" t="s">
        <v>204</v>
      </c>
      <c r="D21" s="178"/>
      <c r="E21" s="179">
        <v>7.6580000000000004</v>
      </c>
      <c r="F21" s="156"/>
      <c r="G21" s="156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191</v>
      </c>
      <c r="AH21" s="146">
        <v>0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3" x14ac:dyDescent="0.2">
      <c r="A22" s="153"/>
      <c r="B22" s="154"/>
      <c r="C22" s="187" t="s">
        <v>205</v>
      </c>
      <c r="D22" s="178"/>
      <c r="E22" s="179">
        <v>1.89</v>
      </c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191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x14ac:dyDescent="0.2">
      <c r="A23" s="158" t="s">
        <v>150</v>
      </c>
      <c r="B23" s="159" t="s">
        <v>73</v>
      </c>
      <c r="C23" s="173" t="s">
        <v>74</v>
      </c>
      <c r="D23" s="160"/>
      <c r="E23" s="161"/>
      <c r="F23" s="162"/>
      <c r="G23" s="162">
        <f>SUMIF(AG24:AG43,"&lt;&gt;NOR",G24:G43)</f>
        <v>0</v>
      </c>
      <c r="H23" s="162"/>
      <c r="I23" s="162">
        <f>SUM(I24:I43)</f>
        <v>27616.379999999997</v>
      </c>
      <c r="J23" s="162"/>
      <c r="K23" s="162">
        <f>SUM(K24:K43)</f>
        <v>39810.21</v>
      </c>
      <c r="L23" s="162"/>
      <c r="M23" s="162">
        <f>SUM(M24:M43)</f>
        <v>0</v>
      </c>
      <c r="N23" s="161"/>
      <c r="O23" s="161">
        <f>SUM(O24:O43)</f>
        <v>1</v>
      </c>
      <c r="P23" s="161"/>
      <c r="Q23" s="161">
        <f>SUM(Q24:Q43)</f>
        <v>0</v>
      </c>
      <c r="R23" s="162"/>
      <c r="S23" s="162"/>
      <c r="T23" s="163"/>
      <c r="U23" s="157"/>
      <c r="V23" s="157">
        <f>SUM(V24:V43)</f>
        <v>58.87</v>
      </c>
      <c r="W23" s="157"/>
      <c r="X23" s="157"/>
      <c r="Y23" s="157"/>
      <c r="AG23" t="s">
        <v>151</v>
      </c>
    </row>
    <row r="24" spans="1:60" outlineLevel="1" x14ac:dyDescent="0.2">
      <c r="A24" s="165">
        <v>6</v>
      </c>
      <c r="B24" s="166" t="s">
        <v>206</v>
      </c>
      <c r="C24" s="174" t="s">
        <v>556</v>
      </c>
      <c r="D24" s="167" t="s">
        <v>187</v>
      </c>
      <c r="E24" s="168">
        <v>121.38</v>
      </c>
      <c r="F24" s="169"/>
      <c r="G24" s="170">
        <f>ROUND(E24*F24,2)</f>
        <v>0</v>
      </c>
      <c r="H24" s="169">
        <v>19.98</v>
      </c>
      <c r="I24" s="170">
        <f>ROUND(E24*H24,2)</f>
        <v>2425.17</v>
      </c>
      <c r="J24" s="169">
        <v>162.52000000000001</v>
      </c>
      <c r="K24" s="170">
        <f>ROUND(E24*J24,2)</f>
        <v>19726.68</v>
      </c>
      <c r="L24" s="170">
        <v>21</v>
      </c>
      <c r="M24" s="170">
        <f>G24*(1+L24/100)</f>
        <v>0</v>
      </c>
      <c r="N24" s="168">
        <v>3.5000000000000001E-3</v>
      </c>
      <c r="O24" s="168">
        <f>ROUND(E24*N24,2)</f>
        <v>0.42</v>
      </c>
      <c r="P24" s="168">
        <v>0</v>
      </c>
      <c r="Q24" s="168">
        <f>ROUND(E24*P24,2)</f>
        <v>0</v>
      </c>
      <c r="R24" s="170"/>
      <c r="S24" s="170" t="s">
        <v>155</v>
      </c>
      <c r="T24" s="171" t="s">
        <v>155</v>
      </c>
      <c r="U24" s="156">
        <v>0.24</v>
      </c>
      <c r="V24" s="156">
        <f>ROUND(E24*U24,2)</f>
        <v>29.13</v>
      </c>
      <c r="W24" s="156"/>
      <c r="X24" s="156" t="s">
        <v>188</v>
      </c>
      <c r="Y24" s="156" t="s">
        <v>158</v>
      </c>
      <c r="Z24" s="146"/>
      <c r="AA24" s="146"/>
      <c r="AB24" s="146"/>
      <c r="AC24" s="146"/>
      <c r="AD24" s="146"/>
      <c r="AE24" s="146"/>
      <c r="AF24" s="146"/>
      <c r="AG24" s="146" t="s">
        <v>189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2" x14ac:dyDescent="0.2">
      <c r="A25" s="153"/>
      <c r="B25" s="154"/>
      <c r="C25" s="187" t="s">
        <v>207</v>
      </c>
      <c r="D25" s="178"/>
      <c r="E25" s="179">
        <v>40.98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191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3" x14ac:dyDescent="0.2">
      <c r="A26" s="153"/>
      <c r="B26" s="154"/>
      <c r="C26" s="187" t="s">
        <v>208</v>
      </c>
      <c r="D26" s="178"/>
      <c r="E26" s="179">
        <v>35.549999999999997</v>
      </c>
      <c r="F26" s="156"/>
      <c r="G26" s="15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191</v>
      </c>
      <c r="AH26" s="146">
        <v>0</v>
      </c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3" x14ac:dyDescent="0.2">
      <c r="A27" s="153"/>
      <c r="B27" s="154"/>
      <c r="C27" s="187" t="s">
        <v>209</v>
      </c>
      <c r="D27" s="178"/>
      <c r="E27" s="179">
        <v>14.22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191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3" x14ac:dyDescent="0.2">
      <c r="A28" s="153"/>
      <c r="B28" s="154"/>
      <c r="C28" s="187" t="s">
        <v>210</v>
      </c>
      <c r="D28" s="178"/>
      <c r="E28" s="179">
        <v>6.6</v>
      </c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191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3" x14ac:dyDescent="0.2">
      <c r="A29" s="153"/>
      <c r="B29" s="154"/>
      <c r="C29" s="187" t="s">
        <v>211</v>
      </c>
      <c r="D29" s="178"/>
      <c r="E29" s="179">
        <v>0.9</v>
      </c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191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3" x14ac:dyDescent="0.2">
      <c r="A30" s="153"/>
      <c r="B30" s="154"/>
      <c r="C30" s="187" t="s">
        <v>212</v>
      </c>
      <c r="D30" s="178"/>
      <c r="E30" s="179">
        <v>14.52</v>
      </c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191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">
      <c r="A31" s="153"/>
      <c r="B31" s="154"/>
      <c r="C31" s="187" t="s">
        <v>213</v>
      </c>
      <c r="D31" s="178"/>
      <c r="E31" s="179">
        <v>2.7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191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">
      <c r="A32" s="153"/>
      <c r="B32" s="154"/>
      <c r="C32" s="187" t="s">
        <v>214</v>
      </c>
      <c r="D32" s="178"/>
      <c r="E32" s="179">
        <v>1.1399999999999999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191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">
      <c r="A33" s="153"/>
      <c r="B33" s="154"/>
      <c r="C33" s="187" t="s">
        <v>215</v>
      </c>
      <c r="D33" s="178"/>
      <c r="E33" s="179">
        <v>4.7699999999999996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191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65">
        <v>7</v>
      </c>
      <c r="B34" s="166" t="s">
        <v>216</v>
      </c>
      <c r="C34" s="174" t="s">
        <v>217</v>
      </c>
      <c r="D34" s="167" t="s">
        <v>187</v>
      </c>
      <c r="E34" s="168">
        <v>121.38</v>
      </c>
      <c r="F34" s="169"/>
      <c r="G34" s="170">
        <f>ROUND(E34*F34,2)</f>
        <v>0</v>
      </c>
      <c r="H34" s="169">
        <v>207.54</v>
      </c>
      <c r="I34" s="170">
        <f>ROUND(E34*H34,2)</f>
        <v>25191.21</v>
      </c>
      <c r="J34" s="169">
        <v>165.46</v>
      </c>
      <c r="K34" s="170">
        <f>ROUND(E34*J34,2)</f>
        <v>20083.53</v>
      </c>
      <c r="L34" s="170">
        <v>21</v>
      </c>
      <c r="M34" s="170">
        <f>G34*(1+L34/100)</f>
        <v>0</v>
      </c>
      <c r="N34" s="168">
        <v>4.81E-3</v>
      </c>
      <c r="O34" s="168">
        <f>ROUND(E34*N34,2)</f>
        <v>0.57999999999999996</v>
      </c>
      <c r="P34" s="168">
        <v>0</v>
      </c>
      <c r="Q34" s="168">
        <f>ROUND(E34*P34,2)</f>
        <v>0</v>
      </c>
      <c r="R34" s="170"/>
      <c r="S34" s="170" t="s">
        <v>155</v>
      </c>
      <c r="T34" s="171" t="s">
        <v>155</v>
      </c>
      <c r="U34" s="156">
        <v>0.245</v>
      </c>
      <c r="V34" s="156">
        <f>ROUND(E34*U34,2)</f>
        <v>29.74</v>
      </c>
      <c r="W34" s="156"/>
      <c r="X34" s="156" t="s">
        <v>188</v>
      </c>
      <c r="Y34" s="156" t="s">
        <v>158</v>
      </c>
      <c r="Z34" s="146"/>
      <c r="AA34" s="146"/>
      <c r="AB34" s="146"/>
      <c r="AC34" s="146"/>
      <c r="AD34" s="146"/>
      <c r="AE34" s="146"/>
      <c r="AF34" s="146"/>
      <c r="AG34" s="146" t="s">
        <v>189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2" x14ac:dyDescent="0.2">
      <c r="A35" s="153"/>
      <c r="B35" s="154"/>
      <c r="C35" s="187" t="s">
        <v>207</v>
      </c>
      <c r="D35" s="178"/>
      <c r="E35" s="179">
        <v>40.98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191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">
      <c r="A36" s="153"/>
      <c r="B36" s="154"/>
      <c r="C36" s="187" t="s">
        <v>208</v>
      </c>
      <c r="D36" s="178"/>
      <c r="E36" s="179">
        <v>35.549999999999997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191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">
      <c r="A37" s="153"/>
      <c r="B37" s="154"/>
      <c r="C37" s="187" t="s">
        <v>209</v>
      </c>
      <c r="D37" s="178"/>
      <c r="E37" s="179">
        <v>14.22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191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3" x14ac:dyDescent="0.2">
      <c r="A38" s="153"/>
      <c r="B38" s="154"/>
      <c r="C38" s="187" t="s">
        <v>210</v>
      </c>
      <c r="D38" s="178"/>
      <c r="E38" s="179">
        <v>6.6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191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">
      <c r="A39" s="153"/>
      <c r="B39" s="154"/>
      <c r="C39" s="187" t="s">
        <v>211</v>
      </c>
      <c r="D39" s="178"/>
      <c r="E39" s="179">
        <v>0.9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191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">
      <c r="A40" s="153"/>
      <c r="B40" s="154"/>
      <c r="C40" s="187" t="s">
        <v>212</v>
      </c>
      <c r="D40" s="178"/>
      <c r="E40" s="179">
        <v>14.52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191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">
      <c r="A41" s="153"/>
      <c r="B41" s="154"/>
      <c r="C41" s="187" t="s">
        <v>213</v>
      </c>
      <c r="D41" s="178"/>
      <c r="E41" s="179">
        <v>2.7</v>
      </c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191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">
      <c r="A42" s="153"/>
      <c r="B42" s="154"/>
      <c r="C42" s="187" t="s">
        <v>214</v>
      </c>
      <c r="D42" s="178"/>
      <c r="E42" s="179">
        <v>1.1399999999999999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191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">
      <c r="A43" s="153"/>
      <c r="B43" s="154"/>
      <c r="C43" s="187" t="s">
        <v>215</v>
      </c>
      <c r="D43" s="178"/>
      <c r="E43" s="179">
        <v>4.7699999999999996</v>
      </c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191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x14ac:dyDescent="0.2">
      <c r="A44" s="158" t="s">
        <v>150</v>
      </c>
      <c r="B44" s="159" t="s">
        <v>75</v>
      </c>
      <c r="C44" s="173" t="s">
        <v>76</v>
      </c>
      <c r="D44" s="160"/>
      <c r="E44" s="161"/>
      <c r="F44" s="162"/>
      <c r="G44" s="162">
        <f>SUMIF(AG45:AG57,"&lt;&gt;NOR",G45:G57)</f>
        <v>0</v>
      </c>
      <c r="H44" s="162"/>
      <c r="I44" s="162">
        <f>SUM(I45:I57)</f>
        <v>16798.419999999998</v>
      </c>
      <c r="J44" s="162"/>
      <c r="K44" s="162">
        <f>SUM(K45:K57)</f>
        <v>39908.629999999997</v>
      </c>
      <c r="L44" s="162"/>
      <c r="M44" s="162">
        <f>SUM(M45:M57)</f>
        <v>0</v>
      </c>
      <c r="N44" s="161"/>
      <c r="O44" s="161">
        <f>SUM(O45:O57)</f>
        <v>1.25</v>
      </c>
      <c r="P44" s="161"/>
      <c r="Q44" s="161">
        <f>SUM(Q45:Q57)</f>
        <v>0</v>
      </c>
      <c r="R44" s="162"/>
      <c r="S44" s="162"/>
      <c r="T44" s="163"/>
      <c r="U44" s="157"/>
      <c r="V44" s="157">
        <f>SUM(V45:V57)</f>
        <v>56.889999999999993</v>
      </c>
      <c r="W44" s="157"/>
      <c r="X44" s="157"/>
      <c r="Y44" s="157"/>
      <c r="AG44" t="s">
        <v>151</v>
      </c>
    </row>
    <row r="45" spans="1:60" ht="22.5" outlineLevel="1" x14ac:dyDescent="0.2">
      <c r="A45" s="180">
        <v>8</v>
      </c>
      <c r="B45" s="181" t="s">
        <v>218</v>
      </c>
      <c r="C45" s="188" t="s">
        <v>219</v>
      </c>
      <c r="D45" s="182" t="s">
        <v>220</v>
      </c>
      <c r="E45" s="183">
        <v>40</v>
      </c>
      <c r="F45" s="184"/>
      <c r="G45" s="185">
        <f>ROUND(E45*F45,2)</f>
        <v>0</v>
      </c>
      <c r="H45" s="184">
        <v>102.27</v>
      </c>
      <c r="I45" s="185">
        <f>ROUND(E45*H45,2)</f>
        <v>4090.8</v>
      </c>
      <c r="J45" s="184">
        <v>155.22999999999999</v>
      </c>
      <c r="K45" s="185">
        <f>ROUND(E45*J45,2)</f>
        <v>6209.2</v>
      </c>
      <c r="L45" s="185">
        <v>21</v>
      </c>
      <c r="M45" s="185">
        <f>G45*(1+L45/100)</f>
        <v>0</v>
      </c>
      <c r="N45" s="183">
        <v>1.634E-2</v>
      </c>
      <c r="O45" s="183">
        <f>ROUND(E45*N45,2)</f>
        <v>0.65</v>
      </c>
      <c r="P45" s="183">
        <v>0</v>
      </c>
      <c r="Q45" s="183">
        <f>ROUND(E45*P45,2)</f>
        <v>0</v>
      </c>
      <c r="R45" s="185"/>
      <c r="S45" s="185" t="s">
        <v>155</v>
      </c>
      <c r="T45" s="186" t="s">
        <v>155</v>
      </c>
      <c r="U45" s="156">
        <v>0.253</v>
      </c>
      <c r="V45" s="156">
        <f>ROUND(E45*U45,2)</f>
        <v>10.119999999999999</v>
      </c>
      <c r="W45" s="156"/>
      <c r="X45" s="156" t="s">
        <v>188</v>
      </c>
      <c r="Y45" s="156" t="s">
        <v>158</v>
      </c>
      <c r="Z45" s="146"/>
      <c r="AA45" s="146"/>
      <c r="AB45" s="146"/>
      <c r="AC45" s="146"/>
      <c r="AD45" s="146"/>
      <c r="AE45" s="146"/>
      <c r="AF45" s="146"/>
      <c r="AG45" s="146" t="s">
        <v>189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">
      <c r="A46" s="180">
        <v>9</v>
      </c>
      <c r="B46" s="181" t="s">
        <v>221</v>
      </c>
      <c r="C46" s="188" t="s">
        <v>222</v>
      </c>
      <c r="D46" s="182" t="s">
        <v>187</v>
      </c>
      <c r="E46" s="183">
        <v>5</v>
      </c>
      <c r="F46" s="184"/>
      <c r="G46" s="185">
        <f>ROUND(E46*F46,2)</f>
        <v>0</v>
      </c>
      <c r="H46" s="184">
        <v>7.2</v>
      </c>
      <c r="I46" s="185">
        <f>ROUND(E46*H46,2)</f>
        <v>36</v>
      </c>
      <c r="J46" s="184">
        <v>121.3</v>
      </c>
      <c r="K46" s="185">
        <f>ROUND(E46*J46,2)</f>
        <v>606.5</v>
      </c>
      <c r="L46" s="185">
        <v>21</v>
      </c>
      <c r="M46" s="185">
        <f>G46*(1+L46/100)</f>
        <v>0</v>
      </c>
      <c r="N46" s="183">
        <v>5.4299999999999999E-3</v>
      </c>
      <c r="O46" s="183">
        <f>ROUND(E46*N46,2)</f>
        <v>0.03</v>
      </c>
      <c r="P46" s="183">
        <v>0</v>
      </c>
      <c r="Q46" s="183">
        <f>ROUND(E46*P46,2)</f>
        <v>0</v>
      </c>
      <c r="R46" s="185"/>
      <c r="S46" s="185" t="s">
        <v>155</v>
      </c>
      <c r="T46" s="186" t="s">
        <v>155</v>
      </c>
      <c r="U46" s="156">
        <v>0.16941999999999999</v>
      </c>
      <c r="V46" s="156">
        <f>ROUND(E46*U46,2)</f>
        <v>0.85</v>
      </c>
      <c r="W46" s="156"/>
      <c r="X46" s="156" t="s">
        <v>188</v>
      </c>
      <c r="Y46" s="156" t="s">
        <v>158</v>
      </c>
      <c r="Z46" s="146"/>
      <c r="AA46" s="146"/>
      <c r="AB46" s="146"/>
      <c r="AC46" s="146"/>
      <c r="AD46" s="146"/>
      <c r="AE46" s="146"/>
      <c r="AF46" s="146"/>
      <c r="AG46" s="146" t="s">
        <v>189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ht="22.5" outlineLevel="1" x14ac:dyDescent="0.2">
      <c r="A47" s="165">
        <v>10</v>
      </c>
      <c r="B47" s="166" t="s">
        <v>223</v>
      </c>
      <c r="C47" s="174" t="s">
        <v>557</v>
      </c>
      <c r="D47" s="167" t="s">
        <v>187</v>
      </c>
      <c r="E47" s="168">
        <v>121.38</v>
      </c>
      <c r="F47" s="169"/>
      <c r="G47" s="170">
        <f>ROUND(E47*F47,2)</f>
        <v>0</v>
      </c>
      <c r="H47" s="169">
        <v>84.87</v>
      </c>
      <c r="I47" s="170">
        <f>ROUND(E47*H47,2)</f>
        <v>10301.52</v>
      </c>
      <c r="J47" s="169">
        <v>262.63</v>
      </c>
      <c r="K47" s="170">
        <f>ROUND(E47*J47,2)</f>
        <v>31878.03</v>
      </c>
      <c r="L47" s="170">
        <v>21</v>
      </c>
      <c r="M47" s="170">
        <f>G47*(1+L47/100)</f>
        <v>0</v>
      </c>
      <c r="N47" s="168">
        <v>3.6700000000000001E-3</v>
      </c>
      <c r="O47" s="168">
        <f>ROUND(E47*N47,2)</f>
        <v>0.45</v>
      </c>
      <c r="P47" s="168">
        <v>0</v>
      </c>
      <c r="Q47" s="168">
        <f>ROUND(E47*P47,2)</f>
        <v>0</v>
      </c>
      <c r="R47" s="170"/>
      <c r="S47" s="170" t="s">
        <v>155</v>
      </c>
      <c r="T47" s="171" t="s">
        <v>155</v>
      </c>
      <c r="U47" s="156">
        <v>0.36199999999999999</v>
      </c>
      <c r="V47" s="156">
        <f>ROUND(E47*U47,2)</f>
        <v>43.94</v>
      </c>
      <c r="W47" s="156"/>
      <c r="X47" s="156" t="s">
        <v>188</v>
      </c>
      <c r="Y47" s="156" t="s">
        <v>158</v>
      </c>
      <c r="Z47" s="146"/>
      <c r="AA47" s="146"/>
      <c r="AB47" s="146"/>
      <c r="AC47" s="146"/>
      <c r="AD47" s="146"/>
      <c r="AE47" s="146"/>
      <c r="AF47" s="146"/>
      <c r="AG47" s="146" t="s">
        <v>189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2" x14ac:dyDescent="0.2">
      <c r="A48" s="153"/>
      <c r="B48" s="154"/>
      <c r="C48" s="187" t="s">
        <v>207</v>
      </c>
      <c r="D48" s="178"/>
      <c r="E48" s="179">
        <v>40.98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191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3" x14ac:dyDescent="0.2">
      <c r="A49" s="153"/>
      <c r="B49" s="154"/>
      <c r="C49" s="187" t="s">
        <v>208</v>
      </c>
      <c r="D49" s="178"/>
      <c r="E49" s="179">
        <v>35.549999999999997</v>
      </c>
      <c r="F49" s="156"/>
      <c r="G49" s="15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191</v>
      </c>
      <c r="AH49" s="146">
        <v>0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3" x14ac:dyDescent="0.2">
      <c r="A50" s="153"/>
      <c r="B50" s="154"/>
      <c r="C50" s="187" t="s">
        <v>209</v>
      </c>
      <c r="D50" s="178"/>
      <c r="E50" s="179">
        <v>14.22</v>
      </c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191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">
      <c r="A51" s="153"/>
      <c r="B51" s="154"/>
      <c r="C51" s="187" t="s">
        <v>210</v>
      </c>
      <c r="D51" s="178"/>
      <c r="E51" s="179">
        <v>6.6</v>
      </c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191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">
      <c r="A52" s="153"/>
      <c r="B52" s="154"/>
      <c r="C52" s="187" t="s">
        <v>211</v>
      </c>
      <c r="D52" s="178"/>
      <c r="E52" s="179">
        <v>0.9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191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">
      <c r="A53" s="153"/>
      <c r="B53" s="154"/>
      <c r="C53" s="187" t="s">
        <v>212</v>
      </c>
      <c r="D53" s="178"/>
      <c r="E53" s="179">
        <v>14.52</v>
      </c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191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3" x14ac:dyDescent="0.2">
      <c r="A54" s="153"/>
      <c r="B54" s="154"/>
      <c r="C54" s="187" t="s">
        <v>213</v>
      </c>
      <c r="D54" s="178"/>
      <c r="E54" s="179">
        <v>2.7</v>
      </c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191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3" x14ac:dyDescent="0.2">
      <c r="A55" s="153"/>
      <c r="B55" s="154"/>
      <c r="C55" s="187" t="s">
        <v>214</v>
      </c>
      <c r="D55" s="178"/>
      <c r="E55" s="179">
        <v>1.1399999999999999</v>
      </c>
      <c r="F55" s="156"/>
      <c r="G55" s="15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191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3" x14ac:dyDescent="0.2">
      <c r="A56" s="153"/>
      <c r="B56" s="154"/>
      <c r="C56" s="187" t="s">
        <v>215</v>
      </c>
      <c r="D56" s="178"/>
      <c r="E56" s="179">
        <v>4.7699999999999996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191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ht="22.5" outlineLevel="1" x14ac:dyDescent="0.2">
      <c r="A57" s="180">
        <v>11</v>
      </c>
      <c r="B57" s="181" t="s">
        <v>224</v>
      </c>
      <c r="C57" s="188" t="s">
        <v>558</v>
      </c>
      <c r="D57" s="182" t="s">
        <v>198</v>
      </c>
      <c r="E57" s="183">
        <v>5</v>
      </c>
      <c r="F57" s="184"/>
      <c r="G57" s="185">
        <f>ROUND(E57*F57,2)</f>
        <v>0</v>
      </c>
      <c r="H57" s="184">
        <v>474.02</v>
      </c>
      <c r="I57" s="185">
        <f>ROUND(E57*H57,2)</f>
        <v>2370.1</v>
      </c>
      <c r="J57" s="184">
        <v>242.98</v>
      </c>
      <c r="K57" s="185">
        <f>ROUND(E57*J57,2)</f>
        <v>1214.9000000000001</v>
      </c>
      <c r="L57" s="185">
        <v>21</v>
      </c>
      <c r="M57" s="185">
        <f>G57*(1+L57/100)</f>
        <v>0</v>
      </c>
      <c r="N57" s="183">
        <v>2.4150000000000001E-2</v>
      </c>
      <c r="O57" s="183">
        <f>ROUND(E57*N57,2)</f>
        <v>0.12</v>
      </c>
      <c r="P57" s="183">
        <v>0</v>
      </c>
      <c r="Q57" s="183">
        <f>ROUND(E57*P57,2)</f>
        <v>0</v>
      </c>
      <c r="R57" s="185"/>
      <c r="S57" s="185" t="s">
        <v>155</v>
      </c>
      <c r="T57" s="186" t="s">
        <v>155</v>
      </c>
      <c r="U57" s="156">
        <v>0.39600000000000002</v>
      </c>
      <c r="V57" s="156">
        <f>ROUND(E57*U57,2)</f>
        <v>1.98</v>
      </c>
      <c r="W57" s="156"/>
      <c r="X57" s="156" t="s">
        <v>188</v>
      </c>
      <c r="Y57" s="156" t="s">
        <v>158</v>
      </c>
      <c r="Z57" s="146"/>
      <c r="AA57" s="146"/>
      <c r="AB57" s="146"/>
      <c r="AC57" s="146"/>
      <c r="AD57" s="146"/>
      <c r="AE57" s="146"/>
      <c r="AF57" s="146"/>
      <c r="AG57" s="146" t="s">
        <v>189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x14ac:dyDescent="0.2">
      <c r="A58" s="158" t="s">
        <v>150</v>
      </c>
      <c r="B58" s="159" t="s">
        <v>77</v>
      </c>
      <c r="C58" s="173" t="s">
        <v>78</v>
      </c>
      <c r="D58" s="160"/>
      <c r="E58" s="161"/>
      <c r="F58" s="162"/>
      <c r="G58" s="162">
        <f>SUMIF(AG59:AG68,"&lt;&gt;NOR",G59:G68)</f>
        <v>0</v>
      </c>
      <c r="H58" s="162"/>
      <c r="I58" s="162">
        <f>SUM(I59:I68)</f>
        <v>18294.39</v>
      </c>
      <c r="J58" s="162"/>
      <c r="K58" s="162">
        <f>SUM(K59:K68)</f>
        <v>29347.26</v>
      </c>
      <c r="L58" s="162"/>
      <c r="M58" s="162">
        <f>SUM(M59:M68)</f>
        <v>0</v>
      </c>
      <c r="N58" s="161"/>
      <c r="O58" s="161">
        <f>SUM(O59:O68)</f>
        <v>2.5499999999999998</v>
      </c>
      <c r="P58" s="161"/>
      <c r="Q58" s="161">
        <f>SUM(Q59:Q68)</f>
        <v>0</v>
      </c>
      <c r="R58" s="162"/>
      <c r="S58" s="162"/>
      <c r="T58" s="163"/>
      <c r="U58" s="157"/>
      <c r="V58" s="157">
        <f>SUM(V59:V68)</f>
        <v>43.7</v>
      </c>
      <c r="W58" s="157"/>
      <c r="X58" s="157"/>
      <c r="Y58" s="157"/>
      <c r="AG58" t="s">
        <v>151</v>
      </c>
    </row>
    <row r="59" spans="1:60" outlineLevel="1" x14ac:dyDescent="0.2">
      <c r="A59" s="165">
        <v>12</v>
      </c>
      <c r="B59" s="166" t="s">
        <v>225</v>
      </c>
      <c r="C59" s="174" t="s">
        <v>226</v>
      </c>
      <c r="D59" s="167" t="s">
        <v>187</v>
      </c>
      <c r="E59" s="168">
        <v>121.38</v>
      </c>
      <c r="F59" s="169"/>
      <c r="G59" s="170">
        <f>ROUND(E59*F59,2)</f>
        <v>0</v>
      </c>
      <c r="H59" s="169">
        <v>150.72</v>
      </c>
      <c r="I59" s="170">
        <f>ROUND(E59*H59,2)</f>
        <v>18294.39</v>
      </c>
      <c r="J59" s="169">
        <v>241.78</v>
      </c>
      <c r="K59" s="170">
        <f>ROUND(E59*J59,2)</f>
        <v>29347.26</v>
      </c>
      <c r="L59" s="170">
        <v>21</v>
      </c>
      <c r="M59" s="170">
        <f>G59*(1+L59/100)</f>
        <v>0</v>
      </c>
      <c r="N59" s="168">
        <v>2.1000000000000001E-2</v>
      </c>
      <c r="O59" s="168">
        <f>ROUND(E59*N59,2)</f>
        <v>2.5499999999999998</v>
      </c>
      <c r="P59" s="168">
        <v>0</v>
      </c>
      <c r="Q59" s="168">
        <f>ROUND(E59*P59,2)</f>
        <v>0</v>
      </c>
      <c r="R59" s="170"/>
      <c r="S59" s="170" t="s">
        <v>155</v>
      </c>
      <c r="T59" s="171" t="s">
        <v>155</v>
      </c>
      <c r="U59" s="156">
        <v>0.36</v>
      </c>
      <c r="V59" s="156">
        <f>ROUND(E59*U59,2)</f>
        <v>43.7</v>
      </c>
      <c r="W59" s="156"/>
      <c r="X59" s="156" t="s">
        <v>188</v>
      </c>
      <c r="Y59" s="156" t="s">
        <v>158</v>
      </c>
      <c r="Z59" s="146"/>
      <c r="AA59" s="146"/>
      <c r="AB59" s="146"/>
      <c r="AC59" s="146"/>
      <c r="AD59" s="146"/>
      <c r="AE59" s="146"/>
      <c r="AF59" s="146"/>
      <c r="AG59" s="146" t="s">
        <v>189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2" x14ac:dyDescent="0.2">
      <c r="A60" s="153"/>
      <c r="B60" s="154"/>
      <c r="C60" s="187" t="s">
        <v>207</v>
      </c>
      <c r="D60" s="178"/>
      <c r="E60" s="179">
        <v>40.98</v>
      </c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191</v>
      </c>
      <c r="AH60" s="146">
        <v>0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3" x14ac:dyDescent="0.2">
      <c r="A61" s="153"/>
      <c r="B61" s="154"/>
      <c r="C61" s="187" t="s">
        <v>208</v>
      </c>
      <c r="D61" s="178"/>
      <c r="E61" s="179">
        <v>35.549999999999997</v>
      </c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191</v>
      </c>
      <c r="AH61" s="146">
        <v>0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3" x14ac:dyDescent="0.2">
      <c r="A62" s="153"/>
      <c r="B62" s="154"/>
      <c r="C62" s="187" t="s">
        <v>209</v>
      </c>
      <c r="D62" s="178"/>
      <c r="E62" s="179">
        <v>14.22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191</v>
      </c>
      <c r="AH62" s="146">
        <v>0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3" x14ac:dyDescent="0.2">
      <c r="A63" s="153"/>
      <c r="B63" s="154"/>
      <c r="C63" s="187" t="s">
        <v>210</v>
      </c>
      <c r="D63" s="178"/>
      <c r="E63" s="179">
        <v>6.6</v>
      </c>
      <c r="F63" s="156"/>
      <c r="G63" s="156"/>
      <c r="H63" s="156"/>
      <c r="I63" s="156"/>
      <c r="J63" s="156"/>
      <c r="K63" s="156"/>
      <c r="L63" s="156"/>
      <c r="M63" s="156"/>
      <c r="N63" s="155"/>
      <c r="O63" s="155"/>
      <c r="P63" s="155"/>
      <c r="Q63" s="155"/>
      <c r="R63" s="156"/>
      <c r="S63" s="156"/>
      <c r="T63" s="156"/>
      <c r="U63" s="156"/>
      <c r="V63" s="156"/>
      <c r="W63" s="156"/>
      <c r="X63" s="156"/>
      <c r="Y63" s="156"/>
      <c r="Z63" s="146"/>
      <c r="AA63" s="146"/>
      <c r="AB63" s="146"/>
      <c r="AC63" s="146"/>
      <c r="AD63" s="146"/>
      <c r="AE63" s="146"/>
      <c r="AF63" s="146"/>
      <c r="AG63" s="146" t="s">
        <v>191</v>
      </c>
      <c r="AH63" s="146">
        <v>0</v>
      </c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3" x14ac:dyDescent="0.2">
      <c r="A64" s="153"/>
      <c r="B64" s="154"/>
      <c r="C64" s="187" t="s">
        <v>211</v>
      </c>
      <c r="D64" s="178"/>
      <c r="E64" s="179">
        <v>0.9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191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">
      <c r="A65" s="153"/>
      <c r="B65" s="154"/>
      <c r="C65" s="187" t="s">
        <v>212</v>
      </c>
      <c r="D65" s="178"/>
      <c r="E65" s="179">
        <v>14.52</v>
      </c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191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3" x14ac:dyDescent="0.2">
      <c r="A66" s="153"/>
      <c r="B66" s="154"/>
      <c r="C66" s="187" t="s">
        <v>213</v>
      </c>
      <c r="D66" s="178"/>
      <c r="E66" s="179">
        <v>2.7</v>
      </c>
      <c r="F66" s="156"/>
      <c r="G66" s="156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191</v>
      </c>
      <c r="AH66" s="146">
        <v>0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3" x14ac:dyDescent="0.2">
      <c r="A67" s="153"/>
      <c r="B67" s="154"/>
      <c r="C67" s="187" t="s">
        <v>214</v>
      </c>
      <c r="D67" s="178"/>
      <c r="E67" s="179">
        <v>1.1399999999999999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191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3" x14ac:dyDescent="0.2">
      <c r="A68" s="153"/>
      <c r="B68" s="154"/>
      <c r="C68" s="187" t="s">
        <v>215</v>
      </c>
      <c r="D68" s="178"/>
      <c r="E68" s="179">
        <v>4.7699999999999996</v>
      </c>
      <c r="F68" s="156"/>
      <c r="G68" s="156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191</v>
      </c>
      <c r="AH68" s="146">
        <v>0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x14ac:dyDescent="0.2">
      <c r="A69" s="158" t="s">
        <v>150</v>
      </c>
      <c r="B69" s="159" t="s">
        <v>79</v>
      </c>
      <c r="C69" s="173" t="s">
        <v>80</v>
      </c>
      <c r="D69" s="160"/>
      <c r="E69" s="161"/>
      <c r="F69" s="162"/>
      <c r="G69" s="162">
        <f>SUMIF(AG70:AG72,"&lt;&gt;NOR",G70:G72)</f>
        <v>0</v>
      </c>
      <c r="H69" s="162"/>
      <c r="I69" s="162">
        <f>SUM(I70:I72)</f>
        <v>18280.52</v>
      </c>
      <c r="J69" s="162"/>
      <c r="K69" s="162">
        <f>SUM(K70:K72)</f>
        <v>23674.760000000002</v>
      </c>
      <c r="L69" s="162"/>
      <c r="M69" s="162">
        <f>SUM(M70:M72)</f>
        <v>0</v>
      </c>
      <c r="N69" s="161"/>
      <c r="O69" s="161">
        <f>SUM(O70:O72)</f>
        <v>0.78</v>
      </c>
      <c r="P69" s="161"/>
      <c r="Q69" s="161">
        <f>SUM(Q70:Q72)</f>
        <v>0</v>
      </c>
      <c r="R69" s="162"/>
      <c r="S69" s="162"/>
      <c r="T69" s="163"/>
      <c r="U69" s="157"/>
      <c r="V69" s="157">
        <f>SUM(V70:V72)</f>
        <v>32.519999999999996</v>
      </c>
      <c r="W69" s="157"/>
      <c r="X69" s="157"/>
      <c r="Y69" s="157"/>
      <c r="AG69" t="s">
        <v>151</v>
      </c>
    </row>
    <row r="70" spans="1:60" ht="22.5" outlineLevel="1" x14ac:dyDescent="0.2">
      <c r="A70" s="165">
        <v>13</v>
      </c>
      <c r="B70" s="166" t="s">
        <v>227</v>
      </c>
      <c r="C70" s="174" t="s">
        <v>559</v>
      </c>
      <c r="D70" s="167" t="s">
        <v>187</v>
      </c>
      <c r="E70" s="168">
        <v>80.994749999999996</v>
      </c>
      <c r="F70" s="169"/>
      <c r="G70" s="170">
        <f>ROUND(E70*F70,2)</f>
        <v>0</v>
      </c>
      <c r="H70" s="169">
        <v>225.7</v>
      </c>
      <c r="I70" s="170">
        <f>ROUND(E70*H70,2)</f>
        <v>18280.52</v>
      </c>
      <c r="J70" s="169">
        <v>235.8</v>
      </c>
      <c r="K70" s="170">
        <f>ROUND(E70*J70,2)</f>
        <v>19098.560000000001</v>
      </c>
      <c r="L70" s="170">
        <v>21</v>
      </c>
      <c r="M70" s="170">
        <f>G70*(1+L70/100)</f>
        <v>0</v>
      </c>
      <c r="N70" s="168">
        <v>9.6100000000000005E-3</v>
      </c>
      <c r="O70" s="168">
        <f>ROUND(E70*N70,2)</f>
        <v>0.78</v>
      </c>
      <c r="P70" s="168">
        <v>0</v>
      </c>
      <c r="Q70" s="168">
        <f>ROUND(E70*P70,2)</f>
        <v>0</v>
      </c>
      <c r="R70" s="170"/>
      <c r="S70" s="170" t="s">
        <v>155</v>
      </c>
      <c r="T70" s="171" t="s">
        <v>155</v>
      </c>
      <c r="U70" s="156">
        <v>0.35149999999999998</v>
      </c>
      <c r="V70" s="156">
        <f>ROUND(E70*U70,2)</f>
        <v>28.47</v>
      </c>
      <c r="W70" s="156"/>
      <c r="X70" s="156" t="s">
        <v>188</v>
      </c>
      <c r="Y70" s="156" t="s">
        <v>158</v>
      </c>
      <c r="Z70" s="146"/>
      <c r="AA70" s="146"/>
      <c r="AB70" s="146"/>
      <c r="AC70" s="146"/>
      <c r="AD70" s="146"/>
      <c r="AE70" s="146"/>
      <c r="AF70" s="146"/>
      <c r="AG70" s="146" t="s">
        <v>189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2" x14ac:dyDescent="0.2">
      <c r="A71" s="153"/>
      <c r="B71" s="154"/>
      <c r="C71" s="187" t="s">
        <v>229</v>
      </c>
      <c r="D71" s="178"/>
      <c r="E71" s="179">
        <v>80.994749999999996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191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 x14ac:dyDescent="0.2">
      <c r="A72" s="180">
        <v>14</v>
      </c>
      <c r="B72" s="181" t="s">
        <v>230</v>
      </c>
      <c r="C72" s="188" t="s">
        <v>231</v>
      </c>
      <c r="D72" s="182" t="s">
        <v>187</v>
      </c>
      <c r="E72" s="183">
        <v>80.994749999999996</v>
      </c>
      <c r="F72" s="184"/>
      <c r="G72" s="185">
        <f>ROUND(E72*F72,2)</f>
        <v>0</v>
      </c>
      <c r="H72" s="184">
        <v>0</v>
      </c>
      <c r="I72" s="185">
        <f>ROUND(E72*H72,2)</f>
        <v>0</v>
      </c>
      <c r="J72" s="184">
        <v>56.5</v>
      </c>
      <c r="K72" s="185">
        <f>ROUND(E72*J72,2)</f>
        <v>4576.2</v>
      </c>
      <c r="L72" s="185">
        <v>21</v>
      </c>
      <c r="M72" s="185">
        <f>G72*(1+L72/100)</f>
        <v>0</v>
      </c>
      <c r="N72" s="183">
        <v>0</v>
      </c>
      <c r="O72" s="183">
        <f>ROUND(E72*N72,2)</f>
        <v>0</v>
      </c>
      <c r="P72" s="183">
        <v>0</v>
      </c>
      <c r="Q72" s="183">
        <f>ROUND(E72*P72,2)</f>
        <v>0</v>
      </c>
      <c r="R72" s="185"/>
      <c r="S72" s="185" t="s">
        <v>155</v>
      </c>
      <c r="T72" s="186" t="s">
        <v>155</v>
      </c>
      <c r="U72" s="156">
        <v>0.05</v>
      </c>
      <c r="V72" s="156">
        <f>ROUND(E72*U72,2)</f>
        <v>4.05</v>
      </c>
      <c r="W72" s="156"/>
      <c r="X72" s="156" t="s">
        <v>188</v>
      </c>
      <c r="Y72" s="156" t="s">
        <v>158</v>
      </c>
      <c r="Z72" s="146"/>
      <c r="AA72" s="146"/>
      <c r="AB72" s="146"/>
      <c r="AC72" s="146"/>
      <c r="AD72" s="146"/>
      <c r="AE72" s="146"/>
      <c r="AF72" s="146"/>
      <c r="AG72" s="146" t="s">
        <v>189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x14ac:dyDescent="0.2">
      <c r="A73" s="158" t="s">
        <v>150</v>
      </c>
      <c r="B73" s="159" t="s">
        <v>81</v>
      </c>
      <c r="C73" s="173" t="s">
        <v>82</v>
      </c>
      <c r="D73" s="160"/>
      <c r="E73" s="161"/>
      <c r="F73" s="162"/>
      <c r="G73" s="162">
        <f>SUMIF(AG74:AG74,"&lt;&gt;NOR",G74:G74)</f>
        <v>0</v>
      </c>
      <c r="H73" s="162"/>
      <c r="I73" s="162">
        <f>SUM(I74:I74)</f>
        <v>4816.9399999999996</v>
      </c>
      <c r="J73" s="162"/>
      <c r="K73" s="162">
        <f>SUM(K74:K74)</f>
        <v>2543.06</v>
      </c>
      <c r="L73" s="162"/>
      <c r="M73" s="162">
        <f>SUM(M74:M74)</f>
        <v>0</v>
      </c>
      <c r="N73" s="161"/>
      <c r="O73" s="161">
        <f>SUM(O74:O74)</f>
        <v>7.0000000000000007E-2</v>
      </c>
      <c r="P73" s="161"/>
      <c r="Q73" s="161">
        <f>SUM(Q74:Q74)</f>
        <v>0</v>
      </c>
      <c r="R73" s="162"/>
      <c r="S73" s="162"/>
      <c r="T73" s="163"/>
      <c r="U73" s="157"/>
      <c r="V73" s="157">
        <f>SUM(V74:V74)</f>
        <v>3.72</v>
      </c>
      <c r="W73" s="157"/>
      <c r="X73" s="157"/>
      <c r="Y73" s="157"/>
      <c r="AG73" t="s">
        <v>151</v>
      </c>
    </row>
    <row r="74" spans="1:60" ht="22.5" outlineLevel="1" x14ac:dyDescent="0.2">
      <c r="A74" s="180">
        <v>15</v>
      </c>
      <c r="B74" s="181" t="s">
        <v>232</v>
      </c>
      <c r="C74" s="188" t="s">
        <v>233</v>
      </c>
      <c r="D74" s="182" t="s">
        <v>198</v>
      </c>
      <c r="E74" s="183">
        <v>2</v>
      </c>
      <c r="F74" s="184"/>
      <c r="G74" s="185">
        <f>ROUND(E74*F74,2)</f>
        <v>0</v>
      </c>
      <c r="H74" s="184">
        <v>2408.4699999999998</v>
      </c>
      <c r="I74" s="185">
        <f>ROUND(E74*H74,2)</f>
        <v>4816.9399999999996</v>
      </c>
      <c r="J74" s="184">
        <v>1271.53</v>
      </c>
      <c r="K74" s="185">
        <f>ROUND(E74*J74,2)</f>
        <v>2543.06</v>
      </c>
      <c r="L74" s="185">
        <v>21</v>
      </c>
      <c r="M74" s="185">
        <f>G74*(1+L74/100)</f>
        <v>0</v>
      </c>
      <c r="N74" s="183">
        <v>3.517E-2</v>
      </c>
      <c r="O74" s="183">
        <f>ROUND(E74*N74,2)</f>
        <v>7.0000000000000007E-2</v>
      </c>
      <c r="P74" s="183">
        <v>0</v>
      </c>
      <c r="Q74" s="183">
        <f>ROUND(E74*P74,2)</f>
        <v>0</v>
      </c>
      <c r="R74" s="185"/>
      <c r="S74" s="185" t="s">
        <v>155</v>
      </c>
      <c r="T74" s="186" t="s">
        <v>155</v>
      </c>
      <c r="U74" s="156">
        <v>1.86</v>
      </c>
      <c r="V74" s="156">
        <f>ROUND(E74*U74,2)</f>
        <v>3.72</v>
      </c>
      <c r="W74" s="156"/>
      <c r="X74" s="156" t="s">
        <v>188</v>
      </c>
      <c r="Y74" s="156" t="s">
        <v>158</v>
      </c>
      <c r="Z74" s="146"/>
      <c r="AA74" s="146"/>
      <c r="AB74" s="146"/>
      <c r="AC74" s="146"/>
      <c r="AD74" s="146"/>
      <c r="AE74" s="146"/>
      <c r="AF74" s="146"/>
      <c r="AG74" s="146" t="s">
        <v>189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x14ac:dyDescent="0.2">
      <c r="A75" s="158" t="s">
        <v>150</v>
      </c>
      <c r="B75" s="159" t="s">
        <v>83</v>
      </c>
      <c r="C75" s="173" t="s">
        <v>84</v>
      </c>
      <c r="D75" s="160"/>
      <c r="E75" s="161"/>
      <c r="F75" s="162"/>
      <c r="G75" s="162">
        <f>SUMIF(AG76:AG76,"&lt;&gt;NOR",G76:G76)</f>
        <v>0</v>
      </c>
      <c r="H75" s="162"/>
      <c r="I75" s="162">
        <f>SUM(I76:I76)</f>
        <v>5352.13</v>
      </c>
      <c r="J75" s="162"/>
      <c r="K75" s="162">
        <f>SUM(K76:K76)</f>
        <v>10644.33</v>
      </c>
      <c r="L75" s="162"/>
      <c r="M75" s="162">
        <f>SUM(M76:M76)</f>
        <v>0</v>
      </c>
      <c r="N75" s="161"/>
      <c r="O75" s="161">
        <f>SUM(O76:O76)</f>
        <v>0.13</v>
      </c>
      <c r="P75" s="161"/>
      <c r="Q75" s="161">
        <f>SUM(Q76:Q76)</f>
        <v>0</v>
      </c>
      <c r="R75" s="162"/>
      <c r="S75" s="162"/>
      <c r="T75" s="163"/>
      <c r="U75" s="157"/>
      <c r="V75" s="157">
        <f>SUM(V76:V76)</f>
        <v>17.329999999999998</v>
      </c>
      <c r="W75" s="157"/>
      <c r="X75" s="157"/>
      <c r="Y75" s="157"/>
      <c r="AG75" t="s">
        <v>151</v>
      </c>
    </row>
    <row r="76" spans="1:60" outlineLevel="1" x14ac:dyDescent="0.2">
      <c r="A76" s="180">
        <v>16</v>
      </c>
      <c r="B76" s="181" t="s">
        <v>234</v>
      </c>
      <c r="C76" s="188" t="s">
        <v>235</v>
      </c>
      <c r="D76" s="182" t="s">
        <v>187</v>
      </c>
      <c r="E76" s="183">
        <v>80.994749999999996</v>
      </c>
      <c r="F76" s="184"/>
      <c r="G76" s="185">
        <f>ROUND(E76*F76,2)</f>
        <v>0</v>
      </c>
      <c r="H76" s="184">
        <v>66.08</v>
      </c>
      <c r="I76" s="185">
        <f>ROUND(E76*H76,2)</f>
        <v>5352.13</v>
      </c>
      <c r="J76" s="184">
        <v>131.41999999999999</v>
      </c>
      <c r="K76" s="185">
        <f>ROUND(E76*J76,2)</f>
        <v>10644.33</v>
      </c>
      <c r="L76" s="185">
        <v>21</v>
      </c>
      <c r="M76" s="185">
        <f>G76*(1+L76/100)</f>
        <v>0</v>
      </c>
      <c r="N76" s="183">
        <v>1.58E-3</v>
      </c>
      <c r="O76" s="183">
        <f>ROUND(E76*N76,2)</f>
        <v>0.13</v>
      </c>
      <c r="P76" s="183">
        <v>0</v>
      </c>
      <c r="Q76" s="183">
        <f>ROUND(E76*P76,2)</f>
        <v>0</v>
      </c>
      <c r="R76" s="185"/>
      <c r="S76" s="185" t="s">
        <v>155</v>
      </c>
      <c r="T76" s="186" t="s">
        <v>155</v>
      </c>
      <c r="U76" s="156">
        <v>0.214</v>
      </c>
      <c r="V76" s="156">
        <f>ROUND(E76*U76,2)</f>
        <v>17.329999999999998</v>
      </c>
      <c r="W76" s="156"/>
      <c r="X76" s="156" t="s">
        <v>188</v>
      </c>
      <c r="Y76" s="156" t="s">
        <v>158</v>
      </c>
      <c r="Z76" s="146"/>
      <c r="AA76" s="146"/>
      <c r="AB76" s="146"/>
      <c r="AC76" s="146"/>
      <c r="AD76" s="146"/>
      <c r="AE76" s="146"/>
      <c r="AF76" s="146"/>
      <c r="AG76" s="146" t="s">
        <v>189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ht="25.5" x14ac:dyDescent="0.2">
      <c r="A77" s="158" t="s">
        <v>150</v>
      </c>
      <c r="B77" s="159" t="s">
        <v>85</v>
      </c>
      <c r="C77" s="173" t="s">
        <v>86</v>
      </c>
      <c r="D77" s="160"/>
      <c r="E77" s="161"/>
      <c r="F77" s="162"/>
      <c r="G77" s="162">
        <f>SUMIF(AG78:AG78,"&lt;&gt;NOR",G78:G78)</f>
        <v>0</v>
      </c>
      <c r="H77" s="162"/>
      <c r="I77" s="162">
        <f>SUM(I78:I78)</f>
        <v>179.81</v>
      </c>
      <c r="J77" s="162"/>
      <c r="K77" s="162">
        <f>SUM(K78:K78)</f>
        <v>14034.77</v>
      </c>
      <c r="L77" s="162"/>
      <c r="M77" s="162">
        <f>SUM(M78:M78)</f>
        <v>0</v>
      </c>
      <c r="N77" s="161"/>
      <c r="O77" s="161">
        <f>SUM(O78:O78)</f>
        <v>0</v>
      </c>
      <c r="P77" s="161"/>
      <c r="Q77" s="161">
        <f>SUM(Q78:Q78)</f>
        <v>0</v>
      </c>
      <c r="R77" s="162"/>
      <c r="S77" s="162"/>
      <c r="T77" s="163"/>
      <c r="U77" s="157"/>
      <c r="V77" s="157">
        <f>SUM(V78:V78)</f>
        <v>24.95</v>
      </c>
      <c r="W77" s="157"/>
      <c r="X77" s="157"/>
      <c r="Y77" s="157"/>
      <c r="AG77" t="s">
        <v>151</v>
      </c>
    </row>
    <row r="78" spans="1:60" outlineLevel="1" x14ac:dyDescent="0.2">
      <c r="A78" s="180">
        <v>17</v>
      </c>
      <c r="B78" s="181" t="s">
        <v>236</v>
      </c>
      <c r="C78" s="188" t="s">
        <v>237</v>
      </c>
      <c r="D78" s="182" t="s">
        <v>187</v>
      </c>
      <c r="E78" s="183">
        <v>80.994749999999996</v>
      </c>
      <c r="F78" s="184"/>
      <c r="G78" s="185">
        <f>ROUND(E78*F78,2)</f>
        <v>0</v>
      </c>
      <c r="H78" s="184">
        <v>2.2200000000000002</v>
      </c>
      <c r="I78" s="185">
        <f>ROUND(E78*H78,2)</f>
        <v>179.81</v>
      </c>
      <c r="J78" s="184">
        <v>173.28</v>
      </c>
      <c r="K78" s="185">
        <f>ROUND(E78*J78,2)</f>
        <v>14034.77</v>
      </c>
      <c r="L78" s="185">
        <v>21</v>
      </c>
      <c r="M78" s="185">
        <f>G78*(1+L78/100)</f>
        <v>0</v>
      </c>
      <c r="N78" s="183">
        <v>4.0000000000000003E-5</v>
      </c>
      <c r="O78" s="183">
        <f>ROUND(E78*N78,2)</f>
        <v>0</v>
      </c>
      <c r="P78" s="183">
        <v>0</v>
      </c>
      <c r="Q78" s="183">
        <f>ROUND(E78*P78,2)</f>
        <v>0</v>
      </c>
      <c r="R78" s="185"/>
      <c r="S78" s="185" t="s">
        <v>155</v>
      </c>
      <c r="T78" s="186" t="s">
        <v>155</v>
      </c>
      <c r="U78" s="156">
        <v>0.308</v>
      </c>
      <c r="V78" s="156">
        <f>ROUND(E78*U78,2)</f>
        <v>24.95</v>
      </c>
      <c r="W78" s="156"/>
      <c r="X78" s="156" t="s">
        <v>188</v>
      </c>
      <c r="Y78" s="156" t="s">
        <v>158</v>
      </c>
      <c r="Z78" s="146"/>
      <c r="AA78" s="146"/>
      <c r="AB78" s="146"/>
      <c r="AC78" s="146"/>
      <c r="AD78" s="146"/>
      <c r="AE78" s="146"/>
      <c r="AF78" s="146"/>
      <c r="AG78" s="146" t="s">
        <v>189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x14ac:dyDescent="0.2">
      <c r="A79" s="158" t="s">
        <v>150</v>
      </c>
      <c r="B79" s="159" t="s">
        <v>87</v>
      </c>
      <c r="C79" s="173" t="s">
        <v>88</v>
      </c>
      <c r="D79" s="160"/>
      <c r="E79" s="161"/>
      <c r="F79" s="162"/>
      <c r="G79" s="162">
        <f>SUMIF(AG80:AG98,"&lt;&gt;NOR",G80:G98)</f>
        <v>0</v>
      </c>
      <c r="H79" s="162"/>
      <c r="I79" s="162">
        <f>SUM(I80:I98)</f>
        <v>806.5</v>
      </c>
      <c r="J79" s="162"/>
      <c r="K79" s="162">
        <f>SUM(K80:K98)</f>
        <v>69300.040000000008</v>
      </c>
      <c r="L79" s="162"/>
      <c r="M79" s="162">
        <f>SUM(M80:M98)</f>
        <v>0</v>
      </c>
      <c r="N79" s="161"/>
      <c r="O79" s="161">
        <f>SUM(O80:O98)</f>
        <v>0.02</v>
      </c>
      <c r="P79" s="161"/>
      <c r="Q79" s="161">
        <f>SUM(Q80:Q98)</f>
        <v>15.74</v>
      </c>
      <c r="R79" s="162"/>
      <c r="S79" s="162"/>
      <c r="T79" s="163"/>
      <c r="U79" s="157"/>
      <c r="V79" s="157">
        <f>SUM(V80:V98)</f>
        <v>89.1</v>
      </c>
      <c r="W79" s="157"/>
      <c r="X79" s="157"/>
      <c r="Y79" s="157"/>
      <c r="AG79" t="s">
        <v>151</v>
      </c>
    </row>
    <row r="80" spans="1:60" outlineLevel="1" x14ac:dyDescent="0.2">
      <c r="A80" s="165">
        <v>18</v>
      </c>
      <c r="B80" s="166" t="s">
        <v>238</v>
      </c>
      <c r="C80" s="174" t="s">
        <v>239</v>
      </c>
      <c r="D80" s="167" t="s">
        <v>240</v>
      </c>
      <c r="E80" s="168">
        <v>2.4750000000000001</v>
      </c>
      <c r="F80" s="169"/>
      <c r="G80" s="170">
        <f>ROUND(E80*F80,2)</f>
        <v>0</v>
      </c>
      <c r="H80" s="169">
        <v>37.29</v>
      </c>
      <c r="I80" s="170">
        <f>ROUND(E80*H80,2)</f>
        <v>92.29</v>
      </c>
      <c r="J80" s="169">
        <v>1120.71</v>
      </c>
      <c r="K80" s="170">
        <f>ROUND(E80*J80,2)</f>
        <v>2773.76</v>
      </c>
      <c r="L80" s="170">
        <v>21</v>
      </c>
      <c r="M80" s="170">
        <f>G80*(1+L80/100)</f>
        <v>0</v>
      </c>
      <c r="N80" s="168">
        <v>1.2800000000000001E-3</v>
      </c>
      <c r="O80" s="168">
        <f>ROUND(E80*N80,2)</f>
        <v>0</v>
      </c>
      <c r="P80" s="168">
        <v>1.8</v>
      </c>
      <c r="Q80" s="168">
        <f>ROUND(E80*P80,2)</f>
        <v>4.46</v>
      </c>
      <c r="R80" s="170"/>
      <c r="S80" s="170" t="s">
        <v>155</v>
      </c>
      <c r="T80" s="171" t="s">
        <v>155</v>
      </c>
      <c r="U80" s="156">
        <v>1.52</v>
      </c>
      <c r="V80" s="156">
        <f>ROUND(E80*U80,2)</f>
        <v>3.76</v>
      </c>
      <c r="W80" s="156"/>
      <c r="X80" s="156" t="s">
        <v>188</v>
      </c>
      <c r="Y80" s="156" t="s">
        <v>158</v>
      </c>
      <c r="Z80" s="146"/>
      <c r="AA80" s="146"/>
      <c r="AB80" s="146"/>
      <c r="AC80" s="146"/>
      <c r="AD80" s="146"/>
      <c r="AE80" s="146"/>
      <c r="AF80" s="146"/>
      <c r="AG80" s="146" t="s">
        <v>189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2" x14ac:dyDescent="0.2">
      <c r="A81" s="153"/>
      <c r="B81" s="154"/>
      <c r="C81" s="187" t="s">
        <v>241</v>
      </c>
      <c r="D81" s="178"/>
      <c r="E81" s="179">
        <v>2.4750000000000001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191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1" x14ac:dyDescent="0.2">
      <c r="A82" s="180">
        <v>19</v>
      </c>
      <c r="B82" s="181" t="s">
        <v>242</v>
      </c>
      <c r="C82" s="188" t="s">
        <v>243</v>
      </c>
      <c r="D82" s="182" t="s">
        <v>187</v>
      </c>
      <c r="E82" s="183">
        <v>80.994749999999996</v>
      </c>
      <c r="F82" s="184"/>
      <c r="G82" s="185">
        <f>ROUND(E82*F82,2)</f>
        <v>0</v>
      </c>
      <c r="H82" s="184">
        <v>0</v>
      </c>
      <c r="I82" s="185">
        <f>ROUND(E82*H82,2)</f>
        <v>0</v>
      </c>
      <c r="J82" s="184">
        <v>428.5</v>
      </c>
      <c r="K82" s="185">
        <f>ROUND(E82*J82,2)</f>
        <v>34706.25</v>
      </c>
      <c r="L82" s="185">
        <v>21</v>
      </c>
      <c r="M82" s="185">
        <f>G82*(1+L82/100)</f>
        <v>0</v>
      </c>
      <c r="N82" s="183">
        <v>0</v>
      </c>
      <c r="O82" s="183">
        <f>ROUND(E82*N82,2)</f>
        <v>0</v>
      </c>
      <c r="P82" s="183">
        <v>1.26E-2</v>
      </c>
      <c r="Q82" s="183">
        <f>ROUND(E82*P82,2)</f>
        <v>1.02</v>
      </c>
      <c r="R82" s="185"/>
      <c r="S82" s="185" t="s">
        <v>155</v>
      </c>
      <c r="T82" s="186" t="s">
        <v>155</v>
      </c>
      <c r="U82" s="156">
        <v>0.33</v>
      </c>
      <c r="V82" s="156">
        <f>ROUND(E82*U82,2)</f>
        <v>26.73</v>
      </c>
      <c r="W82" s="156"/>
      <c r="X82" s="156" t="s">
        <v>188</v>
      </c>
      <c r="Y82" s="156" t="s">
        <v>158</v>
      </c>
      <c r="Z82" s="146"/>
      <c r="AA82" s="146"/>
      <c r="AB82" s="146"/>
      <c r="AC82" s="146"/>
      <c r="AD82" s="146"/>
      <c r="AE82" s="146"/>
      <c r="AF82" s="146"/>
      <c r="AG82" s="146" t="s">
        <v>189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1" x14ac:dyDescent="0.2">
      <c r="A83" s="180">
        <v>20</v>
      </c>
      <c r="B83" s="181" t="s">
        <v>244</v>
      </c>
      <c r="C83" s="188" t="s">
        <v>245</v>
      </c>
      <c r="D83" s="182" t="s">
        <v>187</v>
      </c>
      <c r="E83" s="183">
        <v>6</v>
      </c>
      <c r="F83" s="184"/>
      <c r="G83" s="185">
        <f>ROUND(E83*F83,2)</f>
        <v>0</v>
      </c>
      <c r="H83" s="184">
        <v>0</v>
      </c>
      <c r="I83" s="185">
        <f>ROUND(E83*H83,2)</f>
        <v>0</v>
      </c>
      <c r="J83" s="184">
        <v>216</v>
      </c>
      <c r="K83" s="185">
        <f>ROUND(E83*J83,2)</f>
        <v>1296</v>
      </c>
      <c r="L83" s="185">
        <v>21</v>
      </c>
      <c r="M83" s="185">
        <f>G83*(1+L83/100)</f>
        <v>0</v>
      </c>
      <c r="N83" s="183">
        <v>0</v>
      </c>
      <c r="O83" s="183">
        <f>ROUND(E83*N83,2)</f>
        <v>0</v>
      </c>
      <c r="P83" s="183">
        <v>5.5E-2</v>
      </c>
      <c r="Q83" s="183">
        <f>ROUND(E83*P83,2)</f>
        <v>0.33</v>
      </c>
      <c r="R83" s="185"/>
      <c r="S83" s="185" t="s">
        <v>155</v>
      </c>
      <c r="T83" s="186" t="s">
        <v>155</v>
      </c>
      <c r="U83" s="156">
        <v>0.42499999999999999</v>
      </c>
      <c r="V83" s="156">
        <f>ROUND(E83*U83,2)</f>
        <v>2.5499999999999998</v>
      </c>
      <c r="W83" s="156"/>
      <c r="X83" s="156" t="s">
        <v>188</v>
      </c>
      <c r="Y83" s="156" t="s">
        <v>158</v>
      </c>
      <c r="Z83" s="146"/>
      <c r="AA83" s="146"/>
      <c r="AB83" s="146"/>
      <c r="AC83" s="146"/>
      <c r="AD83" s="146"/>
      <c r="AE83" s="146"/>
      <c r="AF83" s="146"/>
      <c r="AG83" s="146" t="s">
        <v>189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ht="22.5" outlineLevel="1" x14ac:dyDescent="0.2">
      <c r="A84" s="180">
        <v>21</v>
      </c>
      <c r="B84" s="181" t="s">
        <v>246</v>
      </c>
      <c r="C84" s="188" t="s">
        <v>247</v>
      </c>
      <c r="D84" s="182" t="s">
        <v>198</v>
      </c>
      <c r="E84" s="183">
        <v>2</v>
      </c>
      <c r="F84" s="184"/>
      <c r="G84" s="185">
        <f>ROUND(E84*F84,2)</f>
        <v>0</v>
      </c>
      <c r="H84" s="184">
        <v>0</v>
      </c>
      <c r="I84" s="185">
        <f>ROUND(E84*H84,2)</f>
        <v>0</v>
      </c>
      <c r="J84" s="184">
        <v>45.8</v>
      </c>
      <c r="K84" s="185">
        <f>ROUND(E84*J84,2)</f>
        <v>91.6</v>
      </c>
      <c r="L84" s="185">
        <v>21</v>
      </c>
      <c r="M84" s="185">
        <f>G84*(1+L84/100)</f>
        <v>0</v>
      </c>
      <c r="N84" s="183">
        <v>0</v>
      </c>
      <c r="O84" s="183">
        <f>ROUND(E84*N84,2)</f>
        <v>0</v>
      </c>
      <c r="P84" s="183">
        <v>0</v>
      </c>
      <c r="Q84" s="183">
        <f>ROUND(E84*P84,2)</f>
        <v>0</v>
      </c>
      <c r="R84" s="185"/>
      <c r="S84" s="185" t="s">
        <v>155</v>
      </c>
      <c r="T84" s="186" t="s">
        <v>155</v>
      </c>
      <c r="U84" s="156">
        <v>0.09</v>
      </c>
      <c r="V84" s="156">
        <f>ROUND(E84*U84,2)</f>
        <v>0.18</v>
      </c>
      <c r="W84" s="156"/>
      <c r="X84" s="156" t="s">
        <v>188</v>
      </c>
      <c r="Y84" s="156" t="s">
        <v>158</v>
      </c>
      <c r="Z84" s="146"/>
      <c r="AA84" s="146"/>
      <c r="AB84" s="146"/>
      <c r="AC84" s="146"/>
      <c r="AD84" s="146"/>
      <c r="AE84" s="146"/>
      <c r="AF84" s="146"/>
      <c r="AG84" s="146" t="s">
        <v>189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1" x14ac:dyDescent="0.2">
      <c r="A85" s="180">
        <v>22</v>
      </c>
      <c r="B85" s="181" t="s">
        <v>248</v>
      </c>
      <c r="C85" s="188" t="s">
        <v>249</v>
      </c>
      <c r="D85" s="182" t="s">
        <v>187</v>
      </c>
      <c r="E85" s="183">
        <v>4.8</v>
      </c>
      <c r="F85" s="184"/>
      <c r="G85" s="185">
        <f>ROUND(E85*F85,2)</f>
        <v>0</v>
      </c>
      <c r="H85" s="184">
        <v>29.21</v>
      </c>
      <c r="I85" s="185">
        <f>ROUND(E85*H85,2)</f>
        <v>140.21</v>
      </c>
      <c r="J85" s="184">
        <v>403.29</v>
      </c>
      <c r="K85" s="185">
        <f>ROUND(E85*J85,2)</f>
        <v>1935.79</v>
      </c>
      <c r="L85" s="185">
        <v>21</v>
      </c>
      <c r="M85" s="185">
        <f>G85*(1+L85/100)</f>
        <v>0</v>
      </c>
      <c r="N85" s="183">
        <v>1E-3</v>
      </c>
      <c r="O85" s="183">
        <f>ROUND(E85*N85,2)</f>
        <v>0</v>
      </c>
      <c r="P85" s="183">
        <v>6.3E-2</v>
      </c>
      <c r="Q85" s="183">
        <f>ROUND(E85*P85,2)</f>
        <v>0.3</v>
      </c>
      <c r="R85" s="185"/>
      <c r="S85" s="185" t="s">
        <v>155</v>
      </c>
      <c r="T85" s="186" t="s">
        <v>155</v>
      </c>
      <c r="U85" s="156">
        <v>0.71799999999999997</v>
      </c>
      <c r="V85" s="156">
        <f>ROUND(E85*U85,2)</f>
        <v>3.45</v>
      </c>
      <c r="W85" s="156"/>
      <c r="X85" s="156" t="s">
        <v>188</v>
      </c>
      <c r="Y85" s="156" t="s">
        <v>158</v>
      </c>
      <c r="Z85" s="146"/>
      <c r="AA85" s="146"/>
      <c r="AB85" s="146"/>
      <c r="AC85" s="146"/>
      <c r="AD85" s="146"/>
      <c r="AE85" s="146"/>
      <c r="AF85" s="146"/>
      <c r="AG85" s="146" t="s">
        <v>189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1" x14ac:dyDescent="0.2">
      <c r="A86" s="165">
        <v>23</v>
      </c>
      <c r="B86" s="166" t="s">
        <v>250</v>
      </c>
      <c r="C86" s="174" t="s">
        <v>251</v>
      </c>
      <c r="D86" s="167" t="s">
        <v>220</v>
      </c>
      <c r="E86" s="168">
        <v>40</v>
      </c>
      <c r="F86" s="169"/>
      <c r="G86" s="170">
        <f>ROUND(E86*F86,2)</f>
        <v>0</v>
      </c>
      <c r="H86" s="169">
        <v>14.35</v>
      </c>
      <c r="I86" s="170">
        <f>ROUND(E86*H86,2)</f>
        <v>574</v>
      </c>
      <c r="J86" s="169">
        <v>130.65</v>
      </c>
      <c r="K86" s="170">
        <f>ROUND(E86*J86,2)</f>
        <v>5226</v>
      </c>
      <c r="L86" s="170">
        <v>21</v>
      </c>
      <c r="M86" s="170">
        <f>G86*(1+L86/100)</f>
        <v>0</v>
      </c>
      <c r="N86" s="168">
        <v>4.8999999999999998E-4</v>
      </c>
      <c r="O86" s="168">
        <f>ROUND(E86*N86,2)</f>
        <v>0.02</v>
      </c>
      <c r="P86" s="168">
        <v>8.9999999999999993E-3</v>
      </c>
      <c r="Q86" s="168">
        <f>ROUND(E86*P86,2)</f>
        <v>0.36</v>
      </c>
      <c r="R86" s="170"/>
      <c r="S86" s="170" t="s">
        <v>155</v>
      </c>
      <c r="T86" s="171" t="s">
        <v>155</v>
      </c>
      <c r="U86" s="156">
        <v>0.247</v>
      </c>
      <c r="V86" s="156">
        <f>ROUND(E86*U86,2)</f>
        <v>9.8800000000000008</v>
      </c>
      <c r="W86" s="156"/>
      <c r="X86" s="156" t="s">
        <v>188</v>
      </c>
      <c r="Y86" s="156" t="s">
        <v>158</v>
      </c>
      <c r="Z86" s="146"/>
      <c r="AA86" s="146"/>
      <c r="AB86" s="146"/>
      <c r="AC86" s="146"/>
      <c r="AD86" s="146"/>
      <c r="AE86" s="146"/>
      <c r="AF86" s="146"/>
      <c r="AG86" s="146" t="s">
        <v>189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2" x14ac:dyDescent="0.2">
      <c r="A87" s="153"/>
      <c r="B87" s="154"/>
      <c r="C87" s="276" t="s">
        <v>252</v>
      </c>
      <c r="D87" s="277"/>
      <c r="E87" s="277"/>
      <c r="F87" s="277"/>
      <c r="G87" s="277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161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1" x14ac:dyDescent="0.2">
      <c r="A88" s="180">
        <v>24</v>
      </c>
      <c r="B88" s="181" t="s">
        <v>253</v>
      </c>
      <c r="C88" s="188" t="s">
        <v>254</v>
      </c>
      <c r="D88" s="182" t="s">
        <v>187</v>
      </c>
      <c r="E88" s="183">
        <v>29.12</v>
      </c>
      <c r="F88" s="184"/>
      <c r="G88" s="185">
        <f>ROUND(E88*F88,2)</f>
        <v>0</v>
      </c>
      <c r="H88" s="184">
        <v>0</v>
      </c>
      <c r="I88" s="185">
        <f>ROUND(E88*H88,2)</f>
        <v>0</v>
      </c>
      <c r="J88" s="184">
        <v>132.5</v>
      </c>
      <c r="K88" s="185">
        <f>ROUND(E88*J88,2)</f>
        <v>3858.4</v>
      </c>
      <c r="L88" s="185">
        <v>21</v>
      </c>
      <c r="M88" s="185">
        <f>G88*(1+L88/100)</f>
        <v>0</v>
      </c>
      <c r="N88" s="183">
        <v>0</v>
      </c>
      <c r="O88" s="183">
        <f>ROUND(E88*N88,2)</f>
        <v>0</v>
      </c>
      <c r="P88" s="183">
        <v>4.5999999999999999E-2</v>
      </c>
      <c r="Q88" s="183">
        <f>ROUND(E88*P88,2)</f>
        <v>1.34</v>
      </c>
      <c r="R88" s="185"/>
      <c r="S88" s="185" t="s">
        <v>155</v>
      </c>
      <c r="T88" s="186" t="s">
        <v>155</v>
      </c>
      <c r="U88" s="156">
        <v>0.26</v>
      </c>
      <c r="V88" s="156">
        <f>ROUND(E88*U88,2)</f>
        <v>7.57</v>
      </c>
      <c r="W88" s="156"/>
      <c r="X88" s="156" t="s">
        <v>188</v>
      </c>
      <c r="Y88" s="156" t="s">
        <v>158</v>
      </c>
      <c r="Z88" s="146"/>
      <c r="AA88" s="146"/>
      <c r="AB88" s="146"/>
      <c r="AC88" s="146"/>
      <c r="AD88" s="146"/>
      <c r="AE88" s="146"/>
      <c r="AF88" s="146"/>
      <c r="AG88" s="146" t="s">
        <v>189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1" x14ac:dyDescent="0.2">
      <c r="A89" s="165">
        <v>25</v>
      </c>
      <c r="B89" s="166" t="s">
        <v>255</v>
      </c>
      <c r="C89" s="174" t="s">
        <v>256</v>
      </c>
      <c r="D89" s="167" t="s">
        <v>187</v>
      </c>
      <c r="E89" s="168">
        <v>116.59</v>
      </c>
      <c r="F89" s="169"/>
      <c r="G89" s="170">
        <f>ROUND(E89*F89,2)</f>
        <v>0</v>
      </c>
      <c r="H89" s="169">
        <v>0</v>
      </c>
      <c r="I89" s="170">
        <f>ROUND(E89*H89,2)</f>
        <v>0</v>
      </c>
      <c r="J89" s="169">
        <v>166.5</v>
      </c>
      <c r="K89" s="170">
        <f>ROUND(E89*J89,2)</f>
        <v>19412.240000000002</v>
      </c>
      <c r="L89" s="170">
        <v>21</v>
      </c>
      <c r="M89" s="170">
        <f>G89*(1+L89/100)</f>
        <v>0</v>
      </c>
      <c r="N89" s="168">
        <v>0</v>
      </c>
      <c r="O89" s="168">
        <f>ROUND(E89*N89,2)</f>
        <v>0</v>
      </c>
      <c r="P89" s="168">
        <v>6.8000000000000005E-2</v>
      </c>
      <c r="Q89" s="168">
        <f>ROUND(E89*P89,2)</f>
        <v>7.93</v>
      </c>
      <c r="R89" s="170"/>
      <c r="S89" s="170" t="s">
        <v>155</v>
      </c>
      <c r="T89" s="171" t="s">
        <v>155</v>
      </c>
      <c r="U89" s="156">
        <v>0.3</v>
      </c>
      <c r="V89" s="156">
        <f>ROUND(E89*U89,2)</f>
        <v>34.979999999999997</v>
      </c>
      <c r="W89" s="156"/>
      <c r="X89" s="156" t="s">
        <v>257</v>
      </c>
      <c r="Y89" s="156" t="s">
        <v>158</v>
      </c>
      <c r="Z89" s="146"/>
      <c r="AA89" s="146"/>
      <c r="AB89" s="146"/>
      <c r="AC89" s="146"/>
      <c r="AD89" s="146"/>
      <c r="AE89" s="146"/>
      <c r="AF89" s="146"/>
      <c r="AG89" s="146" t="s">
        <v>258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2" x14ac:dyDescent="0.2">
      <c r="A90" s="153"/>
      <c r="B90" s="154"/>
      <c r="C90" s="187" t="s">
        <v>207</v>
      </c>
      <c r="D90" s="178"/>
      <c r="E90" s="179">
        <v>40.98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191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3" x14ac:dyDescent="0.2">
      <c r="A91" s="153"/>
      <c r="B91" s="154"/>
      <c r="C91" s="187" t="s">
        <v>208</v>
      </c>
      <c r="D91" s="178"/>
      <c r="E91" s="179">
        <v>35.549999999999997</v>
      </c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191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">
      <c r="A92" s="153"/>
      <c r="B92" s="154"/>
      <c r="C92" s="187" t="s">
        <v>259</v>
      </c>
      <c r="D92" s="178"/>
      <c r="E92" s="179">
        <v>11.85</v>
      </c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191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">
      <c r="A93" s="153"/>
      <c r="B93" s="154"/>
      <c r="C93" s="187" t="s">
        <v>210</v>
      </c>
      <c r="D93" s="178"/>
      <c r="E93" s="179">
        <v>6.6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191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">
      <c r="A94" s="153"/>
      <c r="B94" s="154"/>
      <c r="C94" s="187" t="s">
        <v>211</v>
      </c>
      <c r="D94" s="178"/>
      <c r="E94" s="179">
        <v>0.9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191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">
      <c r="A95" s="153"/>
      <c r="B95" s="154"/>
      <c r="C95" s="187" t="s">
        <v>260</v>
      </c>
      <c r="D95" s="178"/>
      <c r="E95" s="179">
        <v>12.1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191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">
      <c r="A96" s="153"/>
      <c r="B96" s="154"/>
      <c r="C96" s="187" t="s">
        <v>213</v>
      </c>
      <c r="D96" s="178"/>
      <c r="E96" s="179">
        <v>2.7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191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">
      <c r="A97" s="153"/>
      <c r="B97" s="154"/>
      <c r="C97" s="187" t="s">
        <v>214</v>
      </c>
      <c r="D97" s="178"/>
      <c r="E97" s="179">
        <v>1.1399999999999999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191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">
      <c r="A98" s="153"/>
      <c r="B98" s="154"/>
      <c r="C98" s="187" t="s">
        <v>215</v>
      </c>
      <c r="D98" s="178"/>
      <c r="E98" s="179">
        <v>4.7699999999999996</v>
      </c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191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x14ac:dyDescent="0.2">
      <c r="A99" s="158" t="s">
        <v>150</v>
      </c>
      <c r="B99" s="159" t="s">
        <v>89</v>
      </c>
      <c r="C99" s="173" t="s">
        <v>90</v>
      </c>
      <c r="D99" s="160"/>
      <c r="E99" s="161"/>
      <c r="F99" s="162"/>
      <c r="G99" s="162">
        <f>SUMIF(AG100:AG111,"&lt;&gt;NOR",G100:G111)</f>
        <v>0</v>
      </c>
      <c r="H99" s="162"/>
      <c r="I99" s="162">
        <f>SUM(I100:I111)</f>
        <v>0</v>
      </c>
      <c r="J99" s="162"/>
      <c r="K99" s="162">
        <f>SUM(K100:K111)</f>
        <v>12464.58</v>
      </c>
      <c r="L99" s="162"/>
      <c r="M99" s="162">
        <f>SUM(M100:M111)</f>
        <v>0</v>
      </c>
      <c r="N99" s="161"/>
      <c r="O99" s="161">
        <f>SUM(O100:O111)</f>
        <v>0</v>
      </c>
      <c r="P99" s="161"/>
      <c r="Q99" s="161">
        <f>SUM(Q100:Q111)</f>
        <v>0</v>
      </c>
      <c r="R99" s="162"/>
      <c r="S99" s="162"/>
      <c r="T99" s="163"/>
      <c r="U99" s="157"/>
      <c r="V99" s="157">
        <f>SUM(V100:V111)</f>
        <v>19.53</v>
      </c>
      <c r="W99" s="157"/>
      <c r="X99" s="157"/>
      <c r="Y99" s="157"/>
      <c r="AG99" t="s">
        <v>151</v>
      </c>
    </row>
    <row r="100" spans="1:60" outlineLevel="1" x14ac:dyDescent="0.2">
      <c r="A100" s="165">
        <v>26</v>
      </c>
      <c r="B100" s="166" t="s">
        <v>261</v>
      </c>
      <c r="C100" s="174" t="s">
        <v>262</v>
      </c>
      <c r="D100" s="167" t="s">
        <v>263</v>
      </c>
      <c r="E100" s="168">
        <v>7.5772500000000003</v>
      </c>
      <c r="F100" s="169"/>
      <c r="G100" s="170">
        <f>ROUND(E100*F100,2)</f>
        <v>0</v>
      </c>
      <c r="H100" s="169">
        <v>0</v>
      </c>
      <c r="I100" s="170">
        <f>ROUND(E100*H100,2)</f>
        <v>0</v>
      </c>
      <c r="J100" s="169">
        <v>1645</v>
      </c>
      <c r="K100" s="170">
        <f>ROUND(E100*J100,2)</f>
        <v>12464.58</v>
      </c>
      <c r="L100" s="170">
        <v>21</v>
      </c>
      <c r="M100" s="170">
        <f>G100*(1+L100/100)</f>
        <v>0</v>
      </c>
      <c r="N100" s="168">
        <v>0</v>
      </c>
      <c r="O100" s="168">
        <f>ROUND(E100*N100,2)</f>
        <v>0</v>
      </c>
      <c r="P100" s="168">
        <v>0</v>
      </c>
      <c r="Q100" s="168">
        <f>ROUND(E100*P100,2)</f>
        <v>0</v>
      </c>
      <c r="R100" s="170"/>
      <c r="S100" s="170" t="s">
        <v>155</v>
      </c>
      <c r="T100" s="171" t="s">
        <v>155</v>
      </c>
      <c r="U100" s="156">
        <v>2.577</v>
      </c>
      <c r="V100" s="156">
        <f>ROUND(E100*U100,2)</f>
        <v>19.53</v>
      </c>
      <c r="W100" s="156"/>
      <c r="X100" s="156" t="s">
        <v>188</v>
      </c>
      <c r="Y100" s="156" t="s">
        <v>158</v>
      </c>
      <c r="Z100" s="146"/>
      <c r="AA100" s="146"/>
      <c r="AB100" s="146"/>
      <c r="AC100" s="146"/>
      <c r="AD100" s="146"/>
      <c r="AE100" s="146"/>
      <c r="AF100" s="146"/>
      <c r="AG100" s="146" t="s">
        <v>189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2" x14ac:dyDescent="0.2">
      <c r="A101" s="153"/>
      <c r="B101" s="154"/>
      <c r="C101" s="187" t="s">
        <v>264</v>
      </c>
      <c r="D101" s="178"/>
      <c r="E101" s="179">
        <v>0.93411999999999995</v>
      </c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191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3" x14ac:dyDescent="0.2">
      <c r="A102" s="153"/>
      <c r="B102" s="154"/>
      <c r="C102" s="187" t="s">
        <v>265</v>
      </c>
      <c r="D102" s="178"/>
      <c r="E102" s="179">
        <v>0.69489999999999996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191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3" x14ac:dyDescent="0.2">
      <c r="A103" s="153"/>
      <c r="B103" s="154"/>
      <c r="C103" s="187" t="s">
        <v>266</v>
      </c>
      <c r="D103" s="178"/>
      <c r="E103" s="179">
        <v>0.11840000000000001</v>
      </c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191</v>
      </c>
      <c r="AH103" s="146">
        <v>0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3" x14ac:dyDescent="0.2">
      <c r="A104" s="153"/>
      <c r="B104" s="154"/>
      <c r="C104" s="187" t="s">
        <v>267</v>
      </c>
      <c r="D104" s="178"/>
      <c r="E104" s="179">
        <v>1.00867</v>
      </c>
      <c r="F104" s="156"/>
      <c r="G104" s="15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191</v>
      </c>
      <c r="AH104" s="146">
        <v>0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3" x14ac:dyDescent="0.2">
      <c r="A105" s="153"/>
      <c r="B105" s="154"/>
      <c r="C105" s="187" t="s">
        <v>268</v>
      </c>
      <c r="D105" s="178"/>
      <c r="E105" s="179">
        <v>1.2469600000000001</v>
      </c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191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">
      <c r="A106" s="153"/>
      <c r="B106" s="154"/>
      <c r="C106" s="187" t="s">
        <v>269</v>
      </c>
      <c r="D106" s="178"/>
      <c r="E106" s="179">
        <v>2.5489000000000002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191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3" x14ac:dyDescent="0.2">
      <c r="A107" s="153"/>
      <c r="B107" s="154"/>
      <c r="C107" s="187" t="s">
        <v>270</v>
      </c>
      <c r="D107" s="178"/>
      <c r="E107" s="179">
        <v>0.77829999999999999</v>
      </c>
      <c r="F107" s="156"/>
      <c r="G107" s="156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191</v>
      </c>
      <c r="AH107" s="146">
        <v>0</v>
      </c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3" x14ac:dyDescent="0.2">
      <c r="A108" s="153"/>
      <c r="B108" s="154"/>
      <c r="C108" s="187" t="s">
        <v>271</v>
      </c>
      <c r="D108" s="178"/>
      <c r="E108" s="179">
        <v>7.0000000000000007E-2</v>
      </c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191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3" x14ac:dyDescent="0.2">
      <c r="A109" s="153"/>
      <c r="B109" s="154"/>
      <c r="C109" s="187" t="s">
        <v>272</v>
      </c>
      <c r="D109" s="178"/>
      <c r="E109" s="179">
        <v>0.12</v>
      </c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191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3" x14ac:dyDescent="0.2">
      <c r="A110" s="153"/>
      <c r="B110" s="154"/>
      <c r="C110" s="187" t="s">
        <v>273</v>
      </c>
      <c r="D110" s="178"/>
      <c r="E110" s="179">
        <v>0.03</v>
      </c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191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">
      <c r="A111" s="153"/>
      <c r="B111" s="154"/>
      <c r="C111" s="187" t="s">
        <v>274</v>
      </c>
      <c r="D111" s="178"/>
      <c r="E111" s="179">
        <v>2.7E-2</v>
      </c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191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x14ac:dyDescent="0.2">
      <c r="A112" s="158" t="s">
        <v>150</v>
      </c>
      <c r="B112" s="159" t="s">
        <v>91</v>
      </c>
      <c r="C112" s="173" t="s">
        <v>92</v>
      </c>
      <c r="D112" s="160"/>
      <c r="E112" s="161"/>
      <c r="F112" s="162"/>
      <c r="G112" s="162">
        <f>SUMIF(AG113:AG114,"&lt;&gt;NOR",G113:G114)</f>
        <v>0</v>
      </c>
      <c r="H112" s="162"/>
      <c r="I112" s="162">
        <f>SUM(I113:I114)</f>
        <v>555.29999999999995</v>
      </c>
      <c r="J112" s="162"/>
      <c r="K112" s="162">
        <f>SUM(K113:K114)</f>
        <v>4014.7</v>
      </c>
      <c r="L112" s="162"/>
      <c r="M112" s="162">
        <f>SUM(M113:M114)</f>
        <v>0</v>
      </c>
      <c r="N112" s="161"/>
      <c r="O112" s="161">
        <f>SUM(O113:O114)</f>
        <v>0</v>
      </c>
      <c r="P112" s="161"/>
      <c r="Q112" s="161">
        <f>SUM(Q113:Q114)</f>
        <v>0</v>
      </c>
      <c r="R112" s="162"/>
      <c r="S112" s="162"/>
      <c r="T112" s="163"/>
      <c r="U112" s="157"/>
      <c r="V112" s="157">
        <f>SUM(V113:V114)</f>
        <v>2.15</v>
      </c>
      <c r="W112" s="157"/>
      <c r="X112" s="157"/>
      <c r="Y112" s="157"/>
      <c r="AG112" t="s">
        <v>151</v>
      </c>
    </row>
    <row r="113" spans="1:60" outlineLevel="1" x14ac:dyDescent="0.2">
      <c r="A113" s="180">
        <v>28</v>
      </c>
      <c r="B113" s="181" t="s">
        <v>275</v>
      </c>
      <c r="C113" s="188" t="s">
        <v>276</v>
      </c>
      <c r="D113" s="182" t="s">
        <v>220</v>
      </c>
      <c r="E113" s="183">
        <v>6</v>
      </c>
      <c r="F113" s="184"/>
      <c r="G113" s="185">
        <f>ROUND(E113*F113,2)</f>
        <v>0</v>
      </c>
      <c r="H113" s="184">
        <v>92.55</v>
      </c>
      <c r="I113" s="185">
        <f>ROUND(E113*H113,2)</f>
        <v>555.29999999999995</v>
      </c>
      <c r="J113" s="184">
        <v>252.45</v>
      </c>
      <c r="K113" s="185">
        <f>ROUND(E113*J113,2)</f>
        <v>1514.7</v>
      </c>
      <c r="L113" s="185">
        <v>21</v>
      </c>
      <c r="M113" s="185">
        <f>G113*(1+L113/100)</f>
        <v>0</v>
      </c>
      <c r="N113" s="183">
        <v>4.6999999999999999E-4</v>
      </c>
      <c r="O113" s="183">
        <f>ROUND(E113*N113,2)</f>
        <v>0</v>
      </c>
      <c r="P113" s="183">
        <v>0</v>
      </c>
      <c r="Q113" s="183">
        <f>ROUND(E113*P113,2)</f>
        <v>0</v>
      </c>
      <c r="R113" s="185"/>
      <c r="S113" s="185" t="s">
        <v>155</v>
      </c>
      <c r="T113" s="186" t="s">
        <v>155</v>
      </c>
      <c r="U113" s="156">
        <v>0.35899999999999999</v>
      </c>
      <c r="V113" s="156">
        <f>ROUND(E113*U113,2)</f>
        <v>2.15</v>
      </c>
      <c r="W113" s="156"/>
      <c r="X113" s="156" t="s">
        <v>188</v>
      </c>
      <c r="Y113" s="156" t="s">
        <v>158</v>
      </c>
      <c r="Z113" s="146"/>
      <c r="AA113" s="146"/>
      <c r="AB113" s="146"/>
      <c r="AC113" s="146"/>
      <c r="AD113" s="146"/>
      <c r="AE113" s="146"/>
      <c r="AF113" s="146"/>
      <c r="AG113" s="146" t="s">
        <v>189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1" x14ac:dyDescent="0.2">
      <c r="A114" s="180">
        <v>29</v>
      </c>
      <c r="B114" s="181" t="s">
        <v>277</v>
      </c>
      <c r="C114" s="188" t="s">
        <v>278</v>
      </c>
      <c r="D114" s="182" t="s">
        <v>179</v>
      </c>
      <c r="E114" s="183">
        <v>1</v>
      </c>
      <c r="F114" s="184"/>
      <c r="G114" s="185">
        <f>ROUND(E114*F114,2)</f>
        <v>0</v>
      </c>
      <c r="H114" s="184">
        <v>0</v>
      </c>
      <c r="I114" s="185">
        <f>ROUND(E114*H114,2)</f>
        <v>0</v>
      </c>
      <c r="J114" s="184">
        <v>2500</v>
      </c>
      <c r="K114" s="185">
        <f>ROUND(E114*J114,2)</f>
        <v>2500</v>
      </c>
      <c r="L114" s="185">
        <v>21</v>
      </c>
      <c r="M114" s="185">
        <f>G114*(1+L114/100)</f>
        <v>0</v>
      </c>
      <c r="N114" s="183">
        <v>0</v>
      </c>
      <c r="O114" s="183">
        <f>ROUND(E114*N114,2)</f>
        <v>0</v>
      </c>
      <c r="P114" s="183">
        <v>0</v>
      </c>
      <c r="Q114" s="183">
        <f>ROUND(E114*P114,2)</f>
        <v>0</v>
      </c>
      <c r="R114" s="185"/>
      <c r="S114" s="185" t="s">
        <v>180</v>
      </c>
      <c r="T114" s="186" t="s">
        <v>156</v>
      </c>
      <c r="U114" s="156">
        <v>0</v>
      </c>
      <c r="V114" s="156">
        <f>ROUND(E114*U114,2)</f>
        <v>0</v>
      </c>
      <c r="W114" s="156"/>
      <c r="X114" s="156" t="s">
        <v>188</v>
      </c>
      <c r="Y114" s="156" t="s">
        <v>158</v>
      </c>
      <c r="Z114" s="146"/>
      <c r="AA114" s="146"/>
      <c r="AB114" s="146"/>
      <c r="AC114" s="146"/>
      <c r="AD114" s="146"/>
      <c r="AE114" s="146"/>
      <c r="AF114" s="146"/>
      <c r="AG114" s="146" t="s">
        <v>189</v>
      </c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x14ac:dyDescent="0.2">
      <c r="A115" s="158" t="s">
        <v>150</v>
      </c>
      <c r="B115" s="159" t="s">
        <v>93</v>
      </c>
      <c r="C115" s="173" t="s">
        <v>94</v>
      </c>
      <c r="D115" s="160"/>
      <c r="E115" s="161"/>
      <c r="F115" s="162"/>
      <c r="G115" s="162">
        <f>SUMIF(AG116:AG120,"&lt;&gt;NOR",G116:G120)</f>
        <v>0</v>
      </c>
      <c r="H115" s="162"/>
      <c r="I115" s="162">
        <f>SUM(I116:I120)</f>
        <v>1936.32</v>
      </c>
      <c r="J115" s="162"/>
      <c r="K115" s="162">
        <f>SUM(K116:K120)</f>
        <v>6731.08</v>
      </c>
      <c r="L115" s="162"/>
      <c r="M115" s="162">
        <f>SUM(M116:M120)</f>
        <v>0</v>
      </c>
      <c r="N115" s="161"/>
      <c r="O115" s="161">
        <f>SUM(O116:O120)</f>
        <v>0.03</v>
      </c>
      <c r="P115" s="161"/>
      <c r="Q115" s="161">
        <f>SUM(Q116:Q120)</f>
        <v>0.01</v>
      </c>
      <c r="R115" s="162"/>
      <c r="S115" s="162"/>
      <c r="T115" s="163"/>
      <c r="U115" s="157"/>
      <c r="V115" s="157">
        <f>SUM(V116:V120)</f>
        <v>4.6199999999999992</v>
      </c>
      <c r="W115" s="157"/>
      <c r="X115" s="157"/>
      <c r="Y115" s="157"/>
      <c r="AG115" t="s">
        <v>151</v>
      </c>
    </row>
    <row r="116" spans="1:60" outlineLevel="1" x14ac:dyDescent="0.2">
      <c r="A116" s="180">
        <v>30</v>
      </c>
      <c r="B116" s="181" t="s">
        <v>279</v>
      </c>
      <c r="C116" s="188" t="s">
        <v>280</v>
      </c>
      <c r="D116" s="182" t="s">
        <v>220</v>
      </c>
      <c r="E116" s="183">
        <v>3</v>
      </c>
      <c r="F116" s="184"/>
      <c r="G116" s="185">
        <f>ROUND(E116*F116,2)</f>
        <v>0</v>
      </c>
      <c r="H116" s="184">
        <v>0</v>
      </c>
      <c r="I116" s="185">
        <f>ROUND(E116*H116,2)</f>
        <v>0</v>
      </c>
      <c r="J116" s="184">
        <v>95.8</v>
      </c>
      <c r="K116" s="185">
        <f>ROUND(E116*J116,2)</f>
        <v>287.39999999999998</v>
      </c>
      <c r="L116" s="185">
        <v>21</v>
      </c>
      <c r="M116" s="185">
        <f>G116*(1+L116/100)</f>
        <v>0</v>
      </c>
      <c r="N116" s="183">
        <v>0</v>
      </c>
      <c r="O116" s="183">
        <f>ROUND(E116*N116,2)</f>
        <v>0</v>
      </c>
      <c r="P116" s="183">
        <v>2.1299999999999999E-3</v>
      </c>
      <c r="Q116" s="183">
        <f>ROUND(E116*P116,2)</f>
        <v>0.01</v>
      </c>
      <c r="R116" s="185"/>
      <c r="S116" s="185" t="s">
        <v>155</v>
      </c>
      <c r="T116" s="186" t="s">
        <v>155</v>
      </c>
      <c r="U116" s="156">
        <v>0.17299999999999999</v>
      </c>
      <c r="V116" s="156">
        <f>ROUND(E116*U116,2)</f>
        <v>0.52</v>
      </c>
      <c r="W116" s="156"/>
      <c r="X116" s="156" t="s">
        <v>188</v>
      </c>
      <c r="Y116" s="156" t="s">
        <v>158</v>
      </c>
      <c r="Z116" s="146"/>
      <c r="AA116" s="146"/>
      <c r="AB116" s="146"/>
      <c r="AC116" s="146"/>
      <c r="AD116" s="146"/>
      <c r="AE116" s="146"/>
      <c r="AF116" s="146"/>
      <c r="AG116" s="146" t="s">
        <v>189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ht="22.5" outlineLevel="1" x14ac:dyDescent="0.2">
      <c r="A117" s="165">
        <v>31</v>
      </c>
      <c r="B117" s="166" t="s">
        <v>281</v>
      </c>
      <c r="C117" s="174" t="s">
        <v>282</v>
      </c>
      <c r="D117" s="167" t="s">
        <v>220</v>
      </c>
      <c r="E117" s="168">
        <v>6</v>
      </c>
      <c r="F117" s="169"/>
      <c r="G117" s="170">
        <f>ROUND(E117*F117,2)</f>
        <v>0</v>
      </c>
      <c r="H117" s="169">
        <v>322.72000000000003</v>
      </c>
      <c r="I117" s="170">
        <f>ROUND(E117*H117,2)</f>
        <v>1936.32</v>
      </c>
      <c r="J117" s="169">
        <v>657.28</v>
      </c>
      <c r="K117" s="170">
        <f>ROUND(E117*J117,2)</f>
        <v>3943.68</v>
      </c>
      <c r="L117" s="170">
        <v>21</v>
      </c>
      <c r="M117" s="170">
        <f>G117*(1+L117/100)</f>
        <v>0</v>
      </c>
      <c r="N117" s="168">
        <v>5.3699999999999998E-3</v>
      </c>
      <c r="O117" s="168">
        <f>ROUND(E117*N117,2)</f>
        <v>0.03</v>
      </c>
      <c r="P117" s="168">
        <v>0</v>
      </c>
      <c r="Q117" s="168">
        <f>ROUND(E117*P117,2)</f>
        <v>0</v>
      </c>
      <c r="R117" s="170"/>
      <c r="S117" s="170" t="s">
        <v>180</v>
      </c>
      <c r="T117" s="171" t="s">
        <v>156</v>
      </c>
      <c r="U117" s="156">
        <v>0.68279999999999996</v>
      </c>
      <c r="V117" s="156">
        <f>ROUND(E117*U117,2)</f>
        <v>4.0999999999999996</v>
      </c>
      <c r="W117" s="156"/>
      <c r="X117" s="156" t="s">
        <v>188</v>
      </c>
      <c r="Y117" s="156" t="s">
        <v>158</v>
      </c>
      <c r="Z117" s="146"/>
      <c r="AA117" s="146"/>
      <c r="AB117" s="146"/>
      <c r="AC117" s="146"/>
      <c r="AD117" s="146"/>
      <c r="AE117" s="146"/>
      <c r="AF117" s="146"/>
      <c r="AG117" s="146" t="s">
        <v>189</v>
      </c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2" x14ac:dyDescent="0.2">
      <c r="A118" s="153"/>
      <c r="B118" s="154"/>
      <c r="C118" s="276" t="s">
        <v>283</v>
      </c>
      <c r="D118" s="277"/>
      <c r="E118" s="277"/>
      <c r="F118" s="277"/>
      <c r="G118" s="277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161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3" x14ac:dyDescent="0.2">
      <c r="A119" s="153"/>
      <c r="B119" s="154"/>
      <c r="C119" s="287" t="s">
        <v>284</v>
      </c>
      <c r="D119" s="288"/>
      <c r="E119" s="288"/>
      <c r="F119" s="288"/>
      <c r="G119" s="288"/>
      <c r="H119" s="156"/>
      <c r="I119" s="156"/>
      <c r="J119" s="156"/>
      <c r="K119" s="156"/>
      <c r="L119" s="156"/>
      <c r="M119" s="156"/>
      <c r="N119" s="155"/>
      <c r="O119" s="155"/>
      <c r="P119" s="155"/>
      <c r="Q119" s="155"/>
      <c r="R119" s="156"/>
      <c r="S119" s="156"/>
      <c r="T119" s="156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161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1" x14ac:dyDescent="0.2">
      <c r="A120" s="180">
        <v>32</v>
      </c>
      <c r="B120" s="181" t="s">
        <v>285</v>
      </c>
      <c r="C120" s="188" t="s">
        <v>286</v>
      </c>
      <c r="D120" s="182" t="s">
        <v>179</v>
      </c>
      <c r="E120" s="183">
        <v>1</v>
      </c>
      <c r="F120" s="184"/>
      <c r="G120" s="185">
        <f>ROUND(E120*F120,2)</f>
        <v>0</v>
      </c>
      <c r="H120" s="184">
        <v>0</v>
      </c>
      <c r="I120" s="185">
        <f>ROUND(E120*H120,2)</f>
        <v>0</v>
      </c>
      <c r="J120" s="184">
        <v>2500</v>
      </c>
      <c r="K120" s="185">
        <f>ROUND(E120*J120,2)</f>
        <v>2500</v>
      </c>
      <c r="L120" s="185">
        <v>21</v>
      </c>
      <c r="M120" s="185">
        <f>G120*(1+L120/100)</f>
        <v>0</v>
      </c>
      <c r="N120" s="183">
        <v>0</v>
      </c>
      <c r="O120" s="183">
        <f>ROUND(E120*N120,2)</f>
        <v>0</v>
      </c>
      <c r="P120" s="183">
        <v>0</v>
      </c>
      <c r="Q120" s="183">
        <f>ROUND(E120*P120,2)</f>
        <v>0</v>
      </c>
      <c r="R120" s="185"/>
      <c r="S120" s="185" t="s">
        <v>180</v>
      </c>
      <c r="T120" s="186" t="s">
        <v>156</v>
      </c>
      <c r="U120" s="156">
        <v>0</v>
      </c>
      <c r="V120" s="156">
        <f>ROUND(E120*U120,2)</f>
        <v>0</v>
      </c>
      <c r="W120" s="156"/>
      <c r="X120" s="156" t="s">
        <v>188</v>
      </c>
      <c r="Y120" s="156" t="s">
        <v>158</v>
      </c>
      <c r="Z120" s="146"/>
      <c r="AA120" s="146"/>
      <c r="AB120" s="146"/>
      <c r="AC120" s="146"/>
      <c r="AD120" s="146"/>
      <c r="AE120" s="146"/>
      <c r="AF120" s="146"/>
      <c r="AG120" s="146" t="s">
        <v>189</v>
      </c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x14ac:dyDescent="0.2">
      <c r="A121" s="158" t="s">
        <v>150</v>
      </c>
      <c r="B121" s="159" t="s">
        <v>95</v>
      </c>
      <c r="C121" s="173" t="s">
        <v>96</v>
      </c>
      <c r="D121" s="160"/>
      <c r="E121" s="161"/>
      <c r="F121" s="162"/>
      <c r="G121" s="162">
        <f>SUMIF(AG122:AG128,"&lt;&gt;NOR",G122:G128)</f>
        <v>0</v>
      </c>
      <c r="H121" s="162"/>
      <c r="I121" s="162">
        <f>SUM(I122:I128)</f>
        <v>7324.32</v>
      </c>
      <c r="J121" s="162"/>
      <c r="K121" s="162">
        <f>SUM(K122:K128)</f>
        <v>3757.68</v>
      </c>
      <c r="L121" s="162"/>
      <c r="M121" s="162">
        <f>SUM(M122:M128)</f>
        <v>0</v>
      </c>
      <c r="N121" s="161"/>
      <c r="O121" s="161">
        <f>SUM(O122:O128)</f>
        <v>0.03</v>
      </c>
      <c r="P121" s="161"/>
      <c r="Q121" s="161">
        <f>SUM(Q122:Q128)</f>
        <v>0.04</v>
      </c>
      <c r="R121" s="162"/>
      <c r="S121" s="162"/>
      <c r="T121" s="163"/>
      <c r="U121" s="157"/>
      <c r="V121" s="157">
        <f>SUM(V122:V128)</f>
        <v>5.73</v>
      </c>
      <c r="W121" s="157"/>
      <c r="X121" s="157"/>
      <c r="Y121" s="157"/>
      <c r="AG121" t="s">
        <v>151</v>
      </c>
    </row>
    <row r="122" spans="1:60" outlineLevel="1" x14ac:dyDescent="0.2">
      <c r="A122" s="180">
        <v>33</v>
      </c>
      <c r="B122" s="181" t="s">
        <v>287</v>
      </c>
      <c r="C122" s="188" t="s">
        <v>288</v>
      </c>
      <c r="D122" s="182" t="s">
        <v>179</v>
      </c>
      <c r="E122" s="183">
        <v>2</v>
      </c>
      <c r="F122" s="184"/>
      <c r="G122" s="185">
        <f>ROUND(E122*F122,2)</f>
        <v>0</v>
      </c>
      <c r="H122" s="184">
        <v>0</v>
      </c>
      <c r="I122" s="185">
        <f>ROUND(E122*H122,2)</f>
        <v>0</v>
      </c>
      <c r="J122" s="184">
        <v>211.5</v>
      </c>
      <c r="K122" s="185">
        <f>ROUND(E122*J122,2)</f>
        <v>423</v>
      </c>
      <c r="L122" s="185">
        <v>21</v>
      </c>
      <c r="M122" s="185">
        <f>G122*(1+L122/100)</f>
        <v>0</v>
      </c>
      <c r="N122" s="183">
        <v>0</v>
      </c>
      <c r="O122" s="183">
        <f>ROUND(E122*N122,2)</f>
        <v>0</v>
      </c>
      <c r="P122" s="183">
        <v>1.9460000000000002E-2</v>
      </c>
      <c r="Q122" s="183">
        <f>ROUND(E122*P122,2)</f>
        <v>0.04</v>
      </c>
      <c r="R122" s="185"/>
      <c r="S122" s="185" t="s">
        <v>155</v>
      </c>
      <c r="T122" s="186" t="s">
        <v>155</v>
      </c>
      <c r="U122" s="156">
        <v>0.38200000000000001</v>
      </c>
      <c r="V122" s="156">
        <f>ROUND(E122*U122,2)</f>
        <v>0.76</v>
      </c>
      <c r="W122" s="156"/>
      <c r="X122" s="156" t="s">
        <v>188</v>
      </c>
      <c r="Y122" s="156" t="s">
        <v>158</v>
      </c>
      <c r="Z122" s="146"/>
      <c r="AA122" s="146"/>
      <c r="AB122" s="146"/>
      <c r="AC122" s="146"/>
      <c r="AD122" s="146"/>
      <c r="AE122" s="146"/>
      <c r="AF122" s="146"/>
      <c r="AG122" s="146" t="s">
        <v>189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1" x14ac:dyDescent="0.2">
      <c r="A123" s="165">
        <v>34</v>
      </c>
      <c r="B123" s="166" t="s">
        <v>289</v>
      </c>
      <c r="C123" s="174" t="s">
        <v>290</v>
      </c>
      <c r="D123" s="167" t="s">
        <v>179</v>
      </c>
      <c r="E123" s="168">
        <v>2</v>
      </c>
      <c r="F123" s="169"/>
      <c r="G123" s="170">
        <f>ROUND(E123*F123,2)</f>
        <v>0</v>
      </c>
      <c r="H123" s="169">
        <v>167.91</v>
      </c>
      <c r="I123" s="170">
        <f>ROUND(E123*H123,2)</f>
        <v>335.82</v>
      </c>
      <c r="J123" s="169">
        <v>1059.0899999999999</v>
      </c>
      <c r="K123" s="170">
        <f>ROUND(E123*J123,2)</f>
        <v>2118.1799999999998</v>
      </c>
      <c r="L123" s="170">
        <v>21</v>
      </c>
      <c r="M123" s="170">
        <f>G123*(1+L123/100)</f>
        <v>0</v>
      </c>
      <c r="N123" s="168">
        <v>1.41E-3</v>
      </c>
      <c r="O123" s="168">
        <f>ROUND(E123*N123,2)</f>
        <v>0</v>
      </c>
      <c r="P123" s="168">
        <v>0</v>
      </c>
      <c r="Q123" s="168">
        <f>ROUND(E123*P123,2)</f>
        <v>0</v>
      </c>
      <c r="R123" s="170"/>
      <c r="S123" s="170" t="s">
        <v>155</v>
      </c>
      <c r="T123" s="171" t="s">
        <v>155</v>
      </c>
      <c r="U123" s="156">
        <v>1.575</v>
      </c>
      <c r="V123" s="156">
        <f>ROUND(E123*U123,2)</f>
        <v>3.15</v>
      </c>
      <c r="W123" s="156"/>
      <c r="X123" s="156" t="s">
        <v>188</v>
      </c>
      <c r="Y123" s="156" t="s">
        <v>158</v>
      </c>
      <c r="Z123" s="146"/>
      <c r="AA123" s="146"/>
      <c r="AB123" s="146"/>
      <c r="AC123" s="146"/>
      <c r="AD123" s="146"/>
      <c r="AE123" s="146"/>
      <c r="AF123" s="146"/>
      <c r="AG123" s="146" t="s">
        <v>189</v>
      </c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2" x14ac:dyDescent="0.2">
      <c r="A124" s="153"/>
      <c r="B124" s="154"/>
      <c r="C124" s="276" t="s">
        <v>291</v>
      </c>
      <c r="D124" s="277"/>
      <c r="E124" s="277"/>
      <c r="F124" s="277"/>
      <c r="G124" s="277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161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ht="22.5" outlineLevel="1" x14ac:dyDescent="0.2">
      <c r="A125" s="180">
        <v>35</v>
      </c>
      <c r="B125" s="181" t="s">
        <v>292</v>
      </c>
      <c r="C125" s="188" t="s">
        <v>293</v>
      </c>
      <c r="D125" s="182" t="s">
        <v>198</v>
      </c>
      <c r="E125" s="183">
        <v>2</v>
      </c>
      <c r="F125" s="184"/>
      <c r="G125" s="185">
        <f>ROUND(E125*F125,2)</f>
        <v>0</v>
      </c>
      <c r="H125" s="184">
        <v>1762.5</v>
      </c>
      <c r="I125" s="185">
        <f>ROUND(E125*H125,2)</f>
        <v>3525</v>
      </c>
      <c r="J125" s="184">
        <v>312.5</v>
      </c>
      <c r="K125" s="185">
        <f>ROUND(E125*J125,2)</f>
        <v>625</v>
      </c>
      <c r="L125" s="185">
        <v>21</v>
      </c>
      <c r="M125" s="185">
        <f>G125*(1+L125/100)</f>
        <v>0</v>
      </c>
      <c r="N125" s="183">
        <v>1.0399999999999999E-3</v>
      </c>
      <c r="O125" s="183">
        <f>ROUND(E125*N125,2)</f>
        <v>0</v>
      </c>
      <c r="P125" s="183">
        <v>0</v>
      </c>
      <c r="Q125" s="183">
        <f>ROUND(E125*P125,2)</f>
        <v>0</v>
      </c>
      <c r="R125" s="185"/>
      <c r="S125" s="185" t="s">
        <v>155</v>
      </c>
      <c r="T125" s="186" t="s">
        <v>155</v>
      </c>
      <c r="U125" s="156">
        <v>0.44500000000000001</v>
      </c>
      <c r="V125" s="156">
        <f>ROUND(E125*U125,2)</f>
        <v>0.89</v>
      </c>
      <c r="W125" s="156"/>
      <c r="X125" s="156" t="s">
        <v>188</v>
      </c>
      <c r="Y125" s="156" t="s">
        <v>158</v>
      </c>
      <c r="Z125" s="146"/>
      <c r="AA125" s="146"/>
      <c r="AB125" s="146"/>
      <c r="AC125" s="146"/>
      <c r="AD125" s="146"/>
      <c r="AE125" s="146"/>
      <c r="AF125" s="146"/>
      <c r="AG125" s="146" t="s">
        <v>189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1" x14ac:dyDescent="0.2">
      <c r="A126" s="180">
        <v>36</v>
      </c>
      <c r="B126" s="181" t="s">
        <v>294</v>
      </c>
      <c r="C126" s="188" t="s">
        <v>295</v>
      </c>
      <c r="D126" s="182" t="s">
        <v>179</v>
      </c>
      <c r="E126" s="183">
        <v>2</v>
      </c>
      <c r="F126" s="184"/>
      <c r="G126" s="185">
        <f>ROUND(E126*F126,2)</f>
        <v>0</v>
      </c>
      <c r="H126" s="184">
        <v>0</v>
      </c>
      <c r="I126" s="185">
        <f>ROUND(E126*H126,2)</f>
        <v>0</v>
      </c>
      <c r="J126" s="184">
        <v>123</v>
      </c>
      <c r="K126" s="185">
        <f>ROUND(E126*J126,2)</f>
        <v>246</v>
      </c>
      <c r="L126" s="185">
        <v>21</v>
      </c>
      <c r="M126" s="185">
        <f>G126*(1+L126/100)</f>
        <v>0</v>
      </c>
      <c r="N126" s="183">
        <v>0</v>
      </c>
      <c r="O126" s="183">
        <f>ROUND(E126*N126,2)</f>
        <v>0</v>
      </c>
      <c r="P126" s="183">
        <v>8.5999999999999998E-4</v>
      </c>
      <c r="Q126" s="183">
        <f>ROUND(E126*P126,2)</f>
        <v>0</v>
      </c>
      <c r="R126" s="185"/>
      <c r="S126" s="185" t="s">
        <v>155</v>
      </c>
      <c r="T126" s="186" t="s">
        <v>155</v>
      </c>
      <c r="U126" s="156">
        <v>0.222</v>
      </c>
      <c r="V126" s="156">
        <f>ROUND(E126*U126,2)</f>
        <v>0.44</v>
      </c>
      <c r="W126" s="156"/>
      <c r="X126" s="156" t="s">
        <v>188</v>
      </c>
      <c r="Y126" s="156" t="s">
        <v>158</v>
      </c>
      <c r="Z126" s="146"/>
      <c r="AA126" s="146"/>
      <c r="AB126" s="146"/>
      <c r="AC126" s="146"/>
      <c r="AD126" s="146"/>
      <c r="AE126" s="146"/>
      <c r="AF126" s="146"/>
      <c r="AG126" s="146" t="s">
        <v>189</v>
      </c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1" x14ac:dyDescent="0.2">
      <c r="A127" s="180">
        <v>37</v>
      </c>
      <c r="B127" s="181" t="s">
        <v>296</v>
      </c>
      <c r="C127" s="188" t="s">
        <v>297</v>
      </c>
      <c r="D127" s="182" t="s">
        <v>198</v>
      </c>
      <c r="E127" s="183">
        <v>2</v>
      </c>
      <c r="F127" s="184"/>
      <c r="G127" s="185">
        <f>ROUND(E127*F127,2)</f>
        <v>0</v>
      </c>
      <c r="H127" s="184">
        <v>298.75</v>
      </c>
      <c r="I127" s="185">
        <f>ROUND(E127*H127,2)</f>
        <v>597.5</v>
      </c>
      <c r="J127" s="184">
        <v>172.75</v>
      </c>
      <c r="K127" s="185">
        <f>ROUND(E127*J127,2)</f>
        <v>345.5</v>
      </c>
      <c r="L127" s="185">
        <v>21</v>
      </c>
      <c r="M127" s="185">
        <f>G127*(1+L127/100)</f>
        <v>0</v>
      </c>
      <c r="N127" s="183">
        <v>2.0000000000000001E-4</v>
      </c>
      <c r="O127" s="183">
        <f>ROUND(E127*N127,2)</f>
        <v>0</v>
      </c>
      <c r="P127" s="183">
        <v>0</v>
      </c>
      <c r="Q127" s="183">
        <f>ROUND(E127*P127,2)</f>
        <v>0</v>
      </c>
      <c r="R127" s="185"/>
      <c r="S127" s="185" t="s">
        <v>155</v>
      </c>
      <c r="T127" s="186" t="s">
        <v>155</v>
      </c>
      <c r="U127" s="156">
        <v>0.246</v>
      </c>
      <c r="V127" s="156">
        <f>ROUND(E127*U127,2)</f>
        <v>0.49</v>
      </c>
      <c r="W127" s="156"/>
      <c r="X127" s="156" t="s">
        <v>188</v>
      </c>
      <c r="Y127" s="156" t="s">
        <v>158</v>
      </c>
      <c r="Z127" s="146"/>
      <c r="AA127" s="146"/>
      <c r="AB127" s="146"/>
      <c r="AC127" s="146"/>
      <c r="AD127" s="146"/>
      <c r="AE127" s="146"/>
      <c r="AF127" s="146"/>
      <c r="AG127" s="146" t="s">
        <v>189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ht="22.5" outlineLevel="1" x14ac:dyDescent="0.2">
      <c r="A128" s="180">
        <v>38</v>
      </c>
      <c r="B128" s="181" t="s">
        <v>298</v>
      </c>
      <c r="C128" s="188" t="s">
        <v>299</v>
      </c>
      <c r="D128" s="182" t="s">
        <v>198</v>
      </c>
      <c r="E128" s="183">
        <v>2</v>
      </c>
      <c r="F128" s="184"/>
      <c r="G128" s="185">
        <f>ROUND(E128*F128,2)</f>
        <v>0</v>
      </c>
      <c r="H128" s="184">
        <v>1433</v>
      </c>
      <c r="I128" s="185">
        <f>ROUND(E128*H128,2)</f>
        <v>2866</v>
      </c>
      <c r="J128" s="184">
        <v>0</v>
      </c>
      <c r="K128" s="185">
        <f>ROUND(E128*J128,2)</f>
        <v>0</v>
      </c>
      <c r="L128" s="185">
        <v>21</v>
      </c>
      <c r="M128" s="185">
        <f>G128*(1+L128/100)</f>
        <v>0</v>
      </c>
      <c r="N128" s="183">
        <v>1.55E-2</v>
      </c>
      <c r="O128" s="183">
        <f>ROUND(E128*N128,2)</f>
        <v>0.03</v>
      </c>
      <c r="P128" s="183">
        <v>0</v>
      </c>
      <c r="Q128" s="183">
        <f>ROUND(E128*P128,2)</f>
        <v>0</v>
      </c>
      <c r="R128" s="185" t="s">
        <v>300</v>
      </c>
      <c r="S128" s="185" t="s">
        <v>155</v>
      </c>
      <c r="T128" s="186" t="s">
        <v>155</v>
      </c>
      <c r="U128" s="156">
        <v>0</v>
      </c>
      <c r="V128" s="156">
        <f>ROUND(E128*U128,2)</f>
        <v>0</v>
      </c>
      <c r="W128" s="156"/>
      <c r="X128" s="156" t="s">
        <v>301</v>
      </c>
      <c r="Y128" s="156" t="s">
        <v>158</v>
      </c>
      <c r="Z128" s="146"/>
      <c r="AA128" s="146"/>
      <c r="AB128" s="146"/>
      <c r="AC128" s="146"/>
      <c r="AD128" s="146"/>
      <c r="AE128" s="146"/>
      <c r="AF128" s="146"/>
      <c r="AG128" s="146" t="s">
        <v>302</v>
      </c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x14ac:dyDescent="0.2">
      <c r="A129" s="158" t="s">
        <v>150</v>
      </c>
      <c r="B129" s="159" t="s">
        <v>97</v>
      </c>
      <c r="C129" s="173" t="s">
        <v>98</v>
      </c>
      <c r="D129" s="160"/>
      <c r="E129" s="161"/>
      <c r="F129" s="162"/>
      <c r="G129" s="162">
        <f>SUMIF(AG130:AG138,"&lt;&gt;NOR",G130:G138)</f>
        <v>0</v>
      </c>
      <c r="H129" s="162"/>
      <c r="I129" s="162">
        <f>SUM(I130:I138)</f>
        <v>9911.2000000000007</v>
      </c>
      <c r="J129" s="162"/>
      <c r="K129" s="162">
        <f>SUM(K130:K138)</f>
        <v>35545.75</v>
      </c>
      <c r="L129" s="162"/>
      <c r="M129" s="162">
        <f>SUM(M130:M138)</f>
        <v>0</v>
      </c>
      <c r="N129" s="161"/>
      <c r="O129" s="161">
        <f>SUM(O130:O138)</f>
        <v>0.03</v>
      </c>
      <c r="P129" s="161"/>
      <c r="Q129" s="161">
        <f>SUM(Q130:Q138)</f>
        <v>0</v>
      </c>
      <c r="R129" s="162"/>
      <c r="S129" s="162"/>
      <c r="T129" s="163"/>
      <c r="U129" s="157"/>
      <c r="V129" s="157">
        <f>SUM(V130:V138)</f>
        <v>16.78</v>
      </c>
      <c r="W129" s="157"/>
      <c r="X129" s="157"/>
      <c r="Y129" s="157"/>
      <c r="AG129" t="s">
        <v>151</v>
      </c>
    </row>
    <row r="130" spans="1:60" ht="33.75" outlineLevel="1" x14ac:dyDescent="0.2">
      <c r="A130" s="180">
        <v>39</v>
      </c>
      <c r="B130" s="181" t="s">
        <v>303</v>
      </c>
      <c r="C130" s="188" t="s">
        <v>304</v>
      </c>
      <c r="D130" s="182" t="s">
        <v>220</v>
      </c>
      <c r="E130" s="183">
        <v>10</v>
      </c>
      <c r="F130" s="184"/>
      <c r="G130" s="185">
        <f t="shared" ref="G130:G138" si="0">ROUND(E130*F130,2)</f>
        <v>0</v>
      </c>
      <c r="H130" s="184">
        <v>224.72</v>
      </c>
      <c r="I130" s="185">
        <f t="shared" ref="I130:I138" si="1">ROUND(E130*H130,2)</f>
        <v>2247.1999999999998</v>
      </c>
      <c r="J130" s="184">
        <v>542.28</v>
      </c>
      <c r="K130" s="185">
        <f t="shared" ref="K130:K138" si="2">ROUND(E130*J130,2)</f>
        <v>5422.8</v>
      </c>
      <c r="L130" s="185">
        <v>21</v>
      </c>
      <c r="M130" s="185">
        <f t="shared" ref="M130:M138" si="3">G130*(1+L130/100)</f>
        <v>0</v>
      </c>
      <c r="N130" s="183">
        <v>2.1800000000000001E-3</v>
      </c>
      <c r="O130" s="183">
        <f t="shared" ref="O130:O138" si="4">ROUND(E130*N130,2)</f>
        <v>0.02</v>
      </c>
      <c r="P130" s="183">
        <v>0</v>
      </c>
      <c r="Q130" s="183">
        <f t="shared" ref="Q130:Q138" si="5">ROUND(E130*P130,2)</f>
        <v>0</v>
      </c>
      <c r="R130" s="185"/>
      <c r="S130" s="185" t="s">
        <v>155</v>
      </c>
      <c r="T130" s="186" t="s">
        <v>155</v>
      </c>
      <c r="U130" s="156">
        <v>0.83</v>
      </c>
      <c r="V130" s="156">
        <f t="shared" ref="V130:V138" si="6">ROUND(E130*U130,2)</f>
        <v>8.3000000000000007</v>
      </c>
      <c r="W130" s="156"/>
      <c r="X130" s="156" t="s">
        <v>188</v>
      </c>
      <c r="Y130" s="156" t="s">
        <v>158</v>
      </c>
      <c r="Z130" s="146"/>
      <c r="AA130" s="146"/>
      <c r="AB130" s="146"/>
      <c r="AC130" s="146"/>
      <c r="AD130" s="146"/>
      <c r="AE130" s="146"/>
      <c r="AF130" s="146"/>
      <c r="AG130" s="146" t="s">
        <v>189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ht="22.5" outlineLevel="1" x14ac:dyDescent="0.2">
      <c r="A131" s="180">
        <v>40</v>
      </c>
      <c r="B131" s="181" t="s">
        <v>305</v>
      </c>
      <c r="C131" s="188" t="s">
        <v>306</v>
      </c>
      <c r="D131" s="182" t="s">
        <v>198</v>
      </c>
      <c r="E131" s="183">
        <v>2</v>
      </c>
      <c r="F131" s="184"/>
      <c r="G131" s="185">
        <f t="shared" si="0"/>
        <v>0</v>
      </c>
      <c r="H131" s="184">
        <v>0</v>
      </c>
      <c r="I131" s="185">
        <f t="shared" si="1"/>
        <v>0</v>
      </c>
      <c r="J131" s="184">
        <v>7500</v>
      </c>
      <c r="K131" s="185">
        <f t="shared" si="2"/>
        <v>15000</v>
      </c>
      <c r="L131" s="185">
        <v>21</v>
      </c>
      <c r="M131" s="185">
        <f t="shared" si="3"/>
        <v>0</v>
      </c>
      <c r="N131" s="183">
        <v>0</v>
      </c>
      <c r="O131" s="183">
        <f t="shared" si="4"/>
        <v>0</v>
      </c>
      <c r="P131" s="183">
        <v>0</v>
      </c>
      <c r="Q131" s="183">
        <f t="shared" si="5"/>
        <v>0</v>
      </c>
      <c r="R131" s="185"/>
      <c r="S131" s="185" t="s">
        <v>155</v>
      </c>
      <c r="T131" s="186" t="s">
        <v>156</v>
      </c>
      <c r="U131" s="156">
        <v>0.51</v>
      </c>
      <c r="V131" s="156">
        <f t="shared" si="6"/>
        <v>1.02</v>
      </c>
      <c r="W131" s="156"/>
      <c r="X131" s="156" t="s">
        <v>188</v>
      </c>
      <c r="Y131" s="156" t="s">
        <v>158</v>
      </c>
      <c r="Z131" s="146"/>
      <c r="AA131" s="146"/>
      <c r="AB131" s="146"/>
      <c r="AC131" s="146"/>
      <c r="AD131" s="146"/>
      <c r="AE131" s="146"/>
      <c r="AF131" s="146"/>
      <c r="AG131" s="146" t="s">
        <v>189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1" x14ac:dyDescent="0.2">
      <c r="A132" s="180">
        <v>41</v>
      </c>
      <c r="B132" s="181" t="s">
        <v>307</v>
      </c>
      <c r="C132" s="188" t="s">
        <v>308</v>
      </c>
      <c r="D132" s="182" t="s">
        <v>198</v>
      </c>
      <c r="E132" s="183">
        <v>2</v>
      </c>
      <c r="F132" s="184"/>
      <c r="G132" s="185">
        <f t="shared" si="0"/>
        <v>0</v>
      </c>
      <c r="H132" s="184">
        <v>0</v>
      </c>
      <c r="I132" s="185">
        <f t="shared" si="1"/>
        <v>0</v>
      </c>
      <c r="J132" s="184">
        <v>829</v>
      </c>
      <c r="K132" s="185">
        <f t="shared" si="2"/>
        <v>1658</v>
      </c>
      <c r="L132" s="185">
        <v>21</v>
      </c>
      <c r="M132" s="185">
        <f t="shared" si="3"/>
        <v>0</v>
      </c>
      <c r="N132" s="183">
        <v>0</v>
      </c>
      <c r="O132" s="183">
        <f t="shared" si="4"/>
        <v>0</v>
      </c>
      <c r="P132" s="183">
        <v>0</v>
      </c>
      <c r="Q132" s="183">
        <f t="shared" si="5"/>
        <v>0</v>
      </c>
      <c r="R132" s="185"/>
      <c r="S132" s="185" t="s">
        <v>155</v>
      </c>
      <c r="T132" s="186" t="s">
        <v>155</v>
      </c>
      <c r="U132" s="156">
        <v>1.29</v>
      </c>
      <c r="V132" s="156">
        <f t="shared" si="6"/>
        <v>2.58</v>
      </c>
      <c r="W132" s="156"/>
      <c r="X132" s="156" t="s">
        <v>188</v>
      </c>
      <c r="Y132" s="156" t="s">
        <v>158</v>
      </c>
      <c r="Z132" s="146"/>
      <c r="AA132" s="146"/>
      <c r="AB132" s="146"/>
      <c r="AC132" s="146"/>
      <c r="AD132" s="146"/>
      <c r="AE132" s="146"/>
      <c r="AF132" s="146"/>
      <c r="AG132" s="146" t="s">
        <v>189</v>
      </c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1" x14ac:dyDescent="0.2">
      <c r="A133" s="180">
        <v>42</v>
      </c>
      <c r="B133" s="181" t="s">
        <v>309</v>
      </c>
      <c r="C133" s="188" t="s">
        <v>310</v>
      </c>
      <c r="D133" s="182" t="s">
        <v>198</v>
      </c>
      <c r="E133" s="183">
        <v>8</v>
      </c>
      <c r="F133" s="184"/>
      <c r="G133" s="185">
        <f t="shared" si="0"/>
        <v>0</v>
      </c>
      <c r="H133" s="184">
        <v>0</v>
      </c>
      <c r="I133" s="185">
        <f t="shared" si="1"/>
        <v>0</v>
      </c>
      <c r="J133" s="184">
        <v>154.5</v>
      </c>
      <c r="K133" s="185">
        <f t="shared" si="2"/>
        <v>1236</v>
      </c>
      <c r="L133" s="185">
        <v>21</v>
      </c>
      <c r="M133" s="185">
        <f t="shared" si="3"/>
        <v>0</v>
      </c>
      <c r="N133" s="183">
        <v>0</v>
      </c>
      <c r="O133" s="183">
        <f t="shared" si="4"/>
        <v>0</v>
      </c>
      <c r="P133" s="183">
        <v>3.4000000000000002E-4</v>
      </c>
      <c r="Q133" s="183">
        <f t="shared" si="5"/>
        <v>0</v>
      </c>
      <c r="R133" s="185"/>
      <c r="S133" s="185" t="s">
        <v>155</v>
      </c>
      <c r="T133" s="186" t="s">
        <v>155</v>
      </c>
      <c r="U133" s="156">
        <v>0.24049999999999999</v>
      </c>
      <c r="V133" s="156">
        <f t="shared" si="6"/>
        <v>1.92</v>
      </c>
      <c r="W133" s="156"/>
      <c r="X133" s="156" t="s">
        <v>188</v>
      </c>
      <c r="Y133" s="156" t="s">
        <v>158</v>
      </c>
      <c r="Z133" s="146"/>
      <c r="AA133" s="146"/>
      <c r="AB133" s="146"/>
      <c r="AC133" s="146"/>
      <c r="AD133" s="146"/>
      <c r="AE133" s="146"/>
      <c r="AF133" s="146"/>
      <c r="AG133" s="146" t="s">
        <v>189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1" x14ac:dyDescent="0.2">
      <c r="A134" s="180">
        <v>43</v>
      </c>
      <c r="B134" s="181" t="s">
        <v>311</v>
      </c>
      <c r="C134" s="188" t="s">
        <v>312</v>
      </c>
      <c r="D134" s="182" t="s">
        <v>198</v>
      </c>
      <c r="E134" s="183">
        <v>8</v>
      </c>
      <c r="F134" s="184"/>
      <c r="G134" s="185">
        <f t="shared" si="0"/>
        <v>0</v>
      </c>
      <c r="H134" s="184">
        <v>0</v>
      </c>
      <c r="I134" s="185">
        <f t="shared" si="1"/>
        <v>0</v>
      </c>
      <c r="J134" s="184">
        <v>238</v>
      </c>
      <c r="K134" s="185">
        <f t="shared" si="2"/>
        <v>1904</v>
      </c>
      <c r="L134" s="185">
        <v>21</v>
      </c>
      <c r="M134" s="185">
        <f t="shared" si="3"/>
        <v>0</v>
      </c>
      <c r="N134" s="183">
        <v>0</v>
      </c>
      <c r="O134" s="183">
        <f t="shared" si="4"/>
        <v>0</v>
      </c>
      <c r="P134" s="183">
        <v>0</v>
      </c>
      <c r="Q134" s="183">
        <f t="shared" si="5"/>
        <v>0</v>
      </c>
      <c r="R134" s="185"/>
      <c r="S134" s="185" t="s">
        <v>155</v>
      </c>
      <c r="T134" s="186" t="s">
        <v>155</v>
      </c>
      <c r="U134" s="156">
        <v>0.37</v>
      </c>
      <c r="V134" s="156">
        <f t="shared" si="6"/>
        <v>2.96</v>
      </c>
      <c r="W134" s="156"/>
      <c r="X134" s="156" t="s">
        <v>188</v>
      </c>
      <c r="Y134" s="156" t="s">
        <v>158</v>
      </c>
      <c r="Z134" s="146"/>
      <c r="AA134" s="146"/>
      <c r="AB134" s="146"/>
      <c r="AC134" s="146"/>
      <c r="AD134" s="146"/>
      <c r="AE134" s="146"/>
      <c r="AF134" s="146"/>
      <c r="AG134" s="146" t="s">
        <v>189</v>
      </c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1" x14ac:dyDescent="0.2">
      <c r="A135" s="180">
        <v>44</v>
      </c>
      <c r="B135" s="181" t="s">
        <v>313</v>
      </c>
      <c r="C135" s="188" t="s">
        <v>314</v>
      </c>
      <c r="D135" s="182" t="s">
        <v>0</v>
      </c>
      <c r="E135" s="183">
        <v>451.32</v>
      </c>
      <c r="F135" s="184"/>
      <c r="G135" s="185">
        <f t="shared" si="0"/>
        <v>0</v>
      </c>
      <c r="H135" s="184">
        <v>0</v>
      </c>
      <c r="I135" s="185">
        <f t="shared" si="1"/>
        <v>0</v>
      </c>
      <c r="J135" s="184">
        <v>0.72</v>
      </c>
      <c r="K135" s="185">
        <f t="shared" si="2"/>
        <v>324.95</v>
      </c>
      <c r="L135" s="185">
        <v>21</v>
      </c>
      <c r="M135" s="185">
        <f t="shared" si="3"/>
        <v>0</v>
      </c>
      <c r="N135" s="183">
        <v>0</v>
      </c>
      <c r="O135" s="183">
        <f t="shared" si="4"/>
        <v>0</v>
      </c>
      <c r="P135" s="183">
        <v>0</v>
      </c>
      <c r="Q135" s="183">
        <f t="shared" si="5"/>
        <v>0</v>
      </c>
      <c r="R135" s="185"/>
      <c r="S135" s="185" t="s">
        <v>155</v>
      </c>
      <c r="T135" s="186" t="s">
        <v>155</v>
      </c>
      <c r="U135" s="156">
        <v>0</v>
      </c>
      <c r="V135" s="156">
        <f t="shared" si="6"/>
        <v>0</v>
      </c>
      <c r="W135" s="156"/>
      <c r="X135" s="156" t="s">
        <v>188</v>
      </c>
      <c r="Y135" s="156" t="s">
        <v>158</v>
      </c>
      <c r="Z135" s="146"/>
      <c r="AA135" s="146"/>
      <c r="AB135" s="146"/>
      <c r="AC135" s="146"/>
      <c r="AD135" s="146"/>
      <c r="AE135" s="146"/>
      <c r="AF135" s="146"/>
      <c r="AG135" s="146" t="s">
        <v>189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ht="22.5" outlineLevel="1" x14ac:dyDescent="0.2">
      <c r="A136" s="180">
        <v>45</v>
      </c>
      <c r="B136" s="181" t="s">
        <v>315</v>
      </c>
      <c r="C136" s="188" t="s">
        <v>316</v>
      </c>
      <c r="D136" s="182" t="s">
        <v>179</v>
      </c>
      <c r="E136" s="183">
        <v>1</v>
      </c>
      <c r="F136" s="184"/>
      <c r="G136" s="185">
        <f t="shared" si="0"/>
        <v>0</v>
      </c>
      <c r="H136" s="184">
        <v>0</v>
      </c>
      <c r="I136" s="185">
        <f t="shared" si="1"/>
        <v>0</v>
      </c>
      <c r="J136" s="184">
        <v>10000</v>
      </c>
      <c r="K136" s="185">
        <f t="shared" si="2"/>
        <v>10000</v>
      </c>
      <c r="L136" s="185">
        <v>21</v>
      </c>
      <c r="M136" s="185">
        <f t="shared" si="3"/>
        <v>0</v>
      </c>
      <c r="N136" s="183">
        <v>0</v>
      </c>
      <c r="O136" s="183">
        <f t="shared" si="4"/>
        <v>0</v>
      </c>
      <c r="P136" s="183">
        <v>0</v>
      </c>
      <c r="Q136" s="183">
        <f t="shared" si="5"/>
        <v>0</v>
      </c>
      <c r="R136" s="185"/>
      <c r="S136" s="185" t="s">
        <v>180</v>
      </c>
      <c r="T136" s="186" t="s">
        <v>156</v>
      </c>
      <c r="U136" s="156">
        <v>0</v>
      </c>
      <c r="V136" s="156">
        <f t="shared" si="6"/>
        <v>0</v>
      </c>
      <c r="W136" s="156"/>
      <c r="X136" s="156" t="s">
        <v>188</v>
      </c>
      <c r="Y136" s="156" t="s">
        <v>158</v>
      </c>
      <c r="Z136" s="146"/>
      <c r="AA136" s="146"/>
      <c r="AB136" s="146"/>
      <c r="AC136" s="146"/>
      <c r="AD136" s="146"/>
      <c r="AE136" s="146"/>
      <c r="AF136" s="146"/>
      <c r="AG136" s="146" t="s">
        <v>189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1" x14ac:dyDescent="0.2">
      <c r="A137" s="180">
        <v>46</v>
      </c>
      <c r="B137" s="181" t="s">
        <v>317</v>
      </c>
      <c r="C137" s="188" t="s">
        <v>318</v>
      </c>
      <c r="D137" s="182" t="s">
        <v>198</v>
      </c>
      <c r="E137" s="183">
        <v>8</v>
      </c>
      <c r="F137" s="184"/>
      <c r="G137" s="185">
        <f t="shared" si="0"/>
        <v>0</v>
      </c>
      <c r="H137" s="184">
        <v>453</v>
      </c>
      <c r="I137" s="185">
        <f t="shared" si="1"/>
        <v>3624</v>
      </c>
      <c r="J137" s="184">
        <v>0</v>
      </c>
      <c r="K137" s="185">
        <f t="shared" si="2"/>
        <v>0</v>
      </c>
      <c r="L137" s="185">
        <v>21</v>
      </c>
      <c r="M137" s="185">
        <f t="shared" si="3"/>
        <v>0</v>
      </c>
      <c r="N137" s="183">
        <v>3.5E-4</v>
      </c>
      <c r="O137" s="183">
        <f t="shared" si="4"/>
        <v>0</v>
      </c>
      <c r="P137" s="183">
        <v>0</v>
      </c>
      <c r="Q137" s="183">
        <f t="shared" si="5"/>
        <v>0</v>
      </c>
      <c r="R137" s="185" t="s">
        <v>300</v>
      </c>
      <c r="S137" s="185" t="s">
        <v>155</v>
      </c>
      <c r="T137" s="186" t="s">
        <v>155</v>
      </c>
      <c r="U137" s="156">
        <v>0</v>
      </c>
      <c r="V137" s="156">
        <f t="shared" si="6"/>
        <v>0</v>
      </c>
      <c r="W137" s="156"/>
      <c r="X137" s="156" t="s">
        <v>301</v>
      </c>
      <c r="Y137" s="156" t="s">
        <v>158</v>
      </c>
      <c r="Z137" s="146"/>
      <c r="AA137" s="146"/>
      <c r="AB137" s="146"/>
      <c r="AC137" s="146"/>
      <c r="AD137" s="146"/>
      <c r="AE137" s="146"/>
      <c r="AF137" s="146"/>
      <c r="AG137" s="146" t="s">
        <v>302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ht="22.5" outlineLevel="1" x14ac:dyDescent="0.2">
      <c r="A138" s="180">
        <v>47</v>
      </c>
      <c r="B138" s="181" t="s">
        <v>319</v>
      </c>
      <c r="C138" s="188" t="s">
        <v>320</v>
      </c>
      <c r="D138" s="182" t="s">
        <v>198</v>
      </c>
      <c r="E138" s="183">
        <v>2</v>
      </c>
      <c r="F138" s="184"/>
      <c r="G138" s="185">
        <f t="shared" si="0"/>
        <v>0</v>
      </c>
      <c r="H138" s="184">
        <v>2020</v>
      </c>
      <c r="I138" s="185">
        <f t="shared" si="1"/>
        <v>4040</v>
      </c>
      <c r="J138" s="184">
        <v>0</v>
      </c>
      <c r="K138" s="185">
        <f t="shared" si="2"/>
        <v>0</v>
      </c>
      <c r="L138" s="185">
        <v>21</v>
      </c>
      <c r="M138" s="185">
        <f t="shared" si="3"/>
        <v>0</v>
      </c>
      <c r="N138" s="183">
        <v>3.0000000000000001E-3</v>
      </c>
      <c r="O138" s="183">
        <f t="shared" si="4"/>
        <v>0.01</v>
      </c>
      <c r="P138" s="183">
        <v>0</v>
      </c>
      <c r="Q138" s="183">
        <f t="shared" si="5"/>
        <v>0</v>
      </c>
      <c r="R138" s="185" t="s">
        <v>300</v>
      </c>
      <c r="S138" s="185" t="s">
        <v>155</v>
      </c>
      <c r="T138" s="186" t="s">
        <v>155</v>
      </c>
      <c r="U138" s="156">
        <v>0</v>
      </c>
      <c r="V138" s="156">
        <f t="shared" si="6"/>
        <v>0</v>
      </c>
      <c r="W138" s="156"/>
      <c r="X138" s="156" t="s">
        <v>301</v>
      </c>
      <c r="Y138" s="156" t="s">
        <v>158</v>
      </c>
      <c r="Z138" s="146"/>
      <c r="AA138" s="146"/>
      <c r="AB138" s="146"/>
      <c r="AC138" s="146"/>
      <c r="AD138" s="146"/>
      <c r="AE138" s="146"/>
      <c r="AF138" s="146"/>
      <c r="AG138" s="146" t="s">
        <v>302</v>
      </c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x14ac:dyDescent="0.2">
      <c r="A139" s="158" t="s">
        <v>150</v>
      </c>
      <c r="B139" s="159" t="s">
        <v>99</v>
      </c>
      <c r="C139" s="173" t="s">
        <v>100</v>
      </c>
      <c r="D139" s="160"/>
      <c r="E139" s="161"/>
      <c r="F139" s="162"/>
      <c r="G139" s="162">
        <f>SUMIF(AG140:AG155,"&lt;&gt;NOR",G140:G155)</f>
        <v>0</v>
      </c>
      <c r="H139" s="162"/>
      <c r="I139" s="162">
        <f>SUM(I140:I155)</f>
        <v>11170</v>
      </c>
      <c r="J139" s="162"/>
      <c r="K139" s="162">
        <f>SUM(K140:K155)</f>
        <v>441017.27</v>
      </c>
      <c r="L139" s="162"/>
      <c r="M139" s="162">
        <f>SUM(M140:M155)</f>
        <v>0</v>
      </c>
      <c r="N139" s="161"/>
      <c r="O139" s="161">
        <f>SUM(O140:O155)</f>
        <v>0.05</v>
      </c>
      <c r="P139" s="161"/>
      <c r="Q139" s="161">
        <f>SUM(Q140:Q155)</f>
        <v>0.52</v>
      </c>
      <c r="R139" s="162"/>
      <c r="S139" s="162"/>
      <c r="T139" s="163"/>
      <c r="U139" s="157"/>
      <c r="V139" s="157">
        <f>SUM(V140:V155)</f>
        <v>7.3999999999999995</v>
      </c>
      <c r="W139" s="157"/>
      <c r="X139" s="157"/>
      <c r="Y139" s="157"/>
      <c r="AG139" t="s">
        <v>151</v>
      </c>
    </row>
    <row r="140" spans="1:60" outlineLevel="1" x14ac:dyDescent="0.2">
      <c r="A140" s="180">
        <v>48</v>
      </c>
      <c r="B140" s="181" t="s">
        <v>321</v>
      </c>
      <c r="C140" s="188" t="s">
        <v>322</v>
      </c>
      <c r="D140" s="182" t="s">
        <v>198</v>
      </c>
      <c r="E140" s="183">
        <v>2</v>
      </c>
      <c r="F140" s="184"/>
      <c r="G140" s="185">
        <f t="shared" ref="G140:G146" si="7">ROUND(E140*F140,2)</f>
        <v>0</v>
      </c>
      <c r="H140" s="184">
        <v>0</v>
      </c>
      <c r="I140" s="185">
        <f t="shared" ref="I140:I146" si="8">ROUND(E140*H140,2)</f>
        <v>0</v>
      </c>
      <c r="J140" s="184">
        <v>964</v>
      </c>
      <c r="K140" s="185">
        <f t="shared" ref="K140:K146" si="9">ROUND(E140*J140,2)</f>
        <v>1928</v>
      </c>
      <c r="L140" s="185">
        <v>21</v>
      </c>
      <c r="M140" s="185">
        <f t="shared" ref="M140:M146" si="10">G140*(1+L140/100)</f>
        <v>0</v>
      </c>
      <c r="N140" s="183">
        <v>0</v>
      </c>
      <c r="O140" s="183">
        <f t="shared" ref="O140:O146" si="11">ROUND(E140*N140,2)</f>
        <v>0</v>
      </c>
      <c r="P140" s="183">
        <v>0</v>
      </c>
      <c r="Q140" s="183">
        <f t="shared" ref="Q140:Q146" si="12">ROUND(E140*P140,2)</f>
        <v>0</v>
      </c>
      <c r="R140" s="185"/>
      <c r="S140" s="185" t="s">
        <v>155</v>
      </c>
      <c r="T140" s="186" t="s">
        <v>155</v>
      </c>
      <c r="U140" s="156">
        <v>1.5</v>
      </c>
      <c r="V140" s="156">
        <f t="shared" ref="V140:V146" si="13">ROUND(E140*U140,2)</f>
        <v>3</v>
      </c>
      <c r="W140" s="156"/>
      <c r="X140" s="156" t="s">
        <v>188</v>
      </c>
      <c r="Y140" s="156" t="s">
        <v>158</v>
      </c>
      <c r="Z140" s="146"/>
      <c r="AA140" s="146"/>
      <c r="AB140" s="146"/>
      <c r="AC140" s="146"/>
      <c r="AD140" s="146"/>
      <c r="AE140" s="146"/>
      <c r="AF140" s="146"/>
      <c r="AG140" s="146" t="s">
        <v>189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ht="22.5" outlineLevel="1" x14ac:dyDescent="0.2">
      <c r="A141" s="180">
        <v>49</v>
      </c>
      <c r="B141" s="181" t="s">
        <v>323</v>
      </c>
      <c r="C141" s="188" t="s">
        <v>324</v>
      </c>
      <c r="D141" s="182" t="s">
        <v>198</v>
      </c>
      <c r="E141" s="183">
        <v>2</v>
      </c>
      <c r="F141" s="184"/>
      <c r="G141" s="185">
        <f t="shared" si="7"/>
        <v>0</v>
      </c>
      <c r="H141" s="184">
        <v>0</v>
      </c>
      <c r="I141" s="185">
        <f t="shared" si="8"/>
        <v>0</v>
      </c>
      <c r="J141" s="184">
        <v>1280</v>
      </c>
      <c r="K141" s="185">
        <f t="shared" si="9"/>
        <v>2560</v>
      </c>
      <c r="L141" s="185">
        <v>21</v>
      </c>
      <c r="M141" s="185">
        <f t="shared" si="10"/>
        <v>0</v>
      </c>
      <c r="N141" s="183">
        <v>0</v>
      </c>
      <c r="O141" s="183">
        <f t="shared" si="11"/>
        <v>0</v>
      </c>
      <c r="P141" s="183">
        <v>0</v>
      </c>
      <c r="Q141" s="183">
        <f t="shared" si="12"/>
        <v>0</v>
      </c>
      <c r="R141" s="185"/>
      <c r="S141" s="185" t="s">
        <v>155</v>
      </c>
      <c r="T141" s="186" t="s">
        <v>156</v>
      </c>
      <c r="U141" s="156">
        <v>0.77500000000000002</v>
      </c>
      <c r="V141" s="156">
        <f t="shared" si="13"/>
        <v>1.55</v>
      </c>
      <c r="W141" s="156"/>
      <c r="X141" s="156" t="s">
        <v>188</v>
      </c>
      <c r="Y141" s="156" t="s">
        <v>158</v>
      </c>
      <c r="Z141" s="146"/>
      <c r="AA141" s="146"/>
      <c r="AB141" s="146"/>
      <c r="AC141" s="146"/>
      <c r="AD141" s="146"/>
      <c r="AE141" s="146"/>
      <c r="AF141" s="146"/>
      <c r="AG141" s="146" t="s">
        <v>189</v>
      </c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1" x14ac:dyDescent="0.2">
      <c r="A142" s="180">
        <v>50</v>
      </c>
      <c r="B142" s="181" t="s">
        <v>325</v>
      </c>
      <c r="C142" s="188" t="s">
        <v>326</v>
      </c>
      <c r="D142" s="182" t="s">
        <v>198</v>
      </c>
      <c r="E142" s="183">
        <v>2</v>
      </c>
      <c r="F142" s="184"/>
      <c r="G142" s="185">
        <f t="shared" si="7"/>
        <v>0</v>
      </c>
      <c r="H142" s="184">
        <v>0</v>
      </c>
      <c r="I142" s="185">
        <f t="shared" si="8"/>
        <v>0</v>
      </c>
      <c r="J142" s="184">
        <v>1500</v>
      </c>
      <c r="K142" s="185">
        <f t="shared" si="9"/>
        <v>3000</v>
      </c>
      <c r="L142" s="185">
        <v>21</v>
      </c>
      <c r="M142" s="185">
        <f t="shared" si="10"/>
        <v>0</v>
      </c>
      <c r="N142" s="183">
        <v>0</v>
      </c>
      <c r="O142" s="183">
        <f t="shared" si="11"/>
        <v>0</v>
      </c>
      <c r="P142" s="183">
        <v>0.17399999999999999</v>
      </c>
      <c r="Q142" s="183">
        <f t="shared" si="12"/>
        <v>0.35</v>
      </c>
      <c r="R142" s="185"/>
      <c r="S142" s="185" t="s">
        <v>155</v>
      </c>
      <c r="T142" s="186" t="s">
        <v>156</v>
      </c>
      <c r="U142" s="156">
        <v>0.95</v>
      </c>
      <c r="V142" s="156">
        <f t="shared" si="13"/>
        <v>1.9</v>
      </c>
      <c r="W142" s="156"/>
      <c r="X142" s="156" t="s">
        <v>188</v>
      </c>
      <c r="Y142" s="156" t="s">
        <v>158</v>
      </c>
      <c r="Z142" s="146"/>
      <c r="AA142" s="146"/>
      <c r="AB142" s="146"/>
      <c r="AC142" s="146"/>
      <c r="AD142" s="146"/>
      <c r="AE142" s="146"/>
      <c r="AF142" s="146"/>
      <c r="AG142" s="146" t="s">
        <v>189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1" x14ac:dyDescent="0.2">
      <c r="A143" s="180">
        <v>51</v>
      </c>
      <c r="B143" s="181" t="s">
        <v>327</v>
      </c>
      <c r="C143" s="188" t="s">
        <v>328</v>
      </c>
      <c r="D143" s="182" t="s">
        <v>0</v>
      </c>
      <c r="E143" s="183">
        <v>4428.8599999999997</v>
      </c>
      <c r="F143" s="184"/>
      <c r="G143" s="185">
        <f t="shared" si="7"/>
        <v>0</v>
      </c>
      <c r="H143" s="184">
        <v>0</v>
      </c>
      <c r="I143" s="185">
        <f t="shared" si="8"/>
        <v>0</v>
      </c>
      <c r="J143" s="184">
        <v>2.1</v>
      </c>
      <c r="K143" s="185">
        <f t="shared" si="9"/>
        <v>9300.61</v>
      </c>
      <c r="L143" s="185">
        <v>21</v>
      </c>
      <c r="M143" s="185">
        <f t="shared" si="10"/>
        <v>0</v>
      </c>
      <c r="N143" s="183">
        <v>0</v>
      </c>
      <c r="O143" s="183">
        <f t="shared" si="11"/>
        <v>0</v>
      </c>
      <c r="P143" s="183">
        <v>0</v>
      </c>
      <c r="Q143" s="183">
        <f t="shared" si="12"/>
        <v>0</v>
      </c>
      <c r="R143" s="185"/>
      <c r="S143" s="185" t="s">
        <v>155</v>
      </c>
      <c r="T143" s="186" t="s">
        <v>155</v>
      </c>
      <c r="U143" s="156">
        <v>0</v>
      </c>
      <c r="V143" s="156">
        <f t="shared" si="13"/>
        <v>0</v>
      </c>
      <c r="W143" s="156"/>
      <c r="X143" s="156" t="s">
        <v>188</v>
      </c>
      <c r="Y143" s="156" t="s">
        <v>158</v>
      </c>
      <c r="Z143" s="146"/>
      <c r="AA143" s="146"/>
      <c r="AB143" s="146"/>
      <c r="AC143" s="146"/>
      <c r="AD143" s="146"/>
      <c r="AE143" s="146"/>
      <c r="AF143" s="146"/>
      <c r="AG143" s="146" t="s">
        <v>189</v>
      </c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1" x14ac:dyDescent="0.2">
      <c r="A144" s="180">
        <v>52</v>
      </c>
      <c r="B144" s="181" t="s">
        <v>329</v>
      </c>
      <c r="C144" s="188" t="s">
        <v>330</v>
      </c>
      <c r="D144" s="182" t="s">
        <v>179</v>
      </c>
      <c r="E144" s="183">
        <v>1</v>
      </c>
      <c r="F144" s="184"/>
      <c r="G144" s="185">
        <f t="shared" si="7"/>
        <v>0</v>
      </c>
      <c r="H144" s="184">
        <v>0</v>
      </c>
      <c r="I144" s="185">
        <f t="shared" si="8"/>
        <v>0</v>
      </c>
      <c r="J144" s="184">
        <v>10000</v>
      </c>
      <c r="K144" s="185">
        <f t="shared" si="9"/>
        <v>10000</v>
      </c>
      <c r="L144" s="185">
        <v>21</v>
      </c>
      <c r="M144" s="185">
        <f t="shared" si="10"/>
        <v>0</v>
      </c>
      <c r="N144" s="183">
        <v>0</v>
      </c>
      <c r="O144" s="183">
        <f t="shared" si="11"/>
        <v>0</v>
      </c>
      <c r="P144" s="183">
        <v>0</v>
      </c>
      <c r="Q144" s="183">
        <f t="shared" si="12"/>
        <v>0</v>
      </c>
      <c r="R144" s="185"/>
      <c r="S144" s="185" t="s">
        <v>180</v>
      </c>
      <c r="T144" s="186" t="s">
        <v>156</v>
      </c>
      <c r="U144" s="156">
        <v>0</v>
      </c>
      <c r="V144" s="156">
        <f t="shared" si="13"/>
        <v>0</v>
      </c>
      <c r="W144" s="156"/>
      <c r="X144" s="156" t="s">
        <v>188</v>
      </c>
      <c r="Y144" s="156" t="s">
        <v>158</v>
      </c>
      <c r="Z144" s="146"/>
      <c r="AA144" s="146"/>
      <c r="AB144" s="146"/>
      <c r="AC144" s="146"/>
      <c r="AD144" s="146"/>
      <c r="AE144" s="146"/>
      <c r="AF144" s="146"/>
      <c r="AG144" s="146" t="s">
        <v>189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ht="22.5" outlineLevel="1" x14ac:dyDescent="0.2">
      <c r="A145" s="180">
        <v>53</v>
      </c>
      <c r="B145" s="181" t="s">
        <v>331</v>
      </c>
      <c r="C145" s="188" t="s">
        <v>332</v>
      </c>
      <c r="D145" s="182" t="s">
        <v>179</v>
      </c>
      <c r="E145" s="183">
        <v>1</v>
      </c>
      <c r="F145" s="184"/>
      <c r="G145" s="185">
        <f t="shared" si="7"/>
        <v>0</v>
      </c>
      <c r="H145" s="184">
        <v>0</v>
      </c>
      <c r="I145" s="185">
        <f t="shared" si="8"/>
        <v>0</v>
      </c>
      <c r="J145" s="184">
        <v>98800</v>
      </c>
      <c r="K145" s="185">
        <f t="shared" si="9"/>
        <v>98800</v>
      </c>
      <c r="L145" s="185">
        <v>21</v>
      </c>
      <c r="M145" s="185">
        <f t="shared" si="10"/>
        <v>0</v>
      </c>
      <c r="N145" s="183">
        <v>0</v>
      </c>
      <c r="O145" s="183">
        <f t="shared" si="11"/>
        <v>0</v>
      </c>
      <c r="P145" s="183">
        <v>0</v>
      </c>
      <c r="Q145" s="183">
        <f t="shared" si="12"/>
        <v>0</v>
      </c>
      <c r="R145" s="185"/>
      <c r="S145" s="185" t="s">
        <v>180</v>
      </c>
      <c r="T145" s="186" t="s">
        <v>156</v>
      </c>
      <c r="U145" s="156">
        <v>0</v>
      </c>
      <c r="V145" s="156">
        <f t="shared" si="13"/>
        <v>0</v>
      </c>
      <c r="W145" s="156"/>
      <c r="X145" s="156" t="s">
        <v>188</v>
      </c>
      <c r="Y145" s="156" t="s">
        <v>158</v>
      </c>
      <c r="Z145" s="146"/>
      <c r="AA145" s="146"/>
      <c r="AB145" s="146"/>
      <c r="AC145" s="146"/>
      <c r="AD145" s="146"/>
      <c r="AE145" s="146"/>
      <c r="AF145" s="146"/>
      <c r="AG145" s="146" t="s">
        <v>189</v>
      </c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ht="45" outlineLevel="1" x14ac:dyDescent="0.2">
      <c r="A146" s="165">
        <v>54</v>
      </c>
      <c r="B146" s="166" t="s">
        <v>333</v>
      </c>
      <c r="C146" s="174" t="s">
        <v>334</v>
      </c>
      <c r="D146" s="167" t="s">
        <v>335</v>
      </c>
      <c r="E146" s="168">
        <v>28.2</v>
      </c>
      <c r="F146" s="169"/>
      <c r="G146" s="170">
        <f t="shared" si="7"/>
        <v>0</v>
      </c>
      <c r="H146" s="169">
        <v>0</v>
      </c>
      <c r="I146" s="170">
        <f t="shared" si="8"/>
        <v>0</v>
      </c>
      <c r="J146" s="169">
        <v>3490</v>
      </c>
      <c r="K146" s="170">
        <f t="shared" si="9"/>
        <v>98418</v>
      </c>
      <c r="L146" s="170">
        <v>21</v>
      </c>
      <c r="M146" s="170">
        <f t="shared" si="10"/>
        <v>0</v>
      </c>
      <c r="N146" s="168">
        <v>0</v>
      </c>
      <c r="O146" s="168">
        <f t="shared" si="11"/>
        <v>0</v>
      </c>
      <c r="P146" s="168">
        <v>0</v>
      </c>
      <c r="Q146" s="168">
        <f t="shared" si="12"/>
        <v>0</v>
      </c>
      <c r="R146" s="170"/>
      <c r="S146" s="170" t="s">
        <v>180</v>
      </c>
      <c r="T146" s="171" t="s">
        <v>156</v>
      </c>
      <c r="U146" s="156">
        <v>0</v>
      </c>
      <c r="V146" s="156">
        <f t="shared" si="13"/>
        <v>0</v>
      </c>
      <c r="W146" s="156"/>
      <c r="X146" s="156" t="s">
        <v>188</v>
      </c>
      <c r="Y146" s="156" t="s">
        <v>158</v>
      </c>
      <c r="Z146" s="146"/>
      <c r="AA146" s="146"/>
      <c r="AB146" s="146"/>
      <c r="AC146" s="146"/>
      <c r="AD146" s="146"/>
      <c r="AE146" s="146"/>
      <c r="AF146" s="146"/>
      <c r="AG146" s="146" t="s">
        <v>189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2" x14ac:dyDescent="0.2">
      <c r="A147" s="153"/>
      <c r="B147" s="154"/>
      <c r="C147" s="187" t="s">
        <v>336</v>
      </c>
      <c r="D147" s="178"/>
      <c r="E147" s="179">
        <v>28.2</v>
      </c>
      <c r="F147" s="156"/>
      <c r="G147" s="156"/>
      <c r="H147" s="156"/>
      <c r="I147" s="156"/>
      <c r="J147" s="156"/>
      <c r="K147" s="156"/>
      <c r="L147" s="156"/>
      <c r="M147" s="156"/>
      <c r="N147" s="155"/>
      <c r="O147" s="155"/>
      <c r="P147" s="155"/>
      <c r="Q147" s="155"/>
      <c r="R147" s="156"/>
      <c r="S147" s="156"/>
      <c r="T147" s="156"/>
      <c r="U147" s="156"/>
      <c r="V147" s="156"/>
      <c r="W147" s="156"/>
      <c r="X147" s="156"/>
      <c r="Y147" s="156"/>
      <c r="Z147" s="146"/>
      <c r="AA147" s="146"/>
      <c r="AB147" s="146"/>
      <c r="AC147" s="146"/>
      <c r="AD147" s="146"/>
      <c r="AE147" s="146"/>
      <c r="AF147" s="146"/>
      <c r="AG147" s="146" t="s">
        <v>191</v>
      </c>
      <c r="AH147" s="146">
        <v>0</v>
      </c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ht="33.75" outlineLevel="1" x14ac:dyDescent="0.2">
      <c r="A148" s="180">
        <v>55</v>
      </c>
      <c r="B148" s="181" t="s">
        <v>337</v>
      </c>
      <c r="C148" s="188" t="s">
        <v>338</v>
      </c>
      <c r="D148" s="182" t="s">
        <v>339</v>
      </c>
      <c r="E148" s="183">
        <v>9</v>
      </c>
      <c r="F148" s="184"/>
      <c r="G148" s="185">
        <f>ROUND(E148*F148,2)</f>
        <v>0</v>
      </c>
      <c r="H148" s="184">
        <v>0</v>
      </c>
      <c r="I148" s="185">
        <f>ROUND(E148*H148,2)</f>
        <v>0</v>
      </c>
      <c r="J148" s="184">
        <v>670</v>
      </c>
      <c r="K148" s="185">
        <f>ROUND(E148*J148,2)</f>
        <v>6030</v>
      </c>
      <c r="L148" s="185">
        <v>21</v>
      </c>
      <c r="M148" s="185">
        <f>G148*(1+L148/100)</f>
        <v>0</v>
      </c>
      <c r="N148" s="183">
        <v>0</v>
      </c>
      <c r="O148" s="183">
        <f>ROUND(E148*N148,2)</f>
        <v>0</v>
      </c>
      <c r="P148" s="183">
        <v>0</v>
      </c>
      <c r="Q148" s="183">
        <f>ROUND(E148*P148,2)</f>
        <v>0</v>
      </c>
      <c r="R148" s="185"/>
      <c r="S148" s="185" t="s">
        <v>180</v>
      </c>
      <c r="T148" s="186" t="s">
        <v>156</v>
      </c>
      <c r="U148" s="156">
        <v>0</v>
      </c>
      <c r="V148" s="156">
        <f>ROUND(E148*U148,2)</f>
        <v>0</v>
      </c>
      <c r="W148" s="156"/>
      <c r="X148" s="156" t="s">
        <v>188</v>
      </c>
      <c r="Y148" s="156" t="s">
        <v>158</v>
      </c>
      <c r="Z148" s="146"/>
      <c r="AA148" s="146"/>
      <c r="AB148" s="146"/>
      <c r="AC148" s="146"/>
      <c r="AD148" s="146"/>
      <c r="AE148" s="146"/>
      <c r="AF148" s="146"/>
      <c r="AG148" s="146" t="s">
        <v>189</v>
      </c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ht="22.5" outlineLevel="1" x14ac:dyDescent="0.2">
      <c r="A149" s="180">
        <v>56</v>
      </c>
      <c r="B149" s="181" t="s">
        <v>340</v>
      </c>
      <c r="C149" s="188" t="s">
        <v>341</v>
      </c>
      <c r="D149" s="182" t="s">
        <v>179</v>
      </c>
      <c r="E149" s="183">
        <v>1</v>
      </c>
      <c r="F149" s="184"/>
      <c r="G149" s="185">
        <f>ROUND(E149*F149,2)</f>
        <v>0</v>
      </c>
      <c r="H149" s="184">
        <v>0</v>
      </c>
      <c r="I149" s="185">
        <f>ROUND(E149*H149,2)</f>
        <v>0</v>
      </c>
      <c r="J149" s="184">
        <v>10000</v>
      </c>
      <c r="K149" s="185">
        <f>ROUND(E149*J149,2)</f>
        <v>10000</v>
      </c>
      <c r="L149" s="185">
        <v>21</v>
      </c>
      <c r="M149" s="185">
        <f>G149*(1+L149/100)</f>
        <v>0</v>
      </c>
      <c r="N149" s="183">
        <v>0</v>
      </c>
      <c r="O149" s="183">
        <f>ROUND(E149*N149,2)</f>
        <v>0</v>
      </c>
      <c r="P149" s="183">
        <v>0</v>
      </c>
      <c r="Q149" s="183">
        <f>ROUND(E149*P149,2)</f>
        <v>0</v>
      </c>
      <c r="R149" s="185"/>
      <c r="S149" s="185" t="s">
        <v>180</v>
      </c>
      <c r="T149" s="186" t="s">
        <v>156</v>
      </c>
      <c r="U149" s="156">
        <v>0</v>
      </c>
      <c r="V149" s="156">
        <f>ROUND(E149*U149,2)</f>
        <v>0</v>
      </c>
      <c r="W149" s="156"/>
      <c r="X149" s="156" t="s">
        <v>188</v>
      </c>
      <c r="Y149" s="156" t="s">
        <v>158</v>
      </c>
      <c r="Z149" s="146"/>
      <c r="AA149" s="146"/>
      <c r="AB149" s="146"/>
      <c r="AC149" s="146"/>
      <c r="AD149" s="146"/>
      <c r="AE149" s="146"/>
      <c r="AF149" s="146"/>
      <c r="AG149" s="146" t="s">
        <v>189</v>
      </c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ht="22.5" outlineLevel="1" x14ac:dyDescent="0.2">
      <c r="A150" s="180">
        <v>57</v>
      </c>
      <c r="B150" s="181" t="s">
        <v>342</v>
      </c>
      <c r="C150" s="188" t="s">
        <v>560</v>
      </c>
      <c r="D150" s="182" t="s">
        <v>198</v>
      </c>
      <c r="E150" s="183">
        <v>2</v>
      </c>
      <c r="F150" s="184"/>
      <c r="G150" s="185">
        <f>ROUND(E150*F150,2)</f>
        <v>0</v>
      </c>
      <c r="H150" s="184">
        <v>5585</v>
      </c>
      <c r="I150" s="185">
        <f>ROUND(E150*H150,2)</f>
        <v>11170</v>
      </c>
      <c r="J150" s="184">
        <v>0</v>
      </c>
      <c r="K150" s="185">
        <f>ROUND(E150*J150,2)</f>
        <v>0</v>
      </c>
      <c r="L150" s="185">
        <v>21</v>
      </c>
      <c r="M150" s="185">
        <f>G150*(1+L150/100)</f>
        <v>0</v>
      </c>
      <c r="N150" s="183">
        <v>2.5999999999999999E-2</v>
      </c>
      <c r="O150" s="183">
        <f>ROUND(E150*N150,2)</f>
        <v>0.05</v>
      </c>
      <c r="P150" s="183">
        <v>0</v>
      </c>
      <c r="Q150" s="183">
        <f>ROUND(E150*P150,2)</f>
        <v>0</v>
      </c>
      <c r="R150" s="185" t="s">
        <v>300</v>
      </c>
      <c r="S150" s="185" t="s">
        <v>155</v>
      </c>
      <c r="T150" s="186" t="s">
        <v>155</v>
      </c>
      <c r="U150" s="156">
        <v>0</v>
      </c>
      <c r="V150" s="156">
        <f>ROUND(E150*U150,2)</f>
        <v>0</v>
      </c>
      <c r="W150" s="156"/>
      <c r="X150" s="156" t="s">
        <v>301</v>
      </c>
      <c r="Y150" s="156" t="s">
        <v>158</v>
      </c>
      <c r="Z150" s="146"/>
      <c r="AA150" s="146"/>
      <c r="AB150" s="146"/>
      <c r="AC150" s="146"/>
      <c r="AD150" s="146"/>
      <c r="AE150" s="146"/>
      <c r="AF150" s="146"/>
      <c r="AG150" s="146" t="s">
        <v>302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ht="45" outlineLevel="1" x14ac:dyDescent="0.2">
      <c r="A151" s="165">
        <v>58</v>
      </c>
      <c r="B151" s="166" t="s">
        <v>343</v>
      </c>
      <c r="C151" s="174" t="s">
        <v>344</v>
      </c>
      <c r="D151" s="167" t="s">
        <v>345</v>
      </c>
      <c r="E151" s="168">
        <v>24.173999999999999</v>
      </c>
      <c r="F151" s="169"/>
      <c r="G151" s="170">
        <f>ROUND(E151*F151,2)</f>
        <v>0</v>
      </c>
      <c r="H151" s="169">
        <v>0</v>
      </c>
      <c r="I151" s="170">
        <f>ROUND(E151*H151,2)</f>
        <v>0</v>
      </c>
      <c r="J151" s="169">
        <v>7590</v>
      </c>
      <c r="K151" s="170">
        <f>ROUND(E151*J151,2)</f>
        <v>183480.66</v>
      </c>
      <c r="L151" s="170">
        <v>21</v>
      </c>
      <c r="M151" s="170">
        <f>G151*(1+L151/100)</f>
        <v>0</v>
      </c>
      <c r="N151" s="168">
        <v>0</v>
      </c>
      <c r="O151" s="168">
        <f>ROUND(E151*N151,2)</f>
        <v>0</v>
      </c>
      <c r="P151" s="168">
        <v>0</v>
      </c>
      <c r="Q151" s="168">
        <f>ROUND(E151*P151,2)</f>
        <v>0</v>
      </c>
      <c r="R151" s="170"/>
      <c r="S151" s="170" t="s">
        <v>180</v>
      </c>
      <c r="T151" s="171" t="s">
        <v>156</v>
      </c>
      <c r="U151" s="156">
        <v>0</v>
      </c>
      <c r="V151" s="156">
        <f>ROUND(E151*U151,2)</f>
        <v>0</v>
      </c>
      <c r="W151" s="156"/>
      <c r="X151" s="156" t="s">
        <v>257</v>
      </c>
      <c r="Y151" s="156" t="s">
        <v>158</v>
      </c>
      <c r="Z151" s="146"/>
      <c r="AA151" s="146"/>
      <c r="AB151" s="146"/>
      <c r="AC151" s="146"/>
      <c r="AD151" s="146"/>
      <c r="AE151" s="146"/>
      <c r="AF151" s="146"/>
      <c r="AG151" s="146" t="s">
        <v>258</v>
      </c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2" x14ac:dyDescent="0.2">
      <c r="A152" s="153"/>
      <c r="B152" s="154"/>
      <c r="C152" s="187" t="s">
        <v>346</v>
      </c>
      <c r="D152" s="178"/>
      <c r="E152" s="179">
        <v>16.116</v>
      </c>
      <c r="F152" s="156"/>
      <c r="G152" s="156"/>
      <c r="H152" s="156"/>
      <c r="I152" s="156"/>
      <c r="J152" s="156"/>
      <c r="K152" s="156"/>
      <c r="L152" s="156"/>
      <c r="M152" s="156"/>
      <c r="N152" s="155"/>
      <c r="O152" s="155"/>
      <c r="P152" s="155"/>
      <c r="Q152" s="155"/>
      <c r="R152" s="156"/>
      <c r="S152" s="156"/>
      <c r="T152" s="156"/>
      <c r="U152" s="156"/>
      <c r="V152" s="156"/>
      <c r="W152" s="156"/>
      <c r="X152" s="156"/>
      <c r="Y152" s="156"/>
      <c r="Z152" s="146"/>
      <c r="AA152" s="146"/>
      <c r="AB152" s="146"/>
      <c r="AC152" s="146"/>
      <c r="AD152" s="146"/>
      <c r="AE152" s="146"/>
      <c r="AF152" s="146"/>
      <c r="AG152" s="146" t="s">
        <v>191</v>
      </c>
      <c r="AH152" s="146">
        <v>0</v>
      </c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3" x14ac:dyDescent="0.2">
      <c r="A153" s="153"/>
      <c r="B153" s="154"/>
      <c r="C153" s="187" t="s">
        <v>347</v>
      </c>
      <c r="D153" s="178"/>
      <c r="E153" s="179">
        <v>8.0579999999999998</v>
      </c>
      <c r="F153" s="156"/>
      <c r="G153" s="156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191</v>
      </c>
      <c r="AH153" s="146">
        <v>0</v>
      </c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1" x14ac:dyDescent="0.2">
      <c r="A154" s="180">
        <v>59</v>
      </c>
      <c r="B154" s="181" t="s">
        <v>348</v>
      </c>
      <c r="C154" s="188" t="s">
        <v>349</v>
      </c>
      <c r="D154" s="182" t="s">
        <v>179</v>
      </c>
      <c r="E154" s="183">
        <v>1</v>
      </c>
      <c r="F154" s="184"/>
      <c r="G154" s="185">
        <f>ROUND(E154*F154,2)</f>
        <v>0</v>
      </c>
      <c r="H154" s="184">
        <v>0</v>
      </c>
      <c r="I154" s="185">
        <f>ROUND(E154*H154,2)</f>
        <v>0</v>
      </c>
      <c r="J154" s="184">
        <v>7500</v>
      </c>
      <c r="K154" s="185">
        <f>ROUND(E154*J154,2)</f>
        <v>7500</v>
      </c>
      <c r="L154" s="185">
        <v>21</v>
      </c>
      <c r="M154" s="185">
        <f>G154*(1+L154/100)</f>
        <v>0</v>
      </c>
      <c r="N154" s="183">
        <v>0</v>
      </c>
      <c r="O154" s="183">
        <f>ROUND(E154*N154,2)</f>
        <v>0</v>
      </c>
      <c r="P154" s="183">
        <v>0.17399999999999999</v>
      </c>
      <c r="Q154" s="183">
        <f>ROUND(E154*P154,2)</f>
        <v>0.17</v>
      </c>
      <c r="R154" s="185"/>
      <c r="S154" s="185" t="s">
        <v>180</v>
      </c>
      <c r="T154" s="186" t="s">
        <v>156</v>
      </c>
      <c r="U154" s="156">
        <v>0.95</v>
      </c>
      <c r="V154" s="156">
        <f>ROUND(E154*U154,2)</f>
        <v>0.95</v>
      </c>
      <c r="W154" s="156"/>
      <c r="X154" s="156" t="s">
        <v>257</v>
      </c>
      <c r="Y154" s="156" t="s">
        <v>158</v>
      </c>
      <c r="Z154" s="146"/>
      <c r="AA154" s="146"/>
      <c r="AB154" s="146"/>
      <c r="AC154" s="146"/>
      <c r="AD154" s="146"/>
      <c r="AE154" s="146"/>
      <c r="AF154" s="146"/>
      <c r="AG154" s="146" t="s">
        <v>258</v>
      </c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1" x14ac:dyDescent="0.2">
      <c r="A155" s="180">
        <v>60</v>
      </c>
      <c r="B155" s="181" t="s">
        <v>350</v>
      </c>
      <c r="C155" s="188" t="s">
        <v>351</v>
      </c>
      <c r="D155" s="182" t="s">
        <v>179</v>
      </c>
      <c r="E155" s="183">
        <v>1</v>
      </c>
      <c r="F155" s="184"/>
      <c r="G155" s="185">
        <f>ROUND(E155*F155,2)</f>
        <v>0</v>
      </c>
      <c r="H155" s="184">
        <v>0</v>
      </c>
      <c r="I155" s="185">
        <f>ROUND(E155*H155,2)</f>
        <v>0</v>
      </c>
      <c r="J155" s="184">
        <v>10000</v>
      </c>
      <c r="K155" s="185">
        <f>ROUND(E155*J155,2)</f>
        <v>10000</v>
      </c>
      <c r="L155" s="185">
        <v>21</v>
      </c>
      <c r="M155" s="185">
        <f>G155*(1+L155/100)</f>
        <v>0</v>
      </c>
      <c r="N155" s="183">
        <v>0</v>
      </c>
      <c r="O155" s="183">
        <f>ROUND(E155*N155,2)</f>
        <v>0</v>
      </c>
      <c r="P155" s="183">
        <v>0</v>
      </c>
      <c r="Q155" s="183">
        <f>ROUND(E155*P155,2)</f>
        <v>0</v>
      </c>
      <c r="R155" s="185"/>
      <c r="S155" s="185" t="s">
        <v>180</v>
      </c>
      <c r="T155" s="186" t="s">
        <v>156</v>
      </c>
      <c r="U155" s="156">
        <v>0</v>
      </c>
      <c r="V155" s="156">
        <f>ROUND(E155*U155,2)</f>
        <v>0</v>
      </c>
      <c r="W155" s="156"/>
      <c r="X155" s="156" t="s">
        <v>257</v>
      </c>
      <c r="Y155" s="156" t="s">
        <v>158</v>
      </c>
      <c r="Z155" s="146"/>
      <c r="AA155" s="146"/>
      <c r="AB155" s="146"/>
      <c r="AC155" s="146"/>
      <c r="AD155" s="146"/>
      <c r="AE155" s="146"/>
      <c r="AF155" s="146"/>
      <c r="AG155" s="146" t="s">
        <v>258</v>
      </c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x14ac:dyDescent="0.2">
      <c r="A156" s="158" t="s">
        <v>150</v>
      </c>
      <c r="B156" s="159" t="s">
        <v>101</v>
      </c>
      <c r="C156" s="173" t="s">
        <v>102</v>
      </c>
      <c r="D156" s="160"/>
      <c r="E156" s="161"/>
      <c r="F156" s="162"/>
      <c r="G156" s="162">
        <f>SUMIF(AG157:AG169,"&lt;&gt;NOR",G157:G169)</f>
        <v>0</v>
      </c>
      <c r="H156" s="162"/>
      <c r="I156" s="162">
        <f>SUM(I157:I169)</f>
        <v>115886.95000000001</v>
      </c>
      <c r="J156" s="162"/>
      <c r="K156" s="162">
        <f>SUM(K157:K169)</f>
        <v>106134.76</v>
      </c>
      <c r="L156" s="162"/>
      <c r="M156" s="162">
        <f>SUM(M157:M169)</f>
        <v>0</v>
      </c>
      <c r="N156" s="161"/>
      <c r="O156" s="161">
        <f>SUM(O157:O169)</f>
        <v>0.8</v>
      </c>
      <c r="P156" s="161"/>
      <c r="Q156" s="161">
        <f>SUM(Q157:Q169)</f>
        <v>5.26</v>
      </c>
      <c r="R156" s="162"/>
      <c r="S156" s="162"/>
      <c r="T156" s="163"/>
      <c r="U156" s="157"/>
      <c r="V156" s="157">
        <f>SUM(V157:V169)</f>
        <v>78.600000000000009</v>
      </c>
      <c r="W156" s="157"/>
      <c r="X156" s="157"/>
      <c r="Y156" s="157"/>
      <c r="AG156" t="s">
        <v>151</v>
      </c>
    </row>
    <row r="157" spans="1:60" outlineLevel="1" x14ac:dyDescent="0.2">
      <c r="A157" s="165">
        <v>61</v>
      </c>
      <c r="B157" s="166" t="s">
        <v>352</v>
      </c>
      <c r="C157" s="174" t="s">
        <v>353</v>
      </c>
      <c r="D157" s="167" t="s">
        <v>187</v>
      </c>
      <c r="E157" s="168">
        <v>80.994749999999996</v>
      </c>
      <c r="F157" s="169"/>
      <c r="G157" s="170">
        <f>ROUND(E157*F157,2)</f>
        <v>0</v>
      </c>
      <c r="H157" s="169">
        <v>579.99</v>
      </c>
      <c r="I157" s="170">
        <f>ROUND(E157*H157,2)</f>
        <v>46976.15</v>
      </c>
      <c r="J157" s="169">
        <v>331.01</v>
      </c>
      <c r="K157" s="170">
        <f>ROUND(E157*J157,2)</f>
        <v>26810.07</v>
      </c>
      <c r="L157" s="170">
        <v>21</v>
      </c>
      <c r="M157" s="170">
        <f>G157*(1+L157/100)</f>
        <v>0</v>
      </c>
      <c r="N157" s="168">
        <v>4.8300000000000001E-3</v>
      </c>
      <c r="O157" s="168">
        <f>ROUND(E157*N157,2)</f>
        <v>0.39</v>
      </c>
      <c r="P157" s="168">
        <v>0</v>
      </c>
      <c r="Q157" s="168">
        <f>ROUND(E157*P157,2)</f>
        <v>0</v>
      </c>
      <c r="R157" s="170"/>
      <c r="S157" s="170" t="s">
        <v>155</v>
      </c>
      <c r="T157" s="171" t="s">
        <v>155</v>
      </c>
      <c r="U157" s="156">
        <v>0.48499999999999999</v>
      </c>
      <c r="V157" s="156">
        <f>ROUND(E157*U157,2)</f>
        <v>39.28</v>
      </c>
      <c r="W157" s="156"/>
      <c r="X157" s="156" t="s">
        <v>188</v>
      </c>
      <c r="Y157" s="156" t="s">
        <v>158</v>
      </c>
      <c r="Z157" s="146"/>
      <c r="AA157" s="146"/>
      <c r="AB157" s="146"/>
      <c r="AC157" s="146"/>
      <c r="AD157" s="146"/>
      <c r="AE157" s="146"/>
      <c r="AF157" s="146"/>
      <c r="AG157" s="146" t="s">
        <v>189</v>
      </c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2" x14ac:dyDescent="0.2">
      <c r="A158" s="153"/>
      <c r="B158" s="154"/>
      <c r="C158" s="187" t="s">
        <v>229</v>
      </c>
      <c r="D158" s="178"/>
      <c r="E158" s="179">
        <v>80.994749999999996</v>
      </c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191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1" x14ac:dyDescent="0.2">
      <c r="A159" s="165">
        <v>62</v>
      </c>
      <c r="B159" s="166" t="s">
        <v>354</v>
      </c>
      <c r="C159" s="174" t="s">
        <v>355</v>
      </c>
      <c r="D159" s="167" t="s">
        <v>187</v>
      </c>
      <c r="E159" s="168">
        <v>90.542749999999998</v>
      </c>
      <c r="F159" s="169"/>
      <c r="G159" s="170">
        <f>ROUND(E159*F159,2)</f>
        <v>0</v>
      </c>
      <c r="H159" s="169">
        <v>0</v>
      </c>
      <c r="I159" s="170">
        <f>ROUND(E159*H159,2)</f>
        <v>0</v>
      </c>
      <c r="J159" s="169">
        <v>158.5</v>
      </c>
      <c r="K159" s="170">
        <f>ROUND(E159*J159,2)</f>
        <v>14351.03</v>
      </c>
      <c r="L159" s="170">
        <v>21</v>
      </c>
      <c r="M159" s="170">
        <f>G159*(1+L159/100)</f>
        <v>0</v>
      </c>
      <c r="N159" s="168">
        <v>0</v>
      </c>
      <c r="O159" s="168">
        <f>ROUND(E159*N159,2)</f>
        <v>0</v>
      </c>
      <c r="P159" s="168">
        <v>5.5E-2</v>
      </c>
      <c r="Q159" s="168">
        <f>ROUND(E159*P159,2)</f>
        <v>4.9800000000000004</v>
      </c>
      <c r="R159" s="170"/>
      <c r="S159" s="170" t="s">
        <v>155</v>
      </c>
      <c r="T159" s="171" t="s">
        <v>155</v>
      </c>
      <c r="U159" s="156">
        <v>0.22500000000000001</v>
      </c>
      <c r="V159" s="156">
        <f>ROUND(E159*U159,2)</f>
        <v>20.37</v>
      </c>
      <c r="W159" s="156"/>
      <c r="X159" s="156" t="s">
        <v>188</v>
      </c>
      <c r="Y159" s="156" t="s">
        <v>158</v>
      </c>
      <c r="Z159" s="146"/>
      <c r="AA159" s="146"/>
      <c r="AB159" s="146"/>
      <c r="AC159" s="146"/>
      <c r="AD159" s="146"/>
      <c r="AE159" s="146"/>
      <c r="AF159" s="146"/>
      <c r="AG159" s="146" t="s">
        <v>189</v>
      </c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2" x14ac:dyDescent="0.2">
      <c r="A160" s="153"/>
      <c r="B160" s="154"/>
      <c r="C160" s="187" t="s">
        <v>356</v>
      </c>
      <c r="D160" s="178"/>
      <c r="E160" s="179">
        <v>80.994749999999996</v>
      </c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191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3" x14ac:dyDescent="0.2">
      <c r="A161" s="153"/>
      <c r="B161" s="154"/>
      <c r="C161" s="187" t="s">
        <v>357</v>
      </c>
      <c r="D161" s="178"/>
      <c r="E161" s="179">
        <v>7.6580000000000004</v>
      </c>
      <c r="F161" s="156"/>
      <c r="G161" s="156"/>
      <c r="H161" s="156"/>
      <c r="I161" s="156"/>
      <c r="J161" s="156"/>
      <c r="K161" s="156"/>
      <c r="L161" s="156"/>
      <c r="M161" s="156"/>
      <c r="N161" s="155"/>
      <c r="O161" s="155"/>
      <c r="P161" s="155"/>
      <c r="Q161" s="155"/>
      <c r="R161" s="156"/>
      <c r="S161" s="156"/>
      <c r="T161" s="156"/>
      <c r="U161" s="156"/>
      <c r="V161" s="156"/>
      <c r="W161" s="156"/>
      <c r="X161" s="156"/>
      <c r="Y161" s="156"/>
      <c r="Z161" s="146"/>
      <c r="AA161" s="146"/>
      <c r="AB161" s="146"/>
      <c r="AC161" s="146"/>
      <c r="AD161" s="146"/>
      <c r="AE161" s="146"/>
      <c r="AF161" s="146"/>
      <c r="AG161" s="146" t="s">
        <v>191</v>
      </c>
      <c r="AH161" s="146">
        <v>0</v>
      </c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3" x14ac:dyDescent="0.2">
      <c r="A162" s="153"/>
      <c r="B162" s="154"/>
      <c r="C162" s="187" t="s">
        <v>205</v>
      </c>
      <c r="D162" s="178"/>
      <c r="E162" s="179">
        <v>1.89</v>
      </c>
      <c r="F162" s="156"/>
      <c r="G162" s="156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191</v>
      </c>
      <c r="AH162" s="146">
        <v>0</v>
      </c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1" x14ac:dyDescent="0.2">
      <c r="A163" s="180">
        <v>63</v>
      </c>
      <c r="B163" s="181" t="s">
        <v>358</v>
      </c>
      <c r="C163" s="188" t="s">
        <v>359</v>
      </c>
      <c r="D163" s="182" t="s">
        <v>187</v>
      </c>
      <c r="E163" s="183">
        <v>90.542749999999998</v>
      </c>
      <c r="F163" s="184"/>
      <c r="G163" s="185">
        <f t="shared" ref="G163:G168" si="14">ROUND(E163*F163,2)</f>
        <v>0</v>
      </c>
      <c r="H163" s="184">
        <v>0</v>
      </c>
      <c r="I163" s="185">
        <f t="shared" ref="I163:I168" si="15">ROUND(E163*H163,2)</f>
        <v>0</v>
      </c>
      <c r="J163" s="184">
        <v>70.3</v>
      </c>
      <c r="K163" s="185">
        <f t="shared" ref="K163:K168" si="16">ROUND(E163*J163,2)</f>
        <v>6365.16</v>
      </c>
      <c r="L163" s="185">
        <v>21</v>
      </c>
      <c r="M163" s="185">
        <f t="shared" ref="M163:M168" si="17">G163*(1+L163/100)</f>
        <v>0</v>
      </c>
      <c r="N163" s="183">
        <v>0</v>
      </c>
      <c r="O163" s="183">
        <f t="shared" ref="O163:O168" si="18">ROUND(E163*N163,2)</f>
        <v>0</v>
      </c>
      <c r="P163" s="183">
        <v>2E-3</v>
      </c>
      <c r="Q163" s="183">
        <f t="shared" ref="Q163:Q168" si="19">ROUND(E163*P163,2)</f>
        <v>0.18</v>
      </c>
      <c r="R163" s="185"/>
      <c r="S163" s="185" t="s">
        <v>155</v>
      </c>
      <c r="T163" s="186" t="s">
        <v>155</v>
      </c>
      <c r="U163" s="156">
        <v>0.1</v>
      </c>
      <c r="V163" s="156">
        <f t="shared" ref="V163:V168" si="20">ROUND(E163*U163,2)</f>
        <v>9.0500000000000007</v>
      </c>
      <c r="W163" s="156"/>
      <c r="X163" s="156" t="s">
        <v>188</v>
      </c>
      <c r="Y163" s="156" t="s">
        <v>158</v>
      </c>
      <c r="Z163" s="146"/>
      <c r="AA163" s="146"/>
      <c r="AB163" s="146"/>
      <c r="AC163" s="146"/>
      <c r="AD163" s="146"/>
      <c r="AE163" s="146"/>
      <c r="AF163" s="146"/>
      <c r="AG163" s="146" t="s">
        <v>189</v>
      </c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ht="22.5" outlineLevel="1" x14ac:dyDescent="0.2">
      <c r="A164" s="180">
        <v>64</v>
      </c>
      <c r="B164" s="181" t="s">
        <v>360</v>
      </c>
      <c r="C164" s="188" t="s">
        <v>361</v>
      </c>
      <c r="D164" s="182" t="s">
        <v>362</v>
      </c>
      <c r="E164" s="183">
        <v>100</v>
      </c>
      <c r="F164" s="184"/>
      <c r="G164" s="185">
        <f t="shared" si="14"/>
        <v>0</v>
      </c>
      <c r="H164" s="184">
        <v>10.210000000000001</v>
      </c>
      <c r="I164" s="185">
        <f t="shared" si="15"/>
        <v>1021</v>
      </c>
      <c r="J164" s="184">
        <v>62.59</v>
      </c>
      <c r="K164" s="185">
        <f t="shared" si="16"/>
        <v>6259</v>
      </c>
      <c r="L164" s="185">
        <v>21</v>
      </c>
      <c r="M164" s="185">
        <f t="shared" si="17"/>
        <v>0</v>
      </c>
      <c r="N164" s="183">
        <v>5.0000000000000002E-5</v>
      </c>
      <c r="O164" s="183">
        <f t="shared" si="18"/>
        <v>0.01</v>
      </c>
      <c r="P164" s="183">
        <v>1E-3</v>
      </c>
      <c r="Q164" s="183">
        <f t="shared" si="19"/>
        <v>0.1</v>
      </c>
      <c r="R164" s="185"/>
      <c r="S164" s="185" t="s">
        <v>155</v>
      </c>
      <c r="T164" s="186" t="s">
        <v>155</v>
      </c>
      <c r="U164" s="156">
        <v>9.7000000000000003E-2</v>
      </c>
      <c r="V164" s="156">
        <f t="shared" si="20"/>
        <v>9.6999999999999993</v>
      </c>
      <c r="W164" s="156"/>
      <c r="X164" s="156" t="s">
        <v>188</v>
      </c>
      <c r="Y164" s="156" t="s">
        <v>158</v>
      </c>
      <c r="Z164" s="146"/>
      <c r="AA164" s="146"/>
      <c r="AB164" s="146"/>
      <c r="AC164" s="146"/>
      <c r="AD164" s="146"/>
      <c r="AE164" s="146"/>
      <c r="AF164" s="146"/>
      <c r="AG164" s="146" t="s">
        <v>189</v>
      </c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outlineLevel="1" x14ac:dyDescent="0.2">
      <c r="A165" s="180">
        <v>65</v>
      </c>
      <c r="B165" s="181" t="s">
        <v>363</v>
      </c>
      <c r="C165" s="188" t="s">
        <v>364</v>
      </c>
      <c r="D165" s="182" t="s">
        <v>0</v>
      </c>
      <c r="E165" s="183">
        <v>2157.7199999999998</v>
      </c>
      <c r="F165" s="184"/>
      <c r="G165" s="185">
        <f t="shared" si="14"/>
        <v>0</v>
      </c>
      <c r="H165" s="184">
        <v>0</v>
      </c>
      <c r="I165" s="185">
        <f t="shared" si="15"/>
        <v>0</v>
      </c>
      <c r="J165" s="184">
        <v>2.85</v>
      </c>
      <c r="K165" s="185">
        <f t="shared" si="16"/>
        <v>6149.5</v>
      </c>
      <c r="L165" s="185">
        <v>21</v>
      </c>
      <c r="M165" s="185">
        <f t="shared" si="17"/>
        <v>0</v>
      </c>
      <c r="N165" s="183">
        <v>0</v>
      </c>
      <c r="O165" s="183">
        <f t="shared" si="18"/>
        <v>0</v>
      </c>
      <c r="P165" s="183">
        <v>0</v>
      </c>
      <c r="Q165" s="183">
        <f t="shared" si="19"/>
        <v>0</v>
      </c>
      <c r="R165" s="185"/>
      <c r="S165" s="185" t="s">
        <v>155</v>
      </c>
      <c r="T165" s="186" t="s">
        <v>155</v>
      </c>
      <c r="U165" s="156">
        <v>0</v>
      </c>
      <c r="V165" s="156">
        <f t="shared" si="20"/>
        <v>0</v>
      </c>
      <c r="W165" s="156"/>
      <c r="X165" s="156" t="s">
        <v>188</v>
      </c>
      <c r="Y165" s="156" t="s">
        <v>158</v>
      </c>
      <c r="Z165" s="146"/>
      <c r="AA165" s="146"/>
      <c r="AB165" s="146"/>
      <c r="AC165" s="146"/>
      <c r="AD165" s="146"/>
      <c r="AE165" s="146"/>
      <c r="AF165" s="146"/>
      <c r="AG165" s="146" t="s">
        <v>189</v>
      </c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ht="45" outlineLevel="1" x14ac:dyDescent="0.2">
      <c r="A166" s="180">
        <v>66</v>
      </c>
      <c r="B166" s="181" t="s">
        <v>365</v>
      </c>
      <c r="C166" s="188" t="s">
        <v>366</v>
      </c>
      <c r="D166" s="182" t="s">
        <v>339</v>
      </c>
      <c r="E166" s="183">
        <v>8</v>
      </c>
      <c r="F166" s="184"/>
      <c r="G166" s="185">
        <f t="shared" si="14"/>
        <v>0</v>
      </c>
      <c r="H166" s="184">
        <v>0</v>
      </c>
      <c r="I166" s="185">
        <f t="shared" si="15"/>
        <v>0</v>
      </c>
      <c r="J166" s="184">
        <v>4900</v>
      </c>
      <c r="K166" s="185">
        <f t="shared" si="16"/>
        <v>39200</v>
      </c>
      <c r="L166" s="185">
        <v>21</v>
      </c>
      <c r="M166" s="185">
        <f t="shared" si="17"/>
        <v>0</v>
      </c>
      <c r="N166" s="183">
        <v>0</v>
      </c>
      <c r="O166" s="183">
        <f t="shared" si="18"/>
        <v>0</v>
      </c>
      <c r="P166" s="183">
        <v>0</v>
      </c>
      <c r="Q166" s="183">
        <f t="shared" si="19"/>
        <v>0</v>
      </c>
      <c r="R166" s="185"/>
      <c r="S166" s="185" t="s">
        <v>180</v>
      </c>
      <c r="T166" s="186" t="s">
        <v>156</v>
      </c>
      <c r="U166" s="156">
        <v>0</v>
      </c>
      <c r="V166" s="156">
        <f t="shared" si="20"/>
        <v>0</v>
      </c>
      <c r="W166" s="156"/>
      <c r="X166" s="156" t="s">
        <v>188</v>
      </c>
      <c r="Y166" s="156" t="s">
        <v>158</v>
      </c>
      <c r="Z166" s="146"/>
      <c r="AA166" s="146"/>
      <c r="AB166" s="146"/>
      <c r="AC166" s="146"/>
      <c r="AD166" s="146"/>
      <c r="AE166" s="146"/>
      <c r="AF166" s="146"/>
      <c r="AG166" s="146" t="s">
        <v>189</v>
      </c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ht="22.5" outlineLevel="1" x14ac:dyDescent="0.2">
      <c r="A167" s="180">
        <v>67</v>
      </c>
      <c r="B167" s="181" t="s">
        <v>367</v>
      </c>
      <c r="C167" s="188" t="s">
        <v>368</v>
      </c>
      <c r="D167" s="182" t="s">
        <v>179</v>
      </c>
      <c r="E167" s="183">
        <v>2</v>
      </c>
      <c r="F167" s="184"/>
      <c r="G167" s="185">
        <f t="shared" si="14"/>
        <v>0</v>
      </c>
      <c r="H167" s="184">
        <v>0</v>
      </c>
      <c r="I167" s="185">
        <f t="shared" si="15"/>
        <v>0</v>
      </c>
      <c r="J167" s="184">
        <v>3500</v>
      </c>
      <c r="K167" s="185">
        <f t="shared" si="16"/>
        <v>7000</v>
      </c>
      <c r="L167" s="185">
        <v>21</v>
      </c>
      <c r="M167" s="185">
        <f t="shared" si="17"/>
        <v>0</v>
      </c>
      <c r="N167" s="183">
        <v>5.0000000000000002E-5</v>
      </c>
      <c r="O167" s="183">
        <f t="shared" si="18"/>
        <v>0</v>
      </c>
      <c r="P167" s="183">
        <v>0</v>
      </c>
      <c r="Q167" s="183">
        <f t="shared" si="19"/>
        <v>0</v>
      </c>
      <c r="R167" s="185"/>
      <c r="S167" s="185" t="s">
        <v>180</v>
      </c>
      <c r="T167" s="186" t="s">
        <v>156</v>
      </c>
      <c r="U167" s="156">
        <v>0.1</v>
      </c>
      <c r="V167" s="156">
        <f t="shared" si="20"/>
        <v>0.2</v>
      </c>
      <c r="W167" s="156"/>
      <c r="X167" s="156" t="s">
        <v>188</v>
      </c>
      <c r="Y167" s="156" t="s">
        <v>158</v>
      </c>
      <c r="Z167" s="146"/>
      <c r="AA167" s="146"/>
      <c r="AB167" s="146"/>
      <c r="AC167" s="146"/>
      <c r="AD167" s="146"/>
      <c r="AE167" s="146"/>
      <c r="AF167" s="146"/>
      <c r="AG167" s="146" t="s">
        <v>189</v>
      </c>
      <c r="AH167" s="146"/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ht="22.5" outlineLevel="1" x14ac:dyDescent="0.2">
      <c r="A168" s="165">
        <v>68</v>
      </c>
      <c r="B168" s="166" t="s">
        <v>369</v>
      </c>
      <c r="C168" s="174" t="s">
        <v>370</v>
      </c>
      <c r="D168" s="167" t="s">
        <v>187</v>
      </c>
      <c r="E168" s="168">
        <v>89.094229999999996</v>
      </c>
      <c r="F168" s="169"/>
      <c r="G168" s="170">
        <f t="shared" si="14"/>
        <v>0</v>
      </c>
      <c r="H168" s="169">
        <v>762</v>
      </c>
      <c r="I168" s="170">
        <f t="shared" si="15"/>
        <v>67889.8</v>
      </c>
      <c r="J168" s="169">
        <v>0</v>
      </c>
      <c r="K168" s="170">
        <f t="shared" si="16"/>
        <v>0</v>
      </c>
      <c r="L168" s="170">
        <v>21</v>
      </c>
      <c r="M168" s="170">
        <f t="shared" si="17"/>
        <v>0</v>
      </c>
      <c r="N168" s="168">
        <v>4.4999999999999997E-3</v>
      </c>
      <c r="O168" s="168">
        <f t="shared" si="18"/>
        <v>0.4</v>
      </c>
      <c r="P168" s="168">
        <v>0</v>
      </c>
      <c r="Q168" s="168">
        <f t="shared" si="19"/>
        <v>0</v>
      </c>
      <c r="R168" s="170" t="s">
        <v>300</v>
      </c>
      <c r="S168" s="170" t="s">
        <v>155</v>
      </c>
      <c r="T168" s="171" t="s">
        <v>155</v>
      </c>
      <c r="U168" s="156">
        <v>0</v>
      </c>
      <c r="V168" s="156">
        <f t="shared" si="20"/>
        <v>0</v>
      </c>
      <c r="W168" s="156"/>
      <c r="X168" s="156" t="s">
        <v>301</v>
      </c>
      <c r="Y168" s="156" t="s">
        <v>158</v>
      </c>
      <c r="Z168" s="146"/>
      <c r="AA168" s="146"/>
      <c r="AB168" s="146"/>
      <c r="AC168" s="146"/>
      <c r="AD168" s="146"/>
      <c r="AE168" s="146"/>
      <c r="AF168" s="146"/>
      <c r="AG168" s="146" t="s">
        <v>302</v>
      </c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2" x14ac:dyDescent="0.2">
      <c r="A169" s="153"/>
      <c r="B169" s="154"/>
      <c r="C169" s="187" t="s">
        <v>371</v>
      </c>
      <c r="D169" s="178"/>
      <c r="E169" s="179">
        <v>89.094229999999996</v>
      </c>
      <c r="F169" s="156"/>
      <c r="G169" s="156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191</v>
      </c>
      <c r="AH169" s="146">
        <v>0</v>
      </c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x14ac:dyDescent="0.2">
      <c r="A170" s="158" t="s">
        <v>150</v>
      </c>
      <c r="B170" s="159" t="s">
        <v>103</v>
      </c>
      <c r="C170" s="173" t="s">
        <v>104</v>
      </c>
      <c r="D170" s="160"/>
      <c r="E170" s="161"/>
      <c r="F170" s="162"/>
      <c r="G170" s="162">
        <f>SUM(G171:G172,G183,G185:G188,G190)</f>
        <v>0</v>
      </c>
      <c r="H170" s="162"/>
      <c r="I170" s="162">
        <f>SUM(I171:I189)</f>
        <v>148032.35</v>
      </c>
      <c r="J170" s="162"/>
      <c r="K170" s="162">
        <f>SUM(K171:K189)</f>
        <v>52289.590000000004</v>
      </c>
      <c r="L170" s="162"/>
      <c r="M170" s="162">
        <f>SUM(M171:M189)</f>
        <v>0</v>
      </c>
      <c r="N170" s="161"/>
      <c r="O170" s="161">
        <f>SUM(O171:O189)</f>
        <v>0.32</v>
      </c>
      <c r="P170" s="161"/>
      <c r="Q170" s="161">
        <f>SUM(Q171:Q189)</f>
        <v>0.28000000000000003</v>
      </c>
      <c r="R170" s="162"/>
      <c r="S170" s="162"/>
      <c r="T170" s="163"/>
      <c r="U170" s="157"/>
      <c r="V170" s="157">
        <f>SUM(V171:V189)</f>
        <v>76.58</v>
      </c>
      <c r="W170" s="157"/>
      <c r="X170" s="157"/>
      <c r="Y170" s="157"/>
      <c r="AG170" t="s">
        <v>151</v>
      </c>
    </row>
    <row r="171" spans="1:60" outlineLevel="1" x14ac:dyDescent="0.2">
      <c r="A171" s="180">
        <v>69</v>
      </c>
      <c r="B171" s="181" t="s">
        <v>372</v>
      </c>
      <c r="C171" s="188" t="s">
        <v>373</v>
      </c>
      <c r="D171" s="182" t="s">
        <v>220</v>
      </c>
      <c r="E171" s="183">
        <v>57.18</v>
      </c>
      <c r="F171" s="184"/>
      <c r="G171" s="185">
        <f>ROUND(E171*F171,2)</f>
        <v>0</v>
      </c>
      <c r="H171" s="184">
        <v>0</v>
      </c>
      <c r="I171" s="185">
        <f>ROUND(E171*H171,2)</f>
        <v>0</v>
      </c>
      <c r="J171" s="184">
        <v>19.399999999999999</v>
      </c>
      <c r="K171" s="185">
        <f>ROUND(E171*J171,2)</f>
        <v>1109.29</v>
      </c>
      <c r="L171" s="185">
        <v>21</v>
      </c>
      <c r="M171" s="185">
        <f>G171*(1+L171/100)</f>
        <v>0</v>
      </c>
      <c r="N171" s="183">
        <v>0</v>
      </c>
      <c r="O171" s="183">
        <f>ROUND(E171*N171,2)</f>
        <v>0</v>
      </c>
      <c r="P171" s="183">
        <v>8.0000000000000007E-5</v>
      </c>
      <c r="Q171" s="183">
        <f>ROUND(E171*P171,2)</f>
        <v>0</v>
      </c>
      <c r="R171" s="185"/>
      <c r="S171" s="185" t="s">
        <v>155</v>
      </c>
      <c r="T171" s="186" t="s">
        <v>155</v>
      </c>
      <c r="U171" s="156">
        <v>3.5000000000000003E-2</v>
      </c>
      <c r="V171" s="156">
        <f>ROUND(E171*U171,2)</f>
        <v>2</v>
      </c>
      <c r="W171" s="156"/>
      <c r="X171" s="156" t="s">
        <v>188</v>
      </c>
      <c r="Y171" s="156" t="s">
        <v>158</v>
      </c>
      <c r="Z171" s="146"/>
      <c r="AA171" s="146"/>
      <c r="AB171" s="146"/>
      <c r="AC171" s="146"/>
      <c r="AD171" s="146"/>
      <c r="AE171" s="146"/>
      <c r="AF171" s="146"/>
      <c r="AG171" s="146" t="s">
        <v>189</v>
      </c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1" x14ac:dyDescent="0.2">
      <c r="A172" s="165">
        <v>70</v>
      </c>
      <c r="B172" s="166" t="s">
        <v>374</v>
      </c>
      <c r="C172" s="174" t="s">
        <v>375</v>
      </c>
      <c r="D172" s="167" t="s">
        <v>220</v>
      </c>
      <c r="E172" s="168">
        <v>57.18</v>
      </c>
      <c r="F172" s="169"/>
      <c r="G172" s="170">
        <f>ROUND(E172*F172,2)</f>
        <v>0</v>
      </c>
      <c r="H172" s="169">
        <v>17.440000000000001</v>
      </c>
      <c r="I172" s="170">
        <f>ROUND(E172*H172,2)</f>
        <v>997.22</v>
      </c>
      <c r="J172" s="169">
        <v>161.56</v>
      </c>
      <c r="K172" s="170">
        <f>ROUND(E172*J172,2)</f>
        <v>9238</v>
      </c>
      <c r="L172" s="170">
        <v>21</v>
      </c>
      <c r="M172" s="170">
        <f>G172*(1+L172/100)</f>
        <v>0</v>
      </c>
      <c r="N172" s="168">
        <v>1.4999999999999999E-4</v>
      </c>
      <c r="O172" s="168">
        <f>ROUND(E172*N172,2)</f>
        <v>0.01</v>
      </c>
      <c r="P172" s="168">
        <v>0</v>
      </c>
      <c r="Q172" s="168">
        <f>ROUND(E172*P172,2)</f>
        <v>0</v>
      </c>
      <c r="R172" s="170"/>
      <c r="S172" s="170" t="s">
        <v>155</v>
      </c>
      <c r="T172" s="171" t="s">
        <v>155</v>
      </c>
      <c r="U172" s="156">
        <v>0.23</v>
      </c>
      <c r="V172" s="156">
        <f>ROUND(E172*U172,2)</f>
        <v>13.15</v>
      </c>
      <c r="W172" s="156"/>
      <c r="X172" s="156" t="s">
        <v>188</v>
      </c>
      <c r="Y172" s="156" t="s">
        <v>158</v>
      </c>
      <c r="Z172" s="146"/>
      <c r="AA172" s="146"/>
      <c r="AB172" s="146"/>
      <c r="AC172" s="146"/>
      <c r="AD172" s="146"/>
      <c r="AE172" s="146"/>
      <c r="AF172" s="146"/>
      <c r="AG172" s="146" t="s">
        <v>189</v>
      </c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2" x14ac:dyDescent="0.2">
      <c r="A173" s="153"/>
      <c r="B173" s="154"/>
      <c r="C173" s="276" t="s">
        <v>376</v>
      </c>
      <c r="D173" s="277"/>
      <c r="E173" s="277"/>
      <c r="F173" s="277"/>
      <c r="G173" s="277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161</v>
      </c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2" x14ac:dyDescent="0.2">
      <c r="A174" s="153"/>
      <c r="B174" s="154"/>
      <c r="C174" s="187" t="s">
        <v>377</v>
      </c>
      <c r="D174" s="178"/>
      <c r="E174" s="179">
        <v>13.67</v>
      </c>
      <c r="F174" s="156"/>
      <c r="G174" s="156"/>
      <c r="H174" s="156"/>
      <c r="I174" s="156"/>
      <c r="J174" s="156"/>
      <c r="K174" s="156"/>
      <c r="L174" s="156"/>
      <c r="M174" s="156"/>
      <c r="N174" s="155"/>
      <c r="O174" s="155"/>
      <c r="P174" s="155"/>
      <c r="Q174" s="155"/>
      <c r="R174" s="156"/>
      <c r="S174" s="156"/>
      <c r="T174" s="156"/>
      <c r="U174" s="156"/>
      <c r="V174" s="156"/>
      <c r="W174" s="156"/>
      <c r="X174" s="156"/>
      <c r="Y174" s="156"/>
      <c r="Z174" s="146"/>
      <c r="AA174" s="146"/>
      <c r="AB174" s="146"/>
      <c r="AC174" s="146"/>
      <c r="AD174" s="146"/>
      <c r="AE174" s="146"/>
      <c r="AF174" s="146"/>
      <c r="AG174" s="146" t="s">
        <v>191</v>
      </c>
      <c r="AH174" s="146">
        <v>0</v>
      </c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3" x14ac:dyDescent="0.2">
      <c r="A175" s="153"/>
      <c r="B175" s="154"/>
      <c r="C175" s="187" t="s">
        <v>378</v>
      </c>
      <c r="D175" s="178"/>
      <c r="E175" s="179">
        <v>23.7</v>
      </c>
      <c r="F175" s="156"/>
      <c r="G175" s="156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191</v>
      </c>
      <c r="AH175" s="146">
        <v>0</v>
      </c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3" x14ac:dyDescent="0.2">
      <c r="A176" s="153"/>
      <c r="B176" s="154"/>
      <c r="C176" s="187" t="s">
        <v>379</v>
      </c>
      <c r="D176" s="178"/>
      <c r="E176" s="179">
        <v>2.7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191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3" x14ac:dyDescent="0.2">
      <c r="A177" s="153"/>
      <c r="B177" s="154"/>
      <c r="C177" s="187" t="s">
        <v>380</v>
      </c>
      <c r="D177" s="178"/>
      <c r="E177" s="179">
        <v>2.4</v>
      </c>
      <c r="F177" s="156"/>
      <c r="G177" s="156"/>
      <c r="H177" s="156"/>
      <c r="I177" s="156"/>
      <c r="J177" s="156"/>
      <c r="K177" s="156"/>
      <c r="L177" s="156"/>
      <c r="M177" s="156"/>
      <c r="N177" s="155"/>
      <c r="O177" s="155"/>
      <c r="P177" s="155"/>
      <c r="Q177" s="155"/>
      <c r="R177" s="156"/>
      <c r="S177" s="156"/>
      <c r="T177" s="156"/>
      <c r="U177" s="156"/>
      <c r="V177" s="156"/>
      <c r="W177" s="156"/>
      <c r="X177" s="156"/>
      <c r="Y177" s="156"/>
      <c r="Z177" s="146"/>
      <c r="AA177" s="146"/>
      <c r="AB177" s="146"/>
      <c r="AC177" s="146"/>
      <c r="AD177" s="146"/>
      <c r="AE177" s="146"/>
      <c r="AF177" s="146"/>
      <c r="AG177" s="146" t="s">
        <v>191</v>
      </c>
      <c r="AH177" s="146">
        <v>0</v>
      </c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3" x14ac:dyDescent="0.2">
      <c r="A178" s="153"/>
      <c r="B178" s="154"/>
      <c r="C178" s="187" t="s">
        <v>381</v>
      </c>
      <c r="D178" s="178"/>
      <c r="E178" s="179">
        <v>3.1</v>
      </c>
      <c r="F178" s="156"/>
      <c r="G178" s="156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191</v>
      </c>
      <c r="AH178" s="146">
        <v>0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3" x14ac:dyDescent="0.2">
      <c r="A179" s="153"/>
      <c r="B179" s="154"/>
      <c r="C179" s="187" t="s">
        <v>382</v>
      </c>
      <c r="D179" s="178"/>
      <c r="E179" s="179">
        <v>9.68</v>
      </c>
      <c r="F179" s="156"/>
      <c r="G179" s="156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191</v>
      </c>
      <c r="AH179" s="146">
        <v>0</v>
      </c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3" x14ac:dyDescent="0.2">
      <c r="A180" s="153"/>
      <c r="B180" s="154"/>
      <c r="C180" s="187" t="s">
        <v>383</v>
      </c>
      <c r="D180" s="178"/>
      <c r="E180" s="179">
        <v>1.1000000000000001</v>
      </c>
      <c r="F180" s="156"/>
      <c r="G180" s="156"/>
      <c r="H180" s="156"/>
      <c r="I180" s="156"/>
      <c r="J180" s="156"/>
      <c r="K180" s="156"/>
      <c r="L180" s="156"/>
      <c r="M180" s="156"/>
      <c r="N180" s="155"/>
      <c r="O180" s="155"/>
      <c r="P180" s="155"/>
      <c r="Q180" s="155"/>
      <c r="R180" s="156"/>
      <c r="S180" s="156"/>
      <c r="T180" s="156"/>
      <c r="U180" s="156"/>
      <c r="V180" s="156"/>
      <c r="W180" s="156"/>
      <c r="X180" s="156"/>
      <c r="Y180" s="156"/>
      <c r="Z180" s="146"/>
      <c r="AA180" s="146"/>
      <c r="AB180" s="146"/>
      <c r="AC180" s="146"/>
      <c r="AD180" s="146"/>
      <c r="AE180" s="146"/>
      <c r="AF180" s="146"/>
      <c r="AG180" s="146" t="s">
        <v>191</v>
      </c>
      <c r="AH180" s="146">
        <v>0</v>
      </c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3" x14ac:dyDescent="0.2">
      <c r="A181" s="153"/>
      <c r="B181" s="154"/>
      <c r="C181" s="187" t="s">
        <v>384</v>
      </c>
      <c r="D181" s="178"/>
      <c r="E181" s="179">
        <v>0.45</v>
      </c>
      <c r="F181" s="156"/>
      <c r="G181" s="156"/>
      <c r="H181" s="156"/>
      <c r="I181" s="156"/>
      <c r="J181" s="156"/>
      <c r="K181" s="156"/>
      <c r="L181" s="156"/>
      <c r="M181" s="156"/>
      <c r="N181" s="155"/>
      <c r="O181" s="155"/>
      <c r="P181" s="155"/>
      <c r="Q181" s="155"/>
      <c r="R181" s="156"/>
      <c r="S181" s="156"/>
      <c r="T181" s="156"/>
      <c r="U181" s="156"/>
      <c r="V181" s="156"/>
      <c r="W181" s="156"/>
      <c r="X181" s="156"/>
      <c r="Y181" s="156"/>
      <c r="Z181" s="146"/>
      <c r="AA181" s="146"/>
      <c r="AB181" s="146"/>
      <c r="AC181" s="146"/>
      <c r="AD181" s="146"/>
      <c r="AE181" s="146"/>
      <c r="AF181" s="146"/>
      <c r="AG181" s="146" t="s">
        <v>191</v>
      </c>
      <c r="AH181" s="146">
        <v>0</v>
      </c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3" x14ac:dyDescent="0.2">
      <c r="A182" s="153"/>
      <c r="B182" s="154"/>
      <c r="C182" s="187" t="s">
        <v>385</v>
      </c>
      <c r="D182" s="178"/>
      <c r="E182" s="179">
        <v>0.38</v>
      </c>
      <c r="F182" s="156"/>
      <c r="G182" s="156"/>
      <c r="H182" s="156"/>
      <c r="I182" s="156"/>
      <c r="J182" s="156"/>
      <c r="K182" s="156"/>
      <c r="L182" s="156"/>
      <c r="M182" s="156"/>
      <c r="N182" s="155"/>
      <c r="O182" s="155"/>
      <c r="P182" s="155"/>
      <c r="Q182" s="155"/>
      <c r="R182" s="156"/>
      <c r="S182" s="156"/>
      <c r="T182" s="156"/>
      <c r="U182" s="156"/>
      <c r="V182" s="156"/>
      <c r="W182" s="156"/>
      <c r="X182" s="156"/>
      <c r="Y182" s="156"/>
      <c r="Z182" s="146"/>
      <c r="AA182" s="146"/>
      <c r="AB182" s="146"/>
      <c r="AC182" s="146"/>
      <c r="AD182" s="146"/>
      <c r="AE182" s="146"/>
      <c r="AF182" s="146"/>
      <c r="AG182" s="146" t="s">
        <v>191</v>
      </c>
      <c r="AH182" s="146">
        <v>0</v>
      </c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1" x14ac:dyDescent="0.2">
      <c r="A183" s="165">
        <v>71</v>
      </c>
      <c r="B183" s="166" t="s">
        <v>386</v>
      </c>
      <c r="C183" s="174" t="s">
        <v>387</v>
      </c>
      <c r="D183" s="167" t="s">
        <v>187</v>
      </c>
      <c r="E183" s="168">
        <v>80.994749999999996</v>
      </c>
      <c r="F183" s="169"/>
      <c r="G183" s="170">
        <f>ROUND(E183*F183,2)</f>
        <v>0</v>
      </c>
      <c r="H183" s="169">
        <v>0</v>
      </c>
      <c r="I183" s="170">
        <f>ROUND(E183*H183,2)</f>
        <v>0</v>
      </c>
      <c r="J183" s="169">
        <v>58.2</v>
      </c>
      <c r="K183" s="170">
        <f>ROUND(E183*J183,2)</f>
        <v>4713.8900000000003</v>
      </c>
      <c r="L183" s="170">
        <v>21</v>
      </c>
      <c r="M183" s="170">
        <f>G183*(1+L183/100)</f>
        <v>0</v>
      </c>
      <c r="N183" s="168">
        <v>0</v>
      </c>
      <c r="O183" s="168">
        <f>ROUND(E183*N183,2)</f>
        <v>0</v>
      </c>
      <c r="P183" s="168">
        <v>3.5000000000000001E-3</v>
      </c>
      <c r="Q183" s="168">
        <f>ROUND(E183*P183,2)</f>
        <v>0.28000000000000003</v>
      </c>
      <c r="R183" s="170"/>
      <c r="S183" s="170" t="s">
        <v>155</v>
      </c>
      <c r="T183" s="171" t="s">
        <v>155</v>
      </c>
      <c r="U183" s="156">
        <v>0.105</v>
      </c>
      <c r="V183" s="156">
        <f>ROUND(E183*U183,2)</f>
        <v>8.5</v>
      </c>
      <c r="W183" s="156"/>
      <c r="X183" s="156" t="s">
        <v>188</v>
      </c>
      <c r="Y183" s="156" t="s">
        <v>158</v>
      </c>
      <c r="Z183" s="146"/>
      <c r="AA183" s="146"/>
      <c r="AB183" s="146"/>
      <c r="AC183" s="146"/>
      <c r="AD183" s="146"/>
      <c r="AE183" s="146"/>
      <c r="AF183" s="146"/>
      <c r="AG183" s="146" t="s">
        <v>189</v>
      </c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2" x14ac:dyDescent="0.2">
      <c r="A184" s="153"/>
      <c r="B184" s="154"/>
      <c r="C184" s="187" t="s">
        <v>229</v>
      </c>
      <c r="D184" s="178"/>
      <c r="E184" s="179">
        <v>80.994749999999996</v>
      </c>
      <c r="F184" s="156"/>
      <c r="G184" s="156"/>
      <c r="H184" s="156"/>
      <c r="I184" s="156"/>
      <c r="J184" s="156"/>
      <c r="K184" s="156"/>
      <c r="L184" s="156"/>
      <c r="M184" s="156"/>
      <c r="N184" s="155"/>
      <c r="O184" s="155"/>
      <c r="P184" s="155"/>
      <c r="Q184" s="155"/>
      <c r="R184" s="156"/>
      <c r="S184" s="156"/>
      <c r="T184" s="156"/>
      <c r="U184" s="156"/>
      <c r="V184" s="156"/>
      <c r="W184" s="156"/>
      <c r="X184" s="156"/>
      <c r="Y184" s="156"/>
      <c r="Z184" s="146"/>
      <c r="AA184" s="146"/>
      <c r="AB184" s="146"/>
      <c r="AC184" s="146"/>
      <c r="AD184" s="146"/>
      <c r="AE184" s="146"/>
      <c r="AF184" s="146"/>
      <c r="AG184" s="146" t="s">
        <v>191</v>
      </c>
      <c r="AH184" s="146">
        <v>0</v>
      </c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ht="33.75" outlineLevel="1" x14ac:dyDescent="0.2">
      <c r="A185" s="180">
        <v>72</v>
      </c>
      <c r="B185" s="181" t="s">
        <v>388</v>
      </c>
      <c r="C185" s="188" t="s">
        <v>389</v>
      </c>
      <c r="D185" s="182" t="s">
        <v>187</v>
      </c>
      <c r="E185" s="183">
        <v>80.994749999999996</v>
      </c>
      <c r="F185" s="184"/>
      <c r="G185" s="185">
        <f>ROUND(E185*F185,2)</f>
        <v>0</v>
      </c>
      <c r="H185" s="184">
        <v>150.88999999999999</v>
      </c>
      <c r="I185" s="185">
        <f>ROUND(E185*H185,2)</f>
        <v>12221.3</v>
      </c>
      <c r="J185" s="184">
        <v>429.11</v>
      </c>
      <c r="K185" s="185">
        <f>ROUND(E185*J185,2)</f>
        <v>34755.660000000003</v>
      </c>
      <c r="L185" s="185">
        <v>21</v>
      </c>
      <c r="M185" s="185">
        <f>G185*(1+L185/100)</f>
        <v>0</v>
      </c>
      <c r="N185" s="183">
        <v>4.2000000000000002E-4</v>
      </c>
      <c r="O185" s="183">
        <f>ROUND(E185*N185,2)</f>
        <v>0.03</v>
      </c>
      <c r="P185" s="183">
        <v>0</v>
      </c>
      <c r="Q185" s="183">
        <f>ROUND(E185*P185,2)</f>
        <v>0</v>
      </c>
      <c r="R185" s="185"/>
      <c r="S185" s="185" t="s">
        <v>155</v>
      </c>
      <c r="T185" s="186" t="s">
        <v>155</v>
      </c>
      <c r="U185" s="156">
        <v>0.61</v>
      </c>
      <c r="V185" s="156">
        <f>ROUND(E185*U185,2)</f>
        <v>49.41</v>
      </c>
      <c r="W185" s="156"/>
      <c r="X185" s="156" t="s">
        <v>188</v>
      </c>
      <c r="Y185" s="156" t="s">
        <v>158</v>
      </c>
      <c r="Z185" s="146"/>
      <c r="AA185" s="146"/>
      <c r="AB185" s="146"/>
      <c r="AC185" s="146"/>
      <c r="AD185" s="146"/>
      <c r="AE185" s="146"/>
      <c r="AF185" s="146"/>
      <c r="AG185" s="146" t="s">
        <v>189</v>
      </c>
      <c r="AH185" s="146"/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ht="22.5" outlineLevel="1" x14ac:dyDescent="0.2">
      <c r="A186" s="180">
        <v>73</v>
      </c>
      <c r="B186" s="181" t="s">
        <v>390</v>
      </c>
      <c r="C186" s="188" t="s">
        <v>391</v>
      </c>
      <c r="D186" s="182" t="s">
        <v>220</v>
      </c>
      <c r="E186" s="183">
        <v>45</v>
      </c>
      <c r="F186" s="184"/>
      <c r="G186" s="185">
        <f>ROUND(E186*F186,2)</f>
        <v>0</v>
      </c>
      <c r="H186" s="184">
        <v>15.95</v>
      </c>
      <c r="I186" s="185">
        <f>ROUND(E186*H186,2)</f>
        <v>717.75</v>
      </c>
      <c r="J186" s="184">
        <v>54.95</v>
      </c>
      <c r="K186" s="185">
        <f>ROUND(E186*J186,2)</f>
        <v>2472.75</v>
      </c>
      <c r="L186" s="185">
        <v>21</v>
      </c>
      <c r="M186" s="185">
        <f>G186*(1+L186/100)</f>
        <v>0</v>
      </c>
      <c r="N186" s="183">
        <v>4.0000000000000003E-5</v>
      </c>
      <c r="O186" s="183">
        <f>ROUND(E186*N186,2)</f>
        <v>0</v>
      </c>
      <c r="P186" s="183">
        <v>0</v>
      </c>
      <c r="Q186" s="183">
        <f>ROUND(E186*P186,2)</f>
        <v>0</v>
      </c>
      <c r="R186" s="185"/>
      <c r="S186" s="185" t="s">
        <v>155</v>
      </c>
      <c r="T186" s="186" t="s">
        <v>155</v>
      </c>
      <c r="U186" s="156">
        <v>7.8200000000000006E-2</v>
      </c>
      <c r="V186" s="156">
        <f>ROUND(E186*U186,2)</f>
        <v>3.52</v>
      </c>
      <c r="W186" s="156"/>
      <c r="X186" s="156" t="s">
        <v>188</v>
      </c>
      <c r="Y186" s="156" t="s">
        <v>158</v>
      </c>
      <c r="Z186" s="146"/>
      <c r="AA186" s="146"/>
      <c r="AB186" s="146"/>
      <c r="AC186" s="146"/>
      <c r="AD186" s="146"/>
      <c r="AE186" s="146"/>
      <c r="AF186" s="146"/>
      <c r="AG186" s="146" t="s">
        <v>189</v>
      </c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1" x14ac:dyDescent="0.2">
      <c r="A187" s="180">
        <v>74</v>
      </c>
      <c r="B187" s="181" t="s">
        <v>392</v>
      </c>
      <c r="C187" s="188" t="s">
        <v>561</v>
      </c>
      <c r="D187" s="182" t="s">
        <v>220</v>
      </c>
      <c r="E187" s="183">
        <v>57.18</v>
      </c>
      <c r="F187" s="184"/>
      <c r="G187" s="185">
        <f>ROUND(E187*F187,2)</f>
        <v>0</v>
      </c>
      <c r="H187" s="184">
        <v>29.2</v>
      </c>
      <c r="I187" s="185">
        <f>ROUND(E187*H187,2)</f>
        <v>1669.66</v>
      </c>
      <c r="J187" s="184">
        <v>0</v>
      </c>
      <c r="K187" s="185">
        <f>ROUND(E187*J187,2)</f>
        <v>0</v>
      </c>
      <c r="L187" s="185">
        <v>21</v>
      </c>
      <c r="M187" s="185">
        <f>G187*(1+L187/100)</f>
        <v>0</v>
      </c>
      <c r="N187" s="183">
        <v>6.0000000000000002E-5</v>
      </c>
      <c r="O187" s="183">
        <f>ROUND(E187*N187,2)</f>
        <v>0</v>
      </c>
      <c r="P187" s="183">
        <v>0</v>
      </c>
      <c r="Q187" s="183">
        <f>ROUND(E187*P187,2)</f>
        <v>0</v>
      </c>
      <c r="R187" s="185" t="s">
        <v>300</v>
      </c>
      <c r="S187" s="185" t="s">
        <v>155</v>
      </c>
      <c r="T187" s="186" t="s">
        <v>155</v>
      </c>
      <c r="U187" s="156">
        <v>0</v>
      </c>
      <c r="V187" s="156">
        <f>ROUND(E187*U187,2)</f>
        <v>0</v>
      </c>
      <c r="W187" s="156"/>
      <c r="X187" s="156" t="s">
        <v>301</v>
      </c>
      <c r="Y187" s="156" t="s">
        <v>158</v>
      </c>
      <c r="Z187" s="146"/>
      <c r="AA187" s="146"/>
      <c r="AB187" s="146"/>
      <c r="AC187" s="146"/>
      <c r="AD187" s="146"/>
      <c r="AE187" s="146"/>
      <c r="AF187" s="146"/>
      <c r="AG187" s="146" t="s">
        <v>302</v>
      </c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ht="22.5" outlineLevel="1" x14ac:dyDescent="0.2">
      <c r="A188" s="165">
        <v>75</v>
      </c>
      <c r="B188" s="166" t="s">
        <v>394</v>
      </c>
      <c r="C188" s="174" t="s">
        <v>395</v>
      </c>
      <c r="D188" s="167" t="s">
        <v>187</v>
      </c>
      <c r="E188" s="168">
        <v>101.24344000000001</v>
      </c>
      <c r="F188" s="169"/>
      <c r="G188" s="170">
        <f>ROUND(E188*F188,2)</f>
        <v>0</v>
      </c>
      <c r="H188" s="169">
        <v>1308</v>
      </c>
      <c r="I188" s="170">
        <f>ROUND(E188*H188,2)</f>
        <v>132426.42000000001</v>
      </c>
      <c r="J188" s="169">
        <v>0</v>
      </c>
      <c r="K188" s="170">
        <f>ROUND(E188*J188,2)</f>
        <v>0</v>
      </c>
      <c r="L188" s="170">
        <v>21</v>
      </c>
      <c r="M188" s="170">
        <f>G188*(1+L188/100)</f>
        <v>0</v>
      </c>
      <c r="N188" s="168">
        <v>2.8E-3</v>
      </c>
      <c r="O188" s="168">
        <f>ROUND(E188*N188,2)</f>
        <v>0.28000000000000003</v>
      </c>
      <c r="P188" s="168">
        <v>0</v>
      </c>
      <c r="Q188" s="168">
        <f>ROUND(E188*P188,2)</f>
        <v>0</v>
      </c>
      <c r="R188" s="170" t="s">
        <v>300</v>
      </c>
      <c r="S188" s="170" t="s">
        <v>155</v>
      </c>
      <c r="T188" s="171" t="s">
        <v>155</v>
      </c>
      <c r="U188" s="156">
        <v>0</v>
      </c>
      <c r="V188" s="156">
        <f>ROUND(E188*U188,2)</f>
        <v>0</v>
      </c>
      <c r="W188" s="156"/>
      <c r="X188" s="156" t="s">
        <v>301</v>
      </c>
      <c r="Y188" s="156" t="s">
        <v>158</v>
      </c>
      <c r="Z188" s="146"/>
      <c r="AA188" s="146"/>
      <c r="AB188" s="146"/>
      <c r="AC188" s="146"/>
      <c r="AD188" s="146"/>
      <c r="AE188" s="146"/>
      <c r="AF188" s="146"/>
      <c r="AG188" s="146" t="s">
        <v>302</v>
      </c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2" x14ac:dyDescent="0.2">
      <c r="A189" s="153"/>
      <c r="B189" s="154"/>
      <c r="C189" s="187" t="s">
        <v>396</v>
      </c>
      <c r="D189" s="178"/>
      <c r="E189" s="179">
        <v>101.24344000000001</v>
      </c>
      <c r="F189" s="156"/>
      <c r="G189" s="156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191</v>
      </c>
      <c r="AH189" s="146">
        <v>0</v>
      </c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2" x14ac:dyDescent="0.2">
      <c r="A190" s="165">
        <v>76</v>
      </c>
      <c r="B190" s="166" t="s">
        <v>562</v>
      </c>
      <c r="C190" s="174" t="s">
        <v>563</v>
      </c>
      <c r="D190" s="167" t="s">
        <v>0</v>
      </c>
      <c r="E190" s="168">
        <v>2003.21</v>
      </c>
      <c r="F190" s="169"/>
      <c r="G190" s="170">
        <f>ROUND(E190*F190,2)</f>
        <v>0</v>
      </c>
      <c r="H190" s="169">
        <v>1308</v>
      </c>
      <c r="I190" s="170">
        <f>ROUND(E190*H190,2)</f>
        <v>2620198.6800000002</v>
      </c>
      <c r="J190" s="169">
        <v>0</v>
      </c>
      <c r="K190" s="170">
        <f>ROUND(E190*J190,2)</f>
        <v>0</v>
      </c>
      <c r="L190" s="170">
        <v>21</v>
      </c>
      <c r="M190" s="170">
        <f>G190*(1+L190/100)</f>
        <v>0</v>
      </c>
      <c r="N190" s="168">
        <v>2.8E-3</v>
      </c>
      <c r="O190" s="168">
        <f>ROUND(E190*N190,2)</f>
        <v>5.61</v>
      </c>
      <c r="P190" s="168">
        <v>0</v>
      </c>
      <c r="Q190" s="168">
        <f>ROUND(E190*P190,2)</f>
        <v>0</v>
      </c>
      <c r="R190" s="170" t="s">
        <v>300</v>
      </c>
      <c r="S190" s="170" t="s">
        <v>155</v>
      </c>
      <c r="T190" s="171" t="s">
        <v>155</v>
      </c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/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x14ac:dyDescent="0.2">
      <c r="A191" s="158" t="s">
        <v>150</v>
      </c>
      <c r="B191" s="159" t="s">
        <v>107</v>
      </c>
      <c r="C191" s="173" t="s">
        <v>108</v>
      </c>
      <c r="D191" s="160"/>
      <c r="E191" s="161"/>
      <c r="F191" s="162"/>
      <c r="G191" s="162">
        <f>SUMIF(AG192:AG203,"&lt;&gt;NOR",G192:G203)</f>
        <v>0</v>
      </c>
      <c r="H191" s="162"/>
      <c r="I191" s="162">
        <f>SUM(I192:I203)</f>
        <v>24355.379999999997</v>
      </c>
      <c r="J191" s="162"/>
      <c r="K191" s="162">
        <f>SUM(K192:K203)</f>
        <v>30047.300000000003</v>
      </c>
      <c r="L191" s="162"/>
      <c r="M191" s="162">
        <f>SUM(M192:M203)</f>
        <v>0</v>
      </c>
      <c r="N191" s="161"/>
      <c r="O191" s="161">
        <f>SUM(O192:O203)</f>
        <v>0.11</v>
      </c>
      <c r="P191" s="161"/>
      <c r="Q191" s="161">
        <f>SUM(Q192:Q203)</f>
        <v>0</v>
      </c>
      <c r="R191" s="162"/>
      <c r="S191" s="162"/>
      <c r="T191" s="163"/>
      <c r="U191" s="157"/>
      <c r="V191" s="157">
        <f>SUM(V192:V203)</f>
        <v>43.089999999999996</v>
      </c>
      <c r="W191" s="157"/>
      <c r="X191" s="157"/>
      <c r="Y191" s="157"/>
      <c r="AG191" t="s">
        <v>151</v>
      </c>
    </row>
    <row r="192" spans="1:60" outlineLevel="1" x14ac:dyDescent="0.2">
      <c r="A192" s="165">
        <v>77</v>
      </c>
      <c r="B192" s="166" t="s">
        <v>397</v>
      </c>
      <c r="C192" s="174" t="s">
        <v>398</v>
      </c>
      <c r="D192" s="167" t="s">
        <v>187</v>
      </c>
      <c r="E192" s="168">
        <v>12</v>
      </c>
      <c r="F192" s="169"/>
      <c r="G192" s="170">
        <f>ROUND(E192*F192,2)</f>
        <v>0</v>
      </c>
      <c r="H192" s="169">
        <v>102.37</v>
      </c>
      <c r="I192" s="170">
        <f>ROUND(E192*H192,2)</f>
        <v>1228.44</v>
      </c>
      <c r="J192" s="169">
        <v>189.63</v>
      </c>
      <c r="K192" s="170">
        <f>ROUND(E192*J192,2)</f>
        <v>2275.56</v>
      </c>
      <c r="L192" s="170">
        <v>21</v>
      </c>
      <c r="M192" s="170">
        <f>G192*(1+L192/100)</f>
        <v>0</v>
      </c>
      <c r="N192" s="168">
        <v>4.0999999999999999E-4</v>
      </c>
      <c r="O192" s="168">
        <f>ROUND(E192*N192,2)</f>
        <v>0</v>
      </c>
      <c r="P192" s="168">
        <v>0</v>
      </c>
      <c r="Q192" s="168">
        <f>ROUND(E192*P192,2)</f>
        <v>0</v>
      </c>
      <c r="R192" s="170"/>
      <c r="S192" s="170" t="s">
        <v>155</v>
      </c>
      <c r="T192" s="171" t="s">
        <v>155</v>
      </c>
      <c r="U192" s="156">
        <v>0.28699999999999998</v>
      </c>
      <c r="V192" s="156">
        <f>ROUND(E192*U192,2)</f>
        <v>3.44</v>
      </c>
      <c r="W192" s="156"/>
      <c r="X192" s="156" t="s">
        <v>188</v>
      </c>
      <c r="Y192" s="156" t="s">
        <v>158</v>
      </c>
      <c r="Z192" s="146"/>
      <c r="AA192" s="146"/>
      <c r="AB192" s="146"/>
      <c r="AC192" s="146"/>
      <c r="AD192" s="146"/>
      <c r="AE192" s="146"/>
      <c r="AF192" s="146"/>
      <c r="AG192" s="146" t="s">
        <v>189</v>
      </c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2" x14ac:dyDescent="0.2">
      <c r="A193" s="153"/>
      <c r="B193" s="154"/>
      <c r="C193" s="276" t="s">
        <v>399</v>
      </c>
      <c r="D193" s="277"/>
      <c r="E193" s="277"/>
      <c r="F193" s="277"/>
      <c r="G193" s="277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161</v>
      </c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ht="22.5" outlineLevel="1" x14ac:dyDescent="0.2">
      <c r="A194" s="165">
        <v>78</v>
      </c>
      <c r="B194" s="166" t="s">
        <v>400</v>
      </c>
      <c r="C194" s="174" t="s">
        <v>401</v>
      </c>
      <c r="D194" s="167" t="s">
        <v>187</v>
      </c>
      <c r="E194" s="168">
        <v>80.92</v>
      </c>
      <c r="F194" s="169"/>
      <c r="G194" s="170">
        <f>ROUND(E194*F194,2)</f>
        <v>0</v>
      </c>
      <c r="H194" s="169">
        <v>285.8</v>
      </c>
      <c r="I194" s="170">
        <f>ROUND(E194*H194,2)</f>
        <v>23126.94</v>
      </c>
      <c r="J194" s="169">
        <v>343.2</v>
      </c>
      <c r="K194" s="170">
        <f>ROUND(E194*J194,2)</f>
        <v>27771.74</v>
      </c>
      <c r="L194" s="170">
        <v>21</v>
      </c>
      <c r="M194" s="170">
        <f>G194*(1+L194/100)</f>
        <v>0</v>
      </c>
      <c r="N194" s="168">
        <v>1.3600000000000001E-3</v>
      </c>
      <c r="O194" s="168">
        <f>ROUND(E194*N194,2)</f>
        <v>0.11</v>
      </c>
      <c r="P194" s="168">
        <v>0</v>
      </c>
      <c r="Q194" s="168">
        <f>ROUND(E194*P194,2)</f>
        <v>0</v>
      </c>
      <c r="R194" s="170"/>
      <c r="S194" s="170" t="s">
        <v>155</v>
      </c>
      <c r="T194" s="171" t="s">
        <v>155</v>
      </c>
      <c r="U194" s="156">
        <v>0.49</v>
      </c>
      <c r="V194" s="156">
        <f>ROUND(E194*U194,2)</f>
        <v>39.65</v>
      </c>
      <c r="W194" s="156"/>
      <c r="X194" s="156" t="s">
        <v>188</v>
      </c>
      <c r="Y194" s="156" t="s">
        <v>158</v>
      </c>
      <c r="Z194" s="146"/>
      <c r="AA194" s="146"/>
      <c r="AB194" s="146"/>
      <c r="AC194" s="146"/>
      <c r="AD194" s="146"/>
      <c r="AE194" s="146"/>
      <c r="AF194" s="146"/>
      <c r="AG194" s="146" t="s">
        <v>189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2" x14ac:dyDescent="0.2">
      <c r="A195" s="153"/>
      <c r="B195" s="154"/>
      <c r="C195" s="187" t="s">
        <v>402</v>
      </c>
      <c r="D195" s="178"/>
      <c r="E195" s="179">
        <v>27.32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191</v>
      </c>
      <c r="AH195" s="146">
        <v>0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3" x14ac:dyDescent="0.2">
      <c r="A196" s="153"/>
      <c r="B196" s="154"/>
      <c r="C196" s="187" t="s">
        <v>403</v>
      </c>
      <c r="D196" s="178"/>
      <c r="E196" s="179">
        <v>23.7</v>
      </c>
      <c r="F196" s="156"/>
      <c r="G196" s="156"/>
      <c r="H196" s="156"/>
      <c r="I196" s="156"/>
      <c r="J196" s="156"/>
      <c r="K196" s="156"/>
      <c r="L196" s="156"/>
      <c r="M196" s="156"/>
      <c r="N196" s="155"/>
      <c r="O196" s="155"/>
      <c r="P196" s="155"/>
      <c r="Q196" s="155"/>
      <c r="R196" s="156"/>
      <c r="S196" s="156"/>
      <c r="T196" s="156"/>
      <c r="U196" s="156"/>
      <c r="V196" s="156"/>
      <c r="W196" s="156"/>
      <c r="X196" s="156"/>
      <c r="Y196" s="156"/>
      <c r="Z196" s="146"/>
      <c r="AA196" s="146"/>
      <c r="AB196" s="146"/>
      <c r="AC196" s="146"/>
      <c r="AD196" s="146"/>
      <c r="AE196" s="146"/>
      <c r="AF196" s="146"/>
      <c r="AG196" s="146" t="s">
        <v>191</v>
      </c>
      <c r="AH196" s="146">
        <v>0</v>
      </c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3" x14ac:dyDescent="0.2">
      <c r="A197" s="153"/>
      <c r="B197" s="154"/>
      <c r="C197" s="187" t="s">
        <v>404</v>
      </c>
      <c r="D197" s="178"/>
      <c r="E197" s="179">
        <v>9.48</v>
      </c>
      <c r="F197" s="156"/>
      <c r="G197" s="156"/>
      <c r="H197" s="156"/>
      <c r="I197" s="156"/>
      <c r="J197" s="156"/>
      <c r="K197" s="156"/>
      <c r="L197" s="156"/>
      <c r="M197" s="156"/>
      <c r="N197" s="155"/>
      <c r="O197" s="155"/>
      <c r="P197" s="155"/>
      <c r="Q197" s="155"/>
      <c r="R197" s="156"/>
      <c r="S197" s="156"/>
      <c r="T197" s="156"/>
      <c r="U197" s="156"/>
      <c r="V197" s="156"/>
      <c r="W197" s="156"/>
      <c r="X197" s="156"/>
      <c r="Y197" s="156"/>
      <c r="Z197" s="146"/>
      <c r="AA197" s="146"/>
      <c r="AB197" s="146"/>
      <c r="AC197" s="146"/>
      <c r="AD197" s="146"/>
      <c r="AE197" s="146"/>
      <c r="AF197" s="146"/>
      <c r="AG197" s="146" t="s">
        <v>191</v>
      </c>
      <c r="AH197" s="146">
        <v>0</v>
      </c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3" x14ac:dyDescent="0.2">
      <c r="A198" s="153"/>
      <c r="B198" s="154"/>
      <c r="C198" s="187" t="s">
        <v>405</v>
      </c>
      <c r="D198" s="178"/>
      <c r="E198" s="179">
        <v>4.4000000000000004</v>
      </c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191</v>
      </c>
      <c r="AH198" s="146">
        <v>0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3" x14ac:dyDescent="0.2">
      <c r="A199" s="153"/>
      <c r="B199" s="154"/>
      <c r="C199" s="187" t="s">
        <v>406</v>
      </c>
      <c r="D199" s="178"/>
      <c r="E199" s="179">
        <v>0.6</v>
      </c>
      <c r="F199" s="156"/>
      <c r="G199" s="156"/>
      <c r="H199" s="156"/>
      <c r="I199" s="156"/>
      <c r="J199" s="156"/>
      <c r="K199" s="156"/>
      <c r="L199" s="156"/>
      <c r="M199" s="156"/>
      <c r="N199" s="155"/>
      <c r="O199" s="155"/>
      <c r="P199" s="155"/>
      <c r="Q199" s="155"/>
      <c r="R199" s="156"/>
      <c r="S199" s="156"/>
      <c r="T199" s="156"/>
      <c r="U199" s="156"/>
      <c r="V199" s="156"/>
      <c r="W199" s="156"/>
      <c r="X199" s="156"/>
      <c r="Y199" s="156"/>
      <c r="Z199" s="146"/>
      <c r="AA199" s="146"/>
      <c r="AB199" s="146"/>
      <c r="AC199" s="146"/>
      <c r="AD199" s="146"/>
      <c r="AE199" s="146"/>
      <c r="AF199" s="146"/>
      <c r="AG199" s="146" t="s">
        <v>191</v>
      </c>
      <c r="AH199" s="146">
        <v>0</v>
      </c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3" x14ac:dyDescent="0.2">
      <c r="A200" s="153"/>
      <c r="B200" s="154"/>
      <c r="C200" s="187" t="s">
        <v>407</v>
      </c>
      <c r="D200" s="178"/>
      <c r="E200" s="179">
        <v>9.68</v>
      </c>
      <c r="F200" s="156"/>
      <c r="G200" s="156"/>
      <c r="H200" s="156"/>
      <c r="I200" s="156"/>
      <c r="J200" s="156"/>
      <c r="K200" s="156"/>
      <c r="L200" s="156"/>
      <c r="M200" s="156"/>
      <c r="N200" s="155"/>
      <c r="O200" s="155"/>
      <c r="P200" s="155"/>
      <c r="Q200" s="155"/>
      <c r="R200" s="156"/>
      <c r="S200" s="156"/>
      <c r="T200" s="156"/>
      <c r="U200" s="156"/>
      <c r="V200" s="156"/>
      <c r="W200" s="156"/>
      <c r="X200" s="156"/>
      <c r="Y200" s="156"/>
      <c r="Z200" s="146"/>
      <c r="AA200" s="146"/>
      <c r="AB200" s="146"/>
      <c r="AC200" s="146"/>
      <c r="AD200" s="146"/>
      <c r="AE200" s="146"/>
      <c r="AF200" s="146"/>
      <c r="AG200" s="146" t="s">
        <v>191</v>
      </c>
      <c r="AH200" s="146">
        <v>0</v>
      </c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3" x14ac:dyDescent="0.2">
      <c r="A201" s="153"/>
      <c r="B201" s="154"/>
      <c r="C201" s="187" t="s">
        <v>408</v>
      </c>
      <c r="D201" s="178"/>
      <c r="E201" s="179">
        <v>1.8</v>
      </c>
      <c r="F201" s="156"/>
      <c r="G201" s="156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191</v>
      </c>
      <c r="AH201" s="146">
        <v>0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3" x14ac:dyDescent="0.2">
      <c r="A202" s="153"/>
      <c r="B202" s="154"/>
      <c r="C202" s="187" t="s">
        <v>409</v>
      </c>
      <c r="D202" s="178"/>
      <c r="E202" s="179">
        <v>0.76</v>
      </c>
      <c r="F202" s="156"/>
      <c r="G202" s="156"/>
      <c r="H202" s="156"/>
      <c r="I202" s="156"/>
      <c r="J202" s="156"/>
      <c r="K202" s="156"/>
      <c r="L202" s="156"/>
      <c r="M202" s="156"/>
      <c r="N202" s="155"/>
      <c r="O202" s="155"/>
      <c r="P202" s="155"/>
      <c r="Q202" s="155"/>
      <c r="R202" s="156"/>
      <c r="S202" s="156"/>
      <c r="T202" s="156"/>
      <c r="U202" s="156"/>
      <c r="V202" s="156"/>
      <c r="W202" s="156"/>
      <c r="X202" s="156"/>
      <c r="Y202" s="156"/>
      <c r="Z202" s="146"/>
      <c r="AA202" s="146"/>
      <c r="AB202" s="146"/>
      <c r="AC202" s="146"/>
      <c r="AD202" s="146"/>
      <c r="AE202" s="146"/>
      <c r="AF202" s="146"/>
      <c r="AG202" s="146" t="s">
        <v>191</v>
      </c>
      <c r="AH202" s="146">
        <v>0</v>
      </c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outlineLevel="3" x14ac:dyDescent="0.2">
      <c r="A203" s="153"/>
      <c r="B203" s="154"/>
      <c r="C203" s="187" t="s">
        <v>410</v>
      </c>
      <c r="D203" s="178"/>
      <c r="E203" s="179">
        <v>3.18</v>
      </c>
      <c r="F203" s="156"/>
      <c r="G203" s="156"/>
      <c r="H203" s="156"/>
      <c r="I203" s="156"/>
      <c r="J203" s="156"/>
      <c r="K203" s="156"/>
      <c r="L203" s="156"/>
      <c r="M203" s="156"/>
      <c r="N203" s="155"/>
      <c r="O203" s="155"/>
      <c r="P203" s="155"/>
      <c r="Q203" s="155"/>
      <c r="R203" s="156"/>
      <c r="S203" s="156"/>
      <c r="T203" s="156"/>
      <c r="U203" s="156"/>
      <c r="V203" s="156"/>
      <c r="W203" s="156"/>
      <c r="X203" s="156"/>
      <c r="Y203" s="156"/>
      <c r="Z203" s="146"/>
      <c r="AA203" s="146"/>
      <c r="AB203" s="146"/>
      <c r="AC203" s="146"/>
      <c r="AD203" s="146"/>
      <c r="AE203" s="146"/>
      <c r="AF203" s="146"/>
      <c r="AG203" s="146" t="s">
        <v>191</v>
      </c>
      <c r="AH203" s="146">
        <v>0</v>
      </c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x14ac:dyDescent="0.2">
      <c r="A204" s="158" t="s">
        <v>150</v>
      </c>
      <c r="B204" s="159" t="s">
        <v>109</v>
      </c>
      <c r="C204" s="173" t="s">
        <v>110</v>
      </c>
      <c r="D204" s="160"/>
      <c r="E204" s="161"/>
      <c r="F204" s="162"/>
      <c r="G204" s="162">
        <f>SUMIF(AG205:AG206,"&lt;&gt;NOR",G205:G206)</f>
        <v>0</v>
      </c>
      <c r="H204" s="162"/>
      <c r="I204" s="162">
        <f>SUM(I205:I206)</f>
        <v>675.5</v>
      </c>
      <c r="J204" s="162"/>
      <c r="K204" s="162">
        <f>SUM(K205:K206)</f>
        <v>322</v>
      </c>
      <c r="L204" s="162"/>
      <c r="M204" s="162">
        <f>SUM(M205:M206)</f>
        <v>0</v>
      </c>
      <c r="N204" s="161"/>
      <c r="O204" s="161">
        <f>SUM(O205:O206)</f>
        <v>0.01</v>
      </c>
      <c r="P204" s="161"/>
      <c r="Q204" s="161">
        <f>SUM(Q205:Q206)</f>
        <v>0</v>
      </c>
      <c r="R204" s="162"/>
      <c r="S204" s="162"/>
      <c r="T204" s="163"/>
      <c r="U204" s="157"/>
      <c r="V204" s="157">
        <f>SUM(V205:V206)</f>
        <v>0.47</v>
      </c>
      <c r="W204" s="157"/>
      <c r="X204" s="157"/>
      <c r="Y204" s="157"/>
      <c r="AG204" t="s">
        <v>151</v>
      </c>
    </row>
    <row r="205" spans="1:60" ht="22.5" outlineLevel="1" x14ac:dyDescent="0.2">
      <c r="A205" s="180">
        <v>79</v>
      </c>
      <c r="B205" s="181" t="s">
        <v>411</v>
      </c>
      <c r="C205" s="188" t="s">
        <v>412</v>
      </c>
      <c r="D205" s="182" t="s">
        <v>187</v>
      </c>
      <c r="E205" s="183">
        <v>35</v>
      </c>
      <c r="F205" s="184"/>
      <c r="G205" s="185">
        <f>ROUND(E205*F205,2)</f>
        <v>0</v>
      </c>
      <c r="H205" s="184">
        <v>0</v>
      </c>
      <c r="I205" s="185">
        <f>ROUND(E205*H205,2)</f>
        <v>0</v>
      </c>
      <c r="J205" s="184">
        <v>9.1999999999999993</v>
      </c>
      <c r="K205" s="185">
        <f>ROUND(E205*J205,2)</f>
        <v>322</v>
      </c>
      <c r="L205" s="185">
        <v>21</v>
      </c>
      <c r="M205" s="185">
        <f>G205*(1+L205/100)</f>
        <v>0</v>
      </c>
      <c r="N205" s="183">
        <v>0</v>
      </c>
      <c r="O205" s="183">
        <f>ROUND(E205*N205,2)</f>
        <v>0</v>
      </c>
      <c r="P205" s="183">
        <v>0</v>
      </c>
      <c r="Q205" s="183">
        <f>ROUND(E205*P205,2)</f>
        <v>0</v>
      </c>
      <c r="R205" s="185"/>
      <c r="S205" s="185" t="s">
        <v>155</v>
      </c>
      <c r="T205" s="186" t="s">
        <v>155</v>
      </c>
      <c r="U205" s="156">
        <v>1.35E-2</v>
      </c>
      <c r="V205" s="156">
        <f>ROUND(E205*U205,2)</f>
        <v>0.47</v>
      </c>
      <c r="W205" s="156"/>
      <c r="X205" s="156" t="s">
        <v>188</v>
      </c>
      <c r="Y205" s="156" t="s">
        <v>158</v>
      </c>
      <c r="Z205" s="146"/>
      <c r="AA205" s="146"/>
      <c r="AB205" s="146"/>
      <c r="AC205" s="146"/>
      <c r="AD205" s="146"/>
      <c r="AE205" s="146"/>
      <c r="AF205" s="146"/>
      <c r="AG205" s="146" t="s">
        <v>189</v>
      </c>
      <c r="AH205" s="146"/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1" x14ac:dyDescent="0.2">
      <c r="A206" s="180">
        <v>80</v>
      </c>
      <c r="B206" s="181" t="s">
        <v>413</v>
      </c>
      <c r="C206" s="188" t="s">
        <v>414</v>
      </c>
      <c r="D206" s="182" t="s">
        <v>187</v>
      </c>
      <c r="E206" s="183">
        <v>35</v>
      </c>
      <c r="F206" s="184"/>
      <c r="G206" s="185">
        <f>ROUND(E206*F206,2)</f>
        <v>0</v>
      </c>
      <c r="H206" s="184">
        <v>19.3</v>
      </c>
      <c r="I206" s="185">
        <f>ROUND(E206*H206,2)</f>
        <v>675.5</v>
      </c>
      <c r="J206" s="184">
        <v>0</v>
      </c>
      <c r="K206" s="185">
        <f>ROUND(E206*J206,2)</f>
        <v>0</v>
      </c>
      <c r="L206" s="185">
        <v>21</v>
      </c>
      <c r="M206" s="185">
        <f>G206*(1+L206/100)</f>
        <v>0</v>
      </c>
      <c r="N206" s="183">
        <v>2.0000000000000001E-4</v>
      </c>
      <c r="O206" s="183">
        <f>ROUND(E206*N206,2)</f>
        <v>0.01</v>
      </c>
      <c r="P206" s="183">
        <v>0</v>
      </c>
      <c r="Q206" s="183">
        <f>ROUND(E206*P206,2)</f>
        <v>0</v>
      </c>
      <c r="R206" s="185" t="s">
        <v>300</v>
      </c>
      <c r="S206" s="185" t="s">
        <v>155</v>
      </c>
      <c r="T206" s="186" t="s">
        <v>155</v>
      </c>
      <c r="U206" s="156">
        <v>0</v>
      </c>
      <c r="V206" s="156">
        <f>ROUND(E206*U206,2)</f>
        <v>0</v>
      </c>
      <c r="W206" s="156"/>
      <c r="X206" s="156" t="s">
        <v>301</v>
      </c>
      <c r="Y206" s="156" t="s">
        <v>158</v>
      </c>
      <c r="Z206" s="146"/>
      <c r="AA206" s="146"/>
      <c r="AB206" s="146"/>
      <c r="AC206" s="146"/>
      <c r="AD206" s="146"/>
      <c r="AE206" s="146"/>
      <c r="AF206" s="146"/>
      <c r="AG206" s="146" t="s">
        <v>302</v>
      </c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x14ac:dyDescent="0.2">
      <c r="A207" s="158" t="s">
        <v>150</v>
      </c>
      <c r="B207" s="159" t="s">
        <v>111</v>
      </c>
      <c r="C207" s="173" t="s">
        <v>112</v>
      </c>
      <c r="D207" s="160"/>
      <c r="E207" s="161"/>
      <c r="F207" s="162"/>
      <c r="G207" s="162">
        <f>SUMIF(AG208:AG221,"&lt;&gt;NOR",G208:G221)</f>
        <v>0</v>
      </c>
      <c r="H207" s="162"/>
      <c r="I207" s="162">
        <f>SUM(I208:I221)</f>
        <v>0</v>
      </c>
      <c r="J207" s="162"/>
      <c r="K207" s="162">
        <f>SUM(K208:K221)</f>
        <v>794620</v>
      </c>
      <c r="L207" s="162"/>
      <c r="M207" s="162">
        <f>SUM(M208:M221)</f>
        <v>0</v>
      </c>
      <c r="N207" s="161"/>
      <c r="O207" s="161">
        <f>SUM(O208:O221)</f>
        <v>0</v>
      </c>
      <c r="P207" s="161"/>
      <c r="Q207" s="161">
        <f>SUM(Q208:Q221)</f>
        <v>0</v>
      </c>
      <c r="R207" s="162"/>
      <c r="S207" s="162"/>
      <c r="T207" s="163"/>
      <c r="U207" s="157"/>
      <c r="V207" s="157">
        <f>SUM(V208:V221)</f>
        <v>0</v>
      </c>
      <c r="W207" s="157"/>
      <c r="X207" s="157"/>
      <c r="Y207" s="157"/>
      <c r="AG207" t="s">
        <v>151</v>
      </c>
    </row>
    <row r="208" spans="1:60" ht="33.75" outlineLevel="1" x14ac:dyDescent="0.2">
      <c r="A208" s="165">
        <v>81</v>
      </c>
      <c r="B208" s="166" t="s">
        <v>415</v>
      </c>
      <c r="C208" s="174" t="s">
        <v>416</v>
      </c>
      <c r="D208" s="167" t="s">
        <v>339</v>
      </c>
      <c r="E208" s="168">
        <v>2</v>
      </c>
      <c r="F208" s="169"/>
      <c r="G208" s="170">
        <f>ROUND(E208*F208,2)</f>
        <v>0</v>
      </c>
      <c r="H208" s="169">
        <v>0</v>
      </c>
      <c r="I208" s="170">
        <f>ROUND(E208*H208,2)</f>
        <v>0</v>
      </c>
      <c r="J208" s="169">
        <v>24000</v>
      </c>
      <c r="K208" s="170">
        <f>ROUND(E208*J208,2)</f>
        <v>48000</v>
      </c>
      <c r="L208" s="170">
        <v>21</v>
      </c>
      <c r="M208" s="170">
        <f>G208*(1+L208/100)</f>
        <v>0</v>
      </c>
      <c r="N208" s="168">
        <v>0</v>
      </c>
      <c r="O208" s="168">
        <f>ROUND(E208*N208,2)</f>
        <v>0</v>
      </c>
      <c r="P208" s="168">
        <v>0</v>
      </c>
      <c r="Q208" s="168">
        <f>ROUND(E208*P208,2)</f>
        <v>0</v>
      </c>
      <c r="R208" s="170"/>
      <c r="S208" s="170" t="s">
        <v>180</v>
      </c>
      <c r="T208" s="171" t="s">
        <v>156</v>
      </c>
      <c r="U208" s="156">
        <v>0</v>
      </c>
      <c r="V208" s="156">
        <f>ROUND(E208*U208,2)</f>
        <v>0</v>
      </c>
      <c r="W208" s="156"/>
      <c r="X208" s="156" t="s">
        <v>188</v>
      </c>
      <c r="Y208" s="156" t="s">
        <v>158</v>
      </c>
      <c r="Z208" s="146"/>
      <c r="AA208" s="146"/>
      <c r="AB208" s="146"/>
      <c r="AC208" s="146"/>
      <c r="AD208" s="146"/>
      <c r="AE208" s="146"/>
      <c r="AF208" s="146"/>
      <c r="AG208" s="146" t="s">
        <v>189</v>
      </c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2" x14ac:dyDescent="0.2">
      <c r="A209" s="153"/>
      <c r="B209" s="154"/>
      <c r="C209" s="187" t="s">
        <v>417</v>
      </c>
      <c r="D209" s="178"/>
      <c r="E209" s="179">
        <v>2</v>
      </c>
      <c r="F209" s="156"/>
      <c r="G209" s="156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191</v>
      </c>
      <c r="AH209" s="146">
        <v>0</v>
      </c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ht="22.5" outlineLevel="1" x14ac:dyDescent="0.2">
      <c r="A210" s="165">
        <v>82</v>
      </c>
      <c r="B210" s="166" t="s">
        <v>418</v>
      </c>
      <c r="C210" s="174" t="s">
        <v>419</v>
      </c>
      <c r="D210" s="167" t="s">
        <v>339</v>
      </c>
      <c r="E210" s="168">
        <v>4</v>
      </c>
      <c r="F210" s="169"/>
      <c r="G210" s="170">
        <f>ROUND(E210*F210,2)</f>
        <v>0</v>
      </c>
      <c r="H210" s="169">
        <v>0</v>
      </c>
      <c r="I210" s="170">
        <f>ROUND(E210*H210,2)</f>
        <v>0</v>
      </c>
      <c r="J210" s="169">
        <v>10000</v>
      </c>
      <c r="K210" s="170">
        <f>ROUND(E210*J210,2)</f>
        <v>40000</v>
      </c>
      <c r="L210" s="170">
        <v>21</v>
      </c>
      <c r="M210" s="170">
        <f>G210*(1+L210/100)</f>
        <v>0</v>
      </c>
      <c r="N210" s="168">
        <v>0</v>
      </c>
      <c r="O210" s="168">
        <f>ROUND(E210*N210,2)</f>
        <v>0</v>
      </c>
      <c r="P210" s="168">
        <v>0</v>
      </c>
      <c r="Q210" s="168">
        <f>ROUND(E210*P210,2)</f>
        <v>0</v>
      </c>
      <c r="R210" s="170"/>
      <c r="S210" s="170" t="s">
        <v>180</v>
      </c>
      <c r="T210" s="171" t="s">
        <v>156</v>
      </c>
      <c r="U210" s="156">
        <v>0</v>
      </c>
      <c r="V210" s="156">
        <f>ROUND(E210*U210,2)</f>
        <v>0</v>
      </c>
      <c r="W210" s="156"/>
      <c r="X210" s="156" t="s">
        <v>188</v>
      </c>
      <c r="Y210" s="156" t="s">
        <v>158</v>
      </c>
      <c r="Z210" s="146"/>
      <c r="AA210" s="146"/>
      <c r="AB210" s="146"/>
      <c r="AC210" s="146"/>
      <c r="AD210" s="146"/>
      <c r="AE210" s="146"/>
      <c r="AF210" s="146"/>
      <c r="AG210" s="146" t="s">
        <v>189</v>
      </c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2" x14ac:dyDescent="0.2">
      <c r="A211" s="153"/>
      <c r="B211" s="154"/>
      <c r="C211" s="187" t="s">
        <v>420</v>
      </c>
      <c r="D211" s="178"/>
      <c r="E211" s="179">
        <v>4</v>
      </c>
      <c r="F211" s="156"/>
      <c r="G211" s="156"/>
      <c r="H211" s="156"/>
      <c r="I211" s="156"/>
      <c r="J211" s="156"/>
      <c r="K211" s="156"/>
      <c r="L211" s="156"/>
      <c r="M211" s="156"/>
      <c r="N211" s="155"/>
      <c r="O211" s="155"/>
      <c r="P211" s="155"/>
      <c r="Q211" s="155"/>
      <c r="R211" s="156"/>
      <c r="S211" s="156"/>
      <c r="T211" s="156"/>
      <c r="U211" s="156"/>
      <c r="V211" s="156"/>
      <c r="W211" s="156"/>
      <c r="X211" s="156"/>
      <c r="Y211" s="156"/>
      <c r="Z211" s="146"/>
      <c r="AA211" s="146"/>
      <c r="AB211" s="146"/>
      <c r="AC211" s="146"/>
      <c r="AD211" s="146"/>
      <c r="AE211" s="146"/>
      <c r="AF211" s="146"/>
      <c r="AG211" s="146" t="s">
        <v>191</v>
      </c>
      <c r="AH211" s="146">
        <v>0</v>
      </c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outlineLevel="1" x14ac:dyDescent="0.2">
      <c r="A212" s="165">
        <v>83</v>
      </c>
      <c r="B212" s="166" t="s">
        <v>421</v>
      </c>
      <c r="C212" s="174" t="s">
        <v>422</v>
      </c>
      <c r="D212" s="167" t="s">
        <v>339</v>
      </c>
      <c r="E212" s="168">
        <v>6</v>
      </c>
      <c r="F212" s="169"/>
      <c r="G212" s="170">
        <f>ROUND(E212*F212,2)</f>
        <v>0</v>
      </c>
      <c r="H212" s="169">
        <v>0</v>
      </c>
      <c r="I212" s="170">
        <f>ROUND(E212*H212,2)</f>
        <v>0</v>
      </c>
      <c r="J212" s="169">
        <v>22770</v>
      </c>
      <c r="K212" s="170">
        <f>ROUND(E212*J212,2)</f>
        <v>136620</v>
      </c>
      <c r="L212" s="170">
        <v>21</v>
      </c>
      <c r="M212" s="170">
        <f>G212*(1+L212/100)</f>
        <v>0</v>
      </c>
      <c r="N212" s="168">
        <v>0</v>
      </c>
      <c r="O212" s="168">
        <f>ROUND(E212*N212,2)</f>
        <v>0</v>
      </c>
      <c r="P212" s="168">
        <v>0</v>
      </c>
      <c r="Q212" s="168">
        <f>ROUND(E212*P212,2)</f>
        <v>0</v>
      </c>
      <c r="R212" s="170"/>
      <c r="S212" s="170" t="s">
        <v>180</v>
      </c>
      <c r="T212" s="171" t="s">
        <v>156</v>
      </c>
      <c r="U212" s="156">
        <v>0</v>
      </c>
      <c r="V212" s="156">
        <f>ROUND(E212*U212,2)</f>
        <v>0</v>
      </c>
      <c r="W212" s="156"/>
      <c r="X212" s="156" t="s">
        <v>188</v>
      </c>
      <c r="Y212" s="156" t="s">
        <v>158</v>
      </c>
      <c r="Z212" s="146"/>
      <c r="AA212" s="146"/>
      <c r="AB212" s="146"/>
      <c r="AC212" s="146"/>
      <c r="AD212" s="146"/>
      <c r="AE212" s="146"/>
      <c r="AF212" s="146"/>
      <c r="AG212" s="146" t="s">
        <v>189</v>
      </c>
      <c r="AH212" s="146"/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</row>
    <row r="213" spans="1:60" outlineLevel="2" x14ac:dyDescent="0.2">
      <c r="A213" s="153"/>
      <c r="B213" s="154"/>
      <c r="C213" s="187" t="s">
        <v>644</v>
      </c>
      <c r="D213" s="178"/>
      <c r="E213" s="179">
        <v>6</v>
      </c>
      <c r="F213" s="156"/>
      <c r="G213" s="156"/>
      <c r="H213" s="156"/>
      <c r="I213" s="156"/>
      <c r="J213" s="156"/>
      <c r="K213" s="156"/>
      <c r="L213" s="156"/>
      <c r="M213" s="156"/>
      <c r="N213" s="155"/>
      <c r="O213" s="155"/>
      <c r="P213" s="155"/>
      <c r="Q213" s="155"/>
      <c r="R213" s="156"/>
      <c r="S213" s="156"/>
      <c r="T213" s="156"/>
      <c r="U213" s="156"/>
      <c r="V213" s="156"/>
      <c r="W213" s="156"/>
      <c r="X213" s="156"/>
      <c r="Y213" s="156"/>
      <c r="Z213" s="146"/>
      <c r="AA213" s="146"/>
      <c r="AB213" s="146"/>
      <c r="AC213" s="146"/>
      <c r="AD213" s="146"/>
      <c r="AE213" s="146"/>
      <c r="AF213" s="146"/>
      <c r="AG213" s="146" t="s">
        <v>191</v>
      </c>
      <c r="AH213" s="146">
        <v>0</v>
      </c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outlineLevel="3" x14ac:dyDescent="0.2">
      <c r="A214" s="153"/>
      <c r="B214" s="154"/>
      <c r="C214" s="187" t="s">
        <v>423</v>
      </c>
      <c r="D214" s="178"/>
      <c r="E214" s="179"/>
      <c r="F214" s="156"/>
      <c r="G214" s="156"/>
      <c r="H214" s="156"/>
      <c r="I214" s="156"/>
      <c r="J214" s="156"/>
      <c r="K214" s="156"/>
      <c r="L214" s="156"/>
      <c r="M214" s="156"/>
      <c r="N214" s="155"/>
      <c r="O214" s="155"/>
      <c r="P214" s="155"/>
      <c r="Q214" s="155"/>
      <c r="R214" s="156"/>
      <c r="S214" s="156"/>
      <c r="T214" s="156"/>
      <c r="U214" s="156"/>
      <c r="V214" s="156"/>
      <c r="W214" s="156"/>
      <c r="X214" s="156"/>
      <c r="Y214" s="156"/>
      <c r="Z214" s="146"/>
      <c r="AA214" s="146"/>
      <c r="AB214" s="146"/>
      <c r="AC214" s="146"/>
      <c r="AD214" s="146"/>
      <c r="AE214" s="146"/>
      <c r="AF214" s="146"/>
      <c r="AG214" s="146" t="s">
        <v>191</v>
      </c>
      <c r="AH214" s="146">
        <v>0</v>
      </c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</row>
    <row r="215" spans="1:60" outlineLevel="3" x14ac:dyDescent="0.2">
      <c r="A215" s="153"/>
      <c r="B215" s="154"/>
      <c r="C215" s="187" t="s">
        <v>424</v>
      </c>
      <c r="D215" s="178"/>
      <c r="E215" s="179"/>
      <c r="F215" s="156"/>
      <c r="G215" s="156"/>
      <c r="H215" s="156"/>
      <c r="I215" s="156"/>
      <c r="J215" s="156"/>
      <c r="K215" s="156"/>
      <c r="L215" s="156"/>
      <c r="M215" s="156"/>
      <c r="N215" s="155"/>
      <c r="O215" s="155"/>
      <c r="P215" s="155"/>
      <c r="Q215" s="155"/>
      <c r="R215" s="156"/>
      <c r="S215" s="156"/>
      <c r="T215" s="156"/>
      <c r="U215" s="156"/>
      <c r="V215" s="156"/>
      <c r="W215" s="156"/>
      <c r="X215" s="156"/>
      <c r="Y215" s="156"/>
      <c r="Z215" s="146"/>
      <c r="AA215" s="146"/>
      <c r="AB215" s="146"/>
      <c r="AC215" s="146"/>
      <c r="AD215" s="146"/>
      <c r="AE215" s="146"/>
      <c r="AF215" s="146"/>
      <c r="AG215" s="146" t="s">
        <v>191</v>
      </c>
      <c r="AH215" s="146">
        <v>0</v>
      </c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3" x14ac:dyDescent="0.2">
      <c r="A216" s="153"/>
      <c r="B216" s="154"/>
      <c r="C216" s="187" t="s">
        <v>425</v>
      </c>
      <c r="D216" s="178"/>
      <c r="E216" s="179"/>
      <c r="F216" s="156"/>
      <c r="G216" s="156"/>
      <c r="H216" s="156"/>
      <c r="I216" s="156"/>
      <c r="J216" s="156"/>
      <c r="K216" s="156"/>
      <c r="L216" s="156"/>
      <c r="M216" s="156"/>
      <c r="N216" s="155"/>
      <c r="O216" s="155"/>
      <c r="P216" s="155"/>
      <c r="Q216" s="155"/>
      <c r="R216" s="156"/>
      <c r="S216" s="156"/>
      <c r="T216" s="156"/>
      <c r="U216" s="156"/>
      <c r="V216" s="156"/>
      <c r="W216" s="156"/>
      <c r="X216" s="156"/>
      <c r="Y216" s="156"/>
      <c r="Z216" s="146"/>
      <c r="AA216" s="146"/>
      <c r="AB216" s="146"/>
      <c r="AC216" s="146"/>
      <c r="AD216" s="146"/>
      <c r="AE216" s="146"/>
      <c r="AF216" s="146"/>
      <c r="AG216" s="146" t="s">
        <v>191</v>
      </c>
      <c r="AH216" s="146">
        <v>0</v>
      </c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3" x14ac:dyDescent="0.2">
      <c r="A217" s="153"/>
      <c r="B217" s="154"/>
      <c r="C217" s="187" t="s">
        <v>426</v>
      </c>
      <c r="D217" s="178"/>
      <c r="E217" s="179"/>
      <c r="F217" s="156"/>
      <c r="G217" s="156"/>
      <c r="H217" s="156"/>
      <c r="I217" s="156"/>
      <c r="J217" s="156"/>
      <c r="K217" s="156"/>
      <c r="L217" s="156"/>
      <c r="M217" s="156"/>
      <c r="N217" s="155"/>
      <c r="O217" s="155"/>
      <c r="P217" s="155"/>
      <c r="Q217" s="155"/>
      <c r="R217" s="156"/>
      <c r="S217" s="156"/>
      <c r="T217" s="156"/>
      <c r="U217" s="156"/>
      <c r="V217" s="156"/>
      <c r="W217" s="156"/>
      <c r="X217" s="156"/>
      <c r="Y217" s="156"/>
      <c r="Z217" s="146"/>
      <c r="AA217" s="146"/>
      <c r="AB217" s="146"/>
      <c r="AC217" s="146"/>
      <c r="AD217" s="146"/>
      <c r="AE217" s="146"/>
      <c r="AF217" s="146"/>
      <c r="AG217" s="146" t="s">
        <v>191</v>
      </c>
      <c r="AH217" s="146">
        <v>0</v>
      </c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1" x14ac:dyDescent="0.2">
      <c r="A218" s="165">
        <v>84</v>
      </c>
      <c r="B218" s="166" t="s">
        <v>427</v>
      </c>
      <c r="C218" s="174" t="s">
        <v>428</v>
      </c>
      <c r="D218" s="167" t="s">
        <v>339</v>
      </c>
      <c r="E218" s="168">
        <v>6</v>
      </c>
      <c r="F218" s="169"/>
      <c r="G218" s="170">
        <f>ROUND(E218*F218,2)</f>
        <v>0</v>
      </c>
      <c r="H218" s="169">
        <v>0</v>
      </c>
      <c r="I218" s="170">
        <f>ROUND(E218*H218,2)</f>
        <v>0</v>
      </c>
      <c r="J218" s="169">
        <v>90000</v>
      </c>
      <c r="K218" s="170">
        <f>ROUND(E218*J218,2)</f>
        <v>540000</v>
      </c>
      <c r="L218" s="170">
        <v>21</v>
      </c>
      <c r="M218" s="170">
        <f>G218*(1+L218/100)</f>
        <v>0</v>
      </c>
      <c r="N218" s="168">
        <v>0</v>
      </c>
      <c r="O218" s="168">
        <f>ROUND(E218*N218,2)</f>
        <v>0</v>
      </c>
      <c r="P218" s="168">
        <v>0</v>
      </c>
      <c r="Q218" s="168">
        <f>ROUND(E218*P218,2)</f>
        <v>0</v>
      </c>
      <c r="R218" s="170"/>
      <c r="S218" s="170" t="s">
        <v>180</v>
      </c>
      <c r="T218" s="171" t="s">
        <v>156</v>
      </c>
      <c r="U218" s="156">
        <v>0</v>
      </c>
      <c r="V218" s="156">
        <f>ROUND(E218*U218,2)</f>
        <v>0</v>
      </c>
      <c r="W218" s="156"/>
      <c r="X218" s="156" t="s">
        <v>188</v>
      </c>
      <c r="Y218" s="156" t="s">
        <v>158</v>
      </c>
      <c r="Z218" s="146"/>
      <c r="AA218" s="146"/>
      <c r="AB218" s="146"/>
      <c r="AC218" s="146"/>
      <c r="AD218" s="146"/>
      <c r="AE218" s="146"/>
      <c r="AF218" s="146"/>
      <c r="AG218" s="146" t="s">
        <v>189</v>
      </c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2" x14ac:dyDescent="0.2">
      <c r="A219" s="153"/>
      <c r="B219" s="154"/>
      <c r="C219" s="187" t="s">
        <v>429</v>
      </c>
      <c r="D219" s="178"/>
      <c r="E219" s="179">
        <v>6</v>
      </c>
      <c r="F219" s="156"/>
      <c r="G219" s="156"/>
      <c r="H219" s="156"/>
      <c r="I219" s="156"/>
      <c r="J219" s="156"/>
      <c r="K219" s="156"/>
      <c r="L219" s="156"/>
      <c r="M219" s="156"/>
      <c r="N219" s="155"/>
      <c r="O219" s="155"/>
      <c r="P219" s="155"/>
      <c r="Q219" s="155"/>
      <c r="R219" s="156"/>
      <c r="S219" s="156"/>
      <c r="T219" s="156"/>
      <c r="U219" s="156"/>
      <c r="V219" s="156"/>
      <c r="W219" s="156"/>
      <c r="X219" s="156"/>
      <c r="Y219" s="156"/>
      <c r="Z219" s="146"/>
      <c r="AA219" s="146"/>
      <c r="AB219" s="146"/>
      <c r="AC219" s="146"/>
      <c r="AD219" s="146"/>
      <c r="AE219" s="146"/>
      <c r="AF219" s="146"/>
      <c r="AG219" s="146" t="s">
        <v>191</v>
      </c>
      <c r="AH219" s="146">
        <v>0</v>
      </c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ht="22.5" outlineLevel="1" x14ac:dyDescent="0.2">
      <c r="A220" s="165">
        <v>85</v>
      </c>
      <c r="B220" s="166" t="s">
        <v>430</v>
      </c>
      <c r="C220" s="174" t="s">
        <v>431</v>
      </c>
      <c r="D220" s="167" t="s">
        <v>179</v>
      </c>
      <c r="E220" s="168">
        <v>6</v>
      </c>
      <c r="F220" s="169"/>
      <c r="G220" s="170">
        <f>ROUND(E220*F220,2)</f>
        <v>0</v>
      </c>
      <c r="H220" s="169">
        <v>0</v>
      </c>
      <c r="I220" s="170">
        <f>ROUND(E220*H220,2)</f>
        <v>0</v>
      </c>
      <c r="J220" s="169">
        <v>5000</v>
      </c>
      <c r="K220" s="170">
        <f>ROUND(E220*J220,2)</f>
        <v>30000</v>
      </c>
      <c r="L220" s="170">
        <v>21</v>
      </c>
      <c r="M220" s="170">
        <f>G220*(1+L220/100)</f>
        <v>0</v>
      </c>
      <c r="N220" s="168">
        <v>0</v>
      </c>
      <c r="O220" s="168">
        <f>ROUND(E220*N220,2)</f>
        <v>0</v>
      </c>
      <c r="P220" s="168">
        <v>0</v>
      </c>
      <c r="Q220" s="168">
        <f>ROUND(E220*P220,2)</f>
        <v>0</v>
      </c>
      <c r="R220" s="170"/>
      <c r="S220" s="170" t="s">
        <v>180</v>
      </c>
      <c r="T220" s="171" t="s">
        <v>156</v>
      </c>
      <c r="U220" s="156">
        <v>0</v>
      </c>
      <c r="V220" s="156">
        <f>ROUND(E220*U220,2)</f>
        <v>0</v>
      </c>
      <c r="W220" s="156"/>
      <c r="X220" s="156" t="s">
        <v>188</v>
      </c>
      <c r="Y220" s="156" t="s">
        <v>158</v>
      </c>
      <c r="Z220" s="146"/>
      <c r="AA220" s="146"/>
      <c r="AB220" s="146"/>
      <c r="AC220" s="146"/>
      <c r="AD220" s="146"/>
      <c r="AE220" s="146"/>
      <c r="AF220" s="146"/>
      <c r="AG220" s="146" t="s">
        <v>189</v>
      </c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2" x14ac:dyDescent="0.2">
      <c r="A221" s="153"/>
      <c r="B221" s="154"/>
      <c r="C221" s="187" t="s">
        <v>432</v>
      </c>
      <c r="D221" s="178"/>
      <c r="E221" s="179">
        <v>6</v>
      </c>
      <c r="F221" s="156"/>
      <c r="G221" s="156"/>
      <c r="H221" s="156"/>
      <c r="I221" s="156"/>
      <c r="J221" s="156"/>
      <c r="K221" s="156"/>
      <c r="L221" s="156"/>
      <c r="M221" s="156"/>
      <c r="N221" s="155"/>
      <c r="O221" s="155"/>
      <c r="P221" s="155"/>
      <c r="Q221" s="155"/>
      <c r="R221" s="156"/>
      <c r="S221" s="156"/>
      <c r="T221" s="156"/>
      <c r="U221" s="156"/>
      <c r="V221" s="156"/>
      <c r="W221" s="156"/>
      <c r="X221" s="156"/>
      <c r="Y221" s="156"/>
      <c r="Z221" s="146"/>
      <c r="AA221" s="146"/>
      <c r="AB221" s="146"/>
      <c r="AC221" s="146"/>
      <c r="AD221" s="146"/>
      <c r="AE221" s="146"/>
      <c r="AF221" s="146"/>
      <c r="AG221" s="146" t="s">
        <v>191</v>
      </c>
      <c r="AH221" s="146">
        <v>0</v>
      </c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x14ac:dyDescent="0.2">
      <c r="A222" s="158" t="s">
        <v>150</v>
      </c>
      <c r="B222" s="159" t="s">
        <v>113</v>
      </c>
      <c r="C222" s="173" t="s">
        <v>114</v>
      </c>
      <c r="D222" s="160"/>
      <c r="E222" s="161"/>
      <c r="F222" s="162"/>
      <c r="G222" s="162">
        <f>SUM(G223:G240)</f>
        <v>0</v>
      </c>
      <c r="H222" s="162"/>
      <c r="I222" s="162">
        <f>SUM(I223:I240)</f>
        <v>18400</v>
      </c>
      <c r="J222" s="162"/>
      <c r="K222" s="162">
        <f>SUM(K223:K240)</f>
        <v>318850</v>
      </c>
      <c r="L222" s="162"/>
      <c r="M222" s="162">
        <f>SUM(M223:M240)</f>
        <v>0</v>
      </c>
      <c r="N222" s="161"/>
      <c r="O222" s="161">
        <f>SUM(O223:O240)</f>
        <v>7.0000000000000007E-2</v>
      </c>
      <c r="P222" s="161"/>
      <c r="Q222" s="161">
        <f>SUM(Q223:Q240)</f>
        <v>0</v>
      </c>
      <c r="R222" s="162"/>
      <c r="S222" s="162"/>
      <c r="T222" s="163"/>
      <c r="U222" s="157"/>
      <c r="V222" s="157">
        <f>SUM(V223:V240)</f>
        <v>21.65</v>
      </c>
      <c r="W222" s="157"/>
      <c r="X222" s="157"/>
      <c r="Y222" s="157"/>
      <c r="AG222" t="s">
        <v>151</v>
      </c>
    </row>
    <row r="223" spans="1:60" ht="22.5" outlineLevel="1" x14ac:dyDescent="0.2">
      <c r="A223" s="180">
        <v>86</v>
      </c>
      <c r="B223" s="181" t="s">
        <v>433</v>
      </c>
      <c r="C223" s="188" t="s">
        <v>434</v>
      </c>
      <c r="D223" s="182" t="s">
        <v>220</v>
      </c>
      <c r="E223" s="183">
        <v>125</v>
      </c>
      <c r="F223" s="184"/>
      <c r="G223" s="185">
        <f t="shared" ref="G223:G240" si="21">ROUND(E223*F223,2)</f>
        <v>0</v>
      </c>
      <c r="H223" s="184">
        <v>0</v>
      </c>
      <c r="I223" s="185">
        <f t="shared" ref="I223:I240" si="22">ROUND(E223*H223,2)</f>
        <v>0</v>
      </c>
      <c r="J223" s="184">
        <v>50</v>
      </c>
      <c r="K223" s="185">
        <f t="shared" ref="K223:K240" si="23">ROUND(E223*J223,2)</f>
        <v>6250</v>
      </c>
      <c r="L223" s="185">
        <v>21</v>
      </c>
      <c r="M223" s="185">
        <f t="shared" ref="M223:M240" si="24">G223*(1+L223/100)</f>
        <v>0</v>
      </c>
      <c r="N223" s="183">
        <v>0</v>
      </c>
      <c r="O223" s="183">
        <f t="shared" ref="O223:O240" si="25">ROUND(E223*N223,2)</f>
        <v>0</v>
      </c>
      <c r="P223" s="183">
        <v>0</v>
      </c>
      <c r="Q223" s="183">
        <f t="shared" ref="Q223:Q240" si="26">ROUND(E223*P223,2)</f>
        <v>0</v>
      </c>
      <c r="R223" s="185"/>
      <c r="S223" s="185" t="s">
        <v>180</v>
      </c>
      <c r="T223" s="186" t="s">
        <v>156</v>
      </c>
      <c r="U223" s="156">
        <v>5.0959999999999998E-2</v>
      </c>
      <c r="V223" s="156">
        <f t="shared" ref="V223:V240" si="27">ROUND(E223*U223,2)</f>
        <v>6.37</v>
      </c>
      <c r="W223" s="156"/>
      <c r="X223" s="156" t="s">
        <v>188</v>
      </c>
      <c r="Y223" s="156" t="s">
        <v>158</v>
      </c>
      <c r="Z223" s="146"/>
      <c r="AA223" s="146"/>
      <c r="AB223" s="146"/>
      <c r="AC223" s="146"/>
      <c r="AD223" s="146"/>
      <c r="AE223" s="146"/>
      <c r="AF223" s="146"/>
      <c r="AG223" s="146" t="s">
        <v>189</v>
      </c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ht="22.5" outlineLevel="1" x14ac:dyDescent="0.2">
      <c r="A224" s="180">
        <v>87</v>
      </c>
      <c r="B224" s="181" t="s">
        <v>435</v>
      </c>
      <c r="C224" s="188" t="s">
        <v>436</v>
      </c>
      <c r="D224" s="182" t="s">
        <v>220</v>
      </c>
      <c r="E224" s="183">
        <v>150</v>
      </c>
      <c r="F224" s="184"/>
      <c r="G224" s="185">
        <f t="shared" si="21"/>
        <v>0</v>
      </c>
      <c r="H224" s="184">
        <v>0</v>
      </c>
      <c r="I224" s="185">
        <f t="shared" si="22"/>
        <v>0</v>
      </c>
      <c r="J224" s="184">
        <v>75</v>
      </c>
      <c r="K224" s="185">
        <f t="shared" si="23"/>
        <v>11250</v>
      </c>
      <c r="L224" s="185">
        <v>21</v>
      </c>
      <c r="M224" s="185">
        <f t="shared" si="24"/>
        <v>0</v>
      </c>
      <c r="N224" s="183">
        <v>0</v>
      </c>
      <c r="O224" s="183">
        <f t="shared" si="25"/>
        <v>0</v>
      </c>
      <c r="P224" s="183">
        <v>0</v>
      </c>
      <c r="Q224" s="183">
        <f t="shared" si="26"/>
        <v>0</v>
      </c>
      <c r="R224" s="185"/>
      <c r="S224" s="185" t="s">
        <v>180</v>
      </c>
      <c r="T224" s="186" t="s">
        <v>156</v>
      </c>
      <c r="U224" s="156">
        <v>5.0959999999999998E-2</v>
      </c>
      <c r="V224" s="156">
        <f t="shared" si="27"/>
        <v>7.64</v>
      </c>
      <c r="W224" s="156"/>
      <c r="X224" s="156" t="s">
        <v>188</v>
      </c>
      <c r="Y224" s="156" t="s">
        <v>158</v>
      </c>
      <c r="Z224" s="146"/>
      <c r="AA224" s="146"/>
      <c r="AB224" s="146"/>
      <c r="AC224" s="146"/>
      <c r="AD224" s="146"/>
      <c r="AE224" s="146"/>
      <c r="AF224" s="146"/>
      <c r="AG224" s="146" t="s">
        <v>189</v>
      </c>
      <c r="AH224" s="146"/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outlineLevel="1" x14ac:dyDescent="0.2">
      <c r="A225" s="180">
        <v>88</v>
      </c>
      <c r="B225" s="181" t="s">
        <v>437</v>
      </c>
      <c r="C225" s="188" t="s">
        <v>438</v>
      </c>
      <c r="D225" s="182" t="s">
        <v>220</v>
      </c>
      <c r="E225" s="183">
        <v>150</v>
      </c>
      <c r="F225" s="184"/>
      <c r="G225" s="185">
        <f t="shared" si="21"/>
        <v>0</v>
      </c>
      <c r="H225" s="184">
        <v>0</v>
      </c>
      <c r="I225" s="185">
        <f t="shared" si="22"/>
        <v>0</v>
      </c>
      <c r="J225" s="184">
        <v>55</v>
      </c>
      <c r="K225" s="185">
        <f t="shared" si="23"/>
        <v>8250</v>
      </c>
      <c r="L225" s="185">
        <v>21</v>
      </c>
      <c r="M225" s="185">
        <f t="shared" si="24"/>
        <v>0</v>
      </c>
      <c r="N225" s="183">
        <v>0</v>
      </c>
      <c r="O225" s="183">
        <f t="shared" si="25"/>
        <v>0</v>
      </c>
      <c r="P225" s="183">
        <v>0</v>
      </c>
      <c r="Q225" s="183">
        <f t="shared" si="26"/>
        <v>0</v>
      </c>
      <c r="R225" s="185"/>
      <c r="S225" s="185" t="s">
        <v>180</v>
      </c>
      <c r="T225" s="186" t="s">
        <v>156</v>
      </c>
      <c r="U225" s="156">
        <v>5.0959999999999998E-2</v>
      </c>
      <c r="V225" s="156">
        <f t="shared" si="27"/>
        <v>7.64</v>
      </c>
      <c r="W225" s="156"/>
      <c r="X225" s="156" t="s">
        <v>188</v>
      </c>
      <c r="Y225" s="156" t="s">
        <v>158</v>
      </c>
      <c r="Z225" s="146"/>
      <c r="AA225" s="146"/>
      <c r="AB225" s="146"/>
      <c r="AC225" s="146"/>
      <c r="AD225" s="146"/>
      <c r="AE225" s="146"/>
      <c r="AF225" s="146"/>
      <c r="AG225" s="146" t="s">
        <v>189</v>
      </c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outlineLevel="1" x14ac:dyDescent="0.2">
      <c r="A226" s="180">
        <v>89</v>
      </c>
      <c r="B226" s="181" t="s">
        <v>439</v>
      </c>
      <c r="C226" s="188" t="s">
        <v>440</v>
      </c>
      <c r="D226" s="182" t="s">
        <v>339</v>
      </c>
      <c r="E226" s="183">
        <v>16</v>
      </c>
      <c r="F226" s="184"/>
      <c r="G226" s="185">
        <f t="shared" si="21"/>
        <v>0</v>
      </c>
      <c r="H226" s="184">
        <v>0</v>
      </c>
      <c r="I226" s="185">
        <f t="shared" si="22"/>
        <v>0</v>
      </c>
      <c r="J226" s="184">
        <v>350</v>
      </c>
      <c r="K226" s="185">
        <f t="shared" si="23"/>
        <v>5600</v>
      </c>
      <c r="L226" s="185">
        <v>21</v>
      </c>
      <c r="M226" s="185">
        <f t="shared" si="24"/>
        <v>0</v>
      </c>
      <c r="N226" s="183">
        <v>0</v>
      </c>
      <c r="O226" s="183">
        <f t="shared" si="25"/>
        <v>0</v>
      </c>
      <c r="P226" s="183">
        <v>0</v>
      </c>
      <c r="Q226" s="183">
        <f t="shared" si="26"/>
        <v>0</v>
      </c>
      <c r="R226" s="185"/>
      <c r="S226" s="185" t="s">
        <v>180</v>
      </c>
      <c r="T226" s="186" t="s">
        <v>156</v>
      </c>
      <c r="U226" s="156">
        <v>0</v>
      </c>
      <c r="V226" s="156">
        <f t="shared" si="27"/>
        <v>0</v>
      </c>
      <c r="W226" s="156"/>
      <c r="X226" s="156" t="s">
        <v>188</v>
      </c>
      <c r="Y226" s="156" t="s">
        <v>158</v>
      </c>
      <c r="Z226" s="146"/>
      <c r="AA226" s="146"/>
      <c r="AB226" s="146"/>
      <c r="AC226" s="146"/>
      <c r="AD226" s="146"/>
      <c r="AE226" s="146"/>
      <c r="AF226" s="146"/>
      <c r="AG226" s="146" t="s">
        <v>189</v>
      </c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ht="33.75" outlineLevel="1" x14ac:dyDescent="0.2">
      <c r="A227" s="180">
        <v>90</v>
      </c>
      <c r="B227" s="181" t="s">
        <v>441</v>
      </c>
      <c r="C227" s="188" t="s">
        <v>442</v>
      </c>
      <c r="D227" s="182" t="s">
        <v>179</v>
      </c>
      <c r="E227" s="183">
        <v>1</v>
      </c>
      <c r="F227" s="184"/>
      <c r="G227" s="185">
        <f t="shared" si="21"/>
        <v>0</v>
      </c>
      <c r="H227" s="184">
        <v>0</v>
      </c>
      <c r="I227" s="185">
        <f t="shared" si="22"/>
        <v>0</v>
      </c>
      <c r="J227" s="184">
        <v>7900</v>
      </c>
      <c r="K227" s="185">
        <f t="shared" si="23"/>
        <v>7900</v>
      </c>
      <c r="L227" s="185">
        <v>21</v>
      </c>
      <c r="M227" s="185">
        <f t="shared" si="24"/>
        <v>0</v>
      </c>
      <c r="N227" s="183">
        <v>0</v>
      </c>
      <c r="O227" s="183">
        <f t="shared" si="25"/>
        <v>0</v>
      </c>
      <c r="P227" s="183">
        <v>0</v>
      </c>
      <c r="Q227" s="183">
        <f t="shared" si="26"/>
        <v>0</v>
      </c>
      <c r="R227" s="185"/>
      <c r="S227" s="185" t="s">
        <v>180</v>
      </c>
      <c r="T227" s="186" t="s">
        <v>156</v>
      </c>
      <c r="U227" s="156">
        <v>0</v>
      </c>
      <c r="V227" s="156">
        <f t="shared" si="27"/>
        <v>0</v>
      </c>
      <c r="W227" s="156"/>
      <c r="X227" s="156" t="s">
        <v>188</v>
      </c>
      <c r="Y227" s="156" t="s">
        <v>158</v>
      </c>
      <c r="Z227" s="146"/>
      <c r="AA227" s="146"/>
      <c r="AB227" s="146"/>
      <c r="AC227" s="146"/>
      <c r="AD227" s="146"/>
      <c r="AE227" s="146"/>
      <c r="AF227" s="146"/>
      <c r="AG227" s="146" t="s">
        <v>189</v>
      </c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ht="22.5" outlineLevel="1" x14ac:dyDescent="0.2">
      <c r="A228" s="180">
        <v>91</v>
      </c>
      <c r="B228" s="181" t="s">
        <v>443</v>
      </c>
      <c r="C228" s="188" t="s">
        <v>444</v>
      </c>
      <c r="D228" s="182" t="s">
        <v>339</v>
      </c>
      <c r="E228" s="183">
        <v>30</v>
      </c>
      <c r="F228" s="184"/>
      <c r="G228" s="185">
        <f t="shared" si="21"/>
        <v>0</v>
      </c>
      <c r="H228" s="184">
        <v>0</v>
      </c>
      <c r="I228" s="185">
        <f t="shared" si="22"/>
        <v>0</v>
      </c>
      <c r="J228" s="184">
        <v>350</v>
      </c>
      <c r="K228" s="185">
        <f t="shared" si="23"/>
        <v>10500</v>
      </c>
      <c r="L228" s="185">
        <v>21</v>
      </c>
      <c r="M228" s="185">
        <f t="shared" si="24"/>
        <v>0</v>
      </c>
      <c r="N228" s="183">
        <v>0</v>
      </c>
      <c r="O228" s="183">
        <f t="shared" si="25"/>
        <v>0</v>
      </c>
      <c r="P228" s="183">
        <v>0</v>
      </c>
      <c r="Q228" s="183">
        <f t="shared" si="26"/>
        <v>0</v>
      </c>
      <c r="R228" s="185"/>
      <c r="S228" s="185" t="s">
        <v>180</v>
      </c>
      <c r="T228" s="186" t="s">
        <v>156</v>
      </c>
      <c r="U228" s="156">
        <v>0</v>
      </c>
      <c r="V228" s="156">
        <f t="shared" si="27"/>
        <v>0</v>
      </c>
      <c r="W228" s="156"/>
      <c r="X228" s="156" t="s">
        <v>188</v>
      </c>
      <c r="Y228" s="156" t="s">
        <v>158</v>
      </c>
      <c r="Z228" s="146"/>
      <c r="AA228" s="146"/>
      <c r="AB228" s="146"/>
      <c r="AC228" s="146"/>
      <c r="AD228" s="146"/>
      <c r="AE228" s="146"/>
      <c r="AF228" s="146"/>
      <c r="AG228" s="146" t="s">
        <v>189</v>
      </c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ht="22.5" outlineLevel="1" x14ac:dyDescent="0.2">
      <c r="A229" s="180">
        <v>92</v>
      </c>
      <c r="B229" s="181" t="s">
        <v>445</v>
      </c>
      <c r="C229" s="188" t="s">
        <v>446</v>
      </c>
      <c r="D229" s="182" t="s">
        <v>339</v>
      </c>
      <c r="E229" s="183">
        <v>18</v>
      </c>
      <c r="F229" s="184"/>
      <c r="G229" s="185">
        <f t="shared" si="21"/>
        <v>0</v>
      </c>
      <c r="H229" s="184">
        <v>0</v>
      </c>
      <c r="I229" s="185">
        <f t="shared" si="22"/>
        <v>0</v>
      </c>
      <c r="J229" s="184">
        <v>6900</v>
      </c>
      <c r="K229" s="185">
        <f t="shared" si="23"/>
        <v>124200</v>
      </c>
      <c r="L229" s="185">
        <v>21</v>
      </c>
      <c r="M229" s="185">
        <f t="shared" si="24"/>
        <v>0</v>
      </c>
      <c r="N229" s="183">
        <v>0</v>
      </c>
      <c r="O229" s="183">
        <f t="shared" si="25"/>
        <v>0</v>
      </c>
      <c r="P229" s="183">
        <v>0</v>
      </c>
      <c r="Q229" s="183">
        <f t="shared" si="26"/>
        <v>0</v>
      </c>
      <c r="R229" s="185"/>
      <c r="S229" s="185" t="s">
        <v>180</v>
      </c>
      <c r="T229" s="186" t="s">
        <v>156</v>
      </c>
      <c r="U229" s="156">
        <v>0</v>
      </c>
      <c r="V229" s="156">
        <f t="shared" si="27"/>
        <v>0</v>
      </c>
      <c r="W229" s="156"/>
      <c r="X229" s="156" t="s">
        <v>188</v>
      </c>
      <c r="Y229" s="156" t="s">
        <v>158</v>
      </c>
      <c r="Z229" s="146"/>
      <c r="AA229" s="146"/>
      <c r="AB229" s="146"/>
      <c r="AC229" s="146"/>
      <c r="AD229" s="146"/>
      <c r="AE229" s="146"/>
      <c r="AF229" s="146"/>
      <c r="AG229" s="146" t="s">
        <v>189</v>
      </c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</row>
    <row r="230" spans="1:60" ht="22.5" outlineLevel="1" x14ac:dyDescent="0.2">
      <c r="A230" s="180">
        <v>93</v>
      </c>
      <c r="B230" s="181" t="s">
        <v>447</v>
      </c>
      <c r="C230" s="188" t="s">
        <v>448</v>
      </c>
      <c r="D230" s="182" t="s">
        <v>339</v>
      </c>
      <c r="E230" s="183">
        <v>50</v>
      </c>
      <c r="F230" s="184"/>
      <c r="G230" s="185">
        <f t="shared" si="21"/>
        <v>0</v>
      </c>
      <c r="H230" s="184">
        <v>0</v>
      </c>
      <c r="I230" s="185">
        <f t="shared" si="22"/>
        <v>0</v>
      </c>
      <c r="J230" s="184">
        <v>950</v>
      </c>
      <c r="K230" s="185">
        <f t="shared" si="23"/>
        <v>47500</v>
      </c>
      <c r="L230" s="185">
        <v>21</v>
      </c>
      <c r="M230" s="185">
        <f t="shared" si="24"/>
        <v>0</v>
      </c>
      <c r="N230" s="183">
        <v>0</v>
      </c>
      <c r="O230" s="183">
        <f t="shared" si="25"/>
        <v>0</v>
      </c>
      <c r="P230" s="183">
        <v>0</v>
      </c>
      <c r="Q230" s="183">
        <f t="shared" si="26"/>
        <v>0</v>
      </c>
      <c r="R230" s="185"/>
      <c r="S230" s="185" t="s">
        <v>180</v>
      </c>
      <c r="T230" s="186" t="s">
        <v>156</v>
      </c>
      <c r="U230" s="156">
        <v>0</v>
      </c>
      <c r="V230" s="156">
        <f t="shared" si="27"/>
        <v>0</v>
      </c>
      <c r="W230" s="156"/>
      <c r="X230" s="156" t="s">
        <v>188</v>
      </c>
      <c r="Y230" s="156" t="s">
        <v>158</v>
      </c>
      <c r="Z230" s="146"/>
      <c r="AA230" s="146"/>
      <c r="AB230" s="146"/>
      <c r="AC230" s="146"/>
      <c r="AD230" s="146"/>
      <c r="AE230" s="146"/>
      <c r="AF230" s="146"/>
      <c r="AG230" s="146" t="s">
        <v>189</v>
      </c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ht="22.5" outlineLevel="1" x14ac:dyDescent="0.2">
      <c r="A231" s="180">
        <v>94</v>
      </c>
      <c r="B231" s="181" t="s">
        <v>449</v>
      </c>
      <c r="C231" s="188" t="s">
        <v>450</v>
      </c>
      <c r="D231" s="182" t="s">
        <v>179</v>
      </c>
      <c r="E231" s="183">
        <v>1</v>
      </c>
      <c r="F231" s="184"/>
      <c r="G231" s="185">
        <f t="shared" si="21"/>
        <v>0</v>
      </c>
      <c r="H231" s="184">
        <v>0</v>
      </c>
      <c r="I231" s="185">
        <f t="shared" si="22"/>
        <v>0</v>
      </c>
      <c r="J231" s="184">
        <v>15000</v>
      </c>
      <c r="K231" s="185">
        <f t="shared" si="23"/>
        <v>15000</v>
      </c>
      <c r="L231" s="185">
        <v>21</v>
      </c>
      <c r="M231" s="185">
        <f t="shared" si="24"/>
        <v>0</v>
      </c>
      <c r="N231" s="183">
        <v>0</v>
      </c>
      <c r="O231" s="183">
        <f t="shared" si="25"/>
        <v>0</v>
      </c>
      <c r="P231" s="183">
        <v>0</v>
      </c>
      <c r="Q231" s="183">
        <f t="shared" si="26"/>
        <v>0</v>
      </c>
      <c r="R231" s="185"/>
      <c r="S231" s="185" t="s">
        <v>180</v>
      </c>
      <c r="T231" s="186" t="s">
        <v>156</v>
      </c>
      <c r="U231" s="156">
        <v>0</v>
      </c>
      <c r="V231" s="156">
        <f t="shared" si="27"/>
        <v>0</v>
      </c>
      <c r="W231" s="156"/>
      <c r="X231" s="156" t="s">
        <v>188</v>
      </c>
      <c r="Y231" s="156" t="s">
        <v>158</v>
      </c>
      <c r="Z231" s="146"/>
      <c r="AA231" s="146"/>
      <c r="AB231" s="146"/>
      <c r="AC231" s="146"/>
      <c r="AD231" s="146"/>
      <c r="AE231" s="146"/>
      <c r="AF231" s="146"/>
      <c r="AG231" s="146" t="s">
        <v>189</v>
      </c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outlineLevel="1" x14ac:dyDescent="0.2">
      <c r="A232" s="180">
        <v>95</v>
      </c>
      <c r="B232" s="181" t="s">
        <v>451</v>
      </c>
      <c r="C232" s="188" t="s">
        <v>452</v>
      </c>
      <c r="D232" s="182" t="s">
        <v>179</v>
      </c>
      <c r="E232" s="183">
        <v>1</v>
      </c>
      <c r="F232" s="184"/>
      <c r="G232" s="185">
        <f t="shared" si="21"/>
        <v>0</v>
      </c>
      <c r="H232" s="184">
        <v>0</v>
      </c>
      <c r="I232" s="185">
        <f t="shared" si="22"/>
        <v>0</v>
      </c>
      <c r="J232" s="184">
        <v>7500</v>
      </c>
      <c r="K232" s="185">
        <f t="shared" si="23"/>
        <v>7500</v>
      </c>
      <c r="L232" s="185">
        <v>21</v>
      </c>
      <c r="M232" s="185">
        <f t="shared" si="24"/>
        <v>0</v>
      </c>
      <c r="N232" s="183">
        <v>0</v>
      </c>
      <c r="O232" s="183">
        <f t="shared" si="25"/>
        <v>0</v>
      </c>
      <c r="P232" s="183">
        <v>0</v>
      </c>
      <c r="Q232" s="183">
        <f t="shared" si="26"/>
        <v>0</v>
      </c>
      <c r="R232" s="185"/>
      <c r="S232" s="185" t="s">
        <v>180</v>
      </c>
      <c r="T232" s="186" t="s">
        <v>156</v>
      </c>
      <c r="U232" s="156">
        <v>0</v>
      </c>
      <c r="V232" s="156">
        <f t="shared" si="27"/>
        <v>0</v>
      </c>
      <c r="W232" s="156"/>
      <c r="X232" s="156" t="s">
        <v>188</v>
      </c>
      <c r="Y232" s="156" t="s">
        <v>158</v>
      </c>
      <c r="Z232" s="146"/>
      <c r="AA232" s="146"/>
      <c r="AB232" s="146"/>
      <c r="AC232" s="146"/>
      <c r="AD232" s="146"/>
      <c r="AE232" s="146"/>
      <c r="AF232" s="146"/>
      <c r="AG232" s="146" t="s">
        <v>189</v>
      </c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ht="22.5" outlineLevel="1" x14ac:dyDescent="0.2">
      <c r="A233" s="180">
        <v>96</v>
      </c>
      <c r="B233" s="181" t="s">
        <v>453</v>
      </c>
      <c r="C233" s="188" t="s">
        <v>454</v>
      </c>
      <c r="D233" s="182" t="s">
        <v>339</v>
      </c>
      <c r="E233" s="183">
        <v>6</v>
      </c>
      <c r="F233" s="184"/>
      <c r="G233" s="185">
        <f t="shared" si="21"/>
        <v>0</v>
      </c>
      <c r="H233" s="184">
        <v>0</v>
      </c>
      <c r="I233" s="185">
        <f t="shared" si="22"/>
        <v>0</v>
      </c>
      <c r="J233" s="184">
        <v>2900</v>
      </c>
      <c r="K233" s="185">
        <f t="shared" si="23"/>
        <v>17400</v>
      </c>
      <c r="L233" s="185">
        <v>21</v>
      </c>
      <c r="M233" s="185">
        <f t="shared" si="24"/>
        <v>0</v>
      </c>
      <c r="N233" s="183">
        <v>0</v>
      </c>
      <c r="O233" s="183">
        <f t="shared" si="25"/>
        <v>0</v>
      </c>
      <c r="P233" s="183">
        <v>0</v>
      </c>
      <c r="Q233" s="183">
        <f t="shared" si="26"/>
        <v>0</v>
      </c>
      <c r="R233" s="185"/>
      <c r="S233" s="185" t="s">
        <v>180</v>
      </c>
      <c r="T233" s="186" t="s">
        <v>156</v>
      </c>
      <c r="U233" s="156">
        <v>0</v>
      </c>
      <c r="V233" s="156">
        <f t="shared" si="27"/>
        <v>0</v>
      </c>
      <c r="W233" s="156"/>
      <c r="X233" s="156" t="s">
        <v>188</v>
      </c>
      <c r="Y233" s="156" t="s">
        <v>158</v>
      </c>
      <c r="Z233" s="146"/>
      <c r="AA233" s="146"/>
      <c r="AB233" s="146"/>
      <c r="AC233" s="146"/>
      <c r="AD233" s="146"/>
      <c r="AE233" s="146"/>
      <c r="AF233" s="146"/>
      <c r="AG233" s="146" t="s">
        <v>189</v>
      </c>
      <c r="AH233" s="146"/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</row>
    <row r="234" spans="1:60" outlineLevel="1" x14ac:dyDescent="0.2">
      <c r="A234" s="180">
        <v>97</v>
      </c>
      <c r="B234" s="181" t="s">
        <v>455</v>
      </c>
      <c r="C234" s="188" t="s">
        <v>456</v>
      </c>
      <c r="D234" s="182" t="s">
        <v>339</v>
      </c>
      <c r="E234" s="183">
        <v>2</v>
      </c>
      <c r="F234" s="184"/>
      <c r="G234" s="185">
        <f t="shared" si="21"/>
        <v>0</v>
      </c>
      <c r="H234" s="184">
        <v>0</v>
      </c>
      <c r="I234" s="185">
        <f t="shared" si="22"/>
        <v>0</v>
      </c>
      <c r="J234" s="184">
        <v>4750</v>
      </c>
      <c r="K234" s="185">
        <f t="shared" si="23"/>
        <v>9500</v>
      </c>
      <c r="L234" s="185">
        <v>21</v>
      </c>
      <c r="M234" s="185">
        <f t="shared" si="24"/>
        <v>0</v>
      </c>
      <c r="N234" s="183">
        <v>0</v>
      </c>
      <c r="O234" s="183">
        <f t="shared" si="25"/>
        <v>0</v>
      </c>
      <c r="P234" s="183">
        <v>0</v>
      </c>
      <c r="Q234" s="183">
        <f t="shared" si="26"/>
        <v>0</v>
      </c>
      <c r="R234" s="185"/>
      <c r="S234" s="185" t="s">
        <v>180</v>
      </c>
      <c r="T234" s="186" t="s">
        <v>156</v>
      </c>
      <c r="U234" s="156">
        <v>0</v>
      </c>
      <c r="V234" s="156">
        <f t="shared" si="27"/>
        <v>0</v>
      </c>
      <c r="W234" s="156"/>
      <c r="X234" s="156" t="s">
        <v>188</v>
      </c>
      <c r="Y234" s="156" t="s">
        <v>158</v>
      </c>
      <c r="Z234" s="146"/>
      <c r="AA234" s="146"/>
      <c r="AB234" s="146"/>
      <c r="AC234" s="146"/>
      <c r="AD234" s="146"/>
      <c r="AE234" s="146"/>
      <c r="AF234" s="146"/>
      <c r="AG234" s="146" t="s">
        <v>189</v>
      </c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ht="33.75" outlineLevel="1" x14ac:dyDescent="0.2">
      <c r="A235" s="180">
        <v>98</v>
      </c>
      <c r="B235" s="181" t="s">
        <v>457</v>
      </c>
      <c r="C235" s="188" t="s">
        <v>458</v>
      </c>
      <c r="D235" s="182" t="s">
        <v>179</v>
      </c>
      <c r="E235" s="183">
        <v>5</v>
      </c>
      <c r="F235" s="184"/>
      <c r="G235" s="185">
        <f t="shared" si="21"/>
        <v>0</v>
      </c>
      <c r="H235" s="184">
        <v>0</v>
      </c>
      <c r="I235" s="185">
        <f t="shared" si="22"/>
        <v>0</v>
      </c>
      <c r="J235" s="184">
        <v>3900</v>
      </c>
      <c r="K235" s="185">
        <f t="shared" si="23"/>
        <v>19500</v>
      </c>
      <c r="L235" s="185">
        <v>21</v>
      </c>
      <c r="M235" s="185">
        <f t="shared" si="24"/>
        <v>0</v>
      </c>
      <c r="N235" s="183">
        <v>0</v>
      </c>
      <c r="O235" s="183">
        <f t="shared" si="25"/>
        <v>0</v>
      </c>
      <c r="P235" s="183">
        <v>0</v>
      </c>
      <c r="Q235" s="183">
        <f t="shared" si="26"/>
        <v>0</v>
      </c>
      <c r="R235" s="185"/>
      <c r="S235" s="185" t="s">
        <v>180</v>
      </c>
      <c r="T235" s="186" t="s">
        <v>156</v>
      </c>
      <c r="U235" s="156">
        <v>0</v>
      </c>
      <c r="V235" s="156">
        <f t="shared" si="27"/>
        <v>0</v>
      </c>
      <c r="W235" s="156"/>
      <c r="X235" s="156" t="s">
        <v>188</v>
      </c>
      <c r="Y235" s="156" t="s">
        <v>158</v>
      </c>
      <c r="Z235" s="146"/>
      <c r="AA235" s="146"/>
      <c r="AB235" s="146"/>
      <c r="AC235" s="146"/>
      <c r="AD235" s="146"/>
      <c r="AE235" s="146"/>
      <c r="AF235" s="146"/>
      <c r="AG235" s="146" t="s">
        <v>189</v>
      </c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ht="33.75" outlineLevel="1" x14ac:dyDescent="0.2">
      <c r="A236" s="180">
        <v>99</v>
      </c>
      <c r="B236" s="181" t="s">
        <v>441</v>
      </c>
      <c r="C236" s="188" t="s">
        <v>646</v>
      </c>
      <c r="D236" s="182" t="s">
        <v>339</v>
      </c>
      <c r="E236" s="183">
        <v>6</v>
      </c>
      <c r="F236" s="184"/>
      <c r="G236" s="185">
        <f t="shared" ref="G236" si="28">ROUND(E236*F236,2)</f>
        <v>0</v>
      </c>
      <c r="H236" s="184">
        <v>0</v>
      </c>
      <c r="I236" s="185">
        <f t="shared" ref="I236" si="29">ROUND(E236*H236,2)</f>
        <v>0</v>
      </c>
      <c r="J236" s="184">
        <v>4750</v>
      </c>
      <c r="K236" s="185">
        <f t="shared" ref="K236" si="30">ROUND(E236*J236,2)</f>
        <v>28500</v>
      </c>
      <c r="L236" s="185">
        <v>21</v>
      </c>
      <c r="M236" s="185">
        <f t="shared" ref="M236" si="31">G236*(1+L236/100)</f>
        <v>0</v>
      </c>
      <c r="N236" s="183">
        <v>0</v>
      </c>
      <c r="O236" s="183">
        <f t="shared" ref="O236" si="32">ROUND(E236*N236,2)</f>
        <v>0</v>
      </c>
      <c r="P236" s="183">
        <v>0</v>
      </c>
      <c r="Q236" s="183">
        <f t="shared" ref="Q236" si="33">ROUND(E236*P236,2)</f>
        <v>0</v>
      </c>
      <c r="R236" s="185"/>
      <c r="S236" s="185" t="s">
        <v>180</v>
      </c>
      <c r="T236" s="186" t="s">
        <v>156</v>
      </c>
      <c r="U236" s="156"/>
      <c r="V236" s="156"/>
      <c r="W236" s="156"/>
      <c r="X236" s="156"/>
      <c r="Y236" s="156"/>
      <c r="Z236" s="146"/>
      <c r="AA236" s="146"/>
      <c r="AB236" s="146"/>
      <c r="AC236" s="146"/>
      <c r="AD236" s="146"/>
      <c r="AE236" s="146"/>
      <c r="AF236" s="146"/>
      <c r="AG236" s="146"/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outlineLevel="1" x14ac:dyDescent="0.2">
      <c r="A237" s="180"/>
      <c r="B237" s="181"/>
      <c r="C237" s="187" t="s">
        <v>645</v>
      </c>
      <c r="D237" s="182"/>
      <c r="E237" s="183"/>
      <c r="F237" s="184"/>
      <c r="G237" s="185"/>
      <c r="H237" s="184"/>
      <c r="I237" s="185"/>
      <c r="J237" s="184"/>
      <c r="K237" s="185"/>
      <c r="L237" s="185"/>
      <c r="M237" s="185"/>
      <c r="N237" s="183"/>
      <c r="O237" s="183"/>
      <c r="P237" s="183"/>
      <c r="Q237" s="183"/>
      <c r="R237" s="185"/>
      <c r="S237" s="185"/>
      <c r="T237" s="186"/>
      <c r="U237" s="156"/>
      <c r="V237" s="156"/>
      <c r="W237" s="156"/>
      <c r="X237" s="156"/>
      <c r="Y237" s="156"/>
      <c r="Z237" s="146"/>
      <c r="AA237" s="146"/>
      <c r="AB237" s="146"/>
      <c r="AC237" s="146"/>
      <c r="AD237" s="146"/>
      <c r="AE237" s="146"/>
      <c r="AF237" s="146"/>
      <c r="AG237" s="146"/>
      <c r="AH237" s="146"/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46"/>
      <c r="BH237" s="146"/>
    </row>
    <row r="238" spans="1:60" outlineLevel="1" x14ac:dyDescent="0.2">
      <c r="A238" s="180">
        <v>100</v>
      </c>
      <c r="B238" s="181" t="s">
        <v>459</v>
      </c>
      <c r="C238" s="188" t="s">
        <v>460</v>
      </c>
      <c r="D238" s="182" t="s">
        <v>220</v>
      </c>
      <c r="E238" s="183">
        <v>125</v>
      </c>
      <c r="F238" s="184"/>
      <c r="G238" s="185">
        <f t="shared" si="21"/>
        <v>0</v>
      </c>
      <c r="H238" s="184">
        <v>32</v>
      </c>
      <c r="I238" s="185">
        <f t="shared" si="22"/>
        <v>4000</v>
      </c>
      <c r="J238" s="184">
        <v>0</v>
      </c>
      <c r="K238" s="185">
        <f t="shared" si="23"/>
        <v>0</v>
      </c>
      <c r="L238" s="185">
        <v>21</v>
      </c>
      <c r="M238" s="185">
        <f t="shared" si="24"/>
        <v>0</v>
      </c>
      <c r="N238" s="183">
        <v>9.0000000000000006E-5</v>
      </c>
      <c r="O238" s="183">
        <f t="shared" si="25"/>
        <v>0.01</v>
      </c>
      <c r="P238" s="183">
        <v>0</v>
      </c>
      <c r="Q238" s="183">
        <f t="shared" si="26"/>
        <v>0</v>
      </c>
      <c r="R238" s="185"/>
      <c r="S238" s="185" t="s">
        <v>180</v>
      </c>
      <c r="T238" s="186" t="s">
        <v>156</v>
      </c>
      <c r="U238" s="156">
        <v>0</v>
      </c>
      <c r="V238" s="156">
        <f t="shared" si="27"/>
        <v>0</v>
      </c>
      <c r="W238" s="156"/>
      <c r="X238" s="156" t="s">
        <v>301</v>
      </c>
      <c r="Y238" s="156" t="s">
        <v>158</v>
      </c>
      <c r="Z238" s="146"/>
      <c r="AA238" s="146"/>
      <c r="AB238" s="146"/>
      <c r="AC238" s="146"/>
      <c r="AD238" s="146"/>
      <c r="AE238" s="146"/>
      <c r="AF238" s="146"/>
      <c r="AG238" s="146" t="s">
        <v>302</v>
      </c>
      <c r="AH238" s="146"/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/>
      <c r="BH238" s="146"/>
    </row>
    <row r="239" spans="1:60" outlineLevel="1" x14ac:dyDescent="0.2">
      <c r="A239" s="180">
        <v>101</v>
      </c>
      <c r="B239" s="181" t="s">
        <v>461</v>
      </c>
      <c r="C239" s="188" t="s">
        <v>462</v>
      </c>
      <c r="D239" s="182" t="s">
        <v>220</v>
      </c>
      <c r="E239" s="183">
        <v>150</v>
      </c>
      <c r="F239" s="184"/>
      <c r="G239" s="185">
        <f t="shared" si="21"/>
        <v>0</v>
      </c>
      <c r="H239" s="184">
        <v>47</v>
      </c>
      <c r="I239" s="185">
        <f t="shared" si="22"/>
        <v>7050</v>
      </c>
      <c r="J239" s="184">
        <v>0</v>
      </c>
      <c r="K239" s="185">
        <f t="shared" si="23"/>
        <v>0</v>
      </c>
      <c r="L239" s="185">
        <v>21</v>
      </c>
      <c r="M239" s="185">
        <f t="shared" si="24"/>
        <v>0</v>
      </c>
      <c r="N239" s="183">
        <v>2.0000000000000001E-4</v>
      </c>
      <c r="O239" s="183">
        <f t="shared" si="25"/>
        <v>0.03</v>
      </c>
      <c r="P239" s="183">
        <v>0</v>
      </c>
      <c r="Q239" s="183">
        <f t="shared" si="26"/>
        <v>0</v>
      </c>
      <c r="R239" s="185"/>
      <c r="S239" s="185" t="s">
        <v>180</v>
      </c>
      <c r="T239" s="186" t="s">
        <v>156</v>
      </c>
      <c r="U239" s="156">
        <v>0</v>
      </c>
      <c r="V239" s="156">
        <f t="shared" si="27"/>
        <v>0</v>
      </c>
      <c r="W239" s="156"/>
      <c r="X239" s="156" t="s">
        <v>301</v>
      </c>
      <c r="Y239" s="156" t="s">
        <v>158</v>
      </c>
      <c r="Z239" s="146"/>
      <c r="AA239" s="146"/>
      <c r="AB239" s="146"/>
      <c r="AC239" s="146"/>
      <c r="AD239" s="146"/>
      <c r="AE239" s="146"/>
      <c r="AF239" s="146"/>
      <c r="AG239" s="146" t="s">
        <v>302</v>
      </c>
      <c r="AH239" s="146"/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</row>
    <row r="240" spans="1:60" outlineLevel="1" x14ac:dyDescent="0.2">
      <c r="A240" s="180">
        <v>102</v>
      </c>
      <c r="B240" s="181" t="s">
        <v>463</v>
      </c>
      <c r="C240" s="188" t="s">
        <v>464</v>
      </c>
      <c r="D240" s="182" t="s">
        <v>220</v>
      </c>
      <c r="E240" s="183">
        <v>150</v>
      </c>
      <c r="F240" s="184"/>
      <c r="G240" s="185">
        <f t="shared" si="21"/>
        <v>0</v>
      </c>
      <c r="H240" s="184">
        <v>49</v>
      </c>
      <c r="I240" s="185">
        <f t="shared" si="22"/>
        <v>7350</v>
      </c>
      <c r="J240" s="184">
        <v>0</v>
      </c>
      <c r="K240" s="185">
        <f t="shared" si="23"/>
        <v>0</v>
      </c>
      <c r="L240" s="185">
        <v>21</v>
      </c>
      <c r="M240" s="185">
        <f t="shared" si="24"/>
        <v>0</v>
      </c>
      <c r="N240" s="183">
        <v>2.1000000000000001E-4</v>
      </c>
      <c r="O240" s="183">
        <f t="shared" si="25"/>
        <v>0.03</v>
      </c>
      <c r="P240" s="183">
        <v>0</v>
      </c>
      <c r="Q240" s="183">
        <f t="shared" si="26"/>
        <v>0</v>
      </c>
      <c r="R240" s="185"/>
      <c r="S240" s="185" t="s">
        <v>180</v>
      </c>
      <c r="T240" s="186" t="s">
        <v>156</v>
      </c>
      <c r="U240" s="156">
        <v>0</v>
      </c>
      <c r="V240" s="156">
        <f t="shared" si="27"/>
        <v>0</v>
      </c>
      <c r="W240" s="156"/>
      <c r="X240" s="156" t="s">
        <v>301</v>
      </c>
      <c r="Y240" s="156" t="s">
        <v>158</v>
      </c>
      <c r="Z240" s="146"/>
      <c r="AA240" s="146"/>
      <c r="AB240" s="146"/>
      <c r="AC240" s="146"/>
      <c r="AD240" s="146"/>
      <c r="AE240" s="146"/>
      <c r="AF240" s="146"/>
      <c r="AG240" s="146" t="s">
        <v>302</v>
      </c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</row>
    <row r="241" spans="1:60" x14ac:dyDescent="0.2">
      <c r="A241" s="158" t="s">
        <v>150</v>
      </c>
      <c r="B241" s="159" t="s">
        <v>115</v>
      </c>
      <c r="C241" s="173" t="s">
        <v>116</v>
      </c>
      <c r="D241" s="160"/>
      <c r="E241" s="161"/>
      <c r="F241" s="162"/>
      <c r="G241" s="162">
        <f>SUMIF(AG242:AG242,"&lt;&gt;NOR",G242:G242)</f>
        <v>0</v>
      </c>
      <c r="H241" s="162"/>
      <c r="I241" s="162">
        <f>SUM(I242:I242)</f>
        <v>0</v>
      </c>
      <c r="J241" s="162"/>
      <c r="K241" s="162">
        <f>SUM(K242:K242)</f>
        <v>10500</v>
      </c>
      <c r="L241" s="162"/>
      <c r="M241" s="162">
        <f>SUM(M242:M242)</f>
        <v>0</v>
      </c>
      <c r="N241" s="161"/>
      <c r="O241" s="161">
        <f>SUM(O242:O242)</f>
        <v>0</v>
      </c>
      <c r="P241" s="161"/>
      <c r="Q241" s="161">
        <f>SUM(Q242:Q242)</f>
        <v>0</v>
      </c>
      <c r="R241" s="162"/>
      <c r="S241" s="162"/>
      <c r="T241" s="163"/>
      <c r="U241" s="157"/>
      <c r="V241" s="157">
        <f>SUM(V242:V242)</f>
        <v>0</v>
      </c>
      <c r="W241" s="157"/>
      <c r="X241" s="157"/>
      <c r="Y241" s="157"/>
      <c r="AG241" t="s">
        <v>151</v>
      </c>
    </row>
    <row r="242" spans="1:60" outlineLevel="1" x14ac:dyDescent="0.2">
      <c r="A242" s="180">
        <v>103</v>
      </c>
      <c r="B242" s="181" t="s">
        <v>465</v>
      </c>
      <c r="C242" s="188" t="s">
        <v>466</v>
      </c>
      <c r="D242" s="182" t="s">
        <v>339</v>
      </c>
      <c r="E242" s="183">
        <v>3</v>
      </c>
      <c r="F242" s="184"/>
      <c r="G242" s="185">
        <f>ROUND(E242*F242,2)</f>
        <v>0</v>
      </c>
      <c r="H242" s="184">
        <v>0</v>
      </c>
      <c r="I242" s="185">
        <f>ROUND(E242*H242,2)</f>
        <v>0</v>
      </c>
      <c r="J242" s="184">
        <v>3500</v>
      </c>
      <c r="K242" s="185">
        <f>ROUND(E242*J242,2)</f>
        <v>10500</v>
      </c>
      <c r="L242" s="185">
        <v>21</v>
      </c>
      <c r="M242" s="185">
        <f>G242*(1+L242/100)</f>
        <v>0</v>
      </c>
      <c r="N242" s="183">
        <v>0</v>
      </c>
      <c r="O242" s="183">
        <f>ROUND(E242*N242,2)</f>
        <v>0</v>
      </c>
      <c r="P242" s="183">
        <v>0</v>
      </c>
      <c r="Q242" s="183">
        <f>ROUND(E242*P242,2)</f>
        <v>0</v>
      </c>
      <c r="R242" s="185"/>
      <c r="S242" s="185" t="s">
        <v>180</v>
      </c>
      <c r="T242" s="186" t="s">
        <v>156</v>
      </c>
      <c r="U242" s="156">
        <v>0</v>
      </c>
      <c r="V242" s="156">
        <f>ROUND(E242*U242,2)</f>
        <v>0</v>
      </c>
      <c r="W242" s="156"/>
      <c r="X242" s="156" t="s">
        <v>188</v>
      </c>
      <c r="Y242" s="156" t="s">
        <v>158</v>
      </c>
      <c r="Z242" s="146"/>
      <c r="AA242" s="146"/>
      <c r="AB242" s="146"/>
      <c r="AC242" s="146"/>
      <c r="AD242" s="146"/>
      <c r="AE242" s="146"/>
      <c r="AF242" s="146"/>
      <c r="AG242" s="146" t="s">
        <v>189</v>
      </c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</row>
    <row r="243" spans="1:60" x14ac:dyDescent="0.2">
      <c r="A243" s="158" t="s">
        <v>150</v>
      </c>
      <c r="B243" s="159" t="s">
        <v>117</v>
      </c>
      <c r="C243" s="173" t="s">
        <v>118</v>
      </c>
      <c r="D243" s="160"/>
      <c r="E243" s="161"/>
      <c r="F243" s="162"/>
      <c r="G243" s="162">
        <f>SUMIF(AG244:AG253,"&lt;&gt;NOR",G244:G253)</f>
        <v>0</v>
      </c>
      <c r="H243" s="162"/>
      <c r="I243" s="162">
        <f>SUM(I244:I253)</f>
        <v>0</v>
      </c>
      <c r="J243" s="162"/>
      <c r="K243" s="162">
        <f>SUM(K244:K253)</f>
        <v>204096</v>
      </c>
      <c r="L243" s="162"/>
      <c r="M243" s="162">
        <f>SUM(M244:M253)</f>
        <v>0</v>
      </c>
      <c r="N243" s="161"/>
      <c r="O243" s="161">
        <f>SUM(O244:O253)</f>
        <v>0</v>
      </c>
      <c r="P243" s="161"/>
      <c r="Q243" s="161">
        <f>SUM(Q244:Q253)</f>
        <v>0</v>
      </c>
      <c r="R243" s="162"/>
      <c r="S243" s="162"/>
      <c r="T243" s="163"/>
      <c r="U243" s="157"/>
      <c r="V243" s="157">
        <f>SUM(V244:V253)</f>
        <v>0</v>
      </c>
      <c r="W243" s="157"/>
      <c r="X243" s="157"/>
      <c r="Y243" s="157"/>
      <c r="AG243" t="s">
        <v>151</v>
      </c>
    </row>
    <row r="244" spans="1:60" outlineLevel="1" x14ac:dyDescent="0.2">
      <c r="A244" s="165">
        <v>104</v>
      </c>
      <c r="B244" s="166" t="s">
        <v>467</v>
      </c>
      <c r="C244" s="174" t="s">
        <v>468</v>
      </c>
      <c r="D244" s="167" t="s">
        <v>179</v>
      </c>
      <c r="E244" s="168">
        <v>1</v>
      </c>
      <c r="F244" s="169"/>
      <c r="G244" s="170">
        <f>ROUND(E244*F244,2)</f>
        <v>0</v>
      </c>
      <c r="H244" s="169">
        <v>0</v>
      </c>
      <c r="I244" s="170">
        <f>ROUND(E244*H244,2)</f>
        <v>0</v>
      </c>
      <c r="J244" s="169">
        <v>150000</v>
      </c>
      <c r="K244" s="170">
        <f>ROUND(E244*J244,2)</f>
        <v>150000</v>
      </c>
      <c r="L244" s="170">
        <v>21</v>
      </c>
      <c r="M244" s="170">
        <f>G244*(1+L244/100)</f>
        <v>0</v>
      </c>
      <c r="N244" s="168">
        <v>0</v>
      </c>
      <c r="O244" s="168">
        <f>ROUND(E244*N244,2)</f>
        <v>0</v>
      </c>
      <c r="P244" s="168">
        <v>0</v>
      </c>
      <c r="Q244" s="168">
        <f>ROUND(E244*P244,2)</f>
        <v>0</v>
      </c>
      <c r="R244" s="170"/>
      <c r="S244" s="170" t="s">
        <v>180</v>
      </c>
      <c r="T244" s="171" t="s">
        <v>156</v>
      </c>
      <c r="U244" s="156">
        <v>0</v>
      </c>
      <c r="V244" s="156">
        <f>ROUND(E244*U244,2)</f>
        <v>0</v>
      </c>
      <c r="W244" s="156"/>
      <c r="X244" s="156" t="s">
        <v>188</v>
      </c>
      <c r="Y244" s="156" t="s">
        <v>158</v>
      </c>
      <c r="Z244" s="146"/>
      <c r="AA244" s="146"/>
      <c r="AB244" s="146"/>
      <c r="AC244" s="146"/>
      <c r="AD244" s="146"/>
      <c r="AE244" s="146"/>
      <c r="AF244" s="146"/>
      <c r="AG244" s="146" t="s">
        <v>189</v>
      </c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</row>
    <row r="245" spans="1:60" outlineLevel="2" x14ac:dyDescent="0.2">
      <c r="A245" s="153"/>
      <c r="B245" s="154"/>
      <c r="C245" s="187" t="s">
        <v>469</v>
      </c>
      <c r="D245" s="178"/>
      <c r="E245" s="179">
        <v>1</v>
      </c>
      <c r="F245" s="156"/>
      <c r="G245" s="156"/>
      <c r="H245" s="156"/>
      <c r="I245" s="156"/>
      <c r="J245" s="156"/>
      <c r="K245" s="156"/>
      <c r="L245" s="156"/>
      <c r="M245" s="156"/>
      <c r="N245" s="155"/>
      <c r="O245" s="155"/>
      <c r="P245" s="155"/>
      <c r="Q245" s="155"/>
      <c r="R245" s="156"/>
      <c r="S245" s="156"/>
      <c r="T245" s="156"/>
      <c r="U245" s="156"/>
      <c r="V245" s="156"/>
      <c r="W245" s="156"/>
      <c r="X245" s="156"/>
      <c r="Y245" s="156"/>
      <c r="Z245" s="146"/>
      <c r="AA245" s="146"/>
      <c r="AB245" s="146"/>
      <c r="AC245" s="146"/>
      <c r="AD245" s="146"/>
      <c r="AE245" s="146"/>
      <c r="AF245" s="146"/>
      <c r="AG245" s="146" t="s">
        <v>191</v>
      </c>
      <c r="AH245" s="146">
        <v>0</v>
      </c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</row>
    <row r="246" spans="1:60" outlineLevel="3" x14ac:dyDescent="0.2">
      <c r="A246" s="153"/>
      <c r="B246" s="154"/>
      <c r="C246" s="187" t="s">
        <v>470</v>
      </c>
      <c r="D246" s="178"/>
      <c r="E246" s="179"/>
      <c r="F246" s="156"/>
      <c r="G246" s="156"/>
      <c r="H246" s="156"/>
      <c r="I246" s="156"/>
      <c r="J246" s="156"/>
      <c r="K246" s="156"/>
      <c r="L246" s="156"/>
      <c r="M246" s="156"/>
      <c r="N246" s="155"/>
      <c r="O246" s="155"/>
      <c r="P246" s="155"/>
      <c r="Q246" s="155"/>
      <c r="R246" s="156"/>
      <c r="S246" s="156"/>
      <c r="T246" s="156"/>
      <c r="U246" s="156"/>
      <c r="V246" s="156"/>
      <c r="W246" s="156"/>
      <c r="X246" s="156"/>
      <c r="Y246" s="156"/>
      <c r="Z246" s="146"/>
      <c r="AA246" s="146"/>
      <c r="AB246" s="146"/>
      <c r="AC246" s="146"/>
      <c r="AD246" s="146"/>
      <c r="AE246" s="146"/>
      <c r="AF246" s="146"/>
      <c r="AG246" s="146" t="s">
        <v>191</v>
      </c>
      <c r="AH246" s="146">
        <v>0</v>
      </c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</row>
    <row r="247" spans="1:60" outlineLevel="3" x14ac:dyDescent="0.2">
      <c r="A247" s="153"/>
      <c r="B247" s="154"/>
      <c r="C247" s="187" t="s">
        <v>471</v>
      </c>
      <c r="D247" s="178"/>
      <c r="E247" s="179"/>
      <c r="F247" s="156"/>
      <c r="G247" s="156"/>
      <c r="H247" s="156"/>
      <c r="I247" s="156"/>
      <c r="J247" s="156"/>
      <c r="K247" s="156"/>
      <c r="L247" s="156"/>
      <c r="M247" s="156"/>
      <c r="N247" s="155"/>
      <c r="O247" s="155"/>
      <c r="P247" s="155"/>
      <c r="Q247" s="155"/>
      <c r="R247" s="156"/>
      <c r="S247" s="156"/>
      <c r="T247" s="156"/>
      <c r="U247" s="156"/>
      <c r="V247" s="156"/>
      <c r="W247" s="156"/>
      <c r="X247" s="156"/>
      <c r="Y247" s="156"/>
      <c r="Z247" s="146"/>
      <c r="AA247" s="146"/>
      <c r="AB247" s="146"/>
      <c r="AC247" s="146"/>
      <c r="AD247" s="146"/>
      <c r="AE247" s="146"/>
      <c r="AF247" s="146"/>
      <c r="AG247" s="146" t="s">
        <v>191</v>
      </c>
      <c r="AH247" s="146">
        <v>0</v>
      </c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</row>
    <row r="248" spans="1:60" outlineLevel="3" x14ac:dyDescent="0.2">
      <c r="A248" s="153"/>
      <c r="B248" s="154"/>
      <c r="C248" s="187" t="s">
        <v>472</v>
      </c>
      <c r="D248" s="178"/>
      <c r="E248" s="179"/>
      <c r="F248" s="156"/>
      <c r="G248" s="156"/>
      <c r="H248" s="156"/>
      <c r="I248" s="156"/>
      <c r="J248" s="156"/>
      <c r="K248" s="156"/>
      <c r="L248" s="156"/>
      <c r="M248" s="156"/>
      <c r="N248" s="155"/>
      <c r="O248" s="155"/>
      <c r="P248" s="155"/>
      <c r="Q248" s="155"/>
      <c r="R248" s="156"/>
      <c r="S248" s="156"/>
      <c r="T248" s="156"/>
      <c r="U248" s="156"/>
      <c r="V248" s="156"/>
      <c r="W248" s="156"/>
      <c r="X248" s="156"/>
      <c r="Y248" s="156"/>
      <c r="Z248" s="146"/>
      <c r="AA248" s="146"/>
      <c r="AB248" s="146"/>
      <c r="AC248" s="146"/>
      <c r="AD248" s="146"/>
      <c r="AE248" s="146"/>
      <c r="AF248" s="146"/>
      <c r="AG248" s="146" t="s">
        <v>191</v>
      </c>
      <c r="AH248" s="146">
        <v>0</v>
      </c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</row>
    <row r="249" spans="1:60" outlineLevel="3" x14ac:dyDescent="0.2">
      <c r="A249" s="153"/>
      <c r="B249" s="154"/>
      <c r="C249" s="187" t="s">
        <v>473</v>
      </c>
      <c r="D249" s="178"/>
      <c r="E249" s="179"/>
      <c r="F249" s="156"/>
      <c r="G249" s="156"/>
      <c r="H249" s="156"/>
      <c r="I249" s="156"/>
      <c r="J249" s="156"/>
      <c r="K249" s="156"/>
      <c r="L249" s="156"/>
      <c r="M249" s="156"/>
      <c r="N249" s="155"/>
      <c r="O249" s="155"/>
      <c r="P249" s="155"/>
      <c r="Q249" s="155"/>
      <c r="R249" s="156"/>
      <c r="S249" s="156"/>
      <c r="T249" s="156"/>
      <c r="U249" s="156"/>
      <c r="V249" s="156"/>
      <c r="W249" s="156"/>
      <c r="X249" s="156"/>
      <c r="Y249" s="156"/>
      <c r="Z249" s="146"/>
      <c r="AA249" s="146"/>
      <c r="AB249" s="146"/>
      <c r="AC249" s="146"/>
      <c r="AD249" s="146"/>
      <c r="AE249" s="146"/>
      <c r="AF249" s="146"/>
      <c r="AG249" s="146" t="s">
        <v>191</v>
      </c>
      <c r="AH249" s="146">
        <v>0</v>
      </c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  <c r="AT249" s="146"/>
      <c r="AU249" s="146"/>
      <c r="AV249" s="146"/>
      <c r="AW249" s="146"/>
      <c r="AX249" s="146"/>
      <c r="AY249" s="146"/>
      <c r="AZ249" s="146"/>
      <c r="BA249" s="146"/>
      <c r="BB249" s="146"/>
      <c r="BC249" s="146"/>
      <c r="BD249" s="146"/>
      <c r="BE249" s="146"/>
      <c r="BF249" s="146"/>
      <c r="BG249" s="146"/>
      <c r="BH249" s="146"/>
    </row>
    <row r="250" spans="1:60" ht="33.75" outlineLevel="1" x14ac:dyDescent="0.2">
      <c r="A250" s="165">
        <v>105</v>
      </c>
      <c r="B250" s="166" t="s">
        <v>474</v>
      </c>
      <c r="C250" s="174" t="s">
        <v>475</v>
      </c>
      <c r="D250" s="167" t="s">
        <v>339</v>
      </c>
      <c r="E250" s="168">
        <v>16</v>
      </c>
      <c r="F250" s="169"/>
      <c r="G250" s="170">
        <f>ROUND(E250*F250,2)</f>
        <v>0</v>
      </c>
      <c r="H250" s="169">
        <v>0</v>
      </c>
      <c r="I250" s="170">
        <f>ROUND(E250*H250,2)</f>
        <v>0</v>
      </c>
      <c r="J250" s="169">
        <v>3381</v>
      </c>
      <c r="K250" s="170">
        <f>ROUND(E250*J250,2)</f>
        <v>54096</v>
      </c>
      <c r="L250" s="170">
        <v>21</v>
      </c>
      <c r="M250" s="170">
        <f>G250*(1+L250/100)</f>
        <v>0</v>
      </c>
      <c r="N250" s="168">
        <v>0</v>
      </c>
      <c r="O250" s="168">
        <f>ROUND(E250*N250,2)</f>
        <v>0</v>
      </c>
      <c r="P250" s="168">
        <v>0</v>
      </c>
      <c r="Q250" s="168">
        <f>ROUND(E250*P250,2)</f>
        <v>0</v>
      </c>
      <c r="R250" s="170"/>
      <c r="S250" s="170" t="s">
        <v>180</v>
      </c>
      <c r="T250" s="171" t="s">
        <v>156</v>
      </c>
      <c r="U250" s="156">
        <v>0</v>
      </c>
      <c r="V250" s="156">
        <f>ROUND(E250*U250,2)</f>
        <v>0</v>
      </c>
      <c r="W250" s="156"/>
      <c r="X250" s="156" t="s">
        <v>188</v>
      </c>
      <c r="Y250" s="156" t="s">
        <v>158</v>
      </c>
      <c r="Z250" s="146"/>
      <c r="AA250" s="146"/>
      <c r="AB250" s="146"/>
      <c r="AC250" s="146"/>
      <c r="AD250" s="146"/>
      <c r="AE250" s="146"/>
      <c r="AF250" s="146"/>
      <c r="AG250" s="146" t="s">
        <v>189</v>
      </c>
      <c r="AH250" s="146"/>
      <c r="AI250" s="146"/>
      <c r="AJ250" s="146"/>
      <c r="AK250" s="146"/>
      <c r="AL250" s="146"/>
      <c r="AM250" s="146"/>
      <c r="AN250" s="146"/>
      <c r="AO250" s="146"/>
      <c r="AP250" s="146"/>
      <c r="AQ250" s="146"/>
      <c r="AR250" s="146"/>
      <c r="AS250" s="146"/>
      <c r="AT250" s="146"/>
      <c r="AU250" s="146"/>
      <c r="AV250" s="146"/>
      <c r="AW250" s="146"/>
      <c r="AX250" s="146"/>
      <c r="AY250" s="146"/>
      <c r="AZ250" s="146"/>
      <c r="BA250" s="146"/>
      <c r="BB250" s="146"/>
      <c r="BC250" s="146"/>
      <c r="BD250" s="146"/>
      <c r="BE250" s="146"/>
      <c r="BF250" s="146"/>
      <c r="BG250" s="146"/>
      <c r="BH250" s="146"/>
    </row>
    <row r="251" spans="1:60" outlineLevel="2" x14ac:dyDescent="0.2">
      <c r="A251" s="153"/>
      <c r="B251" s="154"/>
      <c r="C251" s="187" t="s">
        <v>476</v>
      </c>
      <c r="D251" s="178"/>
      <c r="E251" s="179">
        <v>8</v>
      </c>
      <c r="F251" s="156"/>
      <c r="G251" s="156"/>
      <c r="H251" s="156"/>
      <c r="I251" s="156"/>
      <c r="J251" s="156"/>
      <c r="K251" s="156"/>
      <c r="L251" s="156"/>
      <c r="M251" s="156"/>
      <c r="N251" s="155"/>
      <c r="O251" s="155"/>
      <c r="P251" s="155"/>
      <c r="Q251" s="155"/>
      <c r="R251" s="156"/>
      <c r="S251" s="156"/>
      <c r="T251" s="156"/>
      <c r="U251" s="156"/>
      <c r="V251" s="156"/>
      <c r="W251" s="156"/>
      <c r="X251" s="156"/>
      <c r="Y251" s="156"/>
      <c r="Z251" s="146"/>
      <c r="AA251" s="146"/>
      <c r="AB251" s="146"/>
      <c r="AC251" s="146"/>
      <c r="AD251" s="146"/>
      <c r="AE251" s="146"/>
      <c r="AF251" s="146"/>
      <c r="AG251" s="146" t="s">
        <v>191</v>
      </c>
      <c r="AH251" s="146">
        <v>0</v>
      </c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  <c r="AT251" s="146"/>
      <c r="AU251" s="146"/>
      <c r="AV251" s="146"/>
      <c r="AW251" s="146"/>
      <c r="AX251" s="146"/>
      <c r="AY251" s="146"/>
      <c r="AZ251" s="146"/>
      <c r="BA251" s="146"/>
      <c r="BB251" s="146"/>
      <c r="BC251" s="146"/>
      <c r="BD251" s="146"/>
      <c r="BE251" s="146"/>
      <c r="BF251" s="146"/>
      <c r="BG251" s="146"/>
      <c r="BH251" s="146"/>
    </row>
    <row r="252" spans="1:60" outlineLevel="3" x14ac:dyDescent="0.2">
      <c r="A252" s="153"/>
      <c r="B252" s="154"/>
      <c r="C252" s="187" t="s">
        <v>477</v>
      </c>
      <c r="D252" s="178"/>
      <c r="E252" s="179">
        <v>4</v>
      </c>
      <c r="F252" s="156"/>
      <c r="G252" s="156"/>
      <c r="H252" s="156"/>
      <c r="I252" s="156"/>
      <c r="J252" s="156"/>
      <c r="K252" s="156"/>
      <c r="L252" s="156"/>
      <c r="M252" s="156"/>
      <c r="N252" s="155"/>
      <c r="O252" s="155"/>
      <c r="P252" s="155"/>
      <c r="Q252" s="155"/>
      <c r="R252" s="156"/>
      <c r="S252" s="156"/>
      <c r="T252" s="156"/>
      <c r="U252" s="156"/>
      <c r="V252" s="156"/>
      <c r="W252" s="156"/>
      <c r="X252" s="156"/>
      <c r="Y252" s="156"/>
      <c r="Z252" s="146"/>
      <c r="AA252" s="146"/>
      <c r="AB252" s="146"/>
      <c r="AC252" s="146"/>
      <c r="AD252" s="146"/>
      <c r="AE252" s="146"/>
      <c r="AF252" s="146"/>
      <c r="AG252" s="146" t="s">
        <v>191</v>
      </c>
      <c r="AH252" s="146">
        <v>0</v>
      </c>
      <c r="AI252" s="146"/>
      <c r="AJ252" s="146"/>
      <c r="AK252" s="146"/>
      <c r="AL252" s="146"/>
      <c r="AM252" s="146"/>
      <c r="AN252" s="146"/>
      <c r="AO252" s="146"/>
      <c r="AP252" s="146"/>
      <c r="AQ252" s="146"/>
      <c r="AR252" s="146"/>
      <c r="AS252" s="146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</row>
    <row r="253" spans="1:60" outlineLevel="3" x14ac:dyDescent="0.2">
      <c r="A253" s="153"/>
      <c r="B253" s="154"/>
      <c r="C253" s="187" t="s">
        <v>478</v>
      </c>
      <c r="D253" s="178"/>
      <c r="E253" s="179">
        <v>4</v>
      </c>
      <c r="F253" s="156"/>
      <c r="G253" s="156"/>
      <c r="H253" s="156"/>
      <c r="I253" s="156"/>
      <c r="J253" s="156"/>
      <c r="K253" s="156"/>
      <c r="L253" s="156"/>
      <c r="M253" s="156"/>
      <c r="N253" s="155"/>
      <c r="O253" s="155"/>
      <c r="P253" s="155"/>
      <c r="Q253" s="155"/>
      <c r="R253" s="156"/>
      <c r="S253" s="156"/>
      <c r="T253" s="156"/>
      <c r="U253" s="156"/>
      <c r="V253" s="156"/>
      <c r="W253" s="156"/>
      <c r="X253" s="156"/>
      <c r="Y253" s="156"/>
      <c r="Z253" s="146"/>
      <c r="AA253" s="146"/>
      <c r="AB253" s="146"/>
      <c r="AC253" s="146"/>
      <c r="AD253" s="146"/>
      <c r="AE253" s="146"/>
      <c r="AF253" s="146"/>
      <c r="AG253" s="146" t="s">
        <v>191</v>
      </c>
      <c r="AH253" s="146">
        <v>0</v>
      </c>
      <c r="AI253" s="146"/>
      <c r="AJ253" s="146"/>
      <c r="AK253" s="146"/>
      <c r="AL253" s="146"/>
      <c r="AM253" s="146"/>
      <c r="AN253" s="146"/>
      <c r="AO253" s="146"/>
      <c r="AP253" s="146"/>
      <c r="AQ253" s="146"/>
      <c r="AR253" s="146"/>
      <c r="AS253" s="146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</row>
    <row r="254" spans="1:60" x14ac:dyDescent="0.2">
      <c r="A254" s="158" t="s">
        <v>150</v>
      </c>
      <c r="B254" s="159" t="s">
        <v>119</v>
      </c>
      <c r="C254" s="173" t="s">
        <v>120</v>
      </c>
      <c r="D254" s="160"/>
      <c r="E254" s="161"/>
      <c r="F254" s="162"/>
      <c r="G254" s="162">
        <f>SUMIF(AG255:AG270,"&lt;&gt;NOR",G255:G270)</f>
        <v>0</v>
      </c>
      <c r="H254" s="162"/>
      <c r="I254" s="162">
        <f>SUM(I255:I270)</f>
        <v>0</v>
      </c>
      <c r="J254" s="162"/>
      <c r="K254" s="162">
        <f>SUM(K255:K270)</f>
        <v>58207.81</v>
      </c>
      <c r="L254" s="162"/>
      <c r="M254" s="162">
        <f>SUM(M255:M270)</f>
        <v>0</v>
      </c>
      <c r="N254" s="161"/>
      <c r="O254" s="161">
        <f>SUM(O255:O270)</f>
        <v>0</v>
      </c>
      <c r="P254" s="161"/>
      <c r="Q254" s="161">
        <f>SUM(Q255:Q270)</f>
        <v>0</v>
      </c>
      <c r="R254" s="162"/>
      <c r="S254" s="162"/>
      <c r="T254" s="163"/>
      <c r="U254" s="157"/>
      <c r="V254" s="157">
        <f>SUM(V255:V270)</f>
        <v>68.45</v>
      </c>
      <c r="W254" s="157"/>
      <c r="X254" s="157"/>
      <c r="Y254" s="157"/>
      <c r="AG254" t="s">
        <v>151</v>
      </c>
    </row>
    <row r="255" spans="1:60" outlineLevel="1" x14ac:dyDescent="0.2">
      <c r="A255" s="165">
        <v>106</v>
      </c>
      <c r="B255" s="166" t="s">
        <v>479</v>
      </c>
      <c r="C255" s="174" t="s">
        <v>480</v>
      </c>
      <c r="D255" s="167" t="s">
        <v>263</v>
      </c>
      <c r="E255" s="168">
        <v>21.85632</v>
      </c>
      <c r="F255" s="169"/>
      <c r="G255" s="170">
        <f>ROUND(E255*F255,2)</f>
        <v>0</v>
      </c>
      <c r="H255" s="169">
        <v>0</v>
      </c>
      <c r="I255" s="170">
        <f>ROUND(E255*H255,2)</f>
        <v>0</v>
      </c>
      <c r="J255" s="169">
        <v>413.5</v>
      </c>
      <c r="K255" s="170">
        <f>ROUND(E255*J255,2)</f>
        <v>9037.59</v>
      </c>
      <c r="L255" s="170">
        <v>21</v>
      </c>
      <c r="M255" s="170">
        <f>G255*(1+L255/100)</f>
        <v>0</v>
      </c>
      <c r="N255" s="168">
        <v>0</v>
      </c>
      <c r="O255" s="168">
        <f>ROUND(E255*N255,2)</f>
        <v>0</v>
      </c>
      <c r="P255" s="168">
        <v>0</v>
      </c>
      <c r="Q255" s="168">
        <f>ROUND(E255*P255,2)</f>
        <v>0</v>
      </c>
      <c r="R255" s="170"/>
      <c r="S255" s="170" t="s">
        <v>155</v>
      </c>
      <c r="T255" s="171" t="s">
        <v>155</v>
      </c>
      <c r="U255" s="156">
        <v>0.75</v>
      </c>
      <c r="V255" s="156">
        <f>ROUND(E255*U255,2)</f>
        <v>16.39</v>
      </c>
      <c r="W255" s="156"/>
      <c r="X255" s="156" t="s">
        <v>188</v>
      </c>
      <c r="Y255" s="156" t="s">
        <v>158</v>
      </c>
      <c r="Z255" s="146"/>
      <c r="AA255" s="146"/>
      <c r="AB255" s="146"/>
      <c r="AC255" s="146"/>
      <c r="AD255" s="146"/>
      <c r="AE255" s="146"/>
      <c r="AF255" s="146"/>
      <c r="AG255" s="146" t="s">
        <v>189</v>
      </c>
      <c r="AH255" s="146"/>
      <c r="AI255" s="146"/>
      <c r="AJ255" s="146"/>
      <c r="AK255" s="146"/>
      <c r="AL255" s="146"/>
      <c r="AM255" s="146"/>
      <c r="AN255" s="146"/>
      <c r="AO255" s="146"/>
      <c r="AP255" s="146"/>
      <c r="AQ255" s="146"/>
      <c r="AR255" s="146"/>
      <c r="AS255" s="146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</row>
    <row r="256" spans="1:60" outlineLevel="2" x14ac:dyDescent="0.2">
      <c r="A256" s="153"/>
      <c r="B256" s="154"/>
      <c r="C256" s="187" t="s">
        <v>481</v>
      </c>
      <c r="D256" s="178"/>
      <c r="E256" s="179">
        <v>15.735569999999999</v>
      </c>
      <c r="F256" s="156"/>
      <c r="G256" s="156"/>
      <c r="H256" s="156"/>
      <c r="I256" s="156"/>
      <c r="J256" s="156"/>
      <c r="K256" s="156"/>
      <c r="L256" s="156"/>
      <c r="M256" s="156"/>
      <c r="N256" s="155"/>
      <c r="O256" s="155"/>
      <c r="P256" s="155"/>
      <c r="Q256" s="155"/>
      <c r="R256" s="156"/>
      <c r="S256" s="156"/>
      <c r="T256" s="156"/>
      <c r="U256" s="156"/>
      <c r="V256" s="156"/>
      <c r="W256" s="156"/>
      <c r="X256" s="156"/>
      <c r="Y256" s="156"/>
      <c r="Z256" s="146"/>
      <c r="AA256" s="146"/>
      <c r="AB256" s="146"/>
      <c r="AC256" s="146"/>
      <c r="AD256" s="146"/>
      <c r="AE256" s="146"/>
      <c r="AF256" s="146"/>
      <c r="AG256" s="146" t="s">
        <v>191</v>
      </c>
      <c r="AH256" s="146">
        <v>0</v>
      </c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</row>
    <row r="257" spans="1:60" outlineLevel="3" x14ac:dyDescent="0.2">
      <c r="A257" s="153"/>
      <c r="B257" s="154"/>
      <c r="C257" s="187" t="s">
        <v>482</v>
      </c>
      <c r="D257" s="178"/>
      <c r="E257" s="179">
        <v>6.3899999999999998E-3</v>
      </c>
      <c r="F257" s="156"/>
      <c r="G257" s="156"/>
      <c r="H257" s="156"/>
      <c r="I257" s="156"/>
      <c r="J257" s="156"/>
      <c r="K257" s="156"/>
      <c r="L257" s="156"/>
      <c r="M257" s="156"/>
      <c r="N257" s="155"/>
      <c r="O257" s="155"/>
      <c r="P257" s="155"/>
      <c r="Q257" s="155"/>
      <c r="R257" s="156"/>
      <c r="S257" s="156"/>
      <c r="T257" s="156"/>
      <c r="U257" s="156"/>
      <c r="V257" s="156"/>
      <c r="W257" s="156"/>
      <c r="X257" s="156"/>
      <c r="Y257" s="156"/>
      <c r="Z257" s="146"/>
      <c r="AA257" s="146"/>
      <c r="AB257" s="146"/>
      <c r="AC257" s="146"/>
      <c r="AD257" s="146"/>
      <c r="AE257" s="146"/>
      <c r="AF257" s="146"/>
      <c r="AG257" s="146" t="s">
        <v>191</v>
      </c>
      <c r="AH257" s="146">
        <v>0</v>
      </c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6"/>
      <c r="AT257" s="146"/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  <c r="BF257" s="146"/>
      <c r="BG257" s="146"/>
      <c r="BH257" s="146"/>
    </row>
    <row r="258" spans="1:60" outlineLevel="3" x14ac:dyDescent="0.2">
      <c r="A258" s="153"/>
      <c r="B258" s="154"/>
      <c r="C258" s="187" t="s">
        <v>483</v>
      </c>
      <c r="D258" s="178"/>
      <c r="E258" s="179">
        <v>4.0640000000000003E-2</v>
      </c>
      <c r="F258" s="156"/>
      <c r="G258" s="156"/>
      <c r="H258" s="156"/>
      <c r="I258" s="156"/>
      <c r="J258" s="156"/>
      <c r="K258" s="156"/>
      <c r="L258" s="156"/>
      <c r="M258" s="156"/>
      <c r="N258" s="155"/>
      <c r="O258" s="155"/>
      <c r="P258" s="155"/>
      <c r="Q258" s="155"/>
      <c r="R258" s="156"/>
      <c r="S258" s="156"/>
      <c r="T258" s="156"/>
      <c r="U258" s="156"/>
      <c r="V258" s="156"/>
      <c r="W258" s="156"/>
      <c r="X258" s="156"/>
      <c r="Y258" s="156"/>
      <c r="Z258" s="146"/>
      <c r="AA258" s="146"/>
      <c r="AB258" s="146"/>
      <c r="AC258" s="146"/>
      <c r="AD258" s="146"/>
      <c r="AE258" s="146"/>
      <c r="AF258" s="146"/>
      <c r="AG258" s="146" t="s">
        <v>191</v>
      </c>
      <c r="AH258" s="146">
        <v>0</v>
      </c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</row>
    <row r="259" spans="1:60" outlineLevel="3" x14ac:dyDescent="0.2">
      <c r="A259" s="153"/>
      <c r="B259" s="154"/>
      <c r="C259" s="187" t="s">
        <v>484</v>
      </c>
      <c r="D259" s="178"/>
      <c r="E259" s="179">
        <v>2.7200000000000002E-3</v>
      </c>
      <c r="F259" s="156"/>
      <c r="G259" s="156"/>
      <c r="H259" s="156"/>
      <c r="I259" s="156"/>
      <c r="J259" s="156"/>
      <c r="K259" s="156"/>
      <c r="L259" s="156"/>
      <c r="M259" s="156"/>
      <c r="N259" s="155"/>
      <c r="O259" s="155"/>
      <c r="P259" s="155"/>
      <c r="Q259" s="155"/>
      <c r="R259" s="156"/>
      <c r="S259" s="156"/>
      <c r="T259" s="156"/>
      <c r="U259" s="156"/>
      <c r="V259" s="156"/>
      <c r="W259" s="156"/>
      <c r="X259" s="156"/>
      <c r="Y259" s="156"/>
      <c r="Z259" s="146"/>
      <c r="AA259" s="146"/>
      <c r="AB259" s="146"/>
      <c r="AC259" s="146"/>
      <c r="AD259" s="146"/>
      <c r="AE259" s="146"/>
      <c r="AF259" s="146"/>
      <c r="AG259" s="146" t="s">
        <v>191</v>
      </c>
      <c r="AH259" s="146">
        <v>0</v>
      </c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</row>
    <row r="260" spans="1:60" outlineLevel="3" x14ac:dyDescent="0.2">
      <c r="A260" s="153"/>
      <c r="B260" s="154"/>
      <c r="C260" s="187" t="s">
        <v>485</v>
      </c>
      <c r="D260" s="178"/>
      <c r="E260" s="179">
        <v>0.52200000000000002</v>
      </c>
      <c r="F260" s="156"/>
      <c r="G260" s="156"/>
      <c r="H260" s="156"/>
      <c r="I260" s="156"/>
      <c r="J260" s="156"/>
      <c r="K260" s="156"/>
      <c r="L260" s="156"/>
      <c r="M260" s="156"/>
      <c r="N260" s="155"/>
      <c r="O260" s="155"/>
      <c r="P260" s="155"/>
      <c r="Q260" s="155"/>
      <c r="R260" s="156"/>
      <c r="S260" s="156"/>
      <c r="T260" s="156"/>
      <c r="U260" s="156"/>
      <c r="V260" s="156"/>
      <c r="W260" s="156"/>
      <c r="X260" s="156"/>
      <c r="Y260" s="156"/>
      <c r="Z260" s="146"/>
      <c r="AA260" s="146"/>
      <c r="AB260" s="146"/>
      <c r="AC260" s="146"/>
      <c r="AD260" s="146"/>
      <c r="AE260" s="146"/>
      <c r="AF260" s="146"/>
      <c r="AG260" s="146" t="s">
        <v>191</v>
      </c>
      <c r="AH260" s="146">
        <v>0</v>
      </c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</row>
    <row r="261" spans="1:60" outlineLevel="3" x14ac:dyDescent="0.2">
      <c r="A261" s="153"/>
      <c r="B261" s="154"/>
      <c r="C261" s="187" t="s">
        <v>486</v>
      </c>
      <c r="D261" s="178"/>
      <c r="E261" s="179">
        <v>5.2609399999999997</v>
      </c>
      <c r="F261" s="156"/>
      <c r="G261" s="156"/>
      <c r="H261" s="156"/>
      <c r="I261" s="156"/>
      <c r="J261" s="156"/>
      <c r="K261" s="156"/>
      <c r="L261" s="156"/>
      <c r="M261" s="156"/>
      <c r="N261" s="155"/>
      <c r="O261" s="155"/>
      <c r="P261" s="155"/>
      <c r="Q261" s="155"/>
      <c r="R261" s="156"/>
      <c r="S261" s="156"/>
      <c r="T261" s="156"/>
      <c r="U261" s="156"/>
      <c r="V261" s="156"/>
      <c r="W261" s="156"/>
      <c r="X261" s="156"/>
      <c r="Y261" s="156"/>
      <c r="Z261" s="146"/>
      <c r="AA261" s="146"/>
      <c r="AB261" s="146"/>
      <c r="AC261" s="146"/>
      <c r="AD261" s="146"/>
      <c r="AE261" s="146"/>
      <c r="AF261" s="146"/>
      <c r="AG261" s="146" t="s">
        <v>191</v>
      </c>
      <c r="AH261" s="146">
        <v>0</v>
      </c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</row>
    <row r="262" spans="1:60" outlineLevel="3" x14ac:dyDescent="0.2">
      <c r="A262" s="153"/>
      <c r="B262" s="154"/>
      <c r="C262" s="187" t="s">
        <v>487</v>
      </c>
      <c r="D262" s="178"/>
      <c r="E262" s="179">
        <v>0.28805999999999998</v>
      </c>
      <c r="F262" s="156"/>
      <c r="G262" s="156"/>
      <c r="H262" s="156"/>
      <c r="I262" s="156"/>
      <c r="J262" s="156"/>
      <c r="K262" s="156"/>
      <c r="L262" s="156"/>
      <c r="M262" s="156"/>
      <c r="N262" s="155"/>
      <c r="O262" s="155"/>
      <c r="P262" s="155"/>
      <c r="Q262" s="155"/>
      <c r="R262" s="156"/>
      <c r="S262" s="156"/>
      <c r="T262" s="156"/>
      <c r="U262" s="156"/>
      <c r="V262" s="156"/>
      <c r="W262" s="156"/>
      <c r="X262" s="156"/>
      <c r="Y262" s="156"/>
      <c r="Z262" s="146"/>
      <c r="AA262" s="146"/>
      <c r="AB262" s="146"/>
      <c r="AC262" s="146"/>
      <c r="AD262" s="146"/>
      <c r="AE262" s="146"/>
      <c r="AF262" s="146"/>
      <c r="AG262" s="146" t="s">
        <v>191</v>
      </c>
      <c r="AH262" s="146">
        <v>0</v>
      </c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</row>
    <row r="263" spans="1:60" outlineLevel="1" x14ac:dyDescent="0.2">
      <c r="A263" s="180">
        <v>107</v>
      </c>
      <c r="B263" s="181" t="s">
        <v>488</v>
      </c>
      <c r="C263" s="188" t="s">
        <v>489</v>
      </c>
      <c r="D263" s="182" t="s">
        <v>263</v>
      </c>
      <c r="E263" s="183">
        <v>21.85632</v>
      </c>
      <c r="F263" s="184"/>
      <c r="G263" s="185">
        <f>ROUND(E263*F263,2)</f>
        <v>0</v>
      </c>
      <c r="H263" s="184">
        <v>0</v>
      </c>
      <c r="I263" s="185">
        <f>ROUND(E263*H263,2)</f>
        <v>0</v>
      </c>
      <c r="J263" s="184">
        <v>520</v>
      </c>
      <c r="K263" s="185">
        <f>ROUND(E263*J263,2)</f>
        <v>11365.29</v>
      </c>
      <c r="L263" s="185">
        <v>21</v>
      </c>
      <c r="M263" s="185">
        <f>G263*(1+L263/100)</f>
        <v>0</v>
      </c>
      <c r="N263" s="183">
        <v>0</v>
      </c>
      <c r="O263" s="183">
        <f>ROUND(E263*N263,2)</f>
        <v>0</v>
      </c>
      <c r="P263" s="183">
        <v>0</v>
      </c>
      <c r="Q263" s="183">
        <f>ROUND(E263*P263,2)</f>
        <v>0</v>
      </c>
      <c r="R263" s="185"/>
      <c r="S263" s="185" t="s">
        <v>155</v>
      </c>
      <c r="T263" s="186" t="s">
        <v>155</v>
      </c>
      <c r="U263" s="156">
        <v>0.93300000000000005</v>
      </c>
      <c r="V263" s="156">
        <f>ROUND(E263*U263,2)</f>
        <v>20.39</v>
      </c>
      <c r="W263" s="156"/>
      <c r="X263" s="156" t="s">
        <v>188</v>
      </c>
      <c r="Y263" s="156" t="s">
        <v>158</v>
      </c>
      <c r="Z263" s="146"/>
      <c r="AA263" s="146"/>
      <c r="AB263" s="146"/>
      <c r="AC263" s="146"/>
      <c r="AD263" s="146"/>
      <c r="AE263" s="146"/>
      <c r="AF263" s="146"/>
      <c r="AG263" s="146" t="s">
        <v>189</v>
      </c>
      <c r="AH263" s="146"/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</row>
    <row r="264" spans="1:60" outlineLevel="1" x14ac:dyDescent="0.2">
      <c r="A264" s="180">
        <v>108</v>
      </c>
      <c r="B264" s="181" t="s">
        <v>490</v>
      </c>
      <c r="C264" s="188" t="s">
        <v>491</v>
      </c>
      <c r="D264" s="182" t="s">
        <v>263</v>
      </c>
      <c r="E264" s="183">
        <v>21.85632</v>
      </c>
      <c r="F264" s="184"/>
      <c r="G264" s="185">
        <f>ROUND(E264*F264,2)</f>
        <v>0</v>
      </c>
      <c r="H264" s="184">
        <v>0</v>
      </c>
      <c r="I264" s="185">
        <f>ROUND(E264*H264,2)</f>
        <v>0</v>
      </c>
      <c r="J264" s="184">
        <v>487.5</v>
      </c>
      <c r="K264" s="185">
        <f>ROUND(E264*J264,2)</f>
        <v>10654.96</v>
      </c>
      <c r="L264" s="185">
        <v>21</v>
      </c>
      <c r="M264" s="185">
        <f>G264*(1+L264/100)</f>
        <v>0</v>
      </c>
      <c r="N264" s="183">
        <v>0</v>
      </c>
      <c r="O264" s="183">
        <f>ROUND(E264*N264,2)</f>
        <v>0</v>
      </c>
      <c r="P264" s="183">
        <v>0</v>
      </c>
      <c r="Q264" s="183">
        <f>ROUND(E264*P264,2)</f>
        <v>0</v>
      </c>
      <c r="R264" s="185"/>
      <c r="S264" s="185" t="s">
        <v>155</v>
      </c>
      <c r="T264" s="186" t="s">
        <v>155</v>
      </c>
      <c r="U264" s="156">
        <v>0.95899999999999996</v>
      </c>
      <c r="V264" s="156">
        <f>ROUND(E264*U264,2)</f>
        <v>20.96</v>
      </c>
      <c r="W264" s="156"/>
      <c r="X264" s="156" t="s">
        <v>188</v>
      </c>
      <c r="Y264" s="156" t="s">
        <v>158</v>
      </c>
      <c r="Z264" s="146"/>
      <c r="AA264" s="146"/>
      <c r="AB264" s="146"/>
      <c r="AC264" s="146"/>
      <c r="AD264" s="146"/>
      <c r="AE264" s="146"/>
      <c r="AF264" s="146"/>
      <c r="AG264" s="146" t="s">
        <v>189</v>
      </c>
      <c r="AH264" s="146"/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</row>
    <row r="265" spans="1:60" outlineLevel="1" x14ac:dyDescent="0.2">
      <c r="A265" s="165">
        <v>109</v>
      </c>
      <c r="B265" s="166" t="s">
        <v>492</v>
      </c>
      <c r="C265" s="174" t="s">
        <v>493</v>
      </c>
      <c r="D265" s="167" t="s">
        <v>263</v>
      </c>
      <c r="E265" s="168">
        <v>21.85632</v>
      </c>
      <c r="F265" s="169"/>
      <c r="G265" s="170">
        <f>ROUND(E265*F265,2)</f>
        <v>0</v>
      </c>
      <c r="H265" s="169">
        <v>0</v>
      </c>
      <c r="I265" s="170">
        <f>ROUND(E265*H265,2)</f>
        <v>0</v>
      </c>
      <c r="J265" s="169">
        <v>330.5</v>
      </c>
      <c r="K265" s="170">
        <f>ROUND(E265*J265,2)</f>
        <v>7223.51</v>
      </c>
      <c r="L265" s="170">
        <v>21</v>
      </c>
      <c r="M265" s="170">
        <f>G265*(1+L265/100)</f>
        <v>0</v>
      </c>
      <c r="N265" s="168">
        <v>0</v>
      </c>
      <c r="O265" s="168">
        <f>ROUND(E265*N265,2)</f>
        <v>0</v>
      </c>
      <c r="P265" s="168">
        <v>0</v>
      </c>
      <c r="Q265" s="168">
        <f>ROUND(E265*P265,2)</f>
        <v>0</v>
      </c>
      <c r="R265" s="170"/>
      <c r="S265" s="170" t="s">
        <v>155</v>
      </c>
      <c r="T265" s="171" t="s">
        <v>155</v>
      </c>
      <c r="U265" s="156">
        <v>0.49</v>
      </c>
      <c r="V265" s="156">
        <f>ROUND(E265*U265,2)</f>
        <v>10.71</v>
      </c>
      <c r="W265" s="156"/>
      <c r="X265" s="156" t="s">
        <v>188</v>
      </c>
      <c r="Y265" s="156" t="s">
        <v>158</v>
      </c>
      <c r="Z265" s="146"/>
      <c r="AA265" s="146"/>
      <c r="AB265" s="146"/>
      <c r="AC265" s="146"/>
      <c r="AD265" s="146"/>
      <c r="AE265" s="146"/>
      <c r="AF265" s="146"/>
      <c r="AG265" s="146" t="s">
        <v>189</v>
      </c>
      <c r="AH265" s="146"/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</row>
    <row r="266" spans="1:60" outlineLevel="2" x14ac:dyDescent="0.2">
      <c r="A266" s="153"/>
      <c r="B266" s="154"/>
      <c r="C266" s="276" t="s">
        <v>494</v>
      </c>
      <c r="D266" s="277"/>
      <c r="E266" s="277"/>
      <c r="F266" s="277"/>
      <c r="G266" s="277"/>
      <c r="H266" s="156"/>
      <c r="I266" s="156"/>
      <c r="J266" s="156"/>
      <c r="K266" s="156"/>
      <c r="L266" s="156"/>
      <c r="M266" s="156"/>
      <c r="N266" s="155"/>
      <c r="O266" s="155"/>
      <c r="P266" s="155"/>
      <c r="Q266" s="155"/>
      <c r="R266" s="156"/>
      <c r="S266" s="156"/>
      <c r="T266" s="156"/>
      <c r="U266" s="156"/>
      <c r="V266" s="156"/>
      <c r="W266" s="156"/>
      <c r="X266" s="156"/>
      <c r="Y266" s="156"/>
      <c r="Z266" s="146"/>
      <c r="AA266" s="146"/>
      <c r="AB266" s="146"/>
      <c r="AC266" s="146"/>
      <c r="AD266" s="146"/>
      <c r="AE266" s="146"/>
      <c r="AF266" s="146"/>
      <c r="AG266" s="146" t="s">
        <v>161</v>
      </c>
      <c r="AH266" s="146"/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</row>
    <row r="267" spans="1:60" outlineLevel="1" x14ac:dyDescent="0.2">
      <c r="A267" s="180">
        <v>110</v>
      </c>
      <c r="B267" s="181" t="s">
        <v>495</v>
      </c>
      <c r="C267" s="188" t="s">
        <v>496</v>
      </c>
      <c r="D267" s="182" t="s">
        <v>263</v>
      </c>
      <c r="E267" s="183">
        <v>218.56319999999999</v>
      </c>
      <c r="F267" s="184"/>
      <c r="G267" s="185">
        <f>ROUND(E267*F267,2)</f>
        <v>0</v>
      </c>
      <c r="H267" s="184">
        <v>0</v>
      </c>
      <c r="I267" s="185">
        <f>ROUND(E267*H267,2)</f>
        <v>0</v>
      </c>
      <c r="J267" s="184">
        <v>28.2</v>
      </c>
      <c r="K267" s="185">
        <f>ROUND(E267*J267,2)</f>
        <v>6163.48</v>
      </c>
      <c r="L267" s="185">
        <v>21</v>
      </c>
      <c r="M267" s="185">
        <f>G267*(1+L267/100)</f>
        <v>0</v>
      </c>
      <c r="N267" s="183">
        <v>0</v>
      </c>
      <c r="O267" s="183">
        <f>ROUND(E267*N267,2)</f>
        <v>0</v>
      </c>
      <c r="P267" s="183">
        <v>0</v>
      </c>
      <c r="Q267" s="183">
        <f>ROUND(E267*P267,2)</f>
        <v>0</v>
      </c>
      <c r="R267" s="185"/>
      <c r="S267" s="185" t="s">
        <v>155</v>
      </c>
      <c r="T267" s="186" t="s">
        <v>155</v>
      </c>
      <c r="U267" s="156">
        <v>0</v>
      </c>
      <c r="V267" s="156">
        <f>ROUND(E267*U267,2)</f>
        <v>0</v>
      </c>
      <c r="W267" s="156"/>
      <c r="X267" s="156" t="s">
        <v>188</v>
      </c>
      <c r="Y267" s="156" t="s">
        <v>158</v>
      </c>
      <c r="Z267" s="146"/>
      <c r="AA267" s="146"/>
      <c r="AB267" s="146"/>
      <c r="AC267" s="146"/>
      <c r="AD267" s="146"/>
      <c r="AE267" s="146"/>
      <c r="AF267" s="146"/>
      <c r="AG267" s="146" t="s">
        <v>189</v>
      </c>
      <c r="AH267" s="146"/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</row>
    <row r="268" spans="1:60" ht="22.5" outlineLevel="1" x14ac:dyDescent="0.2">
      <c r="A268" s="165">
        <v>111</v>
      </c>
      <c r="B268" s="166" t="s">
        <v>497</v>
      </c>
      <c r="C268" s="174" t="s">
        <v>498</v>
      </c>
      <c r="D268" s="167" t="s">
        <v>263</v>
      </c>
      <c r="E268" s="168">
        <v>0.32253999999999999</v>
      </c>
      <c r="F268" s="169"/>
      <c r="G268" s="170">
        <f>ROUND(E268*F268,2)</f>
        <v>0</v>
      </c>
      <c r="H268" s="169">
        <v>0</v>
      </c>
      <c r="I268" s="170">
        <f>ROUND(E268*H268,2)</f>
        <v>0</v>
      </c>
      <c r="J268" s="169">
        <v>6485</v>
      </c>
      <c r="K268" s="170">
        <f>ROUND(E268*J268,2)</f>
        <v>2091.67</v>
      </c>
      <c r="L268" s="170">
        <v>21</v>
      </c>
      <c r="M268" s="170">
        <f>G268*(1+L268/100)</f>
        <v>0</v>
      </c>
      <c r="N268" s="168">
        <v>0</v>
      </c>
      <c r="O268" s="168">
        <f>ROUND(E268*N268,2)</f>
        <v>0</v>
      </c>
      <c r="P268" s="168">
        <v>0</v>
      </c>
      <c r="Q268" s="168">
        <f>ROUND(E268*P268,2)</f>
        <v>0</v>
      </c>
      <c r="R268" s="170"/>
      <c r="S268" s="170" t="s">
        <v>155</v>
      </c>
      <c r="T268" s="171" t="s">
        <v>155</v>
      </c>
      <c r="U268" s="156">
        <v>0</v>
      </c>
      <c r="V268" s="156">
        <f>ROUND(E268*U268,2)</f>
        <v>0</v>
      </c>
      <c r="W268" s="156"/>
      <c r="X268" s="156" t="s">
        <v>188</v>
      </c>
      <c r="Y268" s="156" t="s">
        <v>158</v>
      </c>
      <c r="Z268" s="146"/>
      <c r="AA268" s="146"/>
      <c r="AB268" s="146"/>
      <c r="AC268" s="146"/>
      <c r="AD268" s="146"/>
      <c r="AE268" s="146"/>
      <c r="AF268" s="146"/>
      <c r="AG268" s="146" t="s">
        <v>189</v>
      </c>
      <c r="AH268" s="146"/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</row>
    <row r="269" spans="1:60" outlineLevel="2" x14ac:dyDescent="0.2">
      <c r="A269" s="153"/>
      <c r="B269" s="154"/>
      <c r="C269" s="276" t="s">
        <v>499</v>
      </c>
      <c r="D269" s="277"/>
      <c r="E269" s="277"/>
      <c r="F269" s="277"/>
      <c r="G269" s="277"/>
      <c r="H269" s="156"/>
      <c r="I269" s="156"/>
      <c r="J269" s="156"/>
      <c r="K269" s="156"/>
      <c r="L269" s="156"/>
      <c r="M269" s="156"/>
      <c r="N269" s="155"/>
      <c r="O269" s="155"/>
      <c r="P269" s="155"/>
      <c r="Q269" s="155"/>
      <c r="R269" s="156"/>
      <c r="S269" s="156"/>
      <c r="T269" s="156"/>
      <c r="U269" s="156"/>
      <c r="V269" s="156"/>
      <c r="W269" s="156"/>
      <c r="X269" s="156"/>
      <c r="Y269" s="156"/>
      <c r="Z269" s="146"/>
      <c r="AA269" s="146"/>
      <c r="AB269" s="146"/>
      <c r="AC269" s="146"/>
      <c r="AD269" s="146"/>
      <c r="AE269" s="146"/>
      <c r="AF269" s="146"/>
      <c r="AG269" s="146" t="s">
        <v>161</v>
      </c>
      <c r="AH269" s="146"/>
      <c r="AI269" s="146"/>
      <c r="AJ269" s="146"/>
      <c r="AK269" s="146"/>
      <c r="AL269" s="146"/>
      <c r="AM269" s="146"/>
      <c r="AN269" s="146"/>
      <c r="AO269" s="146"/>
      <c r="AP269" s="146"/>
      <c r="AQ269" s="146"/>
      <c r="AR269" s="146"/>
      <c r="AS269" s="146"/>
      <c r="AT269" s="146"/>
      <c r="AU269" s="146"/>
      <c r="AV269" s="146"/>
      <c r="AW269" s="146"/>
      <c r="AX269" s="146"/>
      <c r="AY269" s="146"/>
      <c r="AZ269" s="146"/>
      <c r="BA269" s="146"/>
      <c r="BB269" s="146"/>
      <c r="BC269" s="146"/>
      <c r="BD269" s="146"/>
      <c r="BE269" s="146"/>
      <c r="BF269" s="146"/>
      <c r="BG269" s="146"/>
      <c r="BH269" s="146"/>
    </row>
    <row r="270" spans="1:60" ht="22.5" outlineLevel="1" x14ac:dyDescent="0.2">
      <c r="A270" s="165">
        <v>112</v>
      </c>
      <c r="B270" s="166" t="s">
        <v>500</v>
      </c>
      <c r="C270" s="174" t="s">
        <v>501</v>
      </c>
      <c r="D270" s="167" t="s">
        <v>263</v>
      </c>
      <c r="E270" s="168">
        <v>21.53378</v>
      </c>
      <c r="F270" s="169"/>
      <c r="G270" s="170">
        <f>ROUND(E270*F270,2)</f>
        <v>0</v>
      </c>
      <c r="H270" s="169">
        <v>0</v>
      </c>
      <c r="I270" s="170">
        <f>ROUND(E270*H270,2)</f>
        <v>0</v>
      </c>
      <c r="J270" s="169">
        <v>542</v>
      </c>
      <c r="K270" s="170">
        <f>ROUND(E270*J270,2)</f>
        <v>11671.31</v>
      </c>
      <c r="L270" s="170">
        <v>21</v>
      </c>
      <c r="M270" s="170">
        <f>G270*(1+L270/100)</f>
        <v>0</v>
      </c>
      <c r="N270" s="168">
        <v>0</v>
      </c>
      <c r="O270" s="168">
        <f>ROUND(E270*N270,2)</f>
        <v>0</v>
      </c>
      <c r="P270" s="168">
        <v>0</v>
      </c>
      <c r="Q270" s="168">
        <f>ROUND(E270*P270,2)</f>
        <v>0</v>
      </c>
      <c r="R270" s="170"/>
      <c r="S270" s="170" t="s">
        <v>155</v>
      </c>
      <c r="T270" s="171" t="s">
        <v>155</v>
      </c>
      <c r="U270" s="156">
        <v>0</v>
      </c>
      <c r="V270" s="156">
        <f>ROUND(E270*U270,2)</f>
        <v>0</v>
      </c>
      <c r="W270" s="156"/>
      <c r="X270" s="156" t="s">
        <v>188</v>
      </c>
      <c r="Y270" s="156" t="s">
        <v>158</v>
      </c>
      <c r="Z270" s="146"/>
      <c r="AA270" s="146"/>
      <c r="AB270" s="146"/>
      <c r="AC270" s="146"/>
      <c r="AD270" s="146"/>
      <c r="AE270" s="146"/>
      <c r="AF270" s="146"/>
      <c r="AG270" s="146" t="s">
        <v>189</v>
      </c>
      <c r="AH270" s="146"/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  <c r="AT270" s="146"/>
      <c r="AU270" s="146"/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</row>
    <row r="271" spans="1:60" x14ac:dyDescent="0.2">
      <c r="A271" s="3"/>
      <c r="B271" s="4"/>
      <c r="C271" s="175"/>
      <c r="D271" s="6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AE271">
        <v>12</v>
      </c>
      <c r="AF271">
        <v>21</v>
      </c>
      <c r="AG271" t="s">
        <v>136</v>
      </c>
    </row>
    <row r="272" spans="1:60" x14ac:dyDescent="0.2">
      <c r="A272" s="149"/>
      <c r="B272" s="150" t="s">
        <v>31</v>
      </c>
      <c r="C272" s="176"/>
      <c r="D272" s="151"/>
      <c r="E272" s="152"/>
      <c r="F272" s="152"/>
      <c r="G272" s="164">
        <f>G8+G11+G18+G23+G44+G58+G69+G73+G75+G77+G79+G99+G112+G115+G121+G129+G139+G156+G170+G191+G204+G207+G222+G241+G243+G254</f>
        <v>0</v>
      </c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AE272">
        <f>SUMIF(L7:L270,AE271,G7:G270)</f>
        <v>0</v>
      </c>
      <c r="AF272">
        <f>SUMIF(L7:L270,AF271,G7:G270)</f>
        <v>0</v>
      </c>
      <c r="AG272" t="s">
        <v>181</v>
      </c>
    </row>
    <row r="273" spans="1:33" x14ac:dyDescent="0.2">
      <c r="A273" s="3"/>
      <c r="B273" s="4"/>
      <c r="C273" s="175"/>
      <c r="D273" s="6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33" x14ac:dyDescent="0.2">
      <c r="A274" s="3"/>
      <c r="B274" s="4"/>
      <c r="C274" s="175"/>
      <c r="D274" s="6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33" x14ac:dyDescent="0.2">
      <c r="A275" s="285" t="s">
        <v>182</v>
      </c>
      <c r="B275" s="285"/>
      <c r="C275" s="286"/>
      <c r="D275" s="6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33" x14ac:dyDescent="0.2">
      <c r="A276" s="264"/>
      <c r="B276" s="265"/>
      <c r="C276" s="266"/>
      <c r="D276" s="265"/>
      <c r="E276" s="265"/>
      <c r="F276" s="265"/>
      <c r="G276" s="267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AG276" t="s">
        <v>183</v>
      </c>
    </row>
    <row r="277" spans="1:33" x14ac:dyDescent="0.2">
      <c r="A277" s="268"/>
      <c r="B277" s="269"/>
      <c r="C277" s="270"/>
      <c r="D277" s="269"/>
      <c r="E277" s="269"/>
      <c r="F277" s="269"/>
      <c r="G277" s="27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33" x14ac:dyDescent="0.2">
      <c r="A278" s="268"/>
      <c r="B278" s="269"/>
      <c r="C278" s="270"/>
      <c r="D278" s="269"/>
      <c r="E278" s="269"/>
      <c r="F278" s="269"/>
      <c r="G278" s="27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33" x14ac:dyDescent="0.2">
      <c r="A279" s="268"/>
      <c r="B279" s="269"/>
      <c r="C279" s="270"/>
      <c r="D279" s="269"/>
      <c r="E279" s="269"/>
      <c r="F279" s="269"/>
      <c r="G279" s="27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33" x14ac:dyDescent="0.2">
      <c r="A280" s="272"/>
      <c r="B280" s="273"/>
      <c r="C280" s="274"/>
      <c r="D280" s="273"/>
      <c r="E280" s="273"/>
      <c r="F280" s="273"/>
      <c r="G280" s="275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33" x14ac:dyDescent="0.2">
      <c r="A281" s="3"/>
      <c r="B281" s="4"/>
      <c r="C281" s="175"/>
      <c r="D281" s="6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33" x14ac:dyDescent="0.2">
      <c r="C282" s="177"/>
      <c r="D282" s="10"/>
      <c r="AG282" t="s">
        <v>184</v>
      </c>
    </row>
    <row r="283" spans="1:33" x14ac:dyDescent="0.2">
      <c r="D283" s="10"/>
    </row>
    <row r="284" spans="1:33" x14ac:dyDescent="0.2">
      <c r="D284" s="10"/>
    </row>
    <row r="285" spans="1:33" x14ac:dyDescent="0.2">
      <c r="D285" s="10"/>
    </row>
    <row r="286" spans="1:33" x14ac:dyDescent="0.2">
      <c r="D286" s="10"/>
    </row>
    <row r="287" spans="1:33" x14ac:dyDescent="0.2">
      <c r="D287" s="10"/>
    </row>
    <row r="288" spans="1:33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</sheetData>
  <mergeCells count="15">
    <mergeCell ref="A1:G1"/>
    <mergeCell ref="C2:G2"/>
    <mergeCell ref="C3:G3"/>
    <mergeCell ref="C4:G4"/>
    <mergeCell ref="A275:C275"/>
    <mergeCell ref="C124:G124"/>
    <mergeCell ref="C173:G173"/>
    <mergeCell ref="C193:G193"/>
    <mergeCell ref="C266:G266"/>
    <mergeCell ref="C269:G269"/>
    <mergeCell ref="A276:G280"/>
    <mergeCell ref="C20:G20"/>
    <mergeCell ref="C87:G87"/>
    <mergeCell ref="C118:G118"/>
    <mergeCell ref="C119:G11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4F9E2-4B9C-4183-A267-3A7E1D771D57}">
  <sheetPr>
    <outlinePr summaryBelow="0"/>
  </sheetPr>
  <dimension ref="A1:BH5000"/>
  <sheetViews>
    <sheetView workbookViewId="0">
      <pane ySplit="7" topLeftCell="A68" activePane="bottomLeft" state="frozen"/>
      <selection pane="bottomLeft" activeCell="F83" sqref="F83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78" t="s">
        <v>7</v>
      </c>
      <c r="B1" s="278"/>
      <c r="C1" s="278"/>
      <c r="D1" s="278"/>
      <c r="E1" s="278"/>
      <c r="F1" s="278"/>
      <c r="G1" s="278"/>
      <c r="AG1" t="s">
        <v>124</v>
      </c>
    </row>
    <row r="2" spans="1:60" ht="24.95" customHeight="1" x14ac:dyDescent="0.2">
      <c r="A2" s="50" t="s">
        <v>8</v>
      </c>
      <c r="B2" s="49" t="s">
        <v>41</v>
      </c>
      <c r="C2" s="279" t="s">
        <v>42</v>
      </c>
      <c r="D2" s="280"/>
      <c r="E2" s="280"/>
      <c r="F2" s="280"/>
      <c r="G2" s="281"/>
      <c r="AG2" t="s">
        <v>125</v>
      </c>
    </row>
    <row r="3" spans="1:60" ht="24.95" customHeight="1" x14ac:dyDescent="0.2">
      <c r="A3" s="50" t="s">
        <v>9</v>
      </c>
      <c r="B3" s="49" t="s">
        <v>44</v>
      </c>
      <c r="C3" s="279" t="s">
        <v>45</v>
      </c>
      <c r="D3" s="280"/>
      <c r="E3" s="280"/>
      <c r="F3" s="280"/>
      <c r="G3" s="281"/>
      <c r="AC3" s="120" t="s">
        <v>125</v>
      </c>
      <c r="AG3" t="s">
        <v>126</v>
      </c>
    </row>
    <row r="4" spans="1:60" ht="24.95" customHeight="1" x14ac:dyDescent="0.2">
      <c r="A4" s="139" t="s">
        <v>10</v>
      </c>
      <c r="B4" s="140" t="s">
        <v>50</v>
      </c>
      <c r="C4" s="282" t="s">
        <v>51</v>
      </c>
      <c r="D4" s="283"/>
      <c r="E4" s="283"/>
      <c r="F4" s="283"/>
      <c r="G4" s="284"/>
      <c r="AG4" t="s">
        <v>127</v>
      </c>
    </row>
    <row r="5" spans="1:60" x14ac:dyDescent="0.2">
      <c r="D5" s="10"/>
    </row>
    <row r="6" spans="1:60" ht="38.25" x14ac:dyDescent="0.2">
      <c r="A6" s="142" t="s">
        <v>128</v>
      </c>
      <c r="B6" s="144" t="s">
        <v>129</v>
      </c>
      <c r="C6" s="144" t="s">
        <v>130</v>
      </c>
      <c r="D6" s="143" t="s">
        <v>131</v>
      </c>
      <c r="E6" s="142" t="s">
        <v>132</v>
      </c>
      <c r="F6" s="141" t="s">
        <v>133</v>
      </c>
      <c r="G6" s="142" t="s">
        <v>31</v>
      </c>
      <c r="H6" s="145" t="s">
        <v>32</v>
      </c>
      <c r="I6" s="145" t="s">
        <v>134</v>
      </c>
      <c r="J6" s="145" t="s">
        <v>33</v>
      </c>
      <c r="K6" s="145" t="s">
        <v>135</v>
      </c>
      <c r="L6" s="145" t="s">
        <v>136</v>
      </c>
      <c r="M6" s="145" t="s">
        <v>137</v>
      </c>
      <c r="N6" s="145" t="s">
        <v>138</v>
      </c>
      <c r="O6" s="145" t="s">
        <v>139</v>
      </c>
      <c r="P6" s="145" t="s">
        <v>140</v>
      </c>
      <c r="Q6" s="145" t="s">
        <v>141</v>
      </c>
      <c r="R6" s="145" t="s">
        <v>142</v>
      </c>
      <c r="S6" s="145" t="s">
        <v>143</v>
      </c>
      <c r="T6" s="145" t="s">
        <v>144</v>
      </c>
      <c r="U6" s="145" t="s">
        <v>145</v>
      </c>
      <c r="V6" s="145" t="s">
        <v>146</v>
      </c>
      <c r="W6" s="145" t="s">
        <v>147</v>
      </c>
      <c r="X6" s="145" t="s">
        <v>148</v>
      </c>
      <c r="Y6" s="145" t="s">
        <v>149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8" t="s">
        <v>150</v>
      </c>
      <c r="B8" s="159" t="s">
        <v>75</v>
      </c>
      <c r="C8" s="173" t="s">
        <v>76</v>
      </c>
      <c r="D8" s="160"/>
      <c r="E8" s="161"/>
      <c r="F8" s="162"/>
      <c r="G8" s="162">
        <f>SUMIF(AG9:AG9,"&lt;&gt;NOR",G9:G9)</f>
        <v>0</v>
      </c>
      <c r="H8" s="162"/>
      <c r="I8" s="162">
        <f>SUM(I9:I9)</f>
        <v>818.16</v>
      </c>
      <c r="J8" s="162"/>
      <c r="K8" s="162">
        <f>SUM(K9:K9)</f>
        <v>1241.8399999999999</v>
      </c>
      <c r="L8" s="162"/>
      <c r="M8" s="162">
        <f>SUM(M9:M9)</f>
        <v>0</v>
      </c>
      <c r="N8" s="161"/>
      <c r="O8" s="161">
        <f>SUM(O9:O9)</f>
        <v>0.13</v>
      </c>
      <c r="P8" s="161"/>
      <c r="Q8" s="161">
        <f>SUM(Q9:Q9)</f>
        <v>0</v>
      </c>
      <c r="R8" s="162"/>
      <c r="S8" s="162"/>
      <c r="T8" s="163"/>
      <c r="U8" s="157"/>
      <c r="V8" s="157">
        <f>SUM(V9:V9)</f>
        <v>2.02</v>
      </c>
      <c r="W8" s="157"/>
      <c r="X8" s="157"/>
      <c r="Y8" s="157"/>
      <c r="AG8" t="s">
        <v>151</v>
      </c>
    </row>
    <row r="9" spans="1:60" ht="22.5" outlineLevel="1" x14ac:dyDescent="0.2">
      <c r="A9" s="180">
        <v>1</v>
      </c>
      <c r="B9" s="181" t="s">
        <v>218</v>
      </c>
      <c r="C9" s="188" t="s">
        <v>219</v>
      </c>
      <c r="D9" s="182" t="s">
        <v>220</v>
      </c>
      <c r="E9" s="183">
        <v>8</v>
      </c>
      <c r="F9" s="184"/>
      <c r="G9" s="185">
        <f>ROUND(E9*F9,2)</f>
        <v>0</v>
      </c>
      <c r="H9" s="184">
        <v>102.27</v>
      </c>
      <c r="I9" s="185">
        <f>ROUND(E9*H9,2)</f>
        <v>818.16</v>
      </c>
      <c r="J9" s="184">
        <v>155.22999999999999</v>
      </c>
      <c r="K9" s="185">
        <f>ROUND(E9*J9,2)</f>
        <v>1241.8399999999999</v>
      </c>
      <c r="L9" s="185">
        <v>21</v>
      </c>
      <c r="M9" s="185">
        <f>G9*(1+L9/100)</f>
        <v>0</v>
      </c>
      <c r="N9" s="183">
        <v>1.634E-2</v>
      </c>
      <c r="O9" s="183">
        <f>ROUND(E9*N9,2)</f>
        <v>0.13</v>
      </c>
      <c r="P9" s="183">
        <v>0</v>
      </c>
      <c r="Q9" s="183">
        <f>ROUND(E9*P9,2)</f>
        <v>0</v>
      </c>
      <c r="R9" s="185"/>
      <c r="S9" s="185" t="s">
        <v>155</v>
      </c>
      <c r="T9" s="186" t="s">
        <v>155</v>
      </c>
      <c r="U9" s="156">
        <v>0.253</v>
      </c>
      <c r="V9" s="156">
        <f>ROUND(E9*U9,2)</f>
        <v>2.02</v>
      </c>
      <c r="W9" s="156"/>
      <c r="X9" s="156" t="s">
        <v>188</v>
      </c>
      <c r="Y9" s="156" t="s">
        <v>158</v>
      </c>
      <c r="Z9" s="146"/>
      <c r="AA9" s="146"/>
      <c r="AB9" s="146"/>
      <c r="AC9" s="146"/>
      <c r="AD9" s="146"/>
      <c r="AE9" s="146"/>
      <c r="AF9" s="146"/>
      <c r="AG9" s="146" t="s">
        <v>189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x14ac:dyDescent="0.2">
      <c r="A10" s="158" t="s">
        <v>150</v>
      </c>
      <c r="B10" s="159" t="s">
        <v>77</v>
      </c>
      <c r="C10" s="173" t="s">
        <v>78</v>
      </c>
      <c r="D10" s="160"/>
      <c r="E10" s="161"/>
      <c r="F10" s="162"/>
      <c r="G10" s="162">
        <f>SUMIF(AG11:AG11,"&lt;&gt;NOR",G11:G11)</f>
        <v>0</v>
      </c>
      <c r="H10" s="162"/>
      <c r="I10" s="162">
        <f>SUM(I11:I11)</f>
        <v>3789.1</v>
      </c>
      <c r="J10" s="162"/>
      <c r="K10" s="162">
        <f>SUM(K11:K11)</f>
        <v>6078.35</v>
      </c>
      <c r="L10" s="162"/>
      <c r="M10" s="162">
        <f>SUM(M11:M11)</f>
        <v>0</v>
      </c>
      <c r="N10" s="161"/>
      <c r="O10" s="161">
        <f>SUM(O11:O11)</f>
        <v>0.53</v>
      </c>
      <c r="P10" s="161"/>
      <c r="Q10" s="161">
        <f>SUM(Q11:Q11)</f>
        <v>0</v>
      </c>
      <c r="R10" s="162"/>
      <c r="S10" s="162"/>
      <c r="T10" s="163"/>
      <c r="U10" s="157"/>
      <c r="V10" s="157">
        <f>SUM(V11:V11)</f>
        <v>9.0500000000000007</v>
      </c>
      <c r="W10" s="157"/>
      <c r="X10" s="157"/>
      <c r="Y10" s="157"/>
      <c r="AG10" t="s">
        <v>151</v>
      </c>
    </row>
    <row r="11" spans="1:60" outlineLevel="1" x14ac:dyDescent="0.2">
      <c r="A11" s="180">
        <v>2</v>
      </c>
      <c r="B11" s="181" t="s">
        <v>225</v>
      </c>
      <c r="C11" s="188" t="s">
        <v>226</v>
      </c>
      <c r="D11" s="182" t="s">
        <v>187</v>
      </c>
      <c r="E11" s="183">
        <v>25.14</v>
      </c>
      <c r="F11" s="184"/>
      <c r="G11" s="185">
        <f>ROUND(E11*F11,2)</f>
        <v>0</v>
      </c>
      <c r="H11" s="184">
        <v>150.72</v>
      </c>
      <c r="I11" s="185">
        <f>ROUND(E11*H11,2)</f>
        <v>3789.1</v>
      </c>
      <c r="J11" s="184">
        <v>241.78</v>
      </c>
      <c r="K11" s="185">
        <f>ROUND(E11*J11,2)</f>
        <v>6078.35</v>
      </c>
      <c r="L11" s="185">
        <v>21</v>
      </c>
      <c r="M11" s="185">
        <f>G11*(1+L11/100)</f>
        <v>0</v>
      </c>
      <c r="N11" s="183">
        <v>2.1000000000000001E-2</v>
      </c>
      <c r="O11" s="183">
        <f>ROUND(E11*N11,2)</f>
        <v>0.53</v>
      </c>
      <c r="P11" s="183">
        <v>0</v>
      </c>
      <c r="Q11" s="183">
        <f>ROUND(E11*P11,2)</f>
        <v>0</v>
      </c>
      <c r="R11" s="185"/>
      <c r="S11" s="185" t="s">
        <v>155</v>
      </c>
      <c r="T11" s="186" t="s">
        <v>155</v>
      </c>
      <c r="U11" s="156">
        <v>0.36</v>
      </c>
      <c r="V11" s="156">
        <f>ROUND(E11*U11,2)</f>
        <v>9.0500000000000007</v>
      </c>
      <c r="W11" s="156"/>
      <c r="X11" s="156" t="s">
        <v>188</v>
      </c>
      <c r="Y11" s="156" t="s">
        <v>158</v>
      </c>
      <c r="Z11" s="146"/>
      <c r="AA11" s="146"/>
      <c r="AB11" s="146"/>
      <c r="AC11" s="146"/>
      <c r="AD11" s="146"/>
      <c r="AE11" s="146"/>
      <c r="AF11" s="146"/>
      <c r="AG11" s="146" t="s">
        <v>189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x14ac:dyDescent="0.2">
      <c r="A12" s="158" t="s">
        <v>150</v>
      </c>
      <c r="B12" s="159" t="s">
        <v>79</v>
      </c>
      <c r="C12" s="173" t="s">
        <v>80</v>
      </c>
      <c r="D12" s="160"/>
      <c r="E12" s="161"/>
      <c r="F12" s="162"/>
      <c r="G12" s="162">
        <f>SUMIF(AG13:AG14,"&lt;&gt;NOR",G13:G14)</f>
        <v>0</v>
      </c>
      <c r="H12" s="162"/>
      <c r="I12" s="162">
        <f>SUM(I13:I14)</f>
        <v>1186.05</v>
      </c>
      <c r="J12" s="162"/>
      <c r="K12" s="162">
        <f>SUM(K13:K14)</f>
        <v>1536.0400000000002</v>
      </c>
      <c r="L12" s="162"/>
      <c r="M12" s="162">
        <f>SUM(M13:M14)</f>
        <v>0</v>
      </c>
      <c r="N12" s="161"/>
      <c r="O12" s="161">
        <f>SUM(O13:O14)</f>
        <v>0.05</v>
      </c>
      <c r="P12" s="161"/>
      <c r="Q12" s="161">
        <f>SUM(Q13:Q14)</f>
        <v>0</v>
      </c>
      <c r="R12" s="162"/>
      <c r="S12" s="162"/>
      <c r="T12" s="163"/>
      <c r="U12" s="157"/>
      <c r="V12" s="157">
        <f>SUM(V13:V14)</f>
        <v>2.1100000000000003</v>
      </c>
      <c r="W12" s="157"/>
      <c r="X12" s="157"/>
      <c r="Y12" s="157"/>
      <c r="AG12" t="s">
        <v>151</v>
      </c>
    </row>
    <row r="13" spans="1:60" ht="22.5" outlineLevel="1" x14ac:dyDescent="0.2">
      <c r="A13" s="180">
        <v>3</v>
      </c>
      <c r="B13" s="181" t="s">
        <v>227</v>
      </c>
      <c r="C13" s="188" t="s">
        <v>228</v>
      </c>
      <c r="D13" s="182" t="s">
        <v>187</v>
      </c>
      <c r="E13" s="183">
        <v>5.2549999999999999</v>
      </c>
      <c r="F13" s="184"/>
      <c r="G13" s="185">
        <f>ROUND(E13*F13,2)</f>
        <v>0</v>
      </c>
      <c r="H13" s="184">
        <v>225.7</v>
      </c>
      <c r="I13" s="185">
        <f>ROUND(E13*H13,2)</f>
        <v>1186.05</v>
      </c>
      <c r="J13" s="184">
        <v>235.8</v>
      </c>
      <c r="K13" s="185">
        <f>ROUND(E13*J13,2)</f>
        <v>1239.1300000000001</v>
      </c>
      <c r="L13" s="185">
        <v>21</v>
      </c>
      <c r="M13" s="185">
        <f>G13*(1+L13/100)</f>
        <v>0</v>
      </c>
      <c r="N13" s="183">
        <v>9.6100000000000005E-3</v>
      </c>
      <c r="O13" s="183">
        <f>ROUND(E13*N13,2)</f>
        <v>0.05</v>
      </c>
      <c r="P13" s="183">
        <v>0</v>
      </c>
      <c r="Q13" s="183">
        <f>ROUND(E13*P13,2)</f>
        <v>0</v>
      </c>
      <c r="R13" s="185"/>
      <c r="S13" s="185" t="s">
        <v>155</v>
      </c>
      <c r="T13" s="186" t="s">
        <v>155</v>
      </c>
      <c r="U13" s="156">
        <v>0.35149999999999998</v>
      </c>
      <c r="V13" s="156">
        <f>ROUND(E13*U13,2)</f>
        <v>1.85</v>
      </c>
      <c r="W13" s="156"/>
      <c r="X13" s="156" t="s">
        <v>188</v>
      </c>
      <c r="Y13" s="156" t="s">
        <v>158</v>
      </c>
      <c r="Z13" s="146"/>
      <c r="AA13" s="146"/>
      <c r="AB13" s="146"/>
      <c r="AC13" s="146"/>
      <c r="AD13" s="146"/>
      <c r="AE13" s="146"/>
      <c r="AF13" s="146"/>
      <c r="AG13" s="146" t="s">
        <v>189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">
      <c r="A14" s="180">
        <v>4</v>
      </c>
      <c r="B14" s="181" t="s">
        <v>230</v>
      </c>
      <c r="C14" s="188" t="s">
        <v>231</v>
      </c>
      <c r="D14" s="182" t="s">
        <v>187</v>
      </c>
      <c r="E14" s="183">
        <v>5.2549999999999999</v>
      </c>
      <c r="F14" s="184"/>
      <c r="G14" s="185">
        <f>ROUND(E14*F14,2)</f>
        <v>0</v>
      </c>
      <c r="H14" s="184">
        <v>0</v>
      </c>
      <c r="I14" s="185">
        <f>ROUND(E14*H14,2)</f>
        <v>0</v>
      </c>
      <c r="J14" s="184">
        <v>56.5</v>
      </c>
      <c r="K14" s="185">
        <f>ROUND(E14*J14,2)</f>
        <v>296.91000000000003</v>
      </c>
      <c r="L14" s="185">
        <v>21</v>
      </c>
      <c r="M14" s="185">
        <f>G14*(1+L14/100)</f>
        <v>0</v>
      </c>
      <c r="N14" s="183">
        <v>0</v>
      </c>
      <c r="O14" s="183">
        <f>ROUND(E14*N14,2)</f>
        <v>0</v>
      </c>
      <c r="P14" s="183">
        <v>0</v>
      </c>
      <c r="Q14" s="183">
        <f>ROUND(E14*P14,2)</f>
        <v>0</v>
      </c>
      <c r="R14" s="185"/>
      <c r="S14" s="185" t="s">
        <v>155</v>
      </c>
      <c r="T14" s="186" t="s">
        <v>155</v>
      </c>
      <c r="U14" s="156">
        <v>0.05</v>
      </c>
      <c r="V14" s="156">
        <f>ROUND(E14*U14,2)</f>
        <v>0.26</v>
      </c>
      <c r="W14" s="156"/>
      <c r="X14" s="156" t="s">
        <v>188</v>
      </c>
      <c r="Y14" s="156" t="s">
        <v>158</v>
      </c>
      <c r="Z14" s="146"/>
      <c r="AA14" s="146"/>
      <c r="AB14" s="146"/>
      <c r="AC14" s="146"/>
      <c r="AD14" s="146"/>
      <c r="AE14" s="146"/>
      <c r="AF14" s="146"/>
      <c r="AG14" s="146" t="s">
        <v>189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x14ac:dyDescent="0.2">
      <c r="A15" s="158" t="s">
        <v>150</v>
      </c>
      <c r="B15" s="159" t="s">
        <v>83</v>
      </c>
      <c r="C15" s="173" t="s">
        <v>84</v>
      </c>
      <c r="D15" s="160"/>
      <c r="E15" s="161"/>
      <c r="F15" s="162"/>
      <c r="G15" s="162">
        <f>SUMIF(AG16:AG16,"&lt;&gt;NOR",G16:G16)</f>
        <v>0</v>
      </c>
      <c r="H15" s="162"/>
      <c r="I15" s="162">
        <f>SUM(I16:I16)</f>
        <v>256.44</v>
      </c>
      <c r="J15" s="162"/>
      <c r="K15" s="162">
        <f>SUM(K16:K16)</f>
        <v>571.22</v>
      </c>
      <c r="L15" s="162"/>
      <c r="M15" s="162">
        <f>SUM(M16:M16)</f>
        <v>0</v>
      </c>
      <c r="N15" s="161"/>
      <c r="O15" s="161">
        <f>SUM(O16:O16)</f>
        <v>0.01</v>
      </c>
      <c r="P15" s="161"/>
      <c r="Q15" s="161">
        <f>SUM(Q16:Q16)</f>
        <v>0</v>
      </c>
      <c r="R15" s="162"/>
      <c r="S15" s="162"/>
      <c r="T15" s="163"/>
      <c r="U15" s="157"/>
      <c r="V15" s="157">
        <f>SUM(V16:V16)</f>
        <v>0.93</v>
      </c>
      <c r="W15" s="157"/>
      <c r="X15" s="157"/>
      <c r="Y15" s="157"/>
      <c r="AG15" t="s">
        <v>151</v>
      </c>
    </row>
    <row r="16" spans="1:60" outlineLevel="1" x14ac:dyDescent="0.2">
      <c r="A16" s="180">
        <v>5</v>
      </c>
      <c r="B16" s="181" t="s">
        <v>502</v>
      </c>
      <c r="C16" s="188" t="s">
        <v>503</v>
      </c>
      <c r="D16" s="182" t="s">
        <v>187</v>
      </c>
      <c r="E16" s="183">
        <v>5.2549999999999999</v>
      </c>
      <c r="F16" s="184"/>
      <c r="G16" s="185">
        <f>ROUND(E16*F16,2)</f>
        <v>0</v>
      </c>
      <c r="H16" s="184">
        <v>48.8</v>
      </c>
      <c r="I16" s="185">
        <f>ROUND(E16*H16,2)</f>
        <v>256.44</v>
      </c>
      <c r="J16" s="184">
        <v>108.7</v>
      </c>
      <c r="K16" s="185">
        <f>ROUND(E16*J16,2)</f>
        <v>571.22</v>
      </c>
      <c r="L16" s="185">
        <v>21</v>
      </c>
      <c r="M16" s="185">
        <f>G16*(1+L16/100)</f>
        <v>0</v>
      </c>
      <c r="N16" s="183">
        <v>1.2099999999999999E-3</v>
      </c>
      <c r="O16" s="183">
        <f>ROUND(E16*N16,2)</f>
        <v>0.01</v>
      </c>
      <c r="P16" s="183">
        <v>0</v>
      </c>
      <c r="Q16" s="183">
        <f>ROUND(E16*P16,2)</f>
        <v>0</v>
      </c>
      <c r="R16" s="185"/>
      <c r="S16" s="185" t="s">
        <v>155</v>
      </c>
      <c r="T16" s="186" t="s">
        <v>155</v>
      </c>
      <c r="U16" s="156">
        <v>0.17699999999999999</v>
      </c>
      <c r="V16" s="156">
        <f>ROUND(E16*U16,2)</f>
        <v>0.93</v>
      </c>
      <c r="W16" s="156"/>
      <c r="X16" s="156" t="s">
        <v>188</v>
      </c>
      <c r="Y16" s="156" t="s">
        <v>158</v>
      </c>
      <c r="Z16" s="146"/>
      <c r="AA16" s="146"/>
      <c r="AB16" s="146"/>
      <c r="AC16" s="146"/>
      <c r="AD16" s="146"/>
      <c r="AE16" s="146"/>
      <c r="AF16" s="146"/>
      <c r="AG16" s="146" t="s">
        <v>189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25.5" x14ac:dyDescent="0.2">
      <c r="A17" s="158" t="s">
        <v>150</v>
      </c>
      <c r="B17" s="159" t="s">
        <v>85</v>
      </c>
      <c r="C17" s="173" t="s">
        <v>86</v>
      </c>
      <c r="D17" s="160"/>
      <c r="E17" s="161"/>
      <c r="F17" s="162"/>
      <c r="G17" s="162">
        <f>SUMIF(AG18:AG18,"&lt;&gt;NOR",G18:G18)</f>
        <v>0</v>
      </c>
      <c r="H17" s="162"/>
      <c r="I17" s="162">
        <f>SUM(I18:I18)</f>
        <v>11.67</v>
      </c>
      <c r="J17" s="162"/>
      <c r="K17" s="162">
        <f>SUM(K18:K18)</f>
        <v>910.59</v>
      </c>
      <c r="L17" s="162"/>
      <c r="M17" s="162">
        <f>SUM(M18:M18)</f>
        <v>0</v>
      </c>
      <c r="N17" s="161"/>
      <c r="O17" s="161">
        <f>SUM(O18:O18)</f>
        <v>0</v>
      </c>
      <c r="P17" s="161"/>
      <c r="Q17" s="161">
        <f>SUM(Q18:Q18)</f>
        <v>0</v>
      </c>
      <c r="R17" s="162"/>
      <c r="S17" s="162"/>
      <c r="T17" s="163"/>
      <c r="U17" s="157"/>
      <c r="V17" s="157">
        <f>SUM(V18:V18)</f>
        <v>1.62</v>
      </c>
      <c r="W17" s="157"/>
      <c r="X17" s="157"/>
      <c r="Y17" s="157"/>
      <c r="AG17" t="s">
        <v>151</v>
      </c>
    </row>
    <row r="18" spans="1:60" outlineLevel="1" x14ac:dyDescent="0.2">
      <c r="A18" s="180">
        <v>6</v>
      </c>
      <c r="B18" s="181" t="s">
        <v>236</v>
      </c>
      <c r="C18" s="188" t="s">
        <v>237</v>
      </c>
      <c r="D18" s="182" t="s">
        <v>187</v>
      </c>
      <c r="E18" s="183">
        <v>5.2549999999999999</v>
      </c>
      <c r="F18" s="184"/>
      <c r="G18" s="185">
        <f>ROUND(E18*F18,2)</f>
        <v>0</v>
      </c>
      <c r="H18" s="184">
        <v>2.2200000000000002</v>
      </c>
      <c r="I18" s="185">
        <f>ROUND(E18*H18,2)</f>
        <v>11.67</v>
      </c>
      <c r="J18" s="184">
        <v>173.28</v>
      </c>
      <c r="K18" s="185">
        <f>ROUND(E18*J18,2)</f>
        <v>910.59</v>
      </c>
      <c r="L18" s="185">
        <v>21</v>
      </c>
      <c r="M18" s="185">
        <f>G18*(1+L18/100)</f>
        <v>0</v>
      </c>
      <c r="N18" s="183">
        <v>4.0000000000000003E-5</v>
      </c>
      <c r="O18" s="183">
        <f>ROUND(E18*N18,2)</f>
        <v>0</v>
      </c>
      <c r="P18" s="183">
        <v>0</v>
      </c>
      <c r="Q18" s="183">
        <f>ROUND(E18*P18,2)</f>
        <v>0</v>
      </c>
      <c r="R18" s="185"/>
      <c r="S18" s="185" t="s">
        <v>155</v>
      </c>
      <c r="T18" s="186" t="s">
        <v>155</v>
      </c>
      <c r="U18" s="156">
        <v>0.308</v>
      </c>
      <c r="V18" s="156">
        <f>ROUND(E18*U18,2)</f>
        <v>1.62</v>
      </c>
      <c r="W18" s="156"/>
      <c r="X18" s="156" t="s">
        <v>188</v>
      </c>
      <c r="Y18" s="156" t="s">
        <v>158</v>
      </c>
      <c r="Z18" s="146"/>
      <c r="AA18" s="146"/>
      <c r="AB18" s="146"/>
      <c r="AC18" s="146"/>
      <c r="AD18" s="146"/>
      <c r="AE18" s="146"/>
      <c r="AF18" s="146"/>
      <c r="AG18" s="146" t="s">
        <v>189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x14ac:dyDescent="0.2">
      <c r="A19" s="158" t="s">
        <v>150</v>
      </c>
      <c r="B19" s="159" t="s">
        <v>87</v>
      </c>
      <c r="C19" s="173" t="s">
        <v>88</v>
      </c>
      <c r="D19" s="160"/>
      <c r="E19" s="161"/>
      <c r="F19" s="162"/>
      <c r="G19" s="162">
        <f>SUMIF(AG20:AG23,"&lt;&gt;NOR",G20:G23)</f>
        <v>0</v>
      </c>
      <c r="H19" s="162"/>
      <c r="I19" s="162">
        <f>SUM(I20:I23)</f>
        <v>86.1</v>
      </c>
      <c r="J19" s="162"/>
      <c r="K19" s="162">
        <f>SUM(K20:K23)</f>
        <v>7221.4800000000005</v>
      </c>
      <c r="L19" s="162"/>
      <c r="M19" s="162">
        <f>SUM(M20:M23)</f>
        <v>0</v>
      </c>
      <c r="N19" s="161"/>
      <c r="O19" s="161">
        <f>SUM(O20:O23)</f>
        <v>0</v>
      </c>
      <c r="P19" s="161"/>
      <c r="Q19" s="161">
        <f>SUM(Q20:Q23)</f>
        <v>1.83</v>
      </c>
      <c r="R19" s="162"/>
      <c r="S19" s="162"/>
      <c r="T19" s="163"/>
      <c r="U19" s="157"/>
      <c r="V19" s="157">
        <f>SUM(V20:V23)</f>
        <v>10.75</v>
      </c>
      <c r="W19" s="157"/>
      <c r="X19" s="157"/>
      <c r="Y19" s="157"/>
      <c r="AG19" t="s">
        <v>151</v>
      </c>
    </row>
    <row r="20" spans="1:60" outlineLevel="1" x14ac:dyDescent="0.2">
      <c r="A20" s="180">
        <v>7</v>
      </c>
      <c r="B20" s="181" t="s">
        <v>242</v>
      </c>
      <c r="C20" s="188" t="s">
        <v>243</v>
      </c>
      <c r="D20" s="182" t="s">
        <v>187</v>
      </c>
      <c r="E20" s="183">
        <v>5.2549999999999999</v>
      </c>
      <c r="F20" s="184"/>
      <c r="G20" s="185">
        <f>ROUND(E20*F20,2)</f>
        <v>0</v>
      </c>
      <c r="H20" s="184">
        <v>0</v>
      </c>
      <c r="I20" s="185">
        <f>ROUND(E20*H20,2)</f>
        <v>0</v>
      </c>
      <c r="J20" s="184">
        <v>428.5</v>
      </c>
      <c r="K20" s="185">
        <f>ROUND(E20*J20,2)</f>
        <v>2251.77</v>
      </c>
      <c r="L20" s="185">
        <v>21</v>
      </c>
      <c r="M20" s="185">
        <f>G20*(1+L20/100)</f>
        <v>0</v>
      </c>
      <c r="N20" s="183">
        <v>0</v>
      </c>
      <c r="O20" s="183">
        <f>ROUND(E20*N20,2)</f>
        <v>0</v>
      </c>
      <c r="P20" s="183">
        <v>1.26E-2</v>
      </c>
      <c r="Q20" s="183">
        <f>ROUND(E20*P20,2)</f>
        <v>7.0000000000000007E-2</v>
      </c>
      <c r="R20" s="185"/>
      <c r="S20" s="185" t="s">
        <v>155</v>
      </c>
      <c r="T20" s="186" t="s">
        <v>155</v>
      </c>
      <c r="U20" s="156">
        <v>0.33</v>
      </c>
      <c r="V20" s="156">
        <f>ROUND(E20*U20,2)</f>
        <v>1.73</v>
      </c>
      <c r="W20" s="156"/>
      <c r="X20" s="156" t="s">
        <v>188</v>
      </c>
      <c r="Y20" s="156" t="s">
        <v>158</v>
      </c>
      <c r="Z20" s="146"/>
      <c r="AA20" s="146"/>
      <c r="AB20" s="146"/>
      <c r="AC20" s="146"/>
      <c r="AD20" s="146"/>
      <c r="AE20" s="146"/>
      <c r="AF20" s="146"/>
      <c r="AG20" s="146" t="s">
        <v>189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65">
        <v>8</v>
      </c>
      <c r="B21" s="166" t="s">
        <v>250</v>
      </c>
      <c r="C21" s="174" t="s">
        <v>251</v>
      </c>
      <c r="D21" s="167" t="s">
        <v>220</v>
      </c>
      <c r="E21" s="168">
        <v>6</v>
      </c>
      <c r="F21" s="169"/>
      <c r="G21" s="170">
        <f>ROUND(E21*F21,2)</f>
        <v>0</v>
      </c>
      <c r="H21" s="169">
        <v>14.35</v>
      </c>
      <c r="I21" s="170">
        <f>ROUND(E21*H21,2)</f>
        <v>86.1</v>
      </c>
      <c r="J21" s="169">
        <v>130.65</v>
      </c>
      <c r="K21" s="170">
        <f>ROUND(E21*J21,2)</f>
        <v>783.9</v>
      </c>
      <c r="L21" s="170">
        <v>21</v>
      </c>
      <c r="M21" s="170">
        <f>G21*(1+L21/100)</f>
        <v>0</v>
      </c>
      <c r="N21" s="168">
        <v>4.8999999999999998E-4</v>
      </c>
      <c r="O21" s="168">
        <f>ROUND(E21*N21,2)</f>
        <v>0</v>
      </c>
      <c r="P21" s="168">
        <v>8.9999999999999993E-3</v>
      </c>
      <c r="Q21" s="168">
        <f>ROUND(E21*P21,2)</f>
        <v>0.05</v>
      </c>
      <c r="R21" s="170"/>
      <c r="S21" s="170" t="s">
        <v>155</v>
      </c>
      <c r="T21" s="171" t="s">
        <v>155</v>
      </c>
      <c r="U21" s="156">
        <v>0.247</v>
      </c>
      <c r="V21" s="156">
        <f>ROUND(E21*U21,2)</f>
        <v>1.48</v>
      </c>
      <c r="W21" s="156"/>
      <c r="X21" s="156" t="s">
        <v>188</v>
      </c>
      <c r="Y21" s="156" t="s">
        <v>158</v>
      </c>
      <c r="Z21" s="146"/>
      <c r="AA21" s="146"/>
      <c r="AB21" s="146"/>
      <c r="AC21" s="146"/>
      <c r="AD21" s="146"/>
      <c r="AE21" s="146"/>
      <c r="AF21" s="146"/>
      <c r="AG21" s="146" t="s">
        <v>189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">
      <c r="A22" s="153"/>
      <c r="B22" s="154"/>
      <c r="C22" s="276" t="s">
        <v>252</v>
      </c>
      <c r="D22" s="277"/>
      <c r="E22" s="277"/>
      <c r="F22" s="277"/>
      <c r="G22" s="277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161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">
      <c r="A23" s="180">
        <v>9</v>
      </c>
      <c r="B23" s="181" t="s">
        <v>255</v>
      </c>
      <c r="C23" s="188" t="s">
        <v>256</v>
      </c>
      <c r="D23" s="182" t="s">
        <v>187</v>
      </c>
      <c r="E23" s="183">
        <v>25.14</v>
      </c>
      <c r="F23" s="184"/>
      <c r="G23" s="185">
        <f>ROUND(E23*F23,2)</f>
        <v>0</v>
      </c>
      <c r="H23" s="184">
        <v>0</v>
      </c>
      <c r="I23" s="185">
        <f>ROUND(E23*H23,2)</f>
        <v>0</v>
      </c>
      <c r="J23" s="184">
        <v>166.5</v>
      </c>
      <c r="K23" s="185">
        <f>ROUND(E23*J23,2)</f>
        <v>4185.8100000000004</v>
      </c>
      <c r="L23" s="185">
        <v>21</v>
      </c>
      <c r="M23" s="185">
        <f>G23*(1+L23/100)</f>
        <v>0</v>
      </c>
      <c r="N23" s="183">
        <v>0</v>
      </c>
      <c r="O23" s="183">
        <f>ROUND(E23*N23,2)</f>
        <v>0</v>
      </c>
      <c r="P23" s="183">
        <v>6.8000000000000005E-2</v>
      </c>
      <c r="Q23" s="183">
        <f>ROUND(E23*P23,2)</f>
        <v>1.71</v>
      </c>
      <c r="R23" s="185"/>
      <c r="S23" s="185" t="s">
        <v>155</v>
      </c>
      <c r="T23" s="186" t="s">
        <v>155</v>
      </c>
      <c r="U23" s="156">
        <v>0.3</v>
      </c>
      <c r="V23" s="156">
        <f>ROUND(E23*U23,2)</f>
        <v>7.54</v>
      </c>
      <c r="W23" s="156"/>
      <c r="X23" s="156" t="s">
        <v>188</v>
      </c>
      <c r="Y23" s="156" t="s">
        <v>158</v>
      </c>
      <c r="Z23" s="146"/>
      <c r="AA23" s="146"/>
      <c r="AB23" s="146"/>
      <c r="AC23" s="146"/>
      <c r="AD23" s="146"/>
      <c r="AE23" s="146"/>
      <c r="AF23" s="146"/>
      <c r="AG23" s="146" t="s">
        <v>189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x14ac:dyDescent="0.2">
      <c r="A24" s="158" t="s">
        <v>150</v>
      </c>
      <c r="B24" s="159" t="s">
        <v>89</v>
      </c>
      <c r="C24" s="173" t="s">
        <v>90</v>
      </c>
      <c r="D24" s="160"/>
      <c r="E24" s="161"/>
      <c r="F24" s="162"/>
      <c r="G24" s="162">
        <f>SUMIF(AG25:AG25,"&lt;&gt;NOR",G25:G25)</f>
        <v>0</v>
      </c>
      <c r="H24" s="162"/>
      <c r="I24" s="162">
        <f>SUM(I25:I25)</f>
        <v>0</v>
      </c>
      <c r="J24" s="162"/>
      <c r="K24" s="162">
        <f>SUM(K25:K25)</f>
        <v>1245.27</v>
      </c>
      <c r="L24" s="162"/>
      <c r="M24" s="162">
        <f>SUM(M25:M25)</f>
        <v>0</v>
      </c>
      <c r="N24" s="161"/>
      <c r="O24" s="161">
        <f>SUM(O25:O25)</f>
        <v>0</v>
      </c>
      <c r="P24" s="161"/>
      <c r="Q24" s="161">
        <f>SUM(Q25:Q25)</f>
        <v>0</v>
      </c>
      <c r="R24" s="162"/>
      <c r="S24" s="162"/>
      <c r="T24" s="163"/>
      <c r="U24" s="157"/>
      <c r="V24" s="157">
        <f>SUM(V25:V25)</f>
        <v>1.95</v>
      </c>
      <c r="W24" s="157"/>
      <c r="X24" s="157"/>
      <c r="Y24" s="157"/>
      <c r="AG24" t="s">
        <v>151</v>
      </c>
    </row>
    <row r="25" spans="1:60" outlineLevel="1" x14ac:dyDescent="0.2">
      <c r="A25" s="180">
        <v>10</v>
      </c>
      <c r="B25" s="181" t="s">
        <v>261</v>
      </c>
      <c r="C25" s="188" t="s">
        <v>262</v>
      </c>
      <c r="D25" s="182" t="s">
        <v>263</v>
      </c>
      <c r="E25" s="183">
        <v>0.75700000000000001</v>
      </c>
      <c r="F25" s="184"/>
      <c r="G25" s="185">
        <f>ROUND(E25*F25,2)</f>
        <v>0</v>
      </c>
      <c r="H25" s="184">
        <v>0</v>
      </c>
      <c r="I25" s="185">
        <f>ROUND(E25*H25,2)</f>
        <v>0</v>
      </c>
      <c r="J25" s="184">
        <v>1645</v>
      </c>
      <c r="K25" s="185">
        <f>ROUND(E25*J25,2)</f>
        <v>1245.27</v>
      </c>
      <c r="L25" s="185">
        <v>21</v>
      </c>
      <c r="M25" s="185">
        <f>G25*(1+L25/100)</f>
        <v>0</v>
      </c>
      <c r="N25" s="183">
        <v>0</v>
      </c>
      <c r="O25" s="183">
        <f>ROUND(E25*N25,2)</f>
        <v>0</v>
      </c>
      <c r="P25" s="183">
        <v>0</v>
      </c>
      <c r="Q25" s="183">
        <f>ROUND(E25*P25,2)</f>
        <v>0</v>
      </c>
      <c r="R25" s="185"/>
      <c r="S25" s="185" t="s">
        <v>155</v>
      </c>
      <c r="T25" s="186" t="s">
        <v>155</v>
      </c>
      <c r="U25" s="156">
        <v>2.577</v>
      </c>
      <c r="V25" s="156">
        <f>ROUND(E25*U25,2)</f>
        <v>1.95</v>
      </c>
      <c r="W25" s="156"/>
      <c r="X25" s="156" t="s">
        <v>188</v>
      </c>
      <c r="Y25" s="156" t="s">
        <v>158</v>
      </c>
      <c r="Z25" s="146"/>
      <c r="AA25" s="146"/>
      <c r="AB25" s="146"/>
      <c r="AC25" s="146"/>
      <c r="AD25" s="146"/>
      <c r="AE25" s="146"/>
      <c r="AF25" s="146"/>
      <c r="AG25" s="146" t="s">
        <v>189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x14ac:dyDescent="0.2">
      <c r="A26" s="158" t="s">
        <v>150</v>
      </c>
      <c r="B26" s="159" t="s">
        <v>91</v>
      </c>
      <c r="C26" s="173" t="s">
        <v>92</v>
      </c>
      <c r="D26" s="160"/>
      <c r="E26" s="161"/>
      <c r="F26" s="162"/>
      <c r="G26" s="162">
        <f>SUMIF(AG27:AG29,"&lt;&gt;NOR",G27:G29)</f>
        <v>0</v>
      </c>
      <c r="H26" s="162"/>
      <c r="I26" s="162">
        <f>SUM(I27:I29)</f>
        <v>185.1</v>
      </c>
      <c r="J26" s="162"/>
      <c r="K26" s="162">
        <f>SUM(K27:K29)</f>
        <v>3004.9</v>
      </c>
      <c r="L26" s="162"/>
      <c r="M26" s="162">
        <f>SUM(M27:M29)</f>
        <v>0</v>
      </c>
      <c r="N26" s="161"/>
      <c r="O26" s="161">
        <f>SUM(O27:O29)</f>
        <v>0</v>
      </c>
      <c r="P26" s="161"/>
      <c r="Q26" s="161">
        <f>SUM(Q27:Q29)</f>
        <v>0</v>
      </c>
      <c r="R26" s="162"/>
      <c r="S26" s="162"/>
      <c r="T26" s="163"/>
      <c r="U26" s="157"/>
      <c r="V26" s="157">
        <f>SUM(V27:V29)</f>
        <v>0.72</v>
      </c>
      <c r="W26" s="157"/>
      <c r="X26" s="157"/>
      <c r="Y26" s="157"/>
      <c r="AG26" t="s">
        <v>151</v>
      </c>
    </row>
    <row r="27" spans="1:60" outlineLevel="1" x14ac:dyDescent="0.2">
      <c r="A27" s="165">
        <v>11</v>
      </c>
      <c r="B27" s="166" t="s">
        <v>275</v>
      </c>
      <c r="C27" s="174" t="s">
        <v>276</v>
      </c>
      <c r="D27" s="167" t="s">
        <v>220</v>
      </c>
      <c r="E27" s="168">
        <v>2</v>
      </c>
      <c r="F27" s="169"/>
      <c r="G27" s="170">
        <f>ROUND(E27*F27,2)</f>
        <v>0</v>
      </c>
      <c r="H27" s="169">
        <v>92.55</v>
      </c>
      <c r="I27" s="170">
        <f>ROUND(E27*H27,2)</f>
        <v>185.1</v>
      </c>
      <c r="J27" s="169">
        <v>252.45</v>
      </c>
      <c r="K27" s="170">
        <f>ROUND(E27*J27,2)</f>
        <v>504.9</v>
      </c>
      <c r="L27" s="170">
        <v>21</v>
      </c>
      <c r="M27" s="170">
        <f>G27*(1+L27/100)</f>
        <v>0</v>
      </c>
      <c r="N27" s="168">
        <v>4.6999999999999999E-4</v>
      </c>
      <c r="O27" s="168">
        <f>ROUND(E27*N27,2)</f>
        <v>0</v>
      </c>
      <c r="P27" s="168">
        <v>0</v>
      </c>
      <c r="Q27" s="168">
        <f>ROUND(E27*P27,2)</f>
        <v>0</v>
      </c>
      <c r="R27" s="170"/>
      <c r="S27" s="170" t="s">
        <v>155</v>
      </c>
      <c r="T27" s="171" t="s">
        <v>155</v>
      </c>
      <c r="U27" s="156">
        <v>0.35899999999999999</v>
      </c>
      <c r="V27" s="156">
        <f>ROUND(E27*U27,2)</f>
        <v>0.72</v>
      </c>
      <c r="W27" s="156"/>
      <c r="X27" s="156" t="s">
        <v>188</v>
      </c>
      <c r="Y27" s="156" t="s">
        <v>158</v>
      </c>
      <c r="Z27" s="146"/>
      <c r="AA27" s="146"/>
      <c r="AB27" s="146"/>
      <c r="AC27" s="146"/>
      <c r="AD27" s="146"/>
      <c r="AE27" s="146"/>
      <c r="AF27" s="146"/>
      <c r="AG27" s="146" t="s">
        <v>189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2" x14ac:dyDescent="0.2">
      <c r="A28" s="153"/>
      <c r="B28" s="154"/>
      <c r="C28" s="276" t="s">
        <v>504</v>
      </c>
      <c r="D28" s="277"/>
      <c r="E28" s="277"/>
      <c r="F28" s="277"/>
      <c r="G28" s="277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161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">
      <c r="A29" s="180">
        <v>12</v>
      </c>
      <c r="B29" s="181" t="s">
        <v>277</v>
      </c>
      <c r="C29" s="188" t="s">
        <v>278</v>
      </c>
      <c r="D29" s="182" t="s">
        <v>179</v>
      </c>
      <c r="E29" s="183">
        <v>1</v>
      </c>
      <c r="F29" s="184"/>
      <c r="G29" s="185">
        <f>ROUND(E29*F29,2)</f>
        <v>0</v>
      </c>
      <c r="H29" s="184">
        <v>0</v>
      </c>
      <c r="I29" s="185">
        <f>ROUND(E29*H29,2)</f>
        <v>0</v>
      </c>
      <c r="J29" s="184">
        <v>2500</v>
      </c>
      <c r="K29" s="185">
        <f>ROUND(E29*J29,2)</f>
        <v>2500</v>
      </c>
      <c r="L29" s="185">
        <v>21</v>
      </c>
      <c r="M29" s="185">
        <f>G29*(1+L29/100)</f>
        <v>0</v>
      </c>
      <c r="N29" s="183">
        <v>0</v>
      </c>
      <c r="O29" s="183">
        <f>ROUND(E29*N29,2)</f>
        <v>0</v>
      </c>
      <c r="P29" s="183">
        <v>0</v>
      </c>
      <c r="Q29" s="183">
        <f>ROUND(E29*P29,2)</f>
        <v>0</v>
      </c>
      <c r="R29" s="185"/>
      <c r="S29" s="185" t="s">
        <v>180</v>
      </c>
      <c r="T29" s="186" t="s">
        <v>156</v>
      </c>
      <c r="U29" s="156">
        <v>0</v>
      </c>
      <c r="V29" s="156">
        <f>ROUND(E29*U29,2)</f>
        <v>0</v>
      </c>
      <c r="W29" s="156"/>
      <c r="X29" s="156" t="s">
        <v>188</v>
      </c>
      <c r="Y29" s="156" t="s">
        <v>158</v>
      </c>
      <c r="Z29" s="146"/>
      <c r="AA29" s="146"/>
      <c r="AB29" s="146"/>
      <c r="AC29" s="146"/>
      <c r="AD29" s="146"/>
      <c r="AE29" s="146"/>
      <c r="AF29" s="146"/>
      <c r="AG29" s="146" t="s">
        <v>189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x14ac:dyDescent="0.2">
      <c r="A30" s="158" t="s">
        <v>150</v>
      </c>
      <c r="B30" s="159" t="s">
        <v>93</v>
      </c>
      <c r="C30" s="173" t="s">
        <v>94</v>
      </c>
      <c r="D30" s="160"/>
      <c r="E30" s="161"/>
      <c r="F30" s="162"/>
      <c r="G30" s="162">
        <f>SUMIF(AG31:AG34,"&lt;&gt;NOR",G31:G34)</f>
        <v>0</v>
      </c>
      <c r="H30" s="162"/>
      <c r="I30" s="162">
        <f>SUM(I31:I34)</f>
        <v>645.05999999999995</v>
      </c>
      <c r="J30" s="162"/>
      <c r="K30" s="162">
        <f>SUM(K31:K34)</f>
        <v>3814.94</v>
      </c>
      <c r="L30" s="162"/>
      <c r="M30" s="162">
        <f>SUM(M31:M34)</f>
        <v>0</v>
      </c>
      <c r="N30" s="161"/>
      <c r="O30" s="161">
        <f>SUM(O31:O34)</f>
        <v>0.01</v>
      </c>
      <c r="P30" s="161"/>
      <c r="Q30" s="161">
        <f>SUM(Q31:Q34)</f>
        <v>0</v>
      </c>
      <c r="R30" s="162"/>
      <c r="S30" s="162"/>
      <c r="T30" s="163"/>
      <c r="U30" s="157"/>
      <c r="V30" s="157">
        <f>SUM(V31:V34)</f>
        <v>1.36</v>
      </c>
      <c r="W30" s="157"/>
      <c r="X30" s="157"/>
      <c r="Y30" s="157"/>
      <c r="AG30" t="s">
        <v>151</v>
      </c>
    </row>
    <row r="31" spans="1:60" ht="22.5" outlineLevel="1" x14ac:dyDescent="0.2">
      <c r="A31" s="165">
        <v>13</v>
      </c>
      <c r="B31" s="166" t="s">
        <v>281</v>
      </c>
      <c r="C31" s="174" t="s">
        <v>505</v>
      </c>
      <c r="D31" s="167" t="s">
        <v>220</v>
      </c>
      <c r="E31" s="168">
        <v>2</v>
      </c>
      <c r="F31" s="169"/>
      <c r="G31" s="170">
        <f>ROUND(E31*F31,2)</f>
        <v>0</v>
      </c>
      <c r="H31" s="169">
        <v>322.52999999999997</v>
      </c>
      <c r="I31" s="170">
        <f>ROUND(E31*H31,2)</f>
        <v>645.05999999999995</v>
      </c>
      <c r="J31" s="169">
        <v>657.47</v>
      </c>
      <c r="K31" s="170">
        <f>ROUND(E31*J31,2)</f>
        <v>1314.94</v>
      </c>
      <c r="L31" s="170">
        <v>21</v>
      </c>
      <c r="M31" s="170">
        <f>G31*(1+L31/100)</f>
        <v>0</v>
      </c>
      <c r="N31" s="168">
        <v>5.3699999999999998E-3</v>
      </c>
      <c r="O31" s="168">
        <f>ROUND(E31*N31,2)</f>
        <v>0.01</v>
      </c>
      <c r="P31" s="168">
        <v>0</v>
      </c>
      <c r="Q31" s="168">
        <f>ROUND(E31*P31,2)</f>
        <v>0</v>
      </c>
      <c r="R31" s="170"/>
      <c r="S31" s="170" t="s">
        <v>180</v>
      </c>
      <c r="T31" s="171" t="s">
        <v>156</v>
      </c>
      <c r="U31" s="156">
        <v>0.68</v>
      </c>
      <c r="V31" s="156">
        <f>ROUND(E31*U31,2)</f>
        <v>1.36</v>
      </c>
      <c r="W31" s="156"/>
      <c r="X31" s="156" t="s">
        <v>188</v>
      </c>
      <c r="Y31" s="156" t="s">
        <v>158</v>
      </c>
      <c r="Z31" s="146"/>
      <c r="AA31" s="146"/>
      <c r="AB31" s="146"/>
      <c r="AC31" s="146"/>
      <c r="AD31" s="146"/>
      <c r="AE31" s="146"/>
      <c r="AF31" s="146"/>
      <c r="AG31" s="146" t="s">
        <v>189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2" x14ac:dyDescent="0.2">
      <c r="A32" s="153"/>
      <c r="B32" s="154"/>
      <c r="C32" s="276" t="s">
        <v>283</v>
      </c>
      <c r="D32" s="277"/>
      <c r="E32" s="277"/>
      <c r="F32" s="277"/>
      <c r="G32" s="277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161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">
      <c r="A33" s="153"/>
      <c r="B33" s="154"/>
      <c r="C33" s="287" t="s">
        <v>284</v>
      </c>
      <c r="D33" s="288"/>
      <c r="E33" s="288"/>
      <c r="F33" s="288"/>
      <c r="G33" s="288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161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80">
        <v>14</v>
      </c>
      <c r="B34" s="181" t="s">
        <v>285</v>
      </c>
      <c r="C34" s="188" t="s">
        <v>286</v>
      </c>
      <c r="D34" s="182" t="s">
        <v>179</v>
      </c>
      <c r="E34" s="183">
        <v>1</v>
      </c>
      <c r="F34" s="184"/>
      <c r="G34" s="185">
        <f>ROUND(E34*F34,2)</f>
        <v>0</v>
      </c>
      <c r="H34" s="184">
        <v>0</v>
      </c>
      <c r="I34" s="185">
        <f>ROUND(E34*H34,2)</f>
        <v>0</v>
      </c>
      <c r="J34" s="184">
        <v>2500</v>
      </c>
      <c r="K34" s="185">
        <f>ROUND(E34*J34,2)</f>
        <v>2500</v>
      </c>
      <c r="L34" s="185">
        <v>21</v>
      </c>
      <c r="M34" s="185">
        <f>G34*(1+L34/100)</f>
        <v>0</v>
      </c>
      <c r="N34" s="183">
        <v>0</v>
      </c>
      <c r="O34" s="183">
        <f>ROUND(E34*N34,2)</f>
        <v>0</v>
      </c>
      <c r="P34" s="183">
        <v>0</v>
      </c>
      <c r="Q34" s="183">
        <f>ROUND(E34*P34,2)</f>
        <v>0</v>
      </c>
      <c r="R34" s="185"/>
      <c r="S34" s="185" t="s">
        <v>180</v>
      </c>
      <c r="T34" s="186" t="s">
        <v>156</v>
      </c>
      <c r="U34" s="156">
        <v>0</v>
      </c>
      <c r="V34" s="156">
        <f>ROUND(E34*U34,2)</f>
        <v>0</v>
      </c>
      <c r="W34" s="156"/>
      <c r="X34" s="156" t="s">
        <v>188</v>
      </c>
      <c r="Y34" s="156" t="s">
        <v>158</v>
      </c>
      <c r="Z34" s="146"/>
      <c r="AA34" s="146"/>
      <c r="AB34" s="146"/>
      <c r="AC34" s="146"/>
      <c r="AD34" s="146"/>
      <c r="AE34" s="146"/>
      <c r="AF34" s="146"/>
      <c r="AG34" s="146" t="s">
        <v>189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x14ac:dyDescent="0.2">
      <c r="A35" s="158" t="s">
        <v>150</v>
      </c>
      <c r="B35" s="159" t="s">
        <v>97</v>
      </c>
      <c r="C35" s="173" t="s">
        <v>98</v>
      </c>
      <c r="D35" s="160"/>
      <c r="E35" s="161"/>
      <c r="F35" s="162"/>
      <c r="G35" s="162">
        <f>SUMIF(AG36:AG42,"&lt;&gt;NOR",G36:G42)</f>
        <v>0</v>
      </c>
      <c r="H35" s="162"/>
      <c r="I35" s="162">
        <f>SUM(I36:I42)</f>
        <v>1310.18</v>
      </c>
      <c r="J35" s="162"/>
      <c r="K35" s="162">
        <f>SUM(K36:K42)</f>
        <v>19760.82</v>
      </c>
      <c r="L35" s="162"/>
      <c r="M35" s="162">
        <f>SUM(M36:M42)</f>
        <v>0</v>
      </c>
      <c r="N35" s="161"/>
      <c r="O35" s="161">
        <f>SUM(O36:O42)</f>
        <v>0</v>
      </c>
      <c r="P35" s="161"/>
      <c r="Q35" s="161">
        <f>SUM(Q36:Q42)</f>
        <v>0</v>
      </c>
      <c r="R35" s="162"/>
      <c r="S35" s="162"/>
      <c r="T35" s="163"/>
      <c r="U35" s="157"/>
      <c r="V35" s="157">
        <f>SUM(V36:V42)</f>
        <v>2.7</v>
      </c>
      <c r="W35" s="157"/>
      <c r="X35" s="157"/>
      <c r="Y35" s="157"/>
      <c r="AG35" t="s">
        <v>151</v>
      </c>
    </row>
    <row r="36" spans="1:60" ht="33.75" outlineLevel="1" x14ac:dyDescent="0.2">
      <c r="A36" s="180">
        <v>15</v>
      </c>
      <c r="B36" s="181" t="s">
        <v>506</v>
      </c>
      <c r="C36" s="188" t="s">
        <v>507</v>
      </c>
      <c r="D36" s="182" t="s">
        <v>220</v>
      </c>
      <c r="E36" s="183">
        <v>2</v>
      </c>
      <c r="F36" s="184"/>
      <c r="G36" s="185">
        <f t="shared" ref="G36:G42" si="0">ROUND(E36*F36,2)</f>
        <v>0</v>
      </c>
      <c r="H36" s="184">
        <v>202.09</v>
      </c>
      <c r="I36" s="185">
        <f t="shared" ref="I36:I42" si="1">ROUND(E36*H36,2)</f>
        <v>404.18</v>
      </c>
      <c r="J36" s="184">
        <v>587.91</v>
      </c>
      <c r="K36" s="185">
        <f t="shared" ref="K36:K42" si="2">ROUND(E36*J36,2)</f>
        <v>1175.82</v>
      </c>
      <c r="L36" s="185">
        <v>21</v>
      </c>
      <c r="M36" s="185">
        <f t="shared" ref="M36:M42" si="3">G36*(1+L36/100)</f>
        <v>0</v>
      </c>
      <c r="N36" s="183">
        <v>1.48E-3</v>
      </c>
      <c r="O36" s="183">
        <f t="shared" ref="O36:O42" si="4">ROUND(E36*N36,2)</f>
        <v>0</v>
      </c>
      <c r="P36" s="183">
        <v>0</v>
      </c>
      <c r="Q36" s="183">
        <f t="shared" ref="Q36:Q42" si="5">ROUND(E36*P36,2)</f>
        <v>0</v>
      </c>
      <c r="R36" s="185"/>
      <c r="S36" s="185" t="s">
        <v>155</v>
      </c>
      <c r="T36" s="186" t="s">
        <v>156</v>
      </c>
      <c r="U36" s="156">
        <v>0.74</v>
      </c>
      <c r="V36" s="156">
        <f t="shared" ref="V36:V42" si="6">ROUND(E36*U36,2)</f>
        <v>1.48</v>
      </c>
      <c r="W36" s="156"/>
      <c r="X36" s="156" t="s">
        <v>188</v>
      </c>
      <c r="Y36" s="156" t="s">
        <v>158</v>
      </c>
      <c r="Z36" s="146"/>
      <c r="AA36" s="146"/>
      <c r="AB36" s="146"/>
      <c r="AC36" s="146"/>
      <c r="AD36" s="146"/>
      <c r="AE36" s="146"/>
      <c r="AF36" s="146"/>
      <c r="AG36" s="146" t="s">
        <v>189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">
      <c r="A37" s="180">
        <v>16</v>
      </c>
      <c r="B37" s="181" t="s">
        <v>309</v>
      </c>
      <c r="C37" s="188" t="s">
        <v>310</v>
      </c>
      <c r="D37" s="182" t="s">
        <v>198</v>
      </c>
      <c r="E37" s="183">
        <v>2</v>
      </c>
      <c r="F37" s="184"/>
      <c r="G37" s="185">
        <f t="shared" si="0"/>
        <v>0</v>
      </c>
      <c r="H37" s="184">
        <v>0</v>
      </c>
      <c r="I37" s="185">
        <f t="shared" si="1"/>
        <v>0</v>
      </c>
      <c r="J37" s="184">
        <v>154.5</v>
      </c>
      <c r="K37" s="185">
        <f t="shared" si="2"/>
        <v>309</v>
      </c>
      <c r="L37" s="185">
        <v>21</v>
      </c>
      <c r="M37" s="185">
        <f t="shared" si="3"/>
        <v>0</v>
      </c>
      <c r="N37" s="183">
        <v>0</v>
      </c>
      <c r="O37" s="183">
        <f t="shared" si="4"/>
        <v>0</v>
      </c>
      <c r="P37" s="183">
        <v>3.4000000000000002E-4</v>
      </c>
      <c r="Q37" s="183">
        <f t="shared" si="5"/>
        <v>0</v>
      </c>
      <c r="R37" s="185"/>
      <c r="S37" s="185" t="s">
        <v>155</v>
      </c>
      <c r="T37" s="186" t="s">
        <v>155</v>
      </c>
      <c r="U37" s="156">
        <v>0.24049999999999999</v>
      </c>
      <c r="V37" s="156">
        <f t="shared" si="6"/>
        <v>0.48</v>
      </c>
      <c r="W37" s="156"/>
      <c r="X37" s="156" t="s">
        <v>188</v>
      </c>
      <c r="Y37" s="156" t="s">
        <v>158</v>
      </c>
      <c r="Z37" s="146"/>
      <c r="AA37" s="146"/>
      <c r="AB37" s="146"/>
      <c r="AC37" s="146"/>
      <c r="AD37" s="146"/>
      <c r="AE37" s="146"/>
      <c r="AF37" s="146"/>
      <c r="AG37" s="146" t="s">
        <v>189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80">
        <v>17</v>
      </c>
      <c r="B38" s="181" t="s">
        <v>311</v>
      </c>
      <c r="C38" s="188" t="s">
        <v>312</v>
      </c>
      <c r="D38" s="182" t="s">
        <v>198</v>
      </c>
      <c r="E38" s="183">
        <v>2</v>
      </c>
      <c r="F38" s="184"/>
      <c r="G38" s="185">
        <f t="shared" si="0"/>
        <v>0</v>
      </c>
      <c r="H38" s="184">
        <v>0</v>
      </c>
      <c r="I38" s="185">
        <f t="shared" si="1"/>
        <v>0</v>
      </c>
      <c r="J38" s="184">
        <v>238</v>
      </c>
      <c r="K38" s="185">
        <f t="shared" si="2"/>
        <v>476</v>
      </c>
      <c r="L38" s="185">
        <v>21</v>
      </c>
      <c r="M38" s="185">
        <f t="shared" si="3"/>
        <v>0</v>
      </c>
      <c r="N38" s="183">
        <v>0</v>
      </c>
      <c r="O38" s="183">
        <f t="shared" si="4"/>
        <v>0</v>
      </c>
      <c r="P38" s="183">
        <v>0</v>
      </c>
      <c r="Q38" s="183">
        <f t="shared" si="5"/>
        <v>0</v>
      </c>
      <c r="R38" s="185"/>
      <c r="S38" s="185" t="s">
        <v>155</v>
      </c>
      <c r="T38" s="186" t="s">
        <v>155</v>
      </c>
      <c r="U38" s="156">
        <v>0.37</v>
      </c>
      <c r="V38" s="156">
        <f t="shared" si="6"/>
        <v>0.74</v>
      </c>
      <c r="W38" s="156"/>
      <c r="X38" s="156" t="s">
        <v>188</v>
      </c>
      <c r="Y38" s="156" t="s">
        <v>158</v>
      </c>
      <c r="Z38" s="146"/>
      <c r="AA38" s="146"/>
      <c r="AB38" s="146"/>
      <c r="AC38" s="146"/>
      <c r="AD38" s="146"/>
      <c r="AE38" s="146"/>
      <c r="AF38" s="146"/>
      <c r="AG38" s="146" t="s">
        <v>189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1" x14ac:dyDescent="0.2">
      <c r="A39" s="180">
        <v>18</v>
      </c>
      <c r="B39" s="181" t="s">
        <v>315</v>
      </c>
      <c r="C39" s="188" t="s">
        <v>508</v>
      </c>
      <c r="D39" s="182" t="s">
        <v>179</v>
      </c>
      <c r="E39" s="183">
        <v>1</v>
      </c>
      <c r="F39" s="184"/>
      <c r="G39" s="185">
        <f t="shared" si="0"/>
        <v>0</v>
      </c>
      <c r="H39" s="184">
        <v>0</v>
      </c>
      <c r="I39" s="185">
        <f t="shared" si="1"/>
        <v>0</v>
      </c>
      <c r="J39" s="184">
        <v>5000</v>
      </c>
      <c r="K39" s="185">
        <f t="shared" si="2"/>
        <v>5000</v>
      </c>
      <c r="L39" s="185">
        <v>21</v>
      </c>
      <c r="M39" s="185">
        <f t="shared" si="3"/>
        <v>0</v>
      </c>
      <c r="N39" s="183">
        <v>0</v>
      </c>
      <c r="O39" s="183">
        <f t="shared" si="4"/>
        <v>0</v>
      </c>
      <c r="P39" s="183">
        <v>0</v>
      </c>
      <c r="Q39" s="183">
        <f t="shared" si="5"/>
        <v>0</v>
      </c>
      <c r="R39" s="185"/>
      <c r="S39" s="185" t="s">
        <v>180</v>
      </c>
      <c r="T39" s="186" t="s">
        <v>156</v>
      </c>
      <c r="U39" s="156">
        <v>0</v>
      </c>
      <c r="V39" s="156">
        <f t="shared" si="6"/>
        <v>0</v>
      </c>
      <c r="W39" s="156"/>
      <c r="X39" s="156" t="s">
        <v>188</v>
      </c>
      <c r="Y39" s="156" t="s">
        <v>158</v>
      </c>
      <c r="Z39" s="146"/>
      <c r="AA39" s="146"/>
      <c r="AB39" s="146"/>
      <c r="AC39" s="146"/>
      <c r="AD39" s="146"/>
      <c r="AE39" s="146"/>
      <c r="AF39" s="146"/>
      <c r="AG39" s="146" t="s">
        <v>189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ht="22.5" outlineLevel="1" x14ac:dyDescent="0.2">
      <c r="A40" s="180">
        <v>19</v>
      </c>
      <c r="B40" s="181" t="s">
        <v>509</v>
      </c>
      <c r="C40" s="188" t="s">
        <v>510</v>
      </c>
      <c r="D40" s="182" t="s">
        <v>179</v>
      </c>
      <c r="E40" s="183">
        <v>1</v>
      </c>
      <c r="F40" s="184"/>
      <c r="G40" s="185">
        <f t="shared" si="0"/>
        <v>0</v>
      </c>
      <c r="H40" s="184">
        <v>0</v>
      </c>
      <c r="I40" s="185">
        <f t="shared" si="1"/>
        <v>0</v>
      </c>
      <c r="J40" s="184">
        <v>12800</v>
      </c>
      <c r="K40" s="185">
        <f t="shared" si="2"/>
        <v>12800</v>
      </c>
      <c r="L40" s="185">
        <v>21</v>
      </c>
      <c r="M40" s="185">
        <f t="shared" si="3"/>
        <v>0</v>
      </c>
      <c r="N40" s="183">
        <v>0</v>
      </c>
      <c r="O40" s="183">
        <f t="shared" si="4"/>
        <v>0</v>
      </c>
      <c r="P40" s="183">
        <v>0</v>
      </c>
      <c r="Q40" s="183">
        <f t="shared" si="5"/>
        <v>0</v>
      </c>
      <c r="R40" s="185"/>
      <c r="S40" s="185" t="s">
        <v>180</v>
      </c>
      <c r="T40" s="186" t="s">
        <v>156</v>
      </c>
      <c r="U40" s="156">
        <v>0</v>
      </c>
      <c r="V40" s="156">
        <f t="shared" si="6"/>
        <v>0</v>
      </c>
      <c r="W40" s="156"/>
      <c r="X40" s="156" t="s">
        <v>188</v>
      </c>
      <c r="Y40" s="156" t="s">
        <v>158</v>
      </c>
      <c r="Z40" s="146"/>
      <c r="AA40" s="146"/>
      <c r="AB40" s="146"/>
      <c r="AC40" s="146"/>
      <c r="AD40" s="146"/>
      <c r="AE40" s="146"/>
      <c r="AF40" s="146"/>
      <c r="AG40" s="146" t="s">
        <v>189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">
      <c r="A41" s="180">
        <v>20</v>
      </c>
      <c r="B41" s="181" t="s">
        <v>317</v>
      </c>
      <c r="C41" s="188" t="s">
        <v>318</v>
      </c>
      <c r="D41" s="182" t="s">
        <v>198</v>
      </c>
      <c r="E41" s="183">
        <v>1</v>
      </c>
      <c r="F41" s="184"/>
      <c r="G41" s="185">
        <f t="shared" si="0"/>
        <v>0</v>
      </c>
      <c r="H41" s="184">
        <v>453</v>
      </c>
      <c r="I41" s="185">
        <f t="shared" si="1"/>
        <v>453</v>
      </c>
      <c r="J41" s="184">
        <v>0</v>
      </c>
      <c r="K41" s="185">
        <f t="shared" si="2"/>
        <v>0</v>
      </c>
      <c r="L41" s="185">
        <v>21</v>
      </c>
      <c r="M41" s="185">
        <f t="shared" si="3"/>
        <v>0</v>
      </c>
      <c r="N41" s="183">
        <v>3.5E-4</v>
      </c>
      <c r="O41" s="183">
        <f t="shared" si="4"/>
        <v>0</v>
      </c>
      <c r="P41" s="183">
        <v>0</v>
      </c>
      <c r="Q41" s="183">
        <f t="shared" si="5"/>
        <v>0</v>
      </c>
      <c r="R41" s="185" t="s">
        <v>300</v>
      </c>
      <c r="S41" s="185" t="s">
        <v>155</v>
      </c>
      <c r="T41" s="186" t="s">
        <v>155</v>
      </c>
      <c r="U41" s="156">
        <v>0</v>
      </c>
      <c r="V41" s="156">
        <f t="shared" si="6"/>
        <v>0</v>
      </c>
      <c r="W41" s="156"/>
      <c r="X41" s="156" t="s">
        <v>301</v>
      </c>
      <c r="Y41" s="156" t="s">
        <v>158</v>
      </c>
      <c r="Z41" s="146"/>
      <c r="AA41" s="146"/>
      <c r="AB41" s="146"/>
      <c r="AC41" s="146"/>
      <c r="AD41" s="146"/>
      <c r="AE41" s="146"/>
      <c r="AF41" s="146"/>
      <c r="AG41" s="146" t="s">
        <v>302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">
      <c r="A42" s="180">
        <v>21</v>
      </c>
      <c r="B42" s="181" t="s">
        <v>511</v>
      </c>
      <c r="C42" s="188" t="s">
        <v>512</v>
      </c>
      <c r="D42" s="182" t="s">
        <v>198</v>
      </c>
      <c r="E42" s="183">
        <v>1</v>
      </c>
      <c r="F42" s="184"/>
      <c r="G42" s="185">
        <f t="shared" si="0"/>
        <v>0</v>
      </c>
      <c r="H42" s="184">
        <v>453</v>
      </c>
      <c r="I42" s="185">
        <f t="shared" si="1"/>
        <v>453</v>
      </c>
      <c r="J42" s="184">
        <v>0</v>
      </c>
      <c r="K42" s="185">
        <f t="shared" si="2"/>
        <v>0</v>
      </c>
      <c r="L42" s="185">
        <v>21</v>
      </c>
      <c r="M42" s="185">
        <f t="shared" si="3"/>
        <v>0</v>
      </c>
      <c r="N42" s="183">
        <v>3.5E-4</v>
      </c>
      <c r="O42" s="183">
        <f t="shared" si="4"/>
        <v>0</v>
      </c>
      <c r="P42" s="183">
        <v>0</v>
      </c>
      <c r="Q42" s="183">
        <f t="shared" si="5"/>
        <v>0</v>
      </c>
      <c r="R42" s="185" t="s">
        <v>300</v>
      </c>
      <c r="S42" s="185" t="s">
        <v>155</v>
      </c>
      <c r="T42" s="186" t="s">
        <v>155</v>
      </c>
      <c r="U42" s="156">
        <v>0</v>
      </c>
      <c r="V42" s="156">
        <f t="shared" si="6"/>
        <v>0</v>
      </c>
      <c r="W42" s="156"/>
      <c r="X42" s="156" t="s">
        <v>301</v>
      </c>
      <c r="Y42" s="156" t="s">
        <v>158</v>
      </c>
      <c r="Z42" s="146"/>
      <c r="AA42" s="146"/>
      <c r="AB42" s="146"/>
      <c r="AC42" s="146"/>
      <c r="AD42" s="146"/>
      <c r="AE42" s="146"/>
      <c r="AF42" s="146"/>
      <c r="AG42" s="146" t="s">
        <v>302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x14ac:dyDescent="0.2">
      <c r="A43" s="158" t="s">
        <v>150</v>
      </c>
      <c r="B43" s="159" t="s">
        <v>99</v>
      </c>
      <c r="C43" s="173" t="s">
        <v>100</v>
      </c>
      <c r="D43" s="160"/>
      <c r="E43" s="161"/>
      <c r="F43" s="162"/>
      <c r="G43" s="162">
        <f>SUMIF(AG44:AG45,"&lt;&gt;NOR",G44:G45)</f>
        <v>0</v>
      </c>
      <c r="H43" s="162"/>
      <c r="I43" s="162">
        <f>SUM(I44:I45)</f>
        <v>0</v>
      </c>
      <c r="J43" s="162"/>
      <c r="K43" s="162">
        <f>SUM(K44:K45)</f>
        <v>20067.5</v>
      </c>
      <c r="L43" s="162"/>
      <c r="M43" s="162">
        <f>SUM(M44:M45)</f>
        <v>0</v>
      </c>
      <c r="N43" s="161"/>
      <c r="O43" s="161">
        <f>SUM(O44:O45)</f>
        <v>0</v>
      </c>
      <c r="P43" s="161"/>
      <c r="Q43" s="161">
        <f>SUM(Q44:Q45)</f>
        <v>0</v>
      </c>
      <c r="R43" s="162"/>
      <c r="S43" s="162"/>
      <c r="T43" s="163"/>
      <c r="U43" s="157"/>
      <c r="V43" s="157">
        <f>SUM(V44:V45)</f>
        <v>0</v>
      </c>
      <c r="W43" s="157"/>
      <c r="X43" s="157"/>
      <c r="Y43" s="157"/>
      <c r="AG43" t="s">
        <v>151</v>
      </c>
    </row>
    <row r="44" spans="1:60" ht="33.75" outlineLevel="1" x14ac:dyDescent="0.2">
      <c r="A44" s="165">
        <v>22</v>
      </c>
      <c r="B44" s="166" t="s">
        <v>333</v>
      </c>
      <c r="C44" s="174" t="s">
        <v>513</v>
      </c>
      <c r="D44" s="167" t="s">
        <v>335</v>
      </c>
      <c r="E44" s="168">
        <v>5.75</v>
      </c>
      <c r="F44" s="169"/>
      <c r="G44" s="170">
        <f>ROUND(E44*F44,2)</f>
        <v>0</v>
      </c>
      <c r="H44" s="169">
        <v>0</v>
      </c>
      <c r="I44" s="170">
        <f>ROUND(E44*H44,2)</f>
        <v>0</v>
      </c>
      <c r="J44" s="169">
        <v>3490</v>
      </c>
      <c r="K44" s="170">
        <f>ROUND(E44*J44,2)</f>
        <v>20067.5</v>
      </c>
      <c r="L44" s="170">
        <v>21</v>
      </c>
      <c r="M44" s="170">
        <f>G44*(1+L44/100)</f>
        <v>0</v>
      </c>
      <c r="N44" s="168">
        <v>0</v>
      </c>
      <c r="O44" s="168">
        <f>ROUND(E44*N44,2)</f>
        <v>0</v>
      </c>
      <c r="P44" s="168">
        <v>0</v>
      </c>
      <c r="Q44" s="168">
        <f>ROUND(E44*P44,2)</f>
        <v>0</v>
      </c>
      <c r="R44" s="170"/>
      <c r="S44" s="170" t="s">
        <v>180</v>
      </c>
      <c r="T44" s="171" t="s">
        <v>156</v>
      </c>
      <c r="U44" s="156">
        <v>0</v>
      </c>
      <c r="V44" s="156">
        <f>ROUND(E44*U44,2)</f>
        <v>0</v>
      </c>
      <c r="W44" s="156"/>
      <c r="X44" s="156" t="s">
        <v>188</v>
      </c>
      <c r="Y44" s="156" t="s">
        <v>158</v>
      </c>
      <c r="Z44" s="146"/>
      <c r="AA44" s="146"/>
      <c r="AB44" s="146"/>
      <c r="AC44" s="146"/>
      <c r="AD44" s="146"/>
      <c r="AE44" s="146"/>
      <c r="AF44" s="146"/>
      <c r="AG44" s="146" t="s">
        <v>189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2" x14ac:dyDescent="0.2">
      <c r="A45" s="153"/>
      <c r="B45" s="154"/>
      <c r="C45" s="187" t="s">
        <v>514</v>
      </c>
      <c r="D45" s="178"/>
      <c r="E45" s="179">
        <v>5.75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191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x14ac:dyDescent="0.2">
      <c r="A46" s="158" t="s">
        <v>150</v>
      </c>
      <c r="B46" s="159" t="s">
        <v>101</v>
      </c>
      <c r="C46" s="173" t="s">
        <v>102</v>
      </c>
      <c r="D46" s="160"/>
      <c r="E46" s="161"/>
      <c r="F46" s="162"/>
      <c r="G46" s="162">
        <f>SUMIF(AG47:AG50,"&lt;&gt;NOR",G47:G50)</f>
        <v>0</v>
      </c>
      <c r="H46" s="162"/>
      <c r="I46" s="162">
        <f>SUM(I47:I50)</f>
        <v>7045.45</v>
      </c>
      <c r="J46" s="162"/>
      <c r="K46" s="162">
        <f>SUM(K47:K50)</f>
        <v>2940.1499999999996</v>
      </c>
      <c r="L46" s="162"/>
      <c r="M46" s="162">
        <f>SUM(M47:M50)</f>
        <v>0</v>
      </c>
      <c r="N46" s="161"/>
      <c r="O46" s="161">
        <f>SUM(O47:O50)</f>
        <v>0.05</v>
      </c>
      <c r="P46" s="161"/>
      <c r="Q46" s="161">
        <f>SUM(Q47:Q50)</f>
        <v>0.3</v>
      </c>
      <c r="R46" s="162"/>
      <c r="S46" s="162"/>
      <c r="T46" s="163"/>
      <c r="U46" s="157"/>
      <c r="V46" s="157">
        <f>SUM(V47:V50)</f>
        <v>4.26</v>
      </c>
      <c r="W46" s="157"/>
      <c r="X46" s="157"/>
      <c r="Y46" s="157"/>
      <c r="AG46" t="s">
        <v>151</v>
      </c>
    </row>
    <row r="47" spans="1:60" outlineLevel="1" x14ac:dyDescent="0.2">
      <c r="A47" s="180">
        <v>23</v>
      </c>
      <c r="B47" s="181" t="s">
        <v>352</v>
      </c>
      <c r="C47" s="188" t="s">
        <v>353</v>
      </c>
      <c r="D47" s="182" t="s">
        <v>187</v>
      </c>
      <c r="E47" s="183">
        <v>5.25</v>
      </c>
      <c r="F47" s="184"/>
      <c r="G47" s="185">
        <f>ROUND(E47*F47,2)</f>
        <v>0</v>
      </c>
      <c r="H47" s="184">
        <v>579.99</v>
      </c>
      <c r="I47" s="185">
        <f>ROUND(E47*H47,2)</f>
        <v>3044.95</v>
      </c>
      <c r="J47" s="184">
        <v>331.01</v>
      </c>
      <c r="K47" s="185">
        <f>ROUND(E47*J47,2)</f>
        <v>1737.8</v>
      </c>
      <c r="L47" s="185">
        <v>21</v>
      </c>
      <c r="M47" s="185">
        <f>G47*(1+L47/100)</f>
        <v>0</v>
      </c>
      <c r="N47" s="183">
        <v>4.8300000000000001E-3</v>
      </c>
      <c r="O47" s="183">
        <f>ROUND(E47*N47,2)</f>
        <v>0.03</v>
      </c>
      <c r="P47" s="183">
        <v>0</v>
      </c>
      <c r="Q47" s="183">
        <f>ROUND(E47*P47,2)</f>
        <v>0</v>
      </c>
      <c r="R47" s="185"/>
      <c r="S47" s="185" t="s">
        <v>155</v>
      </c>
      <c r="T47" s="186" t="s">
        <v>155</v>
      </c>
      <c r="U47" s="156">
        <v>0.48499999999999999</v>
      </c>
      <c r="V47" s="156">
        <f>ROUND(E47*U47,2)</f>
        <v>2.5499999999999998</v>
      </c>
      <c r="W47" s="156"/>
      <c r="X47" s="156" t="s">
        <v>188</v>
      </c>
      <c r="Y47" s="156" t="s">
        <v>158</v>
      </c>
      <c r="Z47" s="146"/>
      <c r="AA47" s="146"/>
      <c r="AB47" s="146"/>
      <c r="AC47" s="146"/>
      <c r="AD47" s="146"/>
      <c r="AE47" s="146"/>
      <c r="AF47" s="146"/>
      <c r="AG47" s="146" t="s">
        <v>189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1" x14ac:dyDescent="0.2">
      <c r="A48" s="180">
        <v>24</v>
      </c>
      <c r="B48" s="181" t="s">
        <v>354</v>
      </c>
      <c r="C48" s="188" t="s">
        <v>355</v>
      </c>
      <c r="D48" s="182" t="s">
        <v>187</v>
      </c>
      <c r="E48" s="183">
        <v>5.2549999999999999</v>
      </c>
      <c r="F48" s="184"/>
      <c r="G48" s="185">
        <f>ROUND(E48*F48,2)</f>
        <v>0</v>
      </c>
      <c r="H48" s="184">
        <v>0</v>
      </c>
      <c r="I48" s="185">
        <f>ROUND(E48*H48,2)</f>
        <v>0</v>
      </c>
      <c r="J48" s="184">
        <v>158.5</v>
      </c>
      <c r="K48" s="185">
        <f>ROUND(E48*J48,2)</f>
        <v>832.92</v>
      </c>
      <c r="L48" s="185">
        <v>21</v>
      </c>
      <c r="M48" s="185">
        <f>G48*(1+L48/100)</f>
        <v>0</v>
      </c>
      <c r="N48" s="183">
        <v>0</v>
      </c>
      <c r="O48" s="183">
        <f>ROUND(E48*N48,2)</f>
        <v>0</v>
      </c>
      <c r="P48" s="183">
        <v>5.5E-2</v>
      </c>
      <c r="Q48" s="183">
        <f>ROUND(E48*P48,2)</f>
        <v>0.28999999999999998</v>
      </c>
      <c r="R48" s="185"/>
      <c r="S48" s="185" t="s">
        <v>155</v>
      </c>
      <c r="T48" s="186" t="s">
        <v>155</v>
      </c>
      <c r="U48" s="156">
        <v>0.22500000000000001</v>
      </c>
      <c r="V48" s="156">
        <f>ROUND(E48*U48,2)</f>
        <v>1.18</v>
      </c>
      <c r="W48" s="156"/>
      <c r="X48" s="156" t="s">
        <v>188</v>
      </c>
      <c r="Y48" s="156" t="s">
        <v>158</v>
      </c>
      <c r="Z48" s="146"/>
      <c r="AA48" s="146"/>
      <c r="AB48" s="146"/>
      <c r="AC48" s="146"/>
      <c r="AD48" s="146"/>
      <c r="AE48" s="146"/>
      <c r="AF48" s="146"/>
      <c r="AG48" s="146" t="s">
        <v>189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">
      <c r="A49" s="180">
        <v>25</v>
      </c>
      <c r="B49" s="181" t="s">
        <v>358</v>
      </c>
      <c r="C49" s="188" t="s">
        <v>359</v>
      </c>
      <c r="D49" s="182" t="s">
        <v>187</v>
      </c>
      <c r="E49" s="183">
        <v>5.2549999999999999</v>
      </c>
      <c r="F49" s="184"/>
      <c r="G49" s="185">
        <f>ROUND(E49*F49,2)</f>
        <v>0</v>
      </c>
      <c r="H49" s="184">
        <v>0</v>
      </c>
      <c r="I49" s="185">
        <f>ROUND(E49*H49,2)</f>
        <v>0</v>
      </c>
      <c r="J49" s="184">
        <v>70.3</v>
      </c>
      <c r="K49" s="185">
        <f>ROUND(E49*J49,2)</f>
        <v>369.43</v>
      </c>
      <c r="L49" s="185">
        <v>21</v>
      </c>
      <c r="M49" s="185">
        <f>G49*(1+L49/100)</f>
        <v>0</v>
      </c>
      <c r="N49" s="183">
        <v>0</v>
      </c>
      <c r="O49" s="183">
        <f>ROUND(E49*N49,2)</f>
        <v>0</v>
      </c>
      <c r="P49" s="183">
        <v>2E-3</v>
      </c>
      <c r="Q49" s="183">
        <f>ROUND(E49*P49,2)</f>
        <v>0.01</v>
      </c>
      <c r="R49" s="185"/>
      <c r="S49" s="185" t="s">
        <v>155</v>
      </c>
      <c r="T49" s="186" t="s">
        <v>155</v>
      </c>
      <c r="U49" s="156">
        <v>0.1</v>
      </c>
      <c r="V49" s="156">
        <f>ROUND(E49*U49,2)</f>
        <v>0.53</v>
      </c>
      <c r="W49" s="156"/>
      <c r="X49" s="156" t="s">
        <v>188</v>
      </c>
      <c r="Y49" s="156" t="s">
        <v>158</v>
      </c>
      <c r="Z49" s="146"/>
      <c r="AA49" s="146"/>
      <c r="AB49" s="146"/>
      <c r="AC49" s="146"/>
      <c r="AD49" s="146"/>
      <c r="AE49" s="146"/>
      <c r="AF49" s="146"/>
      <c r="AG49" s="146" t="s">
        <v>189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ht="22.5" outlineLevel="1" x14ac:dyDescent="0.2">
      <c r="A50" s="180">
        <v>26</v>
      </c>
      <c r="B50" s="181" t="s">
        <v>369</v>
      </c>
      <c r="C50" s="188" t="s">
        <v>370</v>
      </c>
      <c r="D50" s="182" t="s">
        <v>187</v>
      </c>
      <c r="E50" s="183">
        <v>5.25</v>
      </c>
      <c r="F50" s="184"/>
      <c r="G50" s="185">
        <f>ROUND(E50*F50,2)</f>
        <v>0</v>
      </c>
      <c r="H50" s="184">
        <v>762</v>
      </c>
      <c r="I50" s="185">
        <f>ROUND(E50*H50,2)</f>
        <v>4000.5</v>
      </c>
      <c r="J50" s="184">
        <v>0</v>
      </c>
      <c r="K50" s="185">
        <f>ROUND(E50*J50,2)</f>
        <v>0</v>
      </c>
      <c r="L50" s="185">
        <v>21</v>
      </c>
      <c r="M50" s="185">
        <f>G50*(1+L50/100)</f>
        <v>0</v>
      </c>
      <c r="N50" s="183">
        <v>4.4999999999999997E-3</v>
      </c>
      <c r="O50" s="183">
        <f>ROUND(E50*N50,2)</f>
        <v>0.02</v>
      </c>
      <c r="P50" s="183">
        <v>0</v>
      </c>
      <c r="Q50" s="183">
        <f>ROUND(E50*P50,2)</f>
        <v>0</v>
      </c>
      <c r="R50" s="185" t="s">
        <v>300</v>
      </c>
      <c r="S50" s="185" t="s">
        <v>155</v>
      </c>
      <c r="T50" s="186" t="s">
        <v>155</v>
      </c>
      <c r="U50" s="156">
        <v>0</v>
      </c>
      <c r="V50" s="156">
        <f>ROUND(E50*U50,2)</f>
        <v>0</v>
      </c>
      <c r="W50" s="156"/>
      <c r="X50" s="156" t="s">
        <v>301</v>
      </c>
      <c r="Y50" s="156" t="s">
        <v>158</v>
      </c>
      <c r="Z50" s="146"/>
      <c r="AA50" s="146"/>
      <c r="AB50" s="146"/>
      <c r="AC50" s="146"/>
      <c r="AD50" s="146"/>
      <c r="AE50" s="146"/>
      <c r="AF50" s="146"/>
      <c r="AG50" s="146" t="s">
        <v>302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x14ac:dyDescent="0.2">
      <c r="A51" s="158" t="s">
        <v>150</v>
      </c>
      <c r="B51" s="159" t="s">
        <v>103</v>
      </c>
      <c r="C51" s="173" t="s">
        <v>104</v>
      </c>
      <c r="D51" s="160"/>
      <c r="E51" s="161"/>
      <c r="F51" s="162"/>
      <c r="G51" s="162">
        <f>SUMIF(AG52:AG59,"&lt;&gt;NOR",G52:G59)</f>
        <v>0</v>
      </c>
      <c r="H51" s="162"/>
      <c r="I51" s="162">
        <f>SUM(I52:I59)</f>
        <v>6597.3</v>
      </c>
      <c r="J51" s="162"/>
      <c r="K51" s="162">
        <f>SUM(K52:K59)</f>
        <v>3616.8</v>
      </c>
      <c r="L51" s="162"/>
      <c r="M51" s="162">
        <f>SUM(M52:M59)</f>
        <v>0</v>
      </c>
      <c r="N51" s="161"/>
      <c r="O51" s="161">
        <f>SUM(O52:O59)</f>
        <v>0.02</v>
      </c>
      <c r="P51" s="161"/>
      <c r="Q51" s="161">
        <f>SUM(Q52:Q59)</f>
        <v>0.02</v>
      </c>
      <c r="R51" s="162"/>
      <c r="S51" s="162"/>
      <c r="T51" s="163"/>
      <c r="U51" s="157"/>
      <c r="V51" s="157">
        <f>SUM(V52:V59)</f>
        <v>5.36</v>
      </c>
      <c r="W51" s="157"/>
      <c r="X51" s="157"/>
      <c r="Y51" s="157"/>
      <c r="AG51" t="s">
        <v>151</v>
      </c>
    </row>
    <row r="52" spans="1:60" outlineLevel="1" x14ac:dyDescent="0.2">
      <c r="A52" s="180">
        <v>27</v>
      </c>
      <c r="B52" s="181" t="s">
        <v>372</v>
      </c>
      <c r="C52" s="188" t="s">
        <v>373</v>
      </c>
      <c r="D52" s="182" t="s">
        <v>220</v>
      </c>
      <c r="E52" s="183">
        <v>9.67</v>
      </c>
      <c r="F52" s="184"/>
      <c r="G52" s="185">
        <f>ROUND(E52*F52,2)</f>
        <v>0</v>
      </c>
      <c r="H52" s="184">
        <v>0</v>
      </c>
      <c r="I52" s="185">
        <f>ROUND(E52*H52,2)</f>
        <v>0</v>
      </c>
      <c r="J52" s="184">
        <v>19.399999999999999</v>
      </c>
      <c r="K52" s="185">
        <f>ROUND(E52*J52,2)</f>
        <v>187.6</v>
      </c>
      <c r="L52" s="185">
        <v>21</v>
      </c>
      <c r="M52" s="185">
        <f>G52*(1+L52/100)</f>
        <v>0</v>
      </c>
      <c r="N52" s="183">
        <v>0</v>
      </c>
      <c r="O52" s="183">
        <f>ROUND(E52*N52,2)</f>
        <v>0</v>
      </c>
      <c r="P52" s="183">
        <v>8.0000000000000007E-5</v>
      </c>
      <c r="Q52" s="183">
        <f>ROUND(E52*P52,2)</f>
        <v>0</v>
      </c>
      <c r="R52" s="185"/>
      <c r="S52" s="185" t="s">
        <v>155</v>
      </c>
      <c r="T52" s="186" t="s">
        <v>155</v>
      </c>
      <c r="U52" s="156">
        <v>3.5000000000000003E-2</v>
      </c>
      <c r="V52" s="156">
        <f>ROUND(E52*U52,2)</f>
        <v>0.34</v>
      </c>
      <c r="W52" s="156"/>
      <c r="X52" s="156" t="s">
        <v>188</v>
      </c>
      <c r="Y52" s="156" t="s">
        <v>158</v>
      </c>
      <c r="Z52" s="146"/>
      <c r="AA52" s="146"/>
      <c r="AB52" s="146"/>
      <c r="AC52" s="146"/>
      <c r="AD52" s="146"/>
      <c r="AE52" s="146"/>
      <c r="AF52" s="146"/>
      <c r="AG52" s="146" t="s">
        <v>189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">
      <c r="A53" s="165">
        <v>28</v>
      </c>
      <c r="B53" s="166" t="s">
        <v>374</v>
      </c>
      <c r="C53" s="174" t="s">
        <v>375</v>
      </c>
      <c r="D53" s="167" t="s">
        <v>220</v>
      </c>
      <c r="E53" s="168">
        <v>9.67</v>
      </c>
      <c r="F53" s="169"/>
      <c r="G53" s="170">
        <f>ROUND(E53*F53,2)</f>
        <v>0</v>
      </c>
      <c r="H53" s="169">
        <v>17.440000000000001</v>
      </c>
      <c r="I53" s="170">
        <f>ROUND(E53*H53,2)</f>
        <v>168.64</v>
      </c>
      <c r="J53" s="169">
        <v>161.56</v>
      </c>
      <c r="K53" s="170">
        <f>ROUND(E53*J53,2)</f>
        <v>1562.29</v>
      </c>
      <c r="L53" s="170">
        <v>21</v>
      </c>
      <c r="M53" s="170">
        <f>G53*(1+L53/100)</f>
        <v>0</v>
      </c>
      <c r="N53" s="168">
        <v>1.4999999999999999E-4</v>
      </c>
      <c r="O53" s="168">
        <f>ROUND(E53*N53,2)</f>
        <v>0</v>
      </c>
      <c r="P53" s="168">
        <v>0</v>
      </c>
      <c r="Q53" s="168">
        <f>ROUND(E53*P53,2)</f>
        <v>0</v>
      </c>
      <c r="R53" s="170"/>
      <c r="S53" s="170" t="s">
        <v>155</v>
      </c>
      <c r="T53" s="171" t="s">
        <v>155</v>
      </c>
      <c r="U53" s="156">
        <v>0.23</v>
      </c>
      <c r="V53" s="156">
        <f>ROUND(E53*U53,2)</f>
        <v>2.2200000000000002</v>
      </c>
      <c r="W53" s="156"/>
      <c r="X53" s="156" t="s">
        <v>188</v>
      </c>
      <c r="Y53" s="156" t="s">
        <v>158</v>
      </c>
      <c r="Z53" s="146"/>
      <c r="AA53" s="146"/>
      <c r="AB53" s="146"/>
      <c r="AC53" s="146"/>
      <c r="AD53" s="146"/>
      <c r="AE53" s="146"/>
      <c r="AF53" s="146"/>
      <c r="AG53" s="146" t="s">
        <v>189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2" x14ac:dyDescent="0.2">
      <c r="A54" s="153"/>
      <c r="B54" s="154"/>
      <c r="C54" s="276" t="s">
        <v>376</v>
      </c>
      <c r="D54" s="277"/>
      <c r="E54" s="277"/>
      <c r="F54" s="277"/>
      <c r="G54" s="277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161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ht="22.5" outlineLevel="1" x14ac:dyDescent="0.2">
      <c r="A55" s="180">
        <v>29</v>
      </c>
      <c r="B55" s="181" t="s">
        <v>515</v>
      </c>
      <c r="C55" s="188" t="s">
        <v>516</v>
      </c>
      <c r="D55" s="182" t="s">
        <v>187</v>
      </c>
      <c r="E55" s="183">
        <v>5.2549999999999999</v>
      </c>
      <c r="F55" s="184"/>
      <c r="G55" s="185">
        <f>ROUND(E55*F55,2)</f>
        <v>0</v>
      </c>
      <c r="H55" s="184">
        <v>0</v>
      </c>
      <c r="I55" s="185">
        <f>ROUND(E55*H55,2)</f>
        <v>0</v>
      </c>
      <c r="J55" s="184">
        <v>70.900000000000006</v>
      </c>
      <c r="K55" s="185">
        <f>ROUND(E55*J55,2)</f>
        <v>372.58</v>
      </c>
      <c r="L55" s="185">
        <v>21</v>
      </c>
      <c r="M55" s="185">
        <f>G55*(1+L55/100)</f>
        <v>0</v>
      </c>
      <c r="N55" s="183">
        <v>0</v>
      </c>
      <c r="O55" s="183">
        <f>ROUND(E55*N55,2)</f>
        <v>0</v>
      </c>
      <c r="P55" s="183">
        <v>3.5000000000000001E-3</v>
      </c>
      <c r="Q55" s="183">
        <f>ROUND(E55*P55,2)</f>
        <v>0.02</v>
      </c>
      <c r="R55" s="185"/>
      <c r="S55" s="185" t="s">
        <v>155</v>
      </c>
      <c r="T55" s="186" t="s">
        <v>155</v>
      </c>
      <c r="U55" s="156">
        <v>0.128</v>
      </c>
      <c r="V55" s="156">
        <f>ROUND(E55*U55,2)</f>
        <v>0.67</v>
      </c>
      <c r="W55" s="156"/>
      <c r="X55" s="156" t="s">
        <v>188</v>
      </c>
      <c r="Y55" s="156" t="s">
        <v>158</v>
      </c>
      <c r="Z55" s="146"/>
      <c r="AA55" s="146"/>
      <c r="AB55" s="146"/>
      <c r="AC55" s="146"/>
      <c r="AD55" s="146"/>
      <c r="AE55" s="146"/>
      <c r="AF55" s="146"/>
      <c r="AG55" s="146" t="s">
        <v>189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ht="22.5" outlineLevel="1" x14ac:dyDescent="0.2">
      <c r="A56" s="180">
        <v>30</v>
      </c>
      <c r="B56" s="181" t="s">
        <v>517</v>
      </c>
      <c r="C56" s="188" t="s">
        <v>518</v>
      </c>
      <c r="D56" s="182" t="s">
        <v>187</v>
      </c>
      <c r="E56" s="183">
        <v>5.2549999999999999</v>
      </c>
      <c r="F56" s="184"/>
      <c r="G56" s="185">
        <f>ROUND(E56*F56,2)</f>
        <v>0</v>
      </c>
      <c r="H56" s="184">
        <v>56.89</v>
      </c>
      <c r="I56" s="185">
        <f>ROUND(E56*H56,2)</f>
        <v>298.95999999999998</v>
      </c>
      <c r="J56" s="184">
        <v>267.11</v>
      </c>
      <c r="K56" s="185">
        <f>ROUND(E56*J56,2)</f>
        <v>1403.66</v>
      </c>
      <c r="L56" s="185">
        <v>21</v>
      </c>
      <c r="M56" s="185">
        <f>G56*(1+L56/100)</f>
        <v>0</v>
      </c>
      <c r="N56" s="183">
        <v>2.3000000000000001E-4</v>
      </c>
      <c r="O56" s="183">
        <f>ROUND(E56*N56,2)</f>
        <v>0</v>
      </c>
      <c r="P56" s="183">
        <v>0</v>
      </c>
      <c r="Q56" s="183">
        <f>ROUND(E56*P56,2)</f>
        <v>0</v>
      </c>
      <c r="R56" s="185"/>
      <c r="S56" s="185" t="s">
        <v>155</v>
      </c>
      <c r="T56" s="186" t="s">
        <v>155</v>
      </c>
      <c r="U56" s="156">
        <v>0.38</v>
      </c>
      <c r="V56" s="156">
        <f>ROUND(E56*U56,2)</f>
        <v>2</v>
      </c>
      <c r="W56" s="156"/>
      <c r="X56" s="156" t="s">
        <v>188</v>
      </c>
      <c r="Y56" s="156" t="s">
        <v>158</v>
      </c>
      <c r="Z56" s="146"/>
      <c r="AA56" s="146"/>
      <c r="AB56" s="146"/>
      <c r="AC56" s="146"/>
      <c r="AD56" s="146"/>
      <c r="AE56" s="146"/>
      <c r="AF56" s="146"/>
      <c r="AG56" s="146" t="s">
        <v>189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ht="22.5" outlineLevel="1" x14ac:dyDescent="0.2">
      <c r="A57" s="180">
        <v>31</v>
      </c>
      <c r="B57" s="181" t="s">
        <v>390</v>
      </c>
      <c r="C57" s="188" t="s">
        <v>391</v>
      </c>
      <c r="D57" s="182" t="s">
        <v>220</v>
      </c>
      <c r="E57" s="183">
        <v>1.65</v>
      </c>
      <c r="F57" s="184"/>
      <c r="G57" s="185">
        <f>ROUND(E57*F57,2)</f>
        <v>0</v>
      </c>
      <c r="H57" s="184">
        <v>15.95</v>
      </c>
      <c r="I57" s="185">
        <f>ROUND(E57*H57,2)</f>
        <v>26.32</v>
      </c>
      <c r="J57" s="184">
        <v>54.95</v>
      </c>
      <c r="K57" s="185">
        <f>ROUND(E57*J57,2)</f>
        <v>90.67</v>
      </c>
      <c r="L57" s="185">
        <v>21</v>
      </c>
      <c r="M57" s="185">
        <f>G57*(1+L57/100)</f>
        <v>0</v>
      </c>
      <c r="N57" s="183">
        <v>4.0000000000000003E-5</v>
      </c>
      <c r="O57" s="183">
        <f>ROUND(E57*N57,2)</f>
        <v>0</v>
      </c>
      <c r="P57" s="183">
        <v>0</v>
      </c>
      <c r="Q57" s="183">
        <f>ROUND(E57*P57,2)</f>
        <v>0</v>
      </c>
      <c r="R57" s="185"/>
      <c r="S57" s="185" t="s">
        <v>155</v>
      </c>
      <c r="T57" s="186" t="s">
        <v>155</v>
      </c>
      <c r="U57" s="156">
        <v>7.8200000000000006E-2</v>
      </c>
      <c r="V57" s="156">
        <f>ROUND(E57*U57,2)</f>
        <v>0.13</v>
      </c>
      <c r="W57" s="156"/>
      <c r="X57" s="156" t="s">
        <v>188</v>
      </c>
      <c r="Y57" s="156" t="s">
        <v>158</v>
      </c>
      <c r="Z57" s="146"/>
      <c r="AA57" s="146"/>
      <c r="AB57" s="146"/>
      <c r="AC57" s="146"/>
      <c r="AD57" s="146"/>
      <c r="AE57" s="146"/>
      <c r="AF57" s="146"/>
      <c r="AG57" s="146" t="s">
        <v>189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ht="22.5" outlineLevel="1" x14ac:dyDescent="0.2">
      <c r="A58" s="180">
        <v>32</v>
      </c>
      <c r="B58" s="181" t="s">
        <v>392</v>
      </c>
      <c r="C58" s="188" t="s">
        <v>393</v>
      </c>
      <c r="D58" s="182" t="s">
        <v>220</v>
      </c>
      <c r="E58" s="183">
        <v>9.67</v>
      </c>
      <c r="F58" s="184"/>
      <c r="G58" s="185">
        <f>ROUND(E58*F58,2)</f>
        <v>0</v>
      </c>
      <c r="H58" s="184">
        <v>29.2</v>
      </c>
      <c r="I58" s="185">
        <f>ROUND(E58*H58,2)</f>
        <v>282.36</v>
      </c>
      <c r="J58" s="184">
        <v>0</v>
      </c>
      <c r="K58" s="185">
        <f>ROUND(E58*J58,2)</f>
        <v>0</v>
      </c>
      <c r="L58" s="185">
        <v>21</v>
      </c>
      <c r="M58" s="185">
        <f>G58*(1+L58/100)</f>
        <v>0</v>
      </c>
      <c r="N58" s="183">
        <v>6.0000000000000002E-5</v>
      </c>
      <c r="O58" s="183">
        <f>ROUND(E58*N58,2)</f>
        <v>0</v>
      </c>
      <c r="P58" s="183">
        <v>0</v>
      </c>
      <c r="Q58" s="183">
        <f>ROUND(E58*P58,2)</f>
        <v>0</v>
      </c>
      <c r="R58" s="185" t="s">
        <v>300</v>
      </c>
      <c r="S58" s="185" t="s">
        <v>155</v>
      </c>
      <c r="T58" s="186" t="s">
        <v>155</v>
      </c>
      <c r="U58" s="156">
        <v>0</v>
      </c>
      <c r="V58" s="156">
        <f>ROUND(E58*U58,2)</f>
        <v>0</v>
      </c>
      <c r="W58" s="156"/>
      <c r="X58" s="156" t="s">
        <v>301</v>
      </c>
      <c r="Y58" s="156" t="s">
        <v>158</v>
      </c>
      <c r="Z58" s="146"/>
      <c r="AA58" s="146"/>
      <c r="AB58" s="146"/>
      <c r="AC58" s="146"/>
      <c r="AD58" s="146"/>
      <c r="AE58" s="146"/>
      <c r="AF58" s="146"/>
      <c r="AG58" s="146" t="s">
        <v>302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ht="22.5" outlineLevel="1" x14ac:dyDescent="0.2">
      <c r="A59" s="180">
        <v>33</v>
      </c>
      <c r="B59" s="181" t="s">
        <v>519</v>
      </c>
      <c r="C59" s="188" t="s">
        <v>520</v>
      </c>
      <c r="D59" s="182" t="s">
        <v>187</v>
      </c>
      <c r="E59" s="183">
        <v>6.57</v>
      </c>
      <c r="F59" s="184"/>
      <c r="G59" s="185">
        <f>ROUND(E59*F59,2)</f>
        <v>0</v>
      </c>
      <c r="H59" s="184">
        <v>886</v>
      </c>
      <c r="I59" s="185">
        <f>ROUND(E59*H59,2)</f>
        <v>5821.02</v>
      </c>
      <c r="J59" s="184">
        <v>0</v>
      </c>
      <c r="K59" s="185">
        <f>ROUND(E59*J59,2)</f>
        <v>0</v>
      </c>
      <c r="L59" s="185">
        <v>21</v>
      </c>
      <c r="M59" s="185">
        <f>G59*(1+L59/100)</f>
        <v>0</v>
      </c>
      <c r="N59" s="183">
        <v>2.7499999999999998E-3</v>
      </c>
      <c r="O59" s="183">
        <f>ROUND(E59*N59,2)</f>
        <v>0.02</v>
      </c>
      <c r="P59" s="183">
        <v>0</v>
      </c>
      <c r="Q59" s="183">
        <f>ROUND(E59*P59,2)</f>
        <v>0</v>
      </c>
      <c r="R59" s="185" t="s">
        <v>300</v>
      </c>
      <c r="S59" s="185" t="s">
        <v>155</v>
      </c>
      <c r="T59" s="186" t="s">
        <v>155</v>
      </c>
      <c r="U59" s="156">
        <v>0</v>
      </c>
      <c r="V59" s="156">
        <f>ROUND(E59*U59,2)</f>
        <v>0</v>
      </c>
      <c r="W59" s="156"/>
      <c r="X59" s="156" t="s">
        <v>301</v>
      </c>
      <c r="Y59" s="156" t="s">
        <v>158</v>
      </c>
      <c r="Z59" s="146"/>
      <c r="AA59" s="146"/>
      <c r="AB59" s="146"/>
      <c r="AC59" s="146"/>
      <c r="AD59" s="146"/>
      <c r="AE59" s="146"/>
      <c r="AF59" s="146"/>
      <c r="AG59" s="146" t="s">
        <v>302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x14ac:dyDescent="0.2">
      <c r="A60" s="158" t="s">
        <v>150</v>
      </c>
      <c r="B60" s="159" t="s">
        <v>105</v>
      </c>
      <c r="C60" s="173" t="s">
        <v>106</v>
      </c>
      <c r="D60" s="160"/>
      <c r="E60" s="161"/>
      <c r="F60" s="162"/>
      <c r="G60" s="162">
        <f>SUMIF(AG61:AG63,"&lt;&gt;NOR",G61:G63)</f>
        <v>0</v>
      </c>
      <c r="H60" s="162"/>
      <c r="I60" s="162">
        <f>SUM(I61:I63)</f>
        <v>19520.45</v>
      </c>
      <c r="J60" s="162"/>
      <c r="K60" s="162">
        <f>SUM(K61:K63)</f>
        <v>22868.1</v>
      </c>
      <c r="L60" s="162"/>
      <c r="M60" s="162">
        <f>SUM(M61:M63)</f>
        <v>0</v>
      </c>
      <c r="N60" s="161"/>
      <c r="O60" s="161">
        <f>SUM(O61:O63)</f>
        <v>0.49</v>
      </c>
      <c r="P60" s="161"/>
      <c r="Q60" s="161">
        <f>SUM(Q61:Q63)</f>
        <v>0</v>
      </c>
      <c r="R60" s="162"/>
      <c r="S60" s="162"/>
      <c r="T60" s="163"/>
      <c r="U60" s="157"/>
      <c r="V60" s="157">
        <f>SUM(V61:V63)</f>
        <v>32.380000000000003</v>
      </c>
      <c r="W60" s="157"/>
      <c r="X60" s="157"/>
      <c r="Y60" s="157"/>
      <c r="AG60" t="s">
        <v>151</v>
      </c>
    </row>
    <row r="61" spans="1:60" outlineLevel="1" x14ac:dyDescent="0.2">
      <c r="A61" s="180">
        <v>34</v>
      </c>
      <c r="B61" s="181" t="s">
        <v>521</v>
      </c>
      <c r="C61" s="188" t="s">
        <v>522</v>
      </c>
      <c r="D61" s="182" t="s">
        <v>187</v>
      </c>
      <c r="E61" s="183">
        <v>25.14</v>
      </c>
      <c r="F61" s="184"/>
      <c r="G61" s="185">
        <f>ROUND(E61*F61,2)</f>
        <v>0</v>
      </c>
      <c r="H61" s="184">
        <v>8.1</v>
      </c>
      <c r="I61" s="185">
        <f>ROUND(E61*H61,2)</f>
        <v>203.63</v>
      </c>
      <c r="J61" s="184">
        <v>0</v>
      </c>
      <c r="K61" s="185">
        <f>ROUND(E61*J61,2)</f>
        <v>0</v>
      </c>
      <c r="L61" s="185">
        <v>21</v>
      </c>
      <c r="M61" s="185">
        <f>G61*(1+L61/100)</f>
        <v>0</v>
      </c>
      <c r="N61" s="183">
        <v>2.9999999999999997E-4</v>
      </c>
      <c r="O61" s="183">
        <f>ROUND(E61*N61,2)</f>
        <v>0.01</v>
      </c>
      <c r="P61" s="183">
        <v>0</v>
      </c>
      <c r="Q61" s="183">
        <f>ROUND(E61*P61,2)</f>
        <v>0</v>
      </c>
      <c r="R61" s="185"/>
      <c r="S61" s="185" t="s">
        <v>155</v>
      </c>
      <c r="T61" s="186" t="s">
        <v>155</v>
      </c>
      <c r="U61" s="156">
        <v>0</v>
      </c>
      <c r="V61" s="156">
        <f>ROUND(E61*U61,2)</f>
        <v>0</v>
      </c>
      <c r="W61" s="156"/>
      <c r="X61" s="156" t="s">
        <v>188</v>
      </c>
      <c r="Y61" s="156" t="s">
        <v>158</v>
      </c>
      <c r="Z61" s="146"/>
      <c r="AA61" s="146"/>
      <c r="AB61" s="146"/>
      <c r="AC61" s="146"/>
      <c r="AD61" s="146"/>
      <c r="AE61" s="146"/>
      <c r="AF61" s="146"/>
      <c r="AG61" s="146" t="s">
        <v>189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ht="22.5" outlineLevel="1" x14ac:dyDescent="0.2">
      <c r="A62" s="180">
        <v>35</v>
      </c>
      <c r="B62" s="181" t="s">
        <v>523</v>
      </c>
      <c r="C62" s="188" t="s">
        <v>524</v>
      </c>
      <c r="D62" s="182" t="s">
        <v>187</v>
      </c>
      <c r="E62" s="183">
        <v>25.14</v>
      </c>
      <c r="F62" s="184"/>
      <c r="G62" s="185">
        <f>ROUND(E62*F62,2)</f>
        <v>0</v>
      </c>
      <c r="H62" s="184">
        <v>193.37</v>
      </c>
      <c r="I62" s="185">
        <f>ROUND(E62*H62,2)</f>
        <v>4861.32</v>
      </c>
      <c r="J62" s="184">
        <v>909.63</v>
      </c>
      <c r="K62" s="185">
        <f>ROUND(E62*J62,2)</f>
        <v>22868.1</v>
      </c>
      <c r="L62" s="185">
        <v>21</v>
      </c>
      <c r="M62" s="185">
        <f>G62*(1+L62/100)</f>
        <v>0</v>
      </c>
      <c r="N62" s="183">
        <v>5.3499999999999997E-3</v>
      </c>
      <c r="O62" s="183">
        <f>ROUND(E62*N62,2)</f>
        <v>0.13</v>
      </c>
      <c r="P62" s="183">
        <v>0</v>
      </c>
      <c r="Q62" s="183">
        <f>ROUND(E62*P62,2)</f>
        <v>0</v>
      </c>
      <c r="R62" s="185"/>
      <c r="S62" s="185" t="s">
        <v>155</v>
      </c>
      <c r="T62" s="186" t="s">
        <v>155</v>
      </c>
      <c r="U62" s="156">
        <v>1.288</v>
      </c>
      <c r="V62" s="156">
        <f>ROUND(E62*U62,2)</f>
        <v>32.380000000000003</v>
      </c>
      <c r="W62" s="156"/>
      <c r="X62" s="156" t="s">
        <v>188</v>
      </c>
      <c r="Y62" s="156" t="s">
        <v>158</v>
      </c>
      <c r="Z62" s="146"/>
      <c r="AA62" s="146"/>
      <c r="AB62" s="146"/>
      <c r="AC62" s="146"/>
      <c r="AD62" s="146"/>
      <c r="AE62" s="146"/>
      <c r="AF62" s="146"/>
      <c r="AG62" s="146" t="s">
        <v>189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ht="22.5" outlineLevel="1" x14ac:dyDescent="0.2">
      <c r="A63" s="180">
        <v>36</v>
      </c>
      <c r="B63" s="181" t="s">
        <v>525</v>
      </c>
      <c r="C63" s="188" t="s">
        <v>526</v>
      </c>
      <c r="D63" s="182" t="s">
        <v>187</v>
      </c>
      <c r="E63" s="183">
        <v>28.911000000000001</v>
      </c>
      <c r="F63" s="184"/>
      <c r="G63" s="185">
        <f>ROUND(E63*F63,2)</f>
        <v>0</v>
      </c>
      <c r="H63" s="184">
        <v>500</v>
      </c>
      <c r="I63" s="185">
        <f>ROUND(E63*H63,2)</f>
        <v>14455.5</v>
      </c>
      <c r="J63" s="184">
        <v>0</v>
      </c>
      <c r="K63" s="185">
        <f>ROUND(E63*J63,2)</f>
        <v>0</v>
      </c>
      <c r="L63" s="185">
        <v>21</v>
      </c>
      <c r="M63" s="185">
        <f>G63*(1+L63/100)</f>
        <v>0</v>
      </c>
      <c r="N63" s="183">
        <v>1.2200000000000001E-2</v>
      </c>
      <c r="O63" s="183">
        <f>ROUND(E63*N63,2)</f>
        <v>0.35</v>
      </c>
      <c r="P63" s="183">
        <v>0</v>
      </c>
      <c r="Q63" s="183">
        <f>ROUND(E63*P63,2)</f>
        <v>0</v>
      </c>
      <c r="R63" s="185" t="s">
        <v>300</v>
      </c>
      <c r="S63" s="185" t="s">
        <v>527</v>
      </c>
      <c r="T63" s="186" t="s">
        <v>156</v>
      </c>
      <c r="U63" s="156">
        <v>0</v>
      </c>
      <c r="V63" s="156">
        <f>ROUND(E63*U63,2)</f>
        <v>0</v>
      </c>
      <c r="W63" s="156"/>
      <c r="X63" s="156" t="s">
        <v>301</v>
      </c>
      <c r="Y63" s="156" t="s">
        <v>158</v>
      </c>
      <c r="Z63" s="146"/>
      <c r="AA63" s="146"/>
      <c r="AB63" s="146"/>
      <c r="AC63" s="146"/>
      <c r="AD63" s="146"/>
      <c r="AE63" s="146"/>
      <c r="AF63" s="146"/>
      <c r="AG63" s="146" t="s">
        <v>302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x14ac:dyDescent="0.2">
      <c r="A64" s="158" t="s">
        <v>150</v>
      </c>
      <c r="B64" s="159" t="s">
        <v>107</v>
      </c>
      <c r="C64" s="173" t="s">
        <v>108</v>
      </c>
      <c r="D64" s="160"/>
      <c r="E64" s="161"/>
      <c r="F64" s="162"/>
      <c r="G64" s="162">
        <f>SUMIF(AG65:AG66,"&lt;&gt;NOR",G65:G66)</f>
        <v>0</v>
      </c>
      <c r="H64" s="162"/>
      <c r="I64" s="162">
        <f>SUM(I65:I66)</f>
        <v>511.85</v>
      </c>
      <c r="J64" s="162"/>
      <c r="K64" s="162">
        <f>SUM(K65:K66)</f>
        <v>948.15</v>
      </c>
      <c r="L64" s="162"/>
      <c r="M64" s="162">
        <f>SUM(M65:M66)</f>
        <v>0</v>
      </c>
      <c r="N64" s="161"/>
      <c r="O64" s="161">
        <f>SUM(O65:O66)</f>
        <v>0</v>
      </c>
      <c r="P64" s="161"/>
      <c r="Q64" s="161">
        <f>SUM(Q65:Q66)</f>
        <v>0</v>
      </c>
      <c r="R64" s="162"/>
      <c r="S64" s="162"/>
      <c r="T64" s="163"/>
      <c r="U64" s="157"/>
      <c r="V64" s="157">
        <f>SUM(V65:V66)</f>
        <v>1.44</v>
      </c>
      <c r="W64" s="157"/>
      <c r="X64" s="157"/>
      <c r="Y64" s="157"/>
      <c r="AG64" t="s">
        <v>151</v>
      </c>
    </row>
    <row r="65" spans="1:60" outlineLevel="1" x14ac:dyDescent="0.2">
      <c r="A65" s="165">
        <v>37</v>
      </c>
      <c r="B65" s="166" t="s">
        <v>397</v>
      </c>
      <c r="C65" s="174" t="s">
        <v>398</v>
      </c>
      <c r="D65" s="167" t="s">
        <v>187</v>
      </c>
      <c r="E65" s="168">
        <v>5</v>
      </c>
      <c r="F65" s="169"/>
      <c r="G65" s="170">
        <f>ROUND(E65*F65,2)</f>
        <v>0</v>
      </c>
      <c r="H65" s="169">
        <v>102.37</v>
      </c>
      <c r="I65" s="170">
        <f>ROUND(E65*H65,2)</f>
        <v>511.85</v>
      </c>
      <c r="J65" s="169">
        <v>189.63</v>
      </c>
      <c r="K65" s="170">
        <f>ROUND(E65*J65,2)</f>
        <v>948.15</v>
      </c>
      <c r="L65" s="170">
        <v>21</v>
      </c>
      <c r="M65" s="170">
        <f>G65*(1+L65/100)</f>
        <v>0</v>
      </c>
      <c r="N65" s="168">
        <v>4.0999999999999999E-4</v>
      </c>
      <c r="O65" s="168">
        <f>ROUND(E65*N65,2)</f>
        <v>0</v>
      </c>
      <c r="P65" s="168">
        <v>0</v>
      </c>
      <c r="Q65" s="168">
        <f>ROUND(E65*P65,2)</f>
        <v>0</v>
      </c>
      <c r="R65" s="170"/>
      <c r="S65" s="170" t="s">
        <v>155</v>
      </c>
      <c r="T65" s="171" t="s">
        <v>155</v>
      </c>
      <c r="U65" s="156">
        <v>0.28699999999999998</v>
      </c>
      <c r="V65" s="156">
        <f>ROUND(E65*U65,2)</f>
        <v>1.44</v>
      </c>
      <c r="W65" s="156"/>
      <c r="X65" s="156" t="s">
        <v>188</v>
      </c>
      <c r="Y65" s="156" t="s">
        <v>158</v>
      </c>
      <c r="Z65" s="146"/>
      <c r="AA65" s="146"/>
      <c r="AB65" s="146"/>
      <c r="AC65" s="146"/>
      <c r="AD65" s="146"/>
      <c r="AE65" s="146"/>
      <c r="AF65" s="146"/>
      <c r="AG65" s="146" t="s">
        <v>189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2" x14ac:dyDescent="0.2">
      <c r="A66" s="153"/>
      <c r="B66" s="154"/>
      <c r="C66" s="276" t="s">
        <v>399</v>
      </c>
      <c r="D66" s="277"/>
      <c r="E66" s="277"/>
      <c r="F66" s="277"/>
      <c r="G66" s="277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161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x14ac:dyDescent="0.2">
      <c r="A67" s="158" t="s">
        <v>150</v>
      </c>
      <c r="B67" s="159" t="s">
        <v>113</v>
      </c>
      <c r="C67" s="173" t="s">
        <v>114</v>
      </c>
      <c r="D67" s="160"/>
      <c r="E67" s="161"/>
      <c r="F67" s="162"/>
      <c r="G67" s="162">
        <f>SUMIF(AG68:AG72,"&lt;&gt;NOR",G68:G72)</f>
        <v>0</v>
      </c>
      <c r="H67" s="162"/>
      <c r="I67" s="162">
        <f>SUM(I68:I72)</f>
        <v>0</v>
      </c>
      <c r="J67" s="162"/>
      <c r="K67" s="162">
        <f>SUM(K68:K72)</f>
        <v>30600</v>
      </c>
      <c r="L67" s="162"/>
      <c r="M67" s="162">
        <f>SUM(M68:M72)</f>
        <v>0</v>
      </c>
      <c r="N67" s="161"/>
      <c r="O67" s="161">
        <f>SUM(O68:O72)</f>
        <v>0</v>
      </c>
      <c r="P67" s="161"/>
      <c r="Q67" s="161">
        <f>SUM(Q68:Q72)</f>
        <v>0</v>
      </c>
      <c r="R67" s="162"/>
      <c r="S67" s="162"/>
      <c r="T67" s="163"/>
      <c r="U67" s="157"/>
      <c r="V67" s="157">
        <f>SUM(V68:V72)</f>
        <v>0</v>
      </c>
      <c r="W67" s="157"/>
      <c r="X67" s="157"/>
      <c r="Y67" s="157"/>
      <c r="AG67" t="s">
        <v>151</v>
      </c>
    </row>
    <row r="68" spans="1:60" ht="22.5" outlineLevel="1" x14ac:dyDescent="0.2">
      <c r="A68" s="180">
        <v>38</v>
      </c>
      <c r="B68" s="181" t="s">
        <v>439</v>
      </c>
      <c r="C68" s="188" t="s">
        <v>528</v>
      </c>
      <c r="D68" s="182" t="s">
        <v>339</v>
      </c>
      <c r="E68" s="183">
        <v>6</v>
      </c>
      <c r="F68" s="184"/>
      <c r="G68" s="185">
        <f>ROUND(E68*F68,2)</f>
        <v>0</v>
      </c>
      <c r="H68" s="184">
        <v>0</v>
      </c>
      <c r="I68" s="185">
        <f>ROUND(E68*H68,2)</f>
        <v>0</v>
      </c>
      <c r="J68" s="184">
        <v>750</v>
      </c>
      <c r="K68" s="185">
        <f>ROUND(E68*J68,2)</f>
        <v>4500</v>
      </c>
      <c r="L68" s="185">
        <v>21</v>
      </c>
      <c r="M68" s="185">
        <f>G68*(1+L68/100)</f>
        <v>0</v>
      </c>
      <c r="N68" s="183">
        <v>0</v>
      </c>
      <c r="O68" s="183">
        <f>ROUND(E68*N68,2)</f>
        <v>0</v>
      </c>
      <c r="P68" s="183">
        <v>0</v>
      </c>
      <c r="Q68" s="183">
        <f>ROUND(E68*P68,2)</f>
        <v>0</v>
      </c>
      <c r="R68" s="185"/>
      <c r="S68" s="185" t="s">
        <v>180</v>
      </c>
      <c r="T68" s="186" t="s">
        <v>156</v>
      </c>
      <c r="U68" s="156">
        <v>0</v>
      </c>
      <c r="V68" s="156">
        <f>ROUND(E68*U68,2)</f>
        <v>0</v>
      </c>
      <c r="W68" s="156"/>
      <c r="X68" s="156" t="s">
        <v>188</v>
      </c>
      <c r="Y68" s="156" t="s">
        <v>158</v>
      </c>
      <c r="Z68" s="146"/>
      <c r="AA68" s="146"/>
      <c r="AB68" s="146"/>
      <c r="AC68" s="146"/>
      <c r="AD68" s="146"/>
      <c r="AE68" s="146"/>
      <c r="AF68" s="146"/>
      <c r="AG68" s="146" t="s">
        <v>189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ht="22.5" outlineLevel="1" x14ac:dyDescent="0.2">
      <c r="A69" s="180">
        <v>39</v>
      </c>
      <c r="B69" s="181" t="s">
        <v>443</v>
      </c>
      <c r="C69" s="188" t="s">
        <v>529</v>
      </c>
      <c r="D69" s="182" t="s">
        <v>339</v>
      </c>
      <c r="E69" s="183">
        <v>2</v>
      </c>
      <c r="F69" s="184"/>
      <c r="G69" s="185">
        <f>ROUND(E69*F69,2)</f>
        <v>0</v>
      </c>
      <c r="H69" s="184">
        <v>0</v>
      </c>
      <c r="I69" s="185">
        <f>ROUND(E69*H69,2)</f>
        <v>0</v>
      </c>
      <c r="J69" s="184">
        <v>3600</v>
      </c>
      <c r="K69" s="185">
        <f>ROUND(E69*J69,2)</f>
        <v>7200</v>
      </c>
      <c r="L69" s="185">
        <v>21</v>
      </c>
      <c r="M69" s="185">
        <f>G69*(1+L69/100)</f>
        <v>0</v>
      </c>
      <c r="N69" s="183">
        <v>0</v>
      </c>
      <c r="O69" s="183">
        <f>ROUND(E69*N69,2)</f>
        <v>0</v>
      </c>
      <c r="P69" s="183">
        <v>0</v>
      </c>
      <c r="Q69" s="183">
        <f>ROUND(E69*P69,2)</f>
        <v>0</v>
      </c>
      <c r="R69" s="185"/>
      <c r="S69" s="185" t="s">
        <v>180</v>
      </c>
      <c r="T69" s="186" t="s">
        <v>156</v>
      </c>
      <c r="U69" s="156">
        <v>0</v>
      </c>
      <c r="V69" s="156">
        <f>ROUND(E69*U69,2)</f>
        <v>0</v>
      </c>
      <c r="W69" s="156"/>
      <c r="X69" s="156" t="s">
        <v>188</v>
      </c>
      <c r="Y69" s="156" t="s">
        <v>158</v>
      </c>
      <c r="Z69" s="146"/>
      <c r="AA69" s="146"/>
      <c r="AB69" s="146"/>
      <c r="AC69" s="146"/>
      <c r="AD69" s="146"/>
      <c r="AE69" s="146"/>
      <c r="AF69" s="146"/>
      <c r="AG69" s="146" t="s">
        <v>189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1" x14ac:dyDescent="0.2">
      <c r="A70" s="180">
        <v>40</v>
      </c>
      <c r="B70" s="181" t="s">
        <v>445</v>
      </c>
      <c r="C70" s="188" t="s">
        <v>530</v>
      </c>
      <c r="D70" s="182" t="s">
        <v>179</v>
      </c>
      <c r="E70" s="183">
        <v>1</v>
      </c>
      <c r="F70" s="184"/>
      <c r="G70" s="185">
        <f>ROUND(E70*F70,2)</f>
        <v>0</v>
      </c>
      <c r="H70" s="184">
        <v>0</v>
      </c>
      <c r="I70" s="185">
        <f>ROUND(E70*H70,2)</f>
        <v>0</v>
      </c>
      <c r="J70" s="184">
        <v>5000</v>
      </c>
      <c r="K70" s="185">
        <f>ROUND(E70*J70,2)</f>
        <v>5000</v>
      </c>
      <c r="L70" s="185">
        <v>21</v>
      </c>
      <c r="M70" s="185">
        <f>G70*(1+L70/100)</f>
        <v>0</v>
      </c>
      <c r="N70" s="183">
        <v>0</v>
      </c>
      <c r="O70" s="183">
        <f>ROUND(E70*N70,2)</f>
        <v>0</v>
      </c>
      <c r="P70" s="183">
        <v>0</v>
      </c>
      <c r="Q70" s="183">
        <f>ROUND(E70*P70,2)</f>
        <v>0</v>
      </c>
      <c r="R70" s="185"/>
      <c r="S70" s="185" t="s">
        <v>180</v>
      </c>
      <c r="T70" s="186" t="s">
        <v>156</v>
      </c>
      <c r="U70" s="156">
        <v>0</v>
      </c>
      <c r="V70" s="156">
        <f>ROUND(E70*U70,2)</f>
        <v>0</v>
      </c>
      <c r="W70" s="156"/>
      <c r="X70" s="156" t="s">
        <v>188</v>
      </c>
      <c r="Y70" s="156" t="s">
        <v>158</v>
      </c>
      <c r="Z70" s="146"/>
      <c r="AA70" s="146"/>
      <c r="AB70" s="146"/>
      <c r="AC70" s="146"/>
      <c r="AD70" s="146"/>
      <c r="AE70" s="146"/>
      <c r="AF70" s="146"/>
      <c r="AG70" s="146" t="s">
        <v>189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ht="22.5" outlineLevel="1" x14ac:dyDescent="0.2">
      <c r="A71" s="180">
        <v>41</v>
      </c>
      <c r="B71" s="181" t="s">
        <v>447</v>
      </c>
      <c r="C71" s="188" t="s">
        <v>531</v>
      </c>
      <c r="D71" s="182" t="s">
        <v>339</v>
      </c>
      <c r="E71" s="183">
        <v>8</v>
      </c>
      <c r="F71" s="184"/>
      <c r="G71" s="185">
        <f>ROUND(E71*F71,2)</f>
        <v>0</v>
      </c>
      <c r="H71" s="184">
        <v>0</v>
      </c>
      <c r="I71" s="185">
        <f>ROUND(E71*H71,2)</f>
        <v>0</v>
      </c>
      <c r="J71" s="184">
        <v>1250</v>
      </c>
      <c r="K71" s="185">
        <f>ROUND(E71*J71,2)</f>
        <v>10000</v>
      </c>
      <c r="L71" s="185">
        <v>21</v>
      </c>
      <c r="M71" s="185">
        <f>G71*(1+L71/100)</f>
        <v>0</v>
      </c>
      <c r="N71" s="183">
        <v>0</v>
      </c>
      <c r="O71" s="183">
        <f>ROUND(E71*N71,2)</f>
        <v>0</v>
      </c>
      <c r="P71" s="183">
        <v>0</v>
      </c>
      <c r="Q71" s="183">
        <f>ROUND(E71*P71,2)</f>
        <v>0</v>
      </c>
      <c r="R71" s="185"/>
      <c r="S71" s="185" t="s">
        <v>180</v>
      </c>
      <c r="T71" s="186" t="s">
        <v>156</v>
      </c>
      <c r="U71" s="156">
        <v>0</v>
      </c>
      <c r="V71" s="156">
        <f>ROUND(E71*U71,2)</f>
        <v>0</v>
      </c>
      <c r="W71" s="156"/>
      <c r="X71" s="156" t="s">
        <v>188</v>
      </c>
      <c r="Y71" s="156" t="s">
        <v>158</v>
      </c>
      <c r="Z71" s="146"/>
      <c r="AA71" s="146"/>
      <c r="AB71" s="146"/>
      <c r="AC71" s="146"/>
      <c r="AD71" s="146"/>
      <c r="AE71" s="146"/>
      <c r="AF71" s="146"/>
      <c r="AG71" s="146" t="s">
        <v>189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ht="33.75" outlineLevel="1" x14ac:dyDescent="0.2">
      <c r="A72" s="180">
        <v>42</v>
      </c>
      <c r="B72" s="181" t="s">
        <v>449</v>
      </c>
      <c r="C72" s="188" t="s">
        <v>532</v>
      </c>
      <c r="D72" s="182" t="s">
        <v>179</v>
      </c>
      <c r="E72" s="183">
        <v>1</v>
      </c>
      <c r="F72" s="184"/>
      <c r="G72" s="185">
        <f>ROUND(E72*F72,2)</f>
        <v>0</v>
      </c>
      <c r="H72" s="184">
        <v>0</v>
      </c>
      <c r="I72" s="185">
        <f>ROUND(E72*H72,2)</f>
        <v>0</v>
      </c>
      <c r="J72" s="184">
        <v>3900</v>
      </c>
      <c r="K72" s="185">
        <f>ROUND(E72*J72,2)</f>
        <v>3900</v>
      </c>
      <c r="L72" s="185">
        <v>21</v>
      </c>
      <c r="M72" s="185">
        <f>G72*(1+L72/100)</f>
        <v>0</v>
      </c>
      <c r="N72" s="183">
        <v>0</v>
      </c>
      <c r="O72" s="183">
        <f>ROUND(E72*N72,2)</f>
        <v>0</v>
      </c>
      <c r="P72" s="183">
        <v>0</v>
      </c>
      <c r="Q72" s="183">
        <f>ROUND(E72*P72,2)</f>
        <v>0</v>
      </c>
      <c r="R72" s="185"/>
      <c r="S72" s="185" t="s">
        <v>180</v>
      </c>
      <c r="T72" s="186" t="s">
        <v>156</v>
      </c>
      <c r="U72" s="156">
        <v>0</v>
      </c>
      <c r="V72" s="156">
        <f>ROUND(E72*U72,2)</f>
        <v>0</v>
      </c>
      <c r="W72" s="156"/>
      <c r="X72" s="156" t="s">
        <v>188</v>
      </c>
      <c r="Y72" s="156" t="s">
        <v>158</v>
      </c>
      <c r="Z72" s="146"/>
      <c r="AA72" s="146"/>
      <c r="AB72" s="146"/>
      <c r="AC72" s="146"/>
      <c r="AD72" s="146"/>
      <c r="AE72" s="146"/>
      <c r="AF72" s="146"/>
      <c r="AG72" s="146" t="s">
        <v>189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x14ac:dyDescent="0.2">
      <c r="A73" s="158" t="s">
        <v>150</v>
      </c>
      <c r="B73" s="159" t="s">
        <v>115</v>
      </c>
      <c r="C73" s="173" t="s">
        <v>116</v>
      </c>
      <c r="D73" s="160"/>
      <c r="E73" s="161"/>
      <c r="F73" s="162"/>
      <c r="G73" s="162">
        <f>SUMIF(AG74:AG74,"&lt;&gt;NOR",G74:G74)</f>
        <v>0</v>
      </c>
      <c r="H73" s="162"/>
      <c r="I73" s="162">
        <f>SUM(I74:I74)</f>
        <v>0</v>
      </c>
      <c r="J73" s="162"/>
      <c r="K73" s="162">
        <f>SUM(K74:K74)</f>
        <v>2500</v>
      </c>
      <c r="L73" s="162"/>
      <c r="M73" s="162">
        <f>SUM(M74:M74)</f>
        <v>0</v>
      </c>
      <c r="N73" s="161"/>
      <c r="O73" s="161">
        <f>SUM(O74:O74)</f>
        <v>0</v>
      </c>
      <c r="P73" s="161"/>
      <c r="Q73" s="161">
        <f>SUM(Q74:Q74)</f>
        <v>0</v>
      </c>
      <c r="R73" s="162"/>
      <c r="S73" s="162"/>
      <c r="T73" s="163"/>
      <c r="U73" s="157"/>
      <c r="V73" s="157">
        <f>SUM(V74:V74)</f>
        <v>0</v>
      </c>
      <c r="W73" s="157"/>
      <c r="X73" s="157"/>
      <c r="Y73" s="157"/>
      <c r="AG73" t="s">
        <v>151</v>
      </c>
    </row>
    <row r="74" spans="1:60" outlineLevel="1" x14ac:dyDescent="0.2">
      <c r="A74" s="180">
        <v>43</v>
      </c>
      <c r="B74" s="181" t="s">
        <v>465</v>
      </c>
      <c r="C74" s="188" t="s">
        <v>533</v>
      </c>
      <c r="D74" s="182" t="s">
        <v>179</v>
      </c>
      <c r="E74" s="183">
        <v>1</v>
      </c>
      <c r="F74" s="184"/>
      <c r="G74" s="185">
        <f>ROUND(E74*F74,2)</f>
        <v>0</v>
      </c>
      <c r="H74" s="184">
        <v>0</v>
      </c>
      <c r="I74" s="185">
        <f>ROUND(E74*H74,2)</f>
        <v>0</v>
      </c>
      <c r="J74" s="184">
        <v>2500</v>
      </c>
      <c r="K74" s="185">
        <f>ROUND(E74*J74,2)</f>
        <v>2500</v>
      </c>
      <c r="L74" s="185">
        <v>21</v>
      </c>
      <c r="M74" s="185">
        <f>G74*(1+L74/100)</f>
        <v>0</v>
      </c>
      <c r="N74" s="183">
        <v>0</v>
      </c>
      <c r="O74" s="183">
        <f>ROUND(E74*N74,2)</f>
        <v>0</v>
      </c>
      <c r="P74" s="183">
        <v>0</v>
      </c>
      <c r="Q74" s="183">
        <f>ROUND(E74*P74,2)</f>
        <v>0</v>
      </c>
      <c r="R74" s="185"/>
      <c r="S74" s="185" t="s">
        <v>180</v>
      </c>
      <c r="T74" s="186" t="s">
        <v>156</v>
      </c>
      <c r="U74" s="156">
        <v>0</v>
      </c>
      <c r="V74" s="156">
        <f>ROUND(E74*U74,2)</f>
        <v>0</v>
      </c>
      <c r="W74" s="156"/>
      <c r="X74" s="156" t="s">
        <v>188</v>
      </c>
      <c r="Y74" s="156" t="s">
        <v>158</v>
      </c>
      <c r="Z74" s="146"/>
      <c r="AA74" s="146"/>
      <c r="AB74" s="146"/>
      <c r="AC74" s="146"/>
      <c r="AD74" s="146"/>
      <c r="AE74" s="146"/>
      <c r="AF74" s="146"/>
      <c r="AG74" s="146" t="s">
        <v>189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x14ac:dyDescent="0.2">
      <c r="A75" s="158" t="s">
        <v>150</v>
      </c>
      <c r="B75" s="159" t="s">
        <v>119</v>
      </c>
      <c r="C75" s="173" t="s">
        <v>120</v>
      </c>
      <c r="D75" s="160"/>
      <c r="E75" s="161"/>
      <c r="F75" s="162"/>
      <c r="G75" s="162">
        <f>SUMIF(AG76:AG83,"&lt;&gt;NOR",G76:G83)</f>
        <v>0</v>
      </c>
      <c r="H75" s="162"/>
      <c r="I75" s="162">
        <f>SUM(I76:I83)</f>
        <v>0</v>
      </c>
      <c r="J75" s="162"/>
      <c r="K75" s="162">
        <f>SUM(K76:K83)</f>
        <v>939.72</v>
      </c>
      <c r="L75" s="162"/>
      <c r="M75" s="162">
        <f>SUM(M76:M83)</f>
        <v>0</v>
      </c>
      <c r="N75" s="161"/>
      <c r="O75" s="161">
        <f>SUM(O76:O83)</f>
        <v>0</v>
      </c>
      <c r="P75" s="161"/>
      <c r="Q75" s="161">
        <f>SUM(Q76:Q83)</f>
        <v>0</v>
      </c>
      <c r="R75" s="162"/>
      <c r="S75" s="162"/>
      <c r="T75" s="163"/>
      <c r="U75" s="157"/>
      <c r="V75" s="157">
        <f>SUM(V76:V83)</f>
        <v>0.91999999999999993</v>
      </c>
      <c r="W75" s="157"/>
      <c r="X75" s="157"/>
      <c r="Y75" s="157"/>
      <c r="AG75" t="s">
        <v>151</v>
      </c>
    </row>
    <row r="76" spans="1:60" outlineLevel="1" x14ac:dyDescent="0.2">
      <c r="A76" s="180">
        <v>44</v>
      </c>
      <c r="B76" s="181" t="s">
        <v>488</v>
      </c>
      <c r="C76" s="188" t="s">
        <v>489</v>
      </c>
      <c r="D76" s="182" t="s">
        <v>263</v>
      </c>
      <c r="E76" s="183">
        <v>0.3841</v>
      </c>
      <c r="F76" s="184"/>
      <c r="G76" s="185">
        <f>ROUND(E76*F76,2)</f>
        <v>0</v>
      </c>
      <c r="H76" s="184">
        <v>0</v>
      </c>
      <c r="I76" s="185">
        <f>ROUND(E76*H76,2)</f>
        <v>0</v>
      </c>
      <c r="J76" s="184">
        <v>520</v>
      </c>
      <c r="K76" s="185">
        <f>ROUND(E76*J76,2)</f>
        <v>199.73</v>
      </c>
      <c r="L76" s="185">
        <v>21</v>
      </c>
      <c r="M76" s="185">
        <f>G76*(1+L76/100)</f>
        <v>0</v>
      </c>
      <c r="N76" s="183">
        <v>0</v>
      </c>
      <c r="O76" s="183">
        <f>ROUND(E76*N76,2)</f>
        <v>0</v>
      </c>
      <c r="P76" s="183">
        <v>0</v>
      </c>
      <c r="Q76" s="183">
        <f>ROUND(E76*P76,2)</f>
        <v>0</v>
      </c>
      <c r="R76" s="185"/>
      <c r="S76" s="185" t="s">
        <v>155</v>
      </c>
      <c r="T76" s="186" t="s">
        <v>155</v>
      </c>
      <c r="U76" s="156">
        <v>0.93300000000000005</v>
      </c>
      <c r="V76" s="156">
        <f>ROUND(E76*U76,2)</f>
        <v>0.36</v>
      </c>
      <c r="W76" s="156"/>
      <c r="X76" s="156" t="s">
        <v>188</v>
      </c>
      <c r="Y76" s="156" t="s">
        <v>158</v>
      </c>
      <c r="Z76" s="146"/>
      <c r="AA76" s="146"/>
      <c r="AB76" s="146"/>
      <c r="AC76" s="146"/>
      <c r="AD76" s="146"/>
      <c r="AE76" s="146"/>
      <c r="AF76" s="146"/>
      <c r="AG76" s="146" t="s">
        <v>189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1" x14ac:dyDescent="0.2">
      <c r="A77" s="180">
        <v>45</v>
      </c>
      <c r="B77" s="181" t="s">
        <v>490</v>
      </c>
      <c r="C77" s="188" t="s">
        <v>491</v>
      </c>
      <c r="D77" s="182" t="s">
        <v>263</v>
      </c>
      <c r="E77" s="183">
        <v>0.3841</v>
      </c>
      <c r="F77" s="184"/>
      <c r="G77" s="185">
        <f>ROUND(E77*F77,2)</f>
        <v>0</v>
      </c>
      <c r="H77" s="184">
        <v>0</v>
      </c>
      <c r="I77" s="185">
        <f>ROUND(E77*H77,2)</f>
        <v>0</v>
      </c>
      <c r="J77" s="184">
        <v>487.5</v>
      </c>
      <c r="K77" s="185">
        <f>ROUND(E77*J77,2)</f>
        <v>187.25</v>
      </c>
      <c r="L77" s="185">
        <v>21</v>
      </c>
      <c r="M77" s="185">
        <f>G77*(1+L77/100)</f>
        <v>0</v>
      </c>
      <c r="N77" s="183">
        <v>0</v>
      </c>
      <c r="O77" s="183">
        <f>ROUND(E77*N77,2)</f>
        <v>0</v>
      </c>
      <c r="P77" s="183">
        <v>0</v>
      </c>
      <c r="Q77" s="183">
        <f>ROUND(E77*P77,2)</f>
        <v>0</v>
      </c>
      <c r="R77" s="185"/>
      <c r="S77" s="185" t="s">
        <v>155</v>
      </c>
      <c r="T77" s="186" t="s">
        <v>155</v>
      </c>
      <c r="U77" s="156">
        <v>0.95899999999999996</v>
      </c>
      <c r="V77" s="156">
        <f>ROUND(E77*U77,2)</f>
        <v>0.37</v>
      </c>
      <c r="W77" s="156"/>
      <c r="X77" s="156" t="s">
        <v>188</v>
      </c>
      <c r="Y77" s="156" t="s">
        <v>158</v>
      </c>
      <c r="Z77" s="146"/>
      <c r="AA77" s="146"/>
      <c r="AB77" s="146"/>
      <c r="AC77" s="146"/>
      <c r="AD77" s="146"/>
      <c r="AE77" s="146"/>
      <c r="AF77" s="146"/>
      <c r="AG77" s="146" t="s">
        <v>189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1" x14ac:dyDescent="0.2">
      <c r="A78" s="165">
        <v>46</v>
      </c>
      <c r="B78" s="166" t="s">
        <v>492</v>
      </c>
      <c r="C78" s="174" t="s">
        <v>493</v>
      </c>
      <c r="D78" s="167" t="s">
        <v>263</v>
      </c>
      <c r="E78" s="168">
        <v>0.3841</v>
      </c>
      <c r="F78" s="169"/>
      <c r="G78" s="170">
        <f>ROUND(E78*F78,2)</f>
        <v>0</v>
      </c>
      <c r="H78" s="169">
        <v>0</v>
      </c>
      <c r="I78" s="170">
        <f>ROUND(E78*H78,2)</f>
        <v>0</v>
      </c>
      <c r="J78" s="169">
        <v>330.5</v>
      </c>
      <c r="K78" s="170">
        <f>ROUND(E78*J78,2)</f>
        <v>126.95</v>
      </c>
      <c r="L78" s="170">
        <v>21</v>
      </c>
      <c r="M78" s="170">
        <f>G78*(1+L78/100)</f>
        <v>0</v>
      </c>
      <c r="N78" s="168">
        <v>0</v>
      </c>
      <c r="O78" s="168">
        <f>ROUND(E78*N78,2)</f>
        <v>0</v>
      </c>
      <c r="P78" s="168">
        <v>0</v>
      </c>
      <c r="Q78" s="168">
        <f>ROUND(E78*P78,2)</f>
        <v>0</v>
      </c>
      <c r="R78" s="170"/>
      <c r="S78" s="170" t="s">
        <v>155</v>
      </c>
      <c r="T78" s="171" t="s">
        <v>155</v>
      </c>
      <c r="U78" s="156">
        <v>0.49</v>
      </c>
      <c r="V78" s="156">
        <f>ROUND(E78*U78,2)</f>
        <v>0.19</v>
      </c>
      <c r="W78" s="156"/>
      <c r="X78" s="156" t="s">
        <v>188</v>
      </c>
      <c r="Y78" s="156" t="s">
        <v>158</v>
      </c>
      <c r="Z78" s="146"/>
      <c r="AA78" s="146"/>
      <c r="AB78" s="146"/>
      <c r="AC78" s="146"/>
      <c r="AD78" s="146"/>
      <c r="AE78" s="146"/>
      <c r="AF78" s="146"/>
      <c r="AG78" s="146" t="s">
        <v>189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2" x14ac:dyDescent="0.2">
      <c r="A79" s="153"/>
      <c r="B79" s="154"/>
      <c r="C79" s="276" t="s">
        <v>494</v>
      </c>
      <c r="D79" s="277"/>
      <c r="E79" s="277"/>
      <c r="F79" s="277"/>
      <c r="G79" s="277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161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1" x14ac:dyDescent="0.2">
      <c r="A80" s="180">
        <v>47</v>
      </c>
      <c r="B80" s="181" t="s">
        <v>495</v>
      </c>
      <c r="C80" s="188" t="s">
        <v>496</v>
      </c>
      <c r="D80" s="182" t="s">
        <v>263</v>
      </c>
      <c r="E80" s="183">
        <v>3.8410000000000002</v>
      </c>
      <c r="F80" s="184"/>
      <c r="G80" s="185">
        <f>ROUND(E80*F80,2)</f>
        <v>0</v>
      </c>
      <c r="H80" s="184">
        <v>0</v>
      </c>
      <c r="I80" s="185">
        <f>ROUND(E80*H80,2)</f>
        <v>0</v>
      </c>
      <c r="J80" s="184">
        <v>28.2</v>
      </c>
      <c r="K80" s="185">
        <f>ROUND(E80*J80,2)</f>
        <v>108.32</v>
      </c>
      <c r="L80" s="185">
        <v>21</v>
      </c>
      <c r="M80" s="185">
        <f>G80*(1+L80/100)</f>
        <v>0</v>
      </c>
      <c r="N80" s="183">
        <v>0</v>
      </c>
      <c r="O80" s="183">
        <f>ROUND(E80*N80,2)</f>
        <v>0</v>
      </c>
      <c r="P80" s="183">
        <v>0</v>
      </c>
      <c r="Q80" s="183">
        <f>ROUND(E80*P80,2)</f>
        <v>0</v>
      </c>
      <c r="R80" s="185"/>
      <c r="S80" s="185" t="s">
        <v>155</v>
      </c>
      <c r="T80" s="186" t="s">
        <v>155</v>
      </c>
      <c r="U80" s="156">
        <v>0</v>
      </c>
      <c r="V80" s="156">
        <f>ROUND(E80*U80,2)</f>
        <v>0</v>
      </c>
      <c r="W80" s="156"/>
      <c r="X80" s="156" t="s">
        <v>188</v>
      </c>
      <c r="Y80" s="156" t="s">
        <v>158</v>
      </c>
      <c r="Z80" s="146"/>
      <c r="AA80" s="146"/>
      <c r="AB80" s="146"/>
      <c r="AC80" s="146"/>
      <c r="AD80" s="146"/>
      <c r="AE80" s="146"/>
      <c r="AF80" s="146"/>
      <c r="AG80" s="146" t="s">
        <v>189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ht="22.5" outlineLevel="1" x14ac:dyDescent="0.2">
      <c r="A81" s="165">
        <v>48</v>
      </c>
      <c r="B81" s="166" t="s">
        <v>497</v>
      </c>
      <c r="C81" s="174" t="s">
        <v>498</v>
      </c>
      <c r="D81" s="167" t="s">
        <v>263</v>
      </c>
      <c r="E81" s="168">
        <v>1.839E-2</v>
      </c>
      <c r="F81" s="169"/>
      <c r="G81" s="170">
        <f>ROUND(E81*F81,2)</f>
        <v>0</v>
      </c>
      <c r="H81" s="169">
        <v>0</v>
      </c>
      <c r="I81" s="170">
        <f>ROUND(E81*H81,2)</f>
        <v>0</v>
      </c>
      <c r="J81" s="169">
        <v>6485</v>
      </c>
      <c r="K81" s="170">
        <f>ROUND(E81*J81,2)</f>
        <v>119.26</v>
      </c>
      <c r="L81" s="170">
        <v>21</v>
      </c>
      <c r="M81" s="170">
        <f>G81*(1+L81/100)</f>
        <v>0</v>
      </c>
      <c r="N81" s="168">
        <v>0</v>
      </c>
      <c r="O81" s="168">
        <f>ROUND(E81*N81,2)</f>
        <v>0</v>
      </c>
      <c r="P81" s="168">
        <v>0</v>
      </c>
      <c r="Q81" s="168">
        <f>ROUND(E81*P81,2)</f>
        <v>0</v>
      </c>
      <c r="R81" s="170"/>
      <c r="S81" s="170" t="s">
        <v>155</v>
      </c>
      <c r="T81" s="171" t="s">
        <v>155</v>
      </c>
      <c r="U81" s="156">
        <v>0</v>
      </c>
      <c r="V81" s="156">
        <f>ROUND(E81*U81,2)</f>
        <v>0</v>
      </c>
      <c r="W81" s="156"/>
      <c r="X81" s="156" t="s">
        <v>188</v>
      </c>
      <c r="Y81" s="156" t="s">
        <v>158</v>
      </c>
      <c r="Z81" s="146"/>
      <c r="AA81" s="146"/>
      <c r="AB81" s="146"/>
      <c r="AC81" s="146"/>
      <c r="AD81" s="146"/>
      <c r="AE81" s="146"/>
      <c r="AF81" s="146"/>
      <c r="AG81" s="146" t="s">
        <v>189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2" x14ac:dyDescent="0.2">
      <c r="A82" s="153"/>
      <c r="B82" s="154"/>
      <c r="C82" s="276" t="s">
        <v>499</v>
      </c>
      <c r="D82" s="277"/>
      <c r="E82" s="277"/>
      <c r="F82" s="277"/>
      <c r="G82" s="277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161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ht="22.5" outlineLevel="1" x14ac:dyDescent="0.2">
      <c r="A83" s="165">
        <v>49</v>
      </c>
      <c r="B83" s="166" t="s">
        <v>500</v>
      </c>
      <c r="C83" s="174" t="s">
        <v>501</v>
      </c>
      <c r="D83" s="167" t="s">
        <v>263</v>
      </c>
      <c r="E83" s="168">
        <v>0.36570999999999998</v>
      </c>
      <c r="F83" s="169"/>
      <c r="G83" s="170">
        <f>ROUND(E83*F83,2)</f>
        <v>0</v>
      </c>
      <c r="H83" s="169">
        <v>0</v>
      </c>
      <c r="I83" s="170">
        <f>ROUND(E83*H83,2)</f>
        <v>0</v>
      </c>
      <c r="J83" s="169">
        <v>542</v>
      </c>
      <c r="K83" s="170">
        <f>ROUND(E83*J83,2)</f>
        <v>198.21</v>
      </c>
      <c r="L83" s="170">
        <v>21</v>
      </c>
      <c r="M83" s="170">
        <f>G83*(1+L83/100)</f>
        <v>0</v>
      </c>
      <c r="N83" s="168">
        <v>0</v>
      </c>
      <c r="O83" s="168">
        <f>ROUND(E83*N83,2)</f>
        <v>0</v>
      </c>
      <c r="P83" s="168">
        <v>0</v>
      </c>
      <c r="Q83" s="168">
        <f>ROUND(E83*P83,2)</f>
        <v>0</v>
      </c>
      <c r="R83" s="170"/>
      <c r="S83" s="170" t="s">
        <v>155</v>
      </c>
      <c r="T83" s="171" t="s">
        <v>155</v>
      </c>
      <c r="U83" s="156">
        <v>0</v>
      </c>
      <c r="V83" s="156">
        <f>ROUND(E83*U83,2)</f>
        <v>0</v>
      </c>
      <c r="W83" s="156"/>
      <c r="X83" s="156" t="s">
        <v>188</v>
      </c>
      <c r="Y83" s="156" t="s">
        <v>158</v>
      </c>
      <c r="Z83" s="146"/>
      <c r="AA83" s="146"/>
      <c r="AB83" s="146"/>
      <c r="AC83" s="146"/>
      <c r="AD83" s="146"/>
      <c r="AE83" s="146"/>
      <c r="AF83" s="146"/>
      <c r="AG83" s="146" t="s">
        <v>189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x14ac:dyDescent="0.2">
      <c r="A84" s="3"/>
      <c r="B84" s="4"/>
      <c r="C84" s="175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AE84">
        <v>12</v>
      </c>
      <c r="AF84">
        <v>21</v>
      </c>
      <c r="AG84" t="s">
        <v>136</v>
      </c>
    </row>
    <row r="85" spans="1:60" x14ac:dyDescent="0.2">
      <c r="A85" s="149"/>
      <c r="B85" s="150" t="s">
        <v>31</v>
      </c>
      <c r="C85" s="176"/>
      <c r="D85" s="151"/>
      <c r="E85" s="152"/>
      <c r="F85" s="152"/>
      <c r="G85" s="164">
        <f>G8+G10+G12+G15+G17+G19+G24+G26+G30+G35+G43+G46+G51+G60+G64+G67+G73+G75</f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AE85">
        <f>SUMIF(L7:L83,AE84,G7:G83)</f>
        <v>0</v>
      </c>
      <c r="AF85">
        <f>SUMIF(L7:L83,AF84,G7:G83)</f>
        <v>0</v>
      </c>
      <c r="AG85" t="s">
        <v>181</v>
      </c>
    </row>
    <row r="86" spans="1:60" x14ac:dyDescent="0.2">
      <c r="A86" s="3"/>
      <c r="B86" s="4"/>
      <c r="C86" s="175"/>
      <c r="D86" s="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60" x14ac:dyDescent="0.2">
      <c r="A87" s="3"/>
      <c r="B87" s="4"/>
      <c r="C87" s="175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60" x14ac:dyDescent="0.2">
      <c r="A88" s="285" t="s">
        <v>182</v>
      </c>
      <c r="B88" s="285"/>
      <c r="C88" s="286"/>
      <c r="D88" s="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60" x14ac:dyDescent="0.2">
      <c r="A89" s="264"/>
      <c r="B89" s="265"/>
      <c r="C89" s="266"/>
      <c r="D89" s="265"/>
      <c r="E89" s="265"/>
      <c r="F89" s="265"/>
      <c r="G89" s="26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AG89" t="s">
        <v>183</v>
      </c>
    </row>
    <row r="90" spans="1:60" x14ac:dyDescent="0.2">
      <c r="A90" s="268"/>
      <c r="B90" s="269"/>
      <c r="C90" s="270"/>
      <c r="D90" s="269"/>
      <c r="E90" s="269"/>
      <c r="F90" s="269"/>
      <c r="G90" s="27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60" x14ac:dyDescent="0.2">
      <c r="A91" s="268"/>
      <c r="B91" s="269"/>
      <c r="C91" s="270"/>
      <c r="D91" s="269"/>
      <c r="E91" s="269"/>
      <c r="F91" s="269"/>
      <c r="G91" s="27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60" x14ac:dyDescent="0.2">
      <c r="A92" s="268"/>
      <c r="B92" s="269"/>
      <c r="C92" s="270"/>
      <c r="D92" s="269"/>
      <c r="E92" s="269"/>
      <c r="F92" s="269"/>
      <c r="G92" s="27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60" x14ac:dyDescent="0.2">
      <c r="A93" s="272"/>
      <c r="B93" s="273"/>
      <c r="C93" s="274"/>
      <c r="D93" s="273"/>
      <c r="E93" s="273"/>
      <c r="F93" s="273"/>
      <c r="G93" s="275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60" x14ac:dyDescent="0.2">
      <c r="A94" s="3"/>
      <c r="B94" s="4"/>
      <c r="C94" s="175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60" x14ac:dyDescent="0.2">
      <c r="C95" s="177"/>
      <c r="D95" s="10"/>
      <c r="AG95" t="s">
        <v>184</v>
      </c>
    </row>
    <row r="96" spans="1:60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4">
    <mergeCell ref="A1:G1"/>
    <mergeCell ref="C2:G2"/>
    <mergeCell ref="C3:G3"/>
    <mergeCell ref="C4:G4"/>
    <mergeCell ref="A88:C88"/>
    <mergeCell ref="A89:G93"/>
    <mergeCell ref="C22:G22"/>
    <mergeCell ref="C28:G28"/>
    <mergeCell ref="C32:G32"/>
    <mergeCell ref="C33:G33"/>
    <mergeCell ref="C54:G54"/>
    <mergeCell ref="C66:G66"/>
    <mergeCell ref="C79:G79"/>
    <mergeCell ref="C82:G8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9E0B-240F-4411-93F4-AFECB07E7C67}">
  <sheetPr>
    <outlinePr summaryBelow="0"/>
  </sheetPr>
  <dimension ref="A1:BH5000"/>
  <sheetViews>
    <sheetView workbookViewId="0">
      <pane ySplit="7" topLeftCell="A71" activePane="bottomLeft" state="frozen"/>
      <selection pane="bottomLeft" activeCell="F83" sqref="F83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78" t="s">
        <v>7</v>
      </c>
      <c r="B1" s="278"/>
      <c r="C1" s="278"/>
      <c r="D1" s="278"/>
      <c r="E1" s="278"/>
      <c r="F1" s="278"/>
      <c r="G1" s="278"/>
      <c r="AG1" t="s">
        <v>124</v>
      </c>
    </row>
    <row r="2" spans="1:60" ht="24.95" customHeight="1" x14ac:dyDescent="0.2">
      <c r="A2" s="50" t="s">
        <v>8</v>
      </c>
      <c r="B2" s="49" t="s">
        <v>41</v>
      </c>
      <c r="C2" s="279" t="s">
        <v>42</v>
      </c>
      <c r="D2" s="280"/>
      <c r="E2" s="280"/>
      <c r="F2" s="280"/>
      <c r="G2" s="281"/>
      <c r="AG2" t="s">
        <v>125</v>
      </c>
    </row>
    <row r="3" spans="1:60" ht="24.95" customHeight="1" x14ac:dyDescent="0.2">
      <c r="A3" s="50" t="s">
        <v>9</v>
      </c>
      <c r="B3" s="49" t="s">
        <v>44</v>
      </c>
      <c r="C3" s="279" t="s">
        <v>45</v>
      </c>
      <c r="D3" s="280"/>
      <c r="E3" s="280"/>
      <c r="F3" s="280"/>
      <c r="G3" s="281"/>
      <c r="AC3" s="120" t="s">
        <v>125</v>
      </c>
      <c r="AG3" t="s">
        <v>126</v>
      </c>
    </row>
    <row r="4" spans="1:60" ht="24.95" customHeight="1" x14ac:dyDescent="0.2">
      <c r="A4" s="139" t="s">
        <v>10</v>
      </c>
      <c r="B4" s="140" t="s">
        <v>52</v>
      </c>
      <c r="C4" s="282" t="s">
        <v>53</v>
      </c>
      <c r="D4" s="283"/>
      <c r="E4" s="283"/>
      <c r="F4" s="283"/>
      <c r="G4" s="284"/>
      <c r="AG4" t="s">
        <v>127</v>
      </c>
    </row>
    <row r="5" spans="1:60" x14ac:dyDescent="0.2">
      <c r="D5" s="10"/>
    </row>
    <row r="6" spans="1:60" ht="38.25" x14ac:dyDescent="0.2">
      <c r="A6" s="142" t="s">
        <v>128</v>
      </c>
      <c r="B6" s="144" t="s">
        <v>129</v>
      </c>
      <c r="C6" s="144" t="s">
        <v>130</v>
      </c>
      <c r="D6" s="143" t="s">
        <v>131</v>
      </c>
      <c r="E6" s="142" t="s">
        <v>132</v>
      </c>
      <c r="F6" s="141" t="s">
        <v>133</v>
      </c>
      <c r="G6" s="142" t="s">
        <v>31</v>
      </c>
      <c r="H6" s="145" t="s">
        <v>32</v>
      </c>
      <c r="I6" s="145" t="s">
        <v>134</v>
      </c>
      <c r="J6" s="145" t="s">
        <v>33</v>
      </c>
      <c r="K6" s="145" t="s">
        <v>135</v>
      </c>
      <c r="L6" s="145" t="s">
        <v>136</v>
      </c>
      <c r="M6" s="145" t="s">
        <v>137</v>
      </c>
      <c r="N6" s="145" t="s">
        <v>138</v>
      </c>
      <c r="O6" s="145" t="s">
        <v>139</v>
      </c>
      <c r="P6" s="145" t="s">
        <v>140</v>
      </c>
      <c r="Q6" s="145" t="s">
        <v>141</v>
      </c>
      <c r="R6" s="145" t="s">
        <v>142</v>
      </c>
      <c r="S6" s="145" t="s">
        <v>143</v>
      </c>
      <c r="T6" s="145" t="s">
        <v>144</v>
      </c>
      <c r="U6" s="145" t="s">
        <v>145</v>
      </c>
      <c r="V6" s="145" t="s">
        <v>146</v>
      </c>
      <c r="W6" s="145" t="s">
        <v>147</v>
      </c>
      <c r="X6" s="145" t="s">
        <v>148</v>
      </c>
      <c r="Y6" s="145" t="s">
        <v>149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8" t="s">
        <v>150</v>
      </c>
      <c r="B8" s="159" t="s">
        <v>75</v>
      </c>
      <c r="C8" s="173" t="s">
        <v>76</v>
      </c>
      <c r="D8" s="160"/>
      <c r="E8" s="161"/>
      <c r="F8" s="162"/>
      <c r="G8" s="162">
        <f>SUMIF(AG9:AG9,"&lt;&gt;NOR",G9:G9)</f>
        <v>0</v>
      </c>
      <c r="H8" s="162"/>
      <c r="I8" s="162">
        <f>SUM(I9:I9)</f>
        <v>306.72000000000003</v>
      </c>
      <c r="J8" s="162"/>
      <c r="K8" s="162">
        <f>SUM(K9:K9)</f>
        <v>5167.38</v>
      </c>
      <c r="L8" s="162"/>
      <c r="M8" s="162">
        <f>SUM(M9:M9)</f>
        <v>0</v>
      </c>
      <c r="N8" s="161"/>
      <c r="O8" s="161">
        <f>SUM(O9:O9)</f>
        <v>0.23</v>
      </c>
      <c r="P8" s="161"/>
      <c r="Q8" s="161">
        <f>SUM(Q9:Q9)</f>
        <v>0</v>
      </c>
      <c r="R8" s="162"/>
      <c r="S8" s="162"/>
      <c r="T8" s="163"/>
      <c r="U8" s="157"/>
      <c r="V8" s="157">
        <f>SUM(V9:V9)</f>
        <v>7.22</v>
      </c>
      <c r="W8" s="157"/>
      <c r="X8" s="157"/>
      <c r="Y8" s="157"/>
      <c r="AG8" t="s">
        <v>151</v>
      </c>
    </row>
    <row r="9" spans="1:60" outlineLevel="1" x14ac:dyDescent="0.2">
      <c r="A9" s="180">
        <v>1</v>
      </c>
      <c r="B9" s="181" t="s">
        <v>221</v>
      </c>
      <c r="C9" s="188" t="s">
        <v>222</v>
      </c>
      <c r="D9" s="182" t="s">
        <v>187</v>
      </c>
      <c r="E9" s="183">
        <v>42.6</v>
      </c>
      <c r="F9" s="184"/>
      <c r="G9" s="185">
        <f>ROUND(E9*F9,2)</f>
        <v>0</v>
      </c>
      <c r="H9" s="184">
        <v>7.2</v>
      </c>
      <c r="I9" s="185">
        <f>ROUND(E9*H9,2)</f>
        <v>306.72000000000003</v>
      </c>
      <c r="J9" s="184">
        <v>121.3</v>
      </c>
      <c r="K9" s="185">
        <f>ROUND(E9*J9,2)</f>
        <v>5167.38</v>
      </c>
      <c r="L9" s="185">
        <v>21</v>
      </c>
      <c r="M9" s="185">
        <f>G9*(1+L9/100)</f>
        <v>0</v>
      </c>
      <c r="N9" s="183">
        <v>5.4299999999999999E-3</v>
      </c>
      <c r="O9" s="183">
        <f>ROUND(E9*N9,2)</f>
        <v>0.23</v>
      </c>
      <c r="P9" s="183">
        <v>0</v>
      </c>
      <c r="Q9" s="183">
        <f>ROUND(E9*P9,2)</f>
        <v>0</v>
      </c>
      <c r="R9" s="185"/>
      <c r="S9" s="185" t="s">
        <v>155</v>
      </c>
      <c r="T9" s="186" t="s">
        <v>155</v>
      </c>
      <c r="U9" s="156">
        <v>0.16941999999999999</v>
      </c>
      <c r="V9" s="156">
        <f>ROUND(E9*U9,2)</f>
        <v>7.22</v>
      </c>
      <c r="W9" s="156"/>
      <c r="X9" s="156" t="s">
        <v>188</v>
      </c>
      <c r="Y9" s="156" t="s">
        <v>158</v>
      </c>
      <c r="Z9" s="146"/>
      <c r="AA9" s="146"/>
      <c r="AB9" s="146"/>
      <c r="AC9" s="146"/>
      <c r="AD9" s="146"/>
      <c r="AE9" s="146"/>
      <c r="AF9" s="146"/>
      <c r="AG9" s="146" t="s">
        <v>189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x14ac:dyDescent="0.2">
      <c r="A10" s="158" t="s">
        <v>150</v>
      </c>
      <c r="B10" s="159" t="s">
        <v>79</v>
      </c>
      <c r="C10" s="173" t="s">
        <v>80</v>
      </c>
      <c r="D10" s="160"/>
      <c r="E10" s="161"/>
      <c r="F10" s="162"/>
      <c r="G10" s="162">
        <f>SUMIF(AG11:AG12,"&lt;&gt;NOR",G11:G12)</f>
        <v>0</v>
      </c>
      <c r="H10" s="162"/>
      <c r="I10" s="162">
        <f>SUM(I11:I12)</f>
        <v>3510.09</v>
      </c>
      <c r="J10" s="162"/>
      <c r="K10" s="162">
        <f>SUM(K11:K12)</f>
        <v>4545.8500000000004</v>
      </c>
      <c r="L10" s="162"/>
      <c r="M10" s="162">
        <f>SUM(M11:M12)</f>
        <v>0</v>
      </c>
      <c r="N10" s="161"/>
      <c r="O10" s="161">
        <f>SUM(O11:O12)</f>
        <v>0.15</v>
      </c>
      <c r="P10" s="161"/>
      <c r="Q10" s="161">
        <f>SUM(Q11:Q12)</f>
        <v>0</v>
      </c>
      <c r="R10" s="162"/>
      <c r="S10" s="162"/>
      <c r="T10" s="163"/>
      <c r="U10" s="157"/>
      <c r="V10" s="157">
        <f>SUM(V11:V12)</f>
        <v>6.25</v>
      </c>
      <c r="W10" s="157"/>
      <c r="X10" s="157"/>
      <c r="Y10" s="157"/>
      <c r="AG10" t="s">
        <v>151</v>
      </c>
    </row>
    <row r="11" spans="1:60" ht="22.5" outlineLevel="1" x14ac:dyDescent="0.2">
      <c r="A11" s="180">
        <v>2</v>
      </c>
      <c r="B11" s="181" t="s">
        <v>227</v>
      </c>
      <c r="C11" s="188" t="s">
        <v>643</v>
      </c>
      <c r="D11" s="182" t="s">
        <v>187</v>
      </c>
      <c r="E11" s="183">
        <v>15.552</v>
      </c>
      <c r="F11" s="184"/>
      <c r="G11" s="185">
        <f>ROUND(E11*F11,2)</f>
        <v>0</v>
      </c>
      <c r="H11" s="184">
        <v>225.7</v>
      </c>
      <c r="I11" s="185">
        <f>ROUND(E11*H11,2)</f>
        <v>3510.09</v>
      </c>
      <c r="J11" s="184">
        <v>235.8</v>
      </c>
      <c r="K11" s="185">
        <f>ROUND(E11*J11,2)</f>
        <v>3667.16</v>
      </c>
      <c r="L11" s="185">
        <v>21</v>
      </c>
      <c r="M11" s="185">
        <f>G11*(1+L11/100)</f>
        <v>0</v>
      </c>
      <c r="N11" s="183">
        <v>9.6100000000000005E-3</v>
      </c>
      <c r="O11" s="183">
        <f>ROUND(E11*N11,2)</f>
        <v>0.15</v>
      </c>
      <c r="P11" s="183">
        <v>0</v>
      </c>
      <c r="Q11" s="183">
        <f>ROUND(E11*P11,2)</f>
        <v>0</v>
      </c>
      <c r="R11" s="185"/>
      <c r="S11" s="185" t="s">
        <v>155</v>
      </c>
      <c r="T11" s="186" t="s">
        <v>155</v>
      </c>
      <c r="U11" s="156">
        <v>0.35149999999999998</v>
      </c>
      <c r="V11" s="156">
        <f>ROUND(E11*U11,2)</f>
        <v>5.47</v>
      </c>
      <c r="W11" s="156"/>
      <c r="X11" s="156" t="s">
        <v>188</v>
      </c>
      <c r="Y11" s="156" t="s">
        <v>158</v>
      </c>
      <c r="Z11" s="146"/>
      <c r="AA11" s="146"/>
      <c r="AB11" s="146"/>
      <c r="AC11" s="146"/>
      <c r="AD11" s="146"/>
      <c r="AE11" s="146"/>
      <c r="AF11" s="146"/>
      <c r="AG11" s="146" t="s">
        <v>189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80">
        <v>3</v>
      </c>
      <c r="B12" s="181" t="s">
        <v>230</v>
      </c>
      <c r="C12" s="188" t="s">
        <v>231</v>
      </c>
      <c r="D12" s="182" t="s">
        <v>187</v>
      </c>
      <c r="E12" s="183">
        <v>15.552</v>
      </c>
      <c r="F12" s="184"/>
      <c r="G12" s="185">
        <f>ROUND(E12*F12,2)</f>
        <v>0</v>
      </c>
      <c r="H12" s="184">
        <v>0</v>
      </c>
      <c r="I12" s="185">
        <f>ROUND(E12*H12,2)</f>
        <v>0</v>
      </c>
      <c r="J12" s="184">
        <v>56.5</v>
      </c>
      <c r="K12" s="185">
        <f>ROUND(E12*J12,2)</f>
        <v>878.69</v>
      </c>
      <c r="L12" s="185">
        <v>21</v>
      </c>
      <c r="M12" s="185">
        <f>G12*(1+L12/100)</f>
        <v>0</v>
      </c>
      <c r="N12" s="183">
        <v>0</v>
      </c>
      <c r="O12" s="183">
        <f>ROUND(E12*N12,2)</f>
        <v>0</v>
      </c>
      <c r="P12" s="183">
        <v>0</v>
      </c>
      <c r="Q12" s="183">
        <f>ROUND(E12*P12,2)</f>
        <v>0</v>
      </c>
      <c r="R12" s="185"/>
      <c r="S12" s="185" t="s">
        <v>155</v>
      </c>
      <c r="T12" s="186" t="s">
        <v>155</v>
      </c>
      <c r="U12" s="156">
        <v>0.05</v>
      </c>
      <c r="V12" s="156">
        <f>ROUND(E12*U12,2)</f>
        <v>0.78</v>
      </c>
      <c r="W12" s="156"/>
      <c r="X12" s="156" t="s">
        <v>188</v>
      </c>
      <c r="Y12" s="156" t="s">
        <v>158</v>
      </c>
      <c r="Z12" s="146"/>
      <c r="AA12" s="146"/>
      <c r="AB12" s="146"/>
      <c r="AC12" s="146"/>
      <c r="AD12" s="146"/>
      <c r="AE12" s="146"/>
      <c r="AF12" s="146"/>
      <c r="AG12" s="146" t="s">
        <v>189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x14ac:dyDescent="0.2">
      <c r="A13" s="158" t="s">
        <v>150</v>
      </c>
      <c r="B13" s="159" t="s">
        <v>83</v>
      </c>
      <c r="C13" s="173" t="s">
        <v>84</v>
      </c>
      <c r="D13" s="160"/>
      <c r="E13" s="161"/>
      <c r="F13" s="162"/>
      <c r="G13" s="162">
        <f>SUMIF(AG14:AG14,"&lt;&gt;NOR",G14:G14)</f>
        <v>0</v>
      </c>
      <c r="H13" s="162"/>
      <c r="I13" s="162">
        <f>SUM(I14:I14)</f>
        <v>758.94</v>
      </c>
      <c r="J13" s="162"/>
      <c r="K13" s="162">
        <f>SUM(K14:K14)</f>
        <v>1690.5</v>
      </c>
      <c r="L13" s="162"/>
      <c r="M13" s="162">
        <f>SUM(M14:M14)</f>
        <v>0</v>
      </c>
      <c r="N13" s="161"/>
      <c r="O13" s="161">
        <f>SUM(O14:O14)</f>
        <v>0.02</v>
      </c>
      <c r="P13" s="161"/>
      <c r="Q13" s="161">
        <f>SUM(Q14:Q14)</f>
        <v>0</v>
      </c>
      <c r="R13" s="162"/>
      <c r="S13" s="162"/>
      <c r="T13" s="163"/>
      <c r="U13" s="157"/>
      <c r="V13" s="157">
        <f>SUM(V14:V14)</f>
        <v>2.75</v>
      </c>
      <c r="W13" s="157"/>
      <c r="X13" s="157"/>
      <c r="Y13" s="157"/>
      <c r="AG13" t="s">
        <v>151</v>
      </c>
    </row>
    <row r="14" spans="1:60" outlineLevel="1" x14ac:dyDescent="0.2">
      <c r="A14" s="180">
        <v>4</v>
      </c>
      <c r="B14" s="181" t="s">
        <v>502</v>
      </c>
      <c r="C14" s="188" t="s">
        <v>503</v>
      </c>
      <c r="D14" s="182" t="s">
        <v>187</v>
      </c>
      <c r="E14" s="183">
        <v>15.552</v>
      </c>
      <c r="F14" s="184"/>
      <c r="G14" s="185">
        <f>ROUND(E14*F14,2)</f>
        <v>0</v>
      </c>
      <c r="H14" s="184">
        <v>48.8</v>
      </c>
      <c r="I14" s="185">
        <f>ROUND(E14*H14,2)</f>
        <v>758.94</v>
      </c>
      <c r="J14" s="184">
        <v>108.7</v>
      </c>
      <c r="K14" s="185">
        <f>ROUND(E14*J14,2)</f>
        <v>1690.5</v>
      </c>
      <c r="L14" s="185">
        <v>21</v>
      </c>
      <c r="M14" s="185">
        <f>G14*(1+L14/100)</f>
        <v>0</v>
      </c>
      <c r="N14" s="183">
        <v>1.2099999999999999E-3</v>
      </c>
      <c r="O14" s="183">
        <f>ROUND(E14*N14,2)</f>
        <v>0.02</v>
      </c>
      <c r="P14" s="183">
        <v>0</v>
      </c>
      <c r="Q14" s="183">
        <f>ROUND(E14*P14,2)</f>
        <v>0</v>
      </c>
      <c r="R14" s="185"/>
      <c r="S14" s="185" t="s">
        <v>155</v>
      </c>
      <c r="T14" s="186" t="s">
        <v>155</v>
      </c>
      <c r="U14" s="156">
        <v>0.17699999999999999</v>
      </c>
      <c r="V14" s="156">
        <f>ROUND(E14*U14,2)</f>
        <v>2.75</v>
      </c>
      <c r="W14" s="156"/>
      <c r="X14" s="156" t="s">
        <v>188</v>
      </c>
      <c r="Y14" s="156" t="s">
        <v>158</v>
      </c>
      <c r="Z14" s="146"/>
      <c r="AA14" s="146"/>
      <c r="AB14" s="146"/>
      <c r="AC14" s="146"/>
      <c r="AD14" s="146"/>
      <c r="AE14" s="146"/>
      <c r="AF14" s="146"/>
      <c r="AG14" s="146" t="s">
        <v>189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5.5" x14ac:dyDescent="0.2">
      <c r="A15" s="158" t="s">
        <v>150</v>
      </c>
      <c r="B15" s="159" t="s">
        <v>85</v>
      </c>
      <c r="C15" s="173" t="s">
        <v>86</v>
      </c>
      <c r="D15" s="160"/>
      <c r="E15" s="161"/>
      <c r="F15" s="162"/>
      <c r="G15" s="162">
        <f>SUMIF(AG16:AG16,"&lt;&gt;NOR",G16:G16)</f>
        <v>0</v>
      </c>
      <c r="H15" s="162"/>
      <c r="I15" s="162">
        <f>SUM(I16:I16)</f>
        <v>34.53</v>
      </c>
      <c r="J15" s="162"/>
      <c r="K15" s="162">
        <f>SUM(K16:K16)</f>
        <v>2694.85</v>
      </c>
      <c r="L15" s="162"/>
      <c r="M15" s="162">
        <f>SUM(M16:M16)</f>
        <v>0</v>
      </c>
      <c r="N15" s="161"/>
      <c r="O15" s="161">
        <f>SUM(O16:O16)</f>
        <v>0</v>
      </c>
      <c r="P15" s="161"/>
      <c r="Q15" s="161">
        <f>SUM(Q16:Q16)</f>
        <v>0</v>
      </c>
      <c r="R15" s="162"/>
      <c r="S15" s="162"/>
      <c r="T15" s="163"/>
      <c r="U15" s="157"/>
      <c r="V15" s="157">
        <f>SUM(V16:V16)</f>
        <v>4.79</v>
      </c>
      <c r="W15" s="157"/>
      <c r="X15" s="157"/>
      <c r="Y15" s="157"/>
      <c r="AG15" t="s">
        <v>151</v>
      </c>
    </row>
    <row r="16" spans="1:60" outlineLevel="1" x14ac:dyDescent="0.2">
      <c r="A16" s="180">
        <v>5</v>
      </c>
      <c r="B16" s="181" t="s">
        <v>236</v>
      </c>
      <c r="C16" s="188" t="s">
        <v>237</v>
      </c>
      <c r="D16" s="182" t="s">
        <v>187</v>
      </c>
      <c r="E16" s="183">
        <v>15.552</v>
      </c>
      <c r="F16" s="184"/>
      <c r="G16" s="185">
        <f>ROUND(E16*F16,2)</f>
        <v>0</v>
      </c>
      <c r="H16" s="184">
        <v>2.2200000000000002</v>
      </c>
      <c r="I16" s="185">
        <f>ROUND(E16*H16,2)</f>
        <v>34.53</v>
      </c>
      <c r="J16" s="184">
        <v>173.28</v>
      </c>
      <c r="K16" s="185">
        <f>ROUND(E16*J16,2)</f>
        <v>2694.85</v>
      </c>
      <c r="L16" s="185">
        <v>21</v>
      </c>
      <c r="M16" s="185">
        <f>G16*(1+L16/100)</f>
        <v>0</v>
      </c>
      <c r="N16" s="183">
        <v>4.0000000000000003E-5</v>
      </c>
      <c r="O16" s="183">
        <f>ROUND(E16*N16,2)</f>
        <v>0</v>
      </c>
      <c r="P16" s="183">
        <v>0</v>
      </c>
      <c r="Q16" s="183">
        <f>ROUND(E16*P16,2)</f>
        <v>0</v>
      </c>
      <c r="R16" s="185"/>
      <c r="S16" s="185" t="s">
        <v>155</v>
      </c>
      <c r="T16" s="186" t="s">
        <v>155</v>
      </c>
      <c r="U16" s="156">
        <v>0.308</v>
      </c>
      <c r="V16" s="156">
        <f>ROUND(E16*U16,2)</f>
        <v>4.79</v>
      </c>
      <c r="W16" s="156"/>
      <c r="X16" s="156" t="s">
        <v>188</v>
      </c>
      <c r="Y16" s="156" t="s">
        <v>158</v>
      </c>
      <c r="Z16" s="146"/>
      <c r="AA16" s="146"/>
      <c r="AB16" s="146"/>
      <c r="AC16" s="146"/>
      <c r="AD16" s="146"/>
      <c r="AE16" s="146"/>
      <c r="AF16" s="146"/>
      <c r="AG16" s="146" t="s">
        <v>189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x14ac:dyDescent="0.2">
      <c r="A17" s="158" t="s">
        <v>150</v>
      </c>
      <c r="B17" s="159" t="s">
        <v>87</v>
      </c>
      <c r="C17" s="173" t="s">
        <v>88</v>
      </c>
      <c r="D17" s="160"/>
      <c r="E17" s="161"/>
      <c r="F17" s="162"/>
      <c r="G17" s="162">
        <f>SUMIF(AG18:AG19,"&lt;&gt;NOR",G18:G19)</f>
        <v>0</v>
      </c>
      <c r="H17" s="162"/>
      <c r="I17" s="162">
        <f>SUM(I18:I19)</f>
        <v>0</v>
      </c>
      <c r="J17" s="162"/>
      <c r="K17" s="162">
        <f>SUM(K18:K19)</f>
        <v>7163.53</v>
      </c>
      <c r="L17" s="162"/>
      <c r="M17" s="162">
        <f>SUM(M18:M19)</f>
        <v>0</v>
      </c>
      <c r="N17" s="161"/>
      <c r="O17" s="161">
        <f>SUM(O18:O19)</f>
        <v>0</v>
      </c>
      <c r="P17" s="161"/>
      <c r="Q17" s="161">
        <f>SUM(Q18:Q19)</f>
        <v>0.4</v>
      </c>
      <c r="R17" s="162"/>
      <c r="S17" s="162"/>
      <c r="T17" s="163"/>
      <c r="U17" s="157"/>
      <c r="V17" s="157">
        <f>SUM(V18:V19)</f>
        <v>6.03</v>
      </c>
      <c r="W17" s="157"/>
      <c r="X17" s="157"/>
      <c r="Y17" s="157"/>
      <c r="AG17" t="s">
        <v>151</v>
      </c>
    </row>
    <row r="18" spans="1:60" outlineLevel="1" x14ac:dyDescent="0.2">
      <c r="A18" s="180">
        <v>6</v>
      </c>
      <c r="B18" s="181" t="s">
        <v>242</v>
      </c>
      <c r="C18" s="188" t="s">
        <v>243</v>
      </c>
      <c r="D18" s="182" t="s">
        <v>187</v>
      </c>
      <c r="E18" s="183">
        <v>15.552</v>
      </c>
      <c r="F18" s="184"/>
      <c r="G18" s="185">
        <f>ROUND(E18*F18,2)</f>
        <v>0</v>
      </c>
      <c r="H18" s="184">
        <v>0</v>
      </c>
      <c r="I18" s="185">
        <f>ROUND(E18*H18,2)</f>
        <v>0</v>
      </c>
      <c r="J18" s="184">
        <v>428.5</v>
      </c>
      <c r="K18" s="185">
        <f>ROUND(E18*J18,2)</f>
        <v>6664.03</v>
      </c>
      <c r="L18" s="185">
        <v>21</v>
      </c>
      <c r="M18" s="185">
        <f>G18*(1+L18/100)</f>
        <v>0</v>
      </c>
      <c r="N18" s="183">
        <v>0</v>
      </c>
      <c r="O18" s="183">
        <f>ROUND(E18*N18,2)</f>
        <v>0</v>
      </c>
      <c r="P18" s="183">
        <v>1.26E-2</v>
      </c>
      <c r="Q18" s="183">
        <f>ROUND(E18*P18,2)</f>
        <v>0.2</v>
      </c>
      <c r="R18" s="185"/>
      <c r="S18" s="185" t="s">
        <v>155</v>
      </c>
      <c r="T18" s="186" t="s">
        <v>155</v>
      </c>
      <c r="U18" s="156">
        <v>0.33</v>
      </c>
      <c r="V18" s="156">
        <f>ROUND(E18*U18,2)</f>
        <v>5.13</v>
      </c>
      <c r="W18" s="156"/>
      <c r="X18" s="156" t="s">
        <v>188</v>
      </c>
      <c r="Y18" s="156" t="s">
        <v>158</v>
      </c>
      <c r="Z18" s="146"/>
      <c r="AA18" s="146"/>
      <c r="AB18" s="146"/>
      <c r="AC18" s="146"/>
      <c r="AD18" s="146"/>
      <c r="AE18" s="146"/>
      <c r="AF18" s="146"/>
      <c r="AG18" s="146" t="s">
        <v>189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80">
        <v>7</v>
      </c>
      <c r="B19" s="181" t="s">
        <v>255</v>
      </c>
      <c r="C19" s="188" t="s">
        <v>256</v>
      </c>
      <c r="D19" s="182" t="s">
        <v>187</v>
      </c>
      <c r="E19" s="183">
        <v>3</v>
      </c>
      <c r="F19" s="184"/>
      <c r="G19" s="185">
        <f>ROUND(E19*F19,2)</f>
        <v>0</v>
      </c>
      <c r="H19" s="184">
        <v>0</v>
      </c>
      <c r="I19" s="185">
        <f>ROUND(E19*H19,2)</f>
        <v>0</v>
      </c>
      <c r="J19" s="184">
        <v>166.5</v>
      </c>
      <c r="K19" s="185">
        <f>ROUND(E19*J19,2)</f>
        <v>499.5</v>
      </c>
      <c r="L19" s="185">
        <v>21</v>
      </c>
      <c r="M19" s="185">
        <f>G19*(1+L19/100)</f>
        <v>0</v>
      </c>
      <c r="N19" s="183">
        <v>0</v>
      </c>
      <c r="O19" s="183">
        <f>ROUND(E19*N19,2)</f>
        <v>0</v>
      </c>
      <c r="P19" s="183">
        <v>6.8000000000000005E-2</v>
      </c>
      <c r="Q19" s="183">
        <f>ROUND(E19*P19,2)</f>
        <v>0.2</v>
      </c>
      <c r="R19" s="185"/>
      <c r="S19" s="185" t="s">
        <v>155</v>
      </c>
      <c r="T19" s="186" t="s">
        <v>155</v>
      </c>
      <c r="U19" s="156">
        <v>0.3</v>
      </c>
      <c r="V19" s="156">
        <f>ROUND(E19*U19,2)</f>
        <v>0.9</v>
      </c>
      <c r="W19" s="156"/>
      <c r="X19" s="156" t="s">
        <v>188</v>
      </c>
      <c r="Y19" s="156" t="s">
        <v>158</v>
      </c>
      <c r="Z19" s="146"/>
      <c r="AA19" s="146"/>
      <c r="AB19" s="146"/>
      <c r="AC19" s="146"/>
      <c r="AD19" s="146"/>
      <c r="AE19" s="146"/>
      <c r="AF19" s="146"/>
      <c r="AG19" s="146" t="s">
        <v>189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x14ac:dyDescent="0.2">
      <c r="A20" s="158" t="s">
        <v>150</v>
      </c>
      <c r="B20" s="159" t="s">
        <v>89</v>
      </c>
      <c r="C20" s="173" t="s">
        <v>90</v>
      </c>
      <c r="D20" s="160"/>
      <c r="E20" s="161"/>
      <c r="F20" s="162"/>
      <c r="G20" s="162">
        <f>SUMIF(AG21:AG21,"&lt;&gt;NOR",G21:G21)</f>
        <v>0</v>
      </c>
      <c r="H20" s="162"/>
      <c r="I20" s="162">
        <f>SUM(I21:I21)</f>
        <v>0</v>
      </c>
      <c r="J20" s="162"/>
      <c r="K20" s="162">
        <f>SUM(K21:K21)</f>
        <v>5000</v>
      </c>
      <c r="L20" s="162"/>
      <c r="M20" s="162">
        <f>SUM(M21:M21)</f>
        <v>0</v>
      </c>
      <c r="N20" s="161"/>
      <c r="O20" s="161">
        <f>SUM(O21:O21)</f>
        <v>0</v>
      </c>
      <c r="P20" s="161"/>
      <c r="Q20" s="161">
        <f>SUM(Q21:Q21)</f>
        <v>0</v>
      </c>
      <c r="R20" s="162"/>
      <c r="S20" s="162"/>
      <c r="T20" s="163"/>
      <c r="U20" s="157"/>
      <c r="V20" s="157">
        <f>SUM(V21:V21)</f>
        <v>2.58</v>
      </c>
      <c r="W20" s="157"/>
      <c r="X20" s="157"/>
      <c r="Y20" s="157"/>
      <c r="AG20" t="s">
        <v>151</v>
      </c>
    </row>
    <row r="21" spans="1:60" outlineLevel="1" x14ac:dyDescent="0.2">
      <c r="A21" s="180">
        <v>8</v>
      </c>
      <c r="B21" s="181" t="s">
        <v>261</v>
      </c>
      <c r="C21" s="188" t="s">
        <v>262</v>
      </c>
      <c r="D21" s="182" t="s">
        <v>179</v>
      </c>
      <c r="E21" s="183">
        <v>1</v>
      </c>
      <c r="F21" s="184"/>
      <c r="G21" s="185">
        <f>ROUND(E21*F21,2)</f>
        <v>0</v>
      </c>
      <c r="H21" s="184">
        <v>0</v>
      </c>
      <c r="I21" s="185">
        <f>ROUND(E21*H21,2)</f>
        <v>0</v>
      </c>
      <c r="J21" s="184">
        <v>5000</v>
      </c>
      <c r="K21" s="185">
        <f>ROUND(E21*J21,2)</f>
        <v>5000</v>
      </c>
      <c r="L21" s="185">
        <v>21</v>
      </c>
      <c r="M21" s="185">
        <f>G21*(1+L21/100)</f>
        <v>0</v>
      </c>
      <c r="N21" s="183">
        <v>0</v>
      </c>
      <c r="O21" s="183">
        <f>ROUND(E21*N21,2)</f>
        <v>0</v>
      </c>
      <c r="P21" s="183">
        <v>0</v>
      </c>
      <c r="Q21" s="183">
        <f>ROUND(E21*P21,2)</f>
        <v>0</v>
      </c>
      <c r="R21" s="185"/>
      <c r="S21" s="185" t="s">
        <v>155</v>
      </c>
      <c r="T21" s="186" t="s">
        <v>156</v>
      </c>
      <c r="U21" s="156">
        <v>2.58</v>
      </c>
      <c r="V21" s="156">
        <f>ROUND(E21*U21,2)</f>
        <v>2.58</v>
      </c>
      <c r="W21" s="156"/>
      <c r="X21" s="156" t="s">
        <v>188</v>
      </c>
      <c r="Y21" s="156" t="s">
        <v>158</v>
      </c>
      <c r="Z21" s="146"/>
      <c r="AA21" s="146"/>
      <c r="AB21" s="146"/>
      <c r="AC21" s="146"/>
      <c r="AD21" s="146"/>
      <c r="AE21" s="146"/>
      <c r="AF21" s="146"/>
      <c r="AG21" s="146" t="s">
        <v>189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x14ac:dyDescent="0.2">
      <c r="A22" s="158" t="s">
        <v>150</v>
      </c>
      <c r="B22" s="159" t="s">
        <v>91</v>
      </c>
      <c r="C22" s="173" t="s">
        <v>92</v>
      </c>
      <c r="D22" s="160"/>
      <c r="E22" s="161"/>
      <c r="F22" s="162"/>
      <c r="G22" s="162">
        <f>SUMIF(AG23:AG23,"&lt;&gt;NOR",G23:G23)</f>
        <v>0</v>
      </c>
      <c r="H22" s="162"/>
      <c r="I22" s="162">
        <f>SUM(I23:I23)</f>
        <v>185.1</v>
      </c>
      <c r="J22" s="162"/>
      <c r="K22" s="162">
        <f>SUM(K23:K23)</f>
        <v>504.9</v>
      </c>
      <c r="L22" s="162"/>
      <c r="M22" s="162">
        <f>SUM(M23:M23)</f>
        <v>0</v>
      </c>
      <c r="N22" s="161"/>
      <c r="O22" s="161">
        <f>SUM(O23:O23)</f>
        <v>0</v>
      </c>
      <c r="P22" s="161"/>
      <c r="Q22" s="161">
        <f>SUM(Q23:Q23)</f>
        <v>0</v>
      </c>
      <c r="R22" s="162"/>
      <c r="S22" s="162"/>
      <c r="T22" s="163"/>
      <c r="U22" s="157"/>
      <c r="V22" s="157">
        <f>SUM(V23:V23)</f>
        <v>0.72</v>
      </c>
      <c r="W22" s="157"/>
      <c r="X22" s="157"/>
      <c r="Y22" s="157"/>
      <c r="AG22" t="s">
        <v>151</v>
      </c>
    </row>
    <row r="23" spans="1:60" outlineLevel="1" x14ac:dyDescent="0.2">
      <c r="A23" s="180">
        <v>9</v>
      </c>
      <c r="B23" s="181" t="s">
        <v>275</v>
      </c>
      <c r="C23" s="188" t="s">
        <v>276</v>
      </c>
      <c r="D23" s="182" t="s">
        <v>220</v>
      </c>
      <c r="E23" s="183">
        <v>2</v>
      </c>
      <c r="F23" s="184"/>
      <c r="G23" s="185">
        <f>ROUND(E23*F23,2)</f>
        <v>0</v>
      </c>
      <c r="H23" s="184">
        <v>92.55</v>
      </c>
      <c r="I23" s="185">
        <f>ROUND(E23*H23,2)</f>
        <v>185.1</v>
      </c>
      <c r="J23" s="184">
        <v>252.45</v>
      </c>
      <c r="K23" s="185">
        <f>ROUND(E23*J23,2)</f>
        <v>504.9</v>
      </c>
      <c r="L23" s="185">
        <v>21</v>
      </c>
      <c r="M23" s="185">
        <f>G23*(1+L23/100)</f>
        <v>0</v>
      </c>
      <c r="N23" s="183">
        <v>4.6999999999999999E-4</v>
      </c>
      <c r="O23" s="183">
        <f>ROUND(E23*N23,2)</f>
        <v>0</v>
      </c>
      <c r="P23" s="183">
        <v>0</v>
      </c>
      <c r="Q23" s="183">
        <f>ROUND(E23*P23,2)</f>
        <v>0</v>
      </c>
      <c r="R23" s="185"/>
      <c r="S23" s="185" t="s">
        <v>155</v>
      </c>
      <c r="T23" s="186" t="s">
        <v>155</v>
      </c>
      <c r="U23" s="156">
        <v>0.35899999999999999</v>
      </c>
      <c r="V23" s="156">
        <f>ROUND(E23*U23,2)</f>
        <v>0.72</v>
      </c>
      <c r="W23" s="156"/>
      <c r="X23" s="156" t="s">
        <v>188</v>
      </c>
      <c r="Y23" s="156" t="s">
        <v>158</v>
      </c>
      <c r="Z23" s="146"/>
      <c r="AA23" s="146"/>
      <c r="AB23" s="146"/>
      <c r="AC23" s="146"/>
      <c r="AD23" s="146"/>
      <c r="AE23" s="146"/>
      <c r="AF23" s="146"/>
      <c r="AG23" s="146" t="s">
        <v>189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x14ac:dyDescent="0.2">
      <c r="A24" s="158" t="s">
        <v>150</v>
      </c>
      <c r="B24" s="159" t="s">
        <v>93</v>
      </c>
      <c r="C24" s="173" t="s">
        <v>94</v>
      </c>
      <c r="D24" s="160"/>
      <c r="E24" s="161"/>
      <c r="F24" s="162"/>
      <c r="G24" s="162">
        <f>SUMIF(AG25:AG29,"&lt;&gt;NOR",G25:G29)</f>
        <v>0</v>
      </c>
      <c r="H24" s="162"/>
      <c r="I24" s="162">
        <f>SUM(I25:I29)</f>
        <v>1123.26</v>
      </c>
      <c r="J24" s="162"/>
      <c r="K24" s="162">
        <f>SUM(K25:K29)</f>
        <v>6628.34</v>
      </c>
      <c r="L24" s="162"/>
      <c r="M24" s="162">
        <f>SUM(M25:M29)</f>
        <v>0</v>
      </c>
      <c r="N24" s="161"/>
      <c r="O24" s="161">
        <f>SUM(O25:O29)</f>
        <v>0.01</v>
      </c>
      <c r="P24" s="161"/>
      <c r="Q24" s="161">
        <f>SUM(Q25:Q29)</f>
        <v>0</v>
      </c>
      <c r="R24" s="162"/>
      <c r="S24" s="162"/>
      <c r="T24" s="163"/>
      <c r="U24" s="157"/>
      <c r="V24" s="157">
        <f>SUM(V25:V29)</f>
        <v>1.8599999999999999</v>
      </c>
      <c r="W24" s="157"/>
      <c r="X24" s="157"/>
      <c r="Y24" s="157"/>
      <c r="AG24" t="s">
        <v>151</v>
      </c>
    </row>
    <row r="25" spans="1:60" outlineLevel="1" x14ac:dyDescent="0.2">
      <c r="A25" s="180">
        <v>10</v>
      </c>
      <c r="B25" s="181" t="s">
        <v>279</v>
      </c>
      <c r="C25" s="188" t="s">
        <v>280</v>
      </c>
      <c r="D25" s="182" t="s">
        <v>220</v>
      </c>
      <c r="E25" s="183">
        <v>2</v>
      </c>
      <c r="F25" s="184"/>
      <c r="G25" s="185">
        <f>ROUND(E25*F25,2)</f>
        <v>0</v>
      </c>
      <c r="H25" s="184">
        <v>0</v>
      </c>
      <c r="I25" s="185">
        <f>ROUND(E25*H25,2)</f>
        <v>0</v>
      </c>
      <c r="J25" s="184">
        <v>95.8</v>
      </c>
      <c r="K25" s="185">
        <f>ROUND(E25*J25,2)</f>
        <v>191.6</v>
      </c>
      <c r="L25" s="185">
        <v>21</v>
      </c>
      <c r="M25" s="185">
        <f>G25*(1+L25/100)</f>
        <v>0</v>
      </c>
      <c r="N25" s="183">
        <v>0</v>
      </c>
      <c r="O25" s="183">
        <f>ROUND(E25*N25,2)</f>
        <v>0</v>
      </c>
      <c r="P25" s="183">
        <v>2.1299999999999999E-3</v>
      </c>
      <c r="Q25" s="183">
        <f>ROUND(E25*P25,2)</f>
        <v>0</v>
      </c>
      <c r="R25" s="185"/>
      <c r="S25" s="185" t="s">
        <v>155</v>
      </c>
      <c r="T25" s="186" t="s">
        <v>155</v>
      </c>
      <c r="U25" s="156">
        <v>0.17299999999999999</v>
      </c>
      <c r="V25" s="156">
        <f>ROUND(E25*U25,2)</f>
        <v>0.35</v>
      </c>
      <c r="W25" s="156"/>
      <c r="X25" s="156" t="s">
        <v>188</v>
      </c>
      <c r="Y25" s="156" t="s">
        <v>158</v>
      </c>
      <c r="Z25" s="146"/>
      <c r="AA25" s="146"/>
      <c r="AB25" s="146"/>
      <c r="AC25" s="146"/>
      <c r="AD25" s="146"/>
      <c r="AE25" s="146"/>
      <c r="AF25" s="146"/>
      <c r="AG25" s="146" t="s">
        <v>189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ht="22.5" outlineLevel="1" x14ac:dyDescent="0.2">
      <c r="A26" s="165">
        <v>11</v>
      </c>
      <c r="B26" s="166" t="s">
        <v>534</v>
      </c>
      <c r="C26" s="174" t="s">
        <v>505</v>
      </c>
      <c r="D26" s="167" t="s">
        <v>220</v>
      </c>
      <c r="E26" s="168">
        <v>2</v>
      </c>
      <c r="F26" s="169"/>
      <c r="G26" s="170">
        <f>ROUND(E26*F26,2)</f>
        <v>0</v>
      </c>
      <c r="H26" s="169">
        <v>561.63</v>
      </c>
      <c r="I26" s="170">
        <f>ROUND(E26*H26,2)</f>
        <v>1123.26</v>
      </c>
      <c r="J26" s="169">
        <v>718.37</v>
      </c>
      <c r="K26" s="170">
        <f>ROUND(E26*J26,2)</f>
        <v>1436.74</v>
      </c>
      <c r="L26" s="170">
        <v>21</v>
      </c>
      <c r="M26" s="170">
        <f>G26*(1+L26/100)</f>
        <v>0</v>
      </c>
      <c r="N26" s="168">
        <v>5.8999999999999999E-3</v>
      </c>
      <c r="O26" s="168">
        <f>ROUND(E26*N26,2)</f>
        <v>0.01</v>
      </c>
      <c r="P26" s="168">
        <v>0</v>
      </c>
      <c r="Q26" s="168">
        <f>ROUND(E26*P26,2)</f>
        <v>0</v>
      </c>
      <c r="R26" s="170"/>
      <c r="S26" s="170" t="s">
        <v>155</v>
      </c>
      <c r="T26" s="171" t="s">
        <v>156</v>
      </c>
      <c r="U26" s="156">
        <v>0.75470000000000004</v>
      </c>
      <c r="V26" s="156">
        <f>ROUND(E26*U26,2)</f>
        <v>1.51</v>
      </c>
      <c r="W26" s="156"/>
      <c r="X26" s="156" t="s">
        <v>188</v>
      </c>
      <c r="Y26" s="156" t="s">
        <v>158</v>
      </c>
      <c r="Z26" s="146"/>
      <c r="AA26" s="146"/>
      <c r="AB26" s="146"/>
      <c r="AC26" s="146"/>
      <c r="AD26" s="146"/>
      <c r="AE26" s="146"/>
      <c r="AF26" s="146"/>
      <c r="AG26" s="146" t="s">
        <v>189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276" t="s">
        <v>283</v>
      </c>
      <c r="D27" s="277"/>
      <c r="E27" s="277"/>
      <c r="F27" s="277"/>
      <c r="G27" s="277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161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3" x14ac:dyDescent="0.2">
      <c r="A28" s="153"/>
      <c r="B28" s="154"/>
      <c r="C28" s="287" t="s">
        <v>284</v>
      </c>
      <c r="D28" s="288"/>
      <c r="E28" s="288"/>
      <c r="F28" s="288"/>
      <c r="G28" s="288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161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ht="22.5" outlineLevel="1" x14ac:dyDescent="0.2">
      <c r="A29" s="180">
        <v>12</v>
      </c>
      <c r="B29" s="181" t="s">
        <v>285</v>
      </c>
      <c r="C29" s="188" t="s">
        <v>535</v>
      </c>
      <c r="D29" s="182" t="s">
        <v>179</v>
      </c>
      <c r="E29" s="183">
        <v>1</v>
      </c>
      <c r="F29" s="184"/>
      <c r="G29" s="185">
        <f>ROUND(E29*F29,2)</f>
        <v>0</v>
      </c>
      <c r="H29" s="184">
        <v>0</v>
      </c>
      <c r="I29" s="185">
        <f>ROUND(E29*H29,2)</f>
        <v>0</v>
      </c>
      <c r="J29" s="184">
        <v>5000</v>
      </c>
      <c r="K29" s="185">
        <f>ROUND(E29*J29,2)</f>
        <v>5000</v>
      </c>
      <c r="L29" s="185">
        <v>21</v>
      </c>
      <c r="M29" s="185">
        <f>G29*(1+L29/100)</f>
        <v>0</v>
      </c>
      <c r="N29" s="183">
        <v>0</v>
      </c>
      <c r="O29" s="183">
        <f>ROUND(E29*N29,2)</f>
        <v>0</v>
      </c>
      <c r="P29" s="183">
        <v>0</v>
      </c>
      <c r="Q29" s="183">
        <f>ROUND(E29*P29,2)</f>
        <v>0</v>
      </c>
      <c r="R29" s="185"/>
      <c r="S29" s="185" t="s">
        <v>180</v>
      </c>
      <c r="T29" s="186" t="s">
        <v>156</v>
      </c>
      <c r="U29" s="156">
        <v>0</v>
      </c>
      <c r="V29" s="156">
        <f>ROUND(E29*U29,2)</f>
        <v>0</v>
      </c>
      <c r="W29" s="156"/>
      <c r="X29" s="156" t="s">
        <v>188</v>
      </c>
      <c r="Y29" s="156" t="s">
        <v>158</v>
      </c>
      <c r="Z29" s="146"/>
      <c r="AA29" s="146"/>
      <c r="AB29" s="146"/>
      <c r="AC29" s="146"/>
      <c r="AD29" s="146"/>
      <c r="AE29" s="146"/>
      <c r="AF29" s="146"/>
      <c r="AG29" s="146" t="s">
        <v>189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x14ac:dyDescent="0.2">
      <c r="A30" s="158" t="s">
        <v>150</v>
      </c>
      <c r="B30" s="159" t="s">
        <v>95</v>
      </c>
      <c r="C30" s="173" t="s">
        <v>96</v>
      </c>
      <c r="D30" s="160"/>
      <c r="E30" s="161"/>
      <c r="F30" s="162"/>
      <c r="G30" s="162">
        <f>SUMIF(AG31:AG37,"&lt;&gt;NOR",G31:G37)</f>
        <v>0</v>
      </c>
      <c r="H30" s="162"/>
      <c r="I30" s="162">
        <f>SUM(I31:I37)</f>
        <v>3662.16</v>
      </c>
      <c r="J30" s="162"/>
      <c r="K30" s="162">
        <f>SUM(K31:K37)</f>
        <v>1878.84</v>
      </c>
      <c r="L30" s="162"/>
      <c r="M30" s="162">
        <f>SUM(M31:M37)</f>
        <v>0</v>
      </c>
      <c r="N30" s="161"/>
      <c r="O30" s="161">
        <f>SUM(O31:O37)</f>
        <v>0.02</v>
      </c>
      <c r="P30" s="161"/>
      <c r="Q30" s="161">
        <f>SUM(Q31:Q37)</f>
        <v>0.02</v>
      </c>
      <c r="R30" s="162"/>
      <c r="S30" s="162"/>
      <c r="T30" s="163"/>
      <c r="U30" s="157"/>
      <c r="V30" s="157">
        <f>SUM(V31:V37)</f>
        <v>2.8800000000000003</v>
      </c>
      <c r="W30" s="157"/>
      <c r="X30" s="157"/>
      <c r="Y30" s="157"/>
      <c r="AG30" t="s">
        <v>151</v>
      </c>
    </row>
    <row r="31" spans="1:60" outlineLevel="1" x14ac:dyDescent="0.2">
      <c r="A31" s="180">
        <v>13</v>
      </c>
      <c r="B31" s="181" t="s">
        <v>287</v>
      </c>
      <c r="C31" s="188" t="s">
        <v>288</v>
      </c>
      <c r="D31" s="182" t="s">
        <v>179</v>
      </c>
      <c r="E31" s="183">
        <v>1</v>
      </c>
      <c r="F31" s="184"/>
      <c r="G31" s="185">
        <f>ROUND(E31*F31,2)</f>
        <v>0</v>
      </c>
      <c r="H31" s="184">
        <v>0</v>
      </c>
      <c r="I31" s="185">
        <f>ROUND(E31*H31,2)</f>
        <v>0</v>
      </c>
      <c r="J31" s="184">
        <v>211.5</v>
      </c>
      <c r="K31" s="185">
        <f>ROUND(E31*J31,2)</f>
        <v>211.5</v>
      </c>
      <c r="L31" s="185">
        <v>21</v>
      </c>
      <c r="M31" s="185">
        <f>G31*(1+L31/100)</f>
        <v>0</v>
      </c>
      <c r="N31" s="183">
        <v>0</v>
      </c>
      <c r="O31" s="183">
        <f>ROUND(E31*N31,2)</f>
        <v>0</v>
      </c>
      <c r="P31" s="183">
        <v>1.9460000000000002E-2</v>
      </c>
      <c r="Q31" s="183">
        <f>ROUND(E31*P31,2)</f>
        <v>0.02</v>
      </c>
      <c r="R31" s="185"/>
      <c r="S31" s="185" t="s">
        <v>155</v>
      </c>
      <c r="T31" s="186" t="s">
        <v>155</v>
      </c>
      <c r="U31" s="156">
        <v>0.38200000000000001</v>
      </c>
      <c r="V31" s="156">
        <f>ROUND(E31*U31,2)</f>
        <v>0.38</v>
      </c>
      <c r="W31" s="156"/>
      <c r="X31" s="156" t="s">
        <v>188</v>
      </c>
      <c r="Y31" s="156" t="s">
        <v>158</v>
      </c>
      <c r="Z31" s="146"/>
      <c r="AA31" s="146"/>
      <c r="AB31" s="146"/>
      <c r="AC31" s="146"/>
      <c r="AD31" s="146"/>
      <c r="AE31" s="146"/>
      <c r="AF31" s="146"/>
      <c r="AG31" s="146" t="s">
        <v>189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65">
        <v>14</v>
      </c>
      <c r="B32" s="166" t="s">
        <v>289</v>
      </c>
      <c r="C32" s="174" t="s">
        <v>290</v>
      </c>
      <c r="D32" s="167" t="s">
        <v>179</v>
      </c>
      <c r="E32" s="168">
        <v>1</v>
      </c>
      <c r="F32" s="169"/>
      <c r="G32" s="170">
        <f>ROUND(E32*F32,2)</f>
        <v>0</v>
      </c>
      <c r="H32" s="169">
        <v>167.91</v>
      </c>
      <c r="I32" s="170">
        <f>ROUND(E32*H32,2)</f>
        <v>167.91</v>
      </c>
      <c r="J32" s="169">
        <v>1059.0899999999999</v>
      </c>
      <c r="K32" s="170">
        <f>ROUND(E32*J32,2)</f>
        <v>1059.0899999999999</v>
      </c>
      <c r="L32" s="170">
        <v>21</v>
      </c>
      <c r="M32" s="170">
        <f>G32*(1+L32/100)</f>
        <v>0</v>
      </c>
      <c r="N32" s="168">
        <v>1.41E-3</v>
      </c>
      <c r="O32" s="168">
        <f>ROUND(E32*N32,2)</f>
        <v>0</v>
      </c>
      <c r="P32" s="168">
        <v>0</v>
      </c>
      <c r="Q32" s="168">
        <f>ROUND(E32*P32,2)</f>
        <v>0</v>
      </c>
      <c r="R32" s="170"/>
      <c r="S32" s="170" t="s">
        <v>155</v>
      </c>
      <c r="T32" s="171" t="s">
        <v>155</v>
      </c>
      <c r="U32" s="156">
        <v>1.575</v>
      </c>
      <c r="V32" s="156">
        <f>ROUND(E32*U32,2)</f>
        <v>1.58</v>
      </c>
      <c r="W32" s="156"/>
      <c r="X32" s="156" t="s">
        <v>188</v>
      </c>
      <c r="Y32" s="156" t="s">
        <v>158</v>
      </c>
      <c r="Z32" s="146"/>
      <c r="AA32" s="146"/>
      <c r="AB32" s="146"/>
      <c r="AC32" s="146"/>
      <c r="AD32" s="146"/>
      <c r="AE32" s="146"/>
      <c r="AF32" s="146"/>
      <c r="AG32" s="146" t="s">
        <v>189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 x14ac:dyDescent="0.2">
      <c r="A33" s="153"/>
      <c r="B33" s="154"/>
      <c r="C33" s="276" t="s">
        <v>291</v>
      </c>
      <c r="D33" s="277"/>
      <c r="E33" s="277"/>
      <c r="F33" s="277"/>
      <c r="G33" s="277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161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ht="22.5" outlineLevel="1" x14ac:dyDescent="0.2">
      <c r="A34" s="180">
        <v>15</v>
      </c>
      <c r="B34" s="181" t="s">
        <v>292</v>
      </c>
      <c r="C34" s="188" t="s">
        <v>293</v>
      </c>
      <c r="D34" s="182" t="s">
        <v>198</v>
      </c>
      <c r="E34" s="183">
        <v>1</v>
      </c>
      <c r="F34" s="184"/>
      <c r="G34" s="185">
        <f>ROUND(E34*F34,2)</f>
        <v>0</v>
      </c>
      <c r="H34" s="184">
        <v>1762.5</v>
      </c>
      <c r="I34" s="185">
        <f>ROUND(E34*H34,2)</f>
        <v>1762.5</v>
      </c>
      <c r="J34" s="184">
        <v>312.5</v>
      </c>
      <c r="K34" s="185">
        <f>ROUND(E34*J34,2)</f>
        <v>312.5</v>
      </c>
      <c r="L34" s="185">
        <v>21</v>
      </c>
      <c r="M34" s="185">
        <f>G34*(1+L34/100)</f>
        <v>0</v>
      </c>
      <c r="N34" s="183">
        <v>1.0399999999999999E-3</v>
      </c>
      <c r="O34" s="183">
        <f>ROUND(E34*N34,2)</f>
        <v>0</v>
      </c>
      <c r="P34" s="183">
        <v>0</v>
      </c>
      <c r="Q34" s="183">
        <f>ROUND(E34*P34,2)</f>
        <v>0</v>
      </c>
      <c r="R34" s="185"/>
      <c r="S34" s="185" t="s">
        <v>155</v>
      </c>
      <c r="T34" s="186" t="s">
        <v>155</v>
      </c>
      <c r="U34" s="156">
        <v>0.44500000000000001</v>
      </c>
      <c r="V34" s="156">
        <f>ROUND(E34*U34,2)</f>
        <v>0.45</v>
      </c>
      <c r="W34" s="156"/>
      <c r="X34" s="156" t="s">
        <v>188</v>
      </c>
      <c r="Y34" s="156" t="s">
        <v>158</v>
      </c>
      <c r="Z34" s="146"/>
      <c r="AA34" s="146"/>
      <c r="AB34" s="146"/>
      <c r="AC34" s="146"/>
      <c r="AD34" s="146"/>
      <c r="AE34" s="146"/>
      <c r="AF34" s="146"/>
      <c r="AG34" s="146" t="s">
        <v>189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1" x14ac:dyDescent="0.2">
      <c r="A35" s="180">
        <v>16</v>
      </c>
      <c r="B35" s="181" t="s">
        <v>294</v>
      </c>
      <c r="C35" s="188" t="s">
        <v>295</v>
      </c>
      <c r="D35" s="182" t="s">
        <v>179</v>
      </c>
      <c r="E35" s="183">
        <v>1</v>
      </c>
      <c r="F35" s="184"/>
      <c r="G35" s="185">
        <f>ROUND(E35*F35,2)</f>
        <v>0</v>
      </c>
      <c r="H35" s="184">
        <v>0</v>
      </c>
      <c r="I35" s="185">
        <f>ROUND(E35*H35,2)</f>
        <v>0</v>
      </c>
      <c r="J35" s="184">
        <v>123</v>
      </c>
      <c r="K35" s="185">
        <f>ROUND(E35*J35,2)</f>
        <v>123</v>
      </c>
      <c r="L35" s="185">
        <v>21</v>
      </c>
      <c r="M35" s="185">
        <f>G35*(1+L35/100)</f>
        <v>0</v>
      </c>
      <c r="N35" s="183">
        <v>0</v>
      </c>
      <c r="O35" s="183">
        <f>ROUND(E35*N35,2)</f>
        <v>0</v>
      </c>
      <c r="P35" s="183">
        <v>8.5999999999999998E-4</v>
      </c>
      <c r="Q35" s="183">
        <f>ROUND(E35*P35,2)</f>
        <v>0</v>
      </c>
      <c r="R35" s="185"/>
      <c r="S35" s="185" t="s">
        <v>155</v>
      </c>
      <c r="T35" s="186" t="s">
        <v>155</v>
      </c>
      <c r="U35" s="156">
        <v>0.22</v>
      </c>
      <c r="V35" s="156">
        <f>ROUND(E35*U35,2)</f>
        <v>0.22</v>
      </c>
      <c r="W35" s="156"/>
      <c r="X35" s="156" t="s">
        <v>188</v>
      </c>
      <c r="Y35" s="156" t="s">
        <v>158</v>
      </c>
      <c r="Z35" s="146"/>
      <c r="AA35" s="146"/>
      <c r="AB35" s="146"/>
      <c r="AC35" s="146"/>
      <c r="AD35" s="146"/>
      <c r="AE35" s="146"/>
      <c r="AF35" s="146"/>
      <c r="AG35" s="146" t="s">
        <v>189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 x14ac:dyDescent="0.2">
      <c r="A36" s="180">
        <v>17</v>
      </c>
      <c r="B36" s="181" t="s">
        <v>296</v>
      </c>
      <c r="C36" s="188" t="s">
        <v>297</v>
      </c>
      <c r="D36" s="182" t="s">
        <v>198</v>
      </c>
      <c r="E36" s="183">
        <v>1</v>
      </c>
      <c r="F36" s="184"/>
      <c r="G36" s="185">
        <f>ROUND(E36*F36,2)</f>
        <v>0</v>
      </c>
      <c r="H36" s="184">
        <v>298.75</v>
      </c>
      <c r="I36" s="185">
        <f>ROUND(E36*H36,2)</f>
        <v>298.75</v>
      </c>
      <c r="J36" s="184">
        <v>172.75</v>
      </c>
      <c r="K36" s="185">
        <f>ROUND(E36*J36,2)</f>
        <v>172.75</v>
      </c>
      <c r="L36" s="185">
        <v>21</v>
      </c>
      <c r="M36" s="185">
        <f>G36*(1+L36/100)</f>
        <v>0</v>
      </c>
      <c r="N36" s="183">
        <v>2.0000000000000001E-4</v>
      </c>
      <c r="O36" s="183">
        <f>ROUND(E36*N36,2)</f>
        <v>0</v>
      </c>
      <c r="P36" s="183">
        <v>0</v>
      </c>
      <c r="Q36" s="183">
        <f>ROUND(E36*P36,2)</f>
        <v>0</v>
      </c>
      <c r="R36" s="185"/>
      <c r="S36" s="185" t="s">
        <v>155</v>
      </c>
      <c r="T36" s="186" t="s">
        <v>155</v>
      </c>
      <c r="U36" s="156">
        <v>0.246</v>
      </c>
      <c r="V36" s="156">
        <f>ROUND(E36*U36,2)</f>
        <v>0.25</v>
      </c>
      <c r="W36" s="156"/>
      <c r="X36" s="156" t="s">
        <v>188</v>
      </c>
      <c r="Y36" s="156" t="s">
        <v>158</v>
      </c>
      <c r="Z36" s="146"/>
      <c r="AA36" s="146"/>
      <c r="AB36" s="146"/>
      <c r="AC36" s="146"/>
      <c r="AD36" s="146"/>
      <c r="AE36" s="146"/>
      <c r="AF36" s="146"/>
      <c r="AG36" s="146" t="s">
        <v>189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ht="22.5" outlineLevel="1" x14ac:dyDescent="0.2">
      <c r="A37" s="180">
        <v>18</v>
      </c>
      <c r="B37" s="181" t="s">
        <v>298</v>
      </c>
      <c r="C37" s="188" t="s">
        <v>299</v>
      </c>
      <c r="D37" s="182" t="s">
        <v>198</v>
      </c>
      <c r="E37" s="183">
        <v>1</v>
      </c>
      <c r="F37" s="184"/>
      <c r="G37" s="185">
        <f>ROUND(E37*F37,2)</f>
        <v>0</v>
      </c>
      <c r="H37" s="184">
        <v>1433</v>
      </c>
      <c r="I37" s="185">
        <f>ROUND(E37*H37,2)</f>
        <v>1433</v>
      </c>
      <c r="J37" s="184">
        <v>0</v>
      </c>
      <c r="K37" s="185">
        <f>ROUND(E37*J37,2)</f>
        <v>0</v>
      </c>
      <c r="L37" s="185">
        <v>21</v>
      </c>
      <c r="M37" s="185">
        <f>G37*(1+L37/100)</f>
        <v>0</v>
      </c>
      <c r="N37" s="183">
        <v>1.55E-2</v>
      </c>
      <c r="O37" s="183">
        <f>ROUND(E37*N37,2)</f>
        <v>0.02</v>
      </c>
      <c r="P37" s="183">
        <v>0</v>
      </c>
      <c r="Q37" s="183">
        <f>ROUND(E37*P37,2)</f>
        <v>0</v>
      </c>
      <c r="R37" s="185" t="s">
        <v>300</v>
      </c>
      <c r="S37" s="185" t="s">
        <v>155</v>
      </c>
      <c r="T37" s="186" t="s">
        <v>155</v>
      </c>
      <c r="U37" s="156">
        <v>0</v>
      </c>
      <c r="V37" s="156">
        <f>ROUND(E37*U37,2)</f>
        <v>0</v>
      </c>
      <c r="W37" s="156"/>
      <c r="X37" s="156" t="s">
        <v>301</v>
      </c>
      <c r="Y37" s="156" t="s">
        <v>158</v>
      </c>
      <c r="Z37" s="146"/>
      <c r="AA37" s="146"/>
      <c r="AB37" s="146"/>
      <c r="AC37" s="146"/>
      <c r="AD37" s="146"/>
      <c r="AE37" s="146"/>
      <c r="AF37" s="146"/>
      <c r="AG37" s="146" t="s">
        <v>302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x14ac:dyDescent="0.2">
      <c r="A38" s="158" t="s">
        <v>150</v>
      </c>
      <c r="B38" s="159" t="s">
        <v>99</v>
      </c>
      <c r="C38" s="173" t="s">
        <v>100</v>
      </c>
      <c r="D38" s="160"/>
      <c r="E38" s="161"/>
      <c r="F38" s="162"/>
      <c r="G38" s="162">
        <f>SUMIF(AG39:AG42,"&lt;&gt;NOR",G39:G42)</f>
        <v>0</v>
      </c>
      <c r="H38" s="162"/>
      <c r="I38" s="162">
        <f>SUM(I39:I42)</f>
        <v>0</v>
      </c>
      <c r="J38" s="162"/>
      <c r="K38" s="162">
        <f>SUM(K39:K42)</f>
        <v>75770.720000000001</v>
      </c>
      <c r="L38" s="162"/>
      <c r="M38" s="162">
        <f>SUM(M39:M42)</f>
        <v>0</v>
      </c>
      <c r="N38" s="161"/>
      <c r="O38" s="161">
        <f>SUM(O39:O42)</f>
        <v>0</v>
      </c>
      <c r="P38" s="161"/>
      <c r="Q38" s="161">
        <f>SUM(Q39:Q42)</f>
        <v>0.09</v>
      </c>
      <c r="R38" s="162"/>
      <c r="S38" s="162"/>
      <c r="T38" s="163"/>
      <c r="U38" s="157"/>
      <c r="V38" s="157">
        <f>SUM(V39:V42)</f>
        <v>2.1</v>
      </c>
      <c r="W38" s="157"/>
      <c r="X38" s="157"/>
      <c r="Y38" s="157"/>
      <c r="AG38" t="s">
        <v>151</v>
      </c>
    </row>
    <row r="39" spans="1:60" outlineLevel="1" x14ac:dyDescent="0.2">
      <c r="A39" s="180">
        <v>19</v>
      </c>
      <c r="B39" s="181" t="s">
        <v>536</v>
      </c>
      <c r="C39" s="188" t="s">
        <v>537</v>
      </c>
      <c r="D39" s="182" t="s">
        <v>187</v>
      </c>
      <c r="E39" s="183">
        <v>4.8</v>
      </c>
      <c r="F39" s="184"/>
      <c r="G39" s="185">
        <f>ROUND(E39*F39,2)</f>
        <v>0</v>
      </c>
      <c r="H39" s="184">
        <v>0</v>
      </c>
      <c r="I39" s="185">
        <f>ROUND(E39*H39,2)</f>
        <v>0</v>
      </c>
      <c r="J39" s="184">
        <v>260</v>
      </c>
      <c r="K39" s="185">
        <f>ROUND(E39*J39,2)</f>
        <v>1248</v>
      </c>
      <c r="L39" s="185">
        <v>21</v>
      </c>
      <c r="M39" s="185">
        <f>G39*(1+L39/100)</f>
        <v>0</v>
      </c>
      <c r="N39" s="183">
        <v>0</v>
      </c>
      <c r="O39" s="183">
        <f>ROUND(E39*N39,2)</f>
        <v>0</v>
      </c>
      <c r="P39" s="183">
        <v>1.098E-2</v>
      </c>
      <c r="Q39" s="183">
        <f>ROUND(E39*P39,2)</f>
        <v>0.05</v>
      </c>
      <c r="R39" s="185"/>
      <c r="S39" s="185" t="s">
        <v>155</v>
      </c>
      <c r="T39" s="186" t="s">
        <v>155</v>
      </c>
      <c r="U39" s="156">
        <v>0.37</v>
      </c>
      <c r="V39" s="156">
        <f>ROUND(E39*U39,2)</f>
        <v>1.78</v>
      </c>
      <c r="W39" s="156"/>
      <c r="X39" s="156" t="s">
        <v>188</v>
      </c>
      <c r="Y39" s="156" t="s">
        <v>158</v>
      </c>
      <c r="Z39" s="146"/>
      <c r="AA39" s="146"/>
      <c r="AB39" s="146"/>
      <c r="AC39" s="146"/>
      <c r="AD39" s="146"/>
      <c r="AE39" s="146"/>
      <c r="AF39" s="146"/>
      <c r="AG39" s="146" t="s">
        <v>189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">
      <c r="A40" s="180">
        <v>20</v>
      </c>
      <c r="B40" s="181" t="s">
        <v>538</v>
      </c>
      <c r="C40" s="188" t="s">
        <v>539</v>
      </c>
      <c r="D40" s="182" t="s">
        <v>187</v>
      </c>
      <c r="E40" s="183">
        <v>4.8</v>
      </c>
      <c r="F40" s="184"/>
      <c r="G40" s="185">
        <f>ROUND(E40*F40,2)</f>
        <v>0</v>
      </c>
      <c r="H40" s="184">
        <v>0</v>
      </c>
      <c r="I40" s="185">
        <f>ROUND(E40*H40,2)</f>
        <v>0</v>
      </c>
      <c r="J40" s="184">
        <v>46.4</v>
      </c>
      <c r="K40" s="185">
        <f>ROUND(E40*J40,2)</f>
        <v>222.72</v>
      </c>
      <c r="L40" s="185">
        <v>21</v>
      </c>
      <c r="M40" s="185">
        <f>G40*(1+L40/100)</f>
        <v>0</v>
      </c>
      <c r="N40" s="183">
        <v>0</v>
      </c>
      <c r="O40" s="183">
        <f>ROUND(E40*N40,2)</f>
        <v>0</v>
      </c>
      <c r="P40" s="183">
        <v>8.0000000000000002E-3</v>
      </c>
      <c r="Q40" s="183">
        <f>ROUND(E40*P40,2)</f>
        <v>0.04</v>
      </c>
      <c r="R40" s="185"/>
      <c r="S40" s="185" t="s">
        <v>155</v>
      </c>
      <c r="T40" s="186" t="s">
        <v>155</v>
      </c>
      <c r="U40" s="156">
        <v>6.6000000000000003E-2</v>
      </c>
      <c r="V40" s="156">
        <f>ROUND(E40*U40,2)</f>
        <v>0.32</v>
      </c>
      <c r="W40" s="156"/>
      <c r="X40" s="156" t="s">
        <v>188</v>
      </c>
      <c r="Y40" s="156" t="s">
        <v>158</v>
      </c>
      <c r="Z40" s="146"/>
      <c r="AA40" s="146"/>
      <c r="AB40" s="146"/>
      <c r="AC40" s="146"/>
      <c r="AD40" s="146"/>
      <c r="AE40" s="146"/>
      <c r="AF40" s="146"/>
      <c r="AG40" s="146" t="s">
        <v>189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ht="33.75" outlineLevel="1" x14ac:dyDescent="0.2">
      <c r="A41" s="180">
        <v>21</v>
      </c>
      <c r="B41" s="181" t="s">
        <v>329</v>
      </c>
      <c r="C41" s="188" t="s">
        <v>540</v>
      </c>
      <c r="D41" s="182" t="s">
        <v>179</v>
      </c>
      <c r="E41" s="183">
        <v>1</v>
      </c>
      <c r="F41" s="184"/>
      <c r="G41" s="185">
        <f>ROUND(E41*F41,2)</f>
        <v>0</v>
      </c>
      <c r="H41" s="184">
        <v>0</v>
      </c>
      <c r="I41" s="185">
        <f>ROUND(E41*H41,2)</f>
        <v>0</v>
      </c>
      <c r="J41" s="184">
        <v>34500</v>
      </c>
      <c r="K41" s="185">
        <f>ROUND(E41*J41,2)</f>
        <v>34500</v>
      </c>
      <c r="L41" s="185">
        <v>21</v>
      </c>
      <c r="M41" s="185">
        <f>G41*(1+L41/100)</f>
        <v>0</v>
      </c>
      <c r="N41" s="183">
        <v>0</v>
      </c>
      <c r="O41" s="183">
        <f>ROUND(E41*N41,2)</f>
        <v>0</v>
      </c>
      <c r="P41" s="183">
        <v>0</v>
      </c>
      <c r="Q41" s="183">
        <f>ROUND(E41*P41,2)</f>
        <v>0</v>
      </c>
      <c r="R41" s="185"/>
      <c r="S41" s="185" t="s">
        <v>180</v>
      </c>
      <c r="T41" s="186" t="s">
        <v>156</v>
      </c>
      <c r="U41" s="156">
        <v>0</v>
      </c>
      <c r="V41" s="156">
        <f>ROUND(E41*U41,2)</f>
        <v>0</v>
      </c>
      <c r="W41" s="156"/>
      <c r="X41" s="156" t="s">
        <v>188</v>
      </c>
      <c r="Y41" s="156" t="s">
        <v>158</v>
      </c>
      <c r="Z41" s="146"/>
      <c r="AA41" s="146"/>
      <c r="AB41" s="146"/>
      <c r="AC41" s="146"/>
      <c r="AD41" s="146"/>
      <c r="AE41" s="146"/>
      <c r="AF41" s="146"/>
      <c r="AG41" s="146" t="s">
        <v>189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ht="22.5" outlineLevel="1" x14ac:dyDescent="0.2">
      <c r="A42" s="180">
        <v>22</v>
      </c>
      <c r="B42" s="181" t="s">
        <v>331</v>
      </c>
      <c r="C42" s="188" t="s">
        <v>541</v>
      </c>
      <c r="D42" s="182" t="s">
        <v>179</v>
      </c>
      <c r="E42" s="183">
        <v>1</v>
      </c>
      <c r="F42" s="184"/>
      <c r="G42" s="185">
        <f>ROUND(E42*F42,2)</f>
        <v>0</v>
      </c>
      <c r="H42" s="184">
        <v>0</v>
      </c>
      <c r="I42" s="185">
        <f>ROUND(E42*H42,2)</f>
        <v>0</v>
      </c>
      <c r="J42" s="184">
        <v>39800</v>
      </c>
      <c r="K42" s="185">
        <f>ROUND(E42*J42,2)</f>
        <v>39800</v>
      </c>
      <c r="L42" s="185">
        <v>21</v>
      </c>
      <c r="M42" s="185">
        <f>G42*(1+L42/100)</f>
        <v>0</v>
      </c>
      <c r="N42" s="183">
        <v>0</v>
      </c>
      <c r="O42" s="183">
        <f>ROUND(E42*N42,2)</f>
        <v>0</v>
      </c>
      <c r="P42" s="183">
        <v>0</v>
      </c>
      <c r="Q42" s="183">
        <f>ROUND(E42*P42,2)</f>
        <v>0</v>
      </c>
      <c r="R42" s="185"/>
      <c r="S42" s="185" t="s">
        <v>180</v>
      </c>
      <c r="T42" s="186" t="s">
        <v>156</v>
      </c>
      <c r="U42" s="156">
        <v>0</v>
      </c>
      <c r="V42" s="156">
        <f>ROUND(E42*U42,2)</f>
        <v>0</v>
      </c>
      <c r="W42" s="156"/>
      <c r="X42" s="156" t="s">
        <v>188</v>
      </c>
      <c r="Y42" s="156" t="s">
        <v>158</v>
      </c>
      <c r="Z42" s="146"/>
      <c r="AA42" s="146"/>
      <c r="AB42" s="146"/>
      <c r="AC42" s="146"/>
      <c r="AD42" s="146"/>
      <c r="AE42" s="146"/>
      <c r="AF42" s="146"/>
      <c r="AG42" s="146" t="s">
        <v>189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x14ac:dyDescent="0.2">
      <c r="A43" s="158" t="s">
        <v>150</v>
      </c>
      <c r="B43" s="159" t="s">
        <v>101</v>
      </c>
      <c r="C43" s="173" t="s">
        <v>102</v>
      </c>
      <c r="D43" s="160"/>
      <c r="E43" s="161"/>
      <c r="F43" s="162"/>
      <c r="G43" s="162">
        <f>SUMIF(AG44:AG47,"&lt;&gt;NOR",G44:G47)</f>
        <v>0</v>
      </c>
      <c r="H43" s="162"/>
      <c r="I43" s="162">
        <f>SUM(I44:I47)</f>
        <v>22055.53</v>
      </c>
      <c r="J43" s="162"/>
      <c r="K43" s="162">
        <f>SUM(K44:K47)</f>
        <v>8706.17</v>
      </c>
      <c r="L43" s="162"/>
      <c r="M43" s="162">
        <f>SUM(M44:M47)</f>
        <v>0</v>
      </c>
      <c r="N43" s="161"/>
      <c r="O43" s="161">
        <f>SUM(O44:O47)</f>
        <v>0.16</v>
      </c>
      <c r="P43" s="161"/>
      <c r="Q43" s="161">
        <f>SUM(Q44:Q47)</f>
        <v>0.89</v>
      </c>
      <c r="R43" s="162"/>
      <c r="S43" s="162"/>
      <c r="T43" s="163"/>
      <c r="U43" s="157"/>
      <c r="V43" s="157">
        <f>SUM(V44:V47)</f>
        <v>12.6</v>
      </c>
      <c r="W43" s="157"/>
      <c r="X43" s="157"/>
      <c r="Y43" s="157"/>
      <c r="AG43" t="s">
        <v>151</v>
      </c>
    </row>
    <row r="44" spans="1:60" outlineLevel="1" x14ac:dyDescent="0.2">
      <c r="A44" s="180">
        <v>23</v>
      </c>
      <c r="B44" s="181" t="s">
        <v>352</v>
      </c>
      <c r="C44" s="188" t="s">
        <v>353</v>
      </c>
      <c r="D44" s="182" t="s">
        <v>187</v>
      </c>
      <c r="E44" s="183">
        <v>15.552</v>
      </c>
      <c r="F44" s="184"/>
      <c r="G44" s="185">
        <f>ROUND(E44*F44,2)</f>
        <v>0</v>
      </c>
      <c r="H44" s="184">
        <v>579.99</v>
      </c>
      <c r="I44" s="185">
        <f>ROUND(E44*H44,2)</f>
        <v>9020</v>
      </c>
      <c r="J44" s="184">
        <v>331.01</v>
      </c>
      <c r="K44" s="185">
        <f>ROUND(E44*J44,2)</f>
        <v>5147.87</v>
      </c>
      <c r="L44" s="185">
        <v>21</v>
      </c>
      <c r="M44" s="185">
        <f>G44*(1+L44/100)</f>
        <v>0</v>
      </c>
      <c r="N44" s="183">
        <v>4.8300000000000001E-3</v>
      </c>
      <c r="O44" s="183">
        <f>ROUND(E44*N44,2)</f>
        <v>0.08</v>
      </c>
      <c r="P44" s="183">
        <v>0</v>
      </c>
      <c r="Q44" s="183">
        <f>ROUND(E44*P44,2)</f>
        <v>0</v>
      </c>
      <c r="R44" s="185"/>
      <c r="S44" s="185" t="s">
        <v>155</v>
      </c>
      <c r="T44" s="186" t="s">
        <v>155</v>
      </c>
      <c r="U44" s="156">
        <v>0.48499999999999999</v>
      </c>
      <c r="V44" s="156">
        <f>ROUND(E44*U44,2)</f>
        <v>7.54</v>
      </c>
      <c r="W44" s="156"/>
      <c r="X44" s="156" t="s">
        <v>188</v>
      </c>
      <c r="Y44" s="156" t="s">
        <v>158</v>
      </c>
      <c r="Z44" s="146"/>
      <c r="AA44" s="146"/>
      <c r="AB44" s="146"/>
      <c r="AC44" s="146"/>
      <c r="AD44" s="146"/>
      <c r="AE44" s="146"/>
      <c r="AF44" s="146"/>
      <c r="AG44" s="146" t="s">
        <v>189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">
      <c r="A45" s="180">
        <v>24</v>
      </c>
      <c r="B45" s="181" t="s">
        <v>354</v>
      </c>
      <c r="C45" s="188" t="s">
        <v>355</v>
      </c>
      <c r="D45" s="182" t="s">
        <v>187</v>
      </c>
      <c r="E45" s="183">
        <v>15.552</v>
      </c>
      <c r="F45" s="184"/>
      <c r="G45" s="185">
        <f>ROUND(E45*F45,2)</f>
        <v>0</v>
      </c>
      <c r="H45" s="184">
        <v>0</v>
      </c>
      <c r="I45" s="185">
        <f>ROUND(E45*H45,2)</f>
        <v>0</v>
      </c>
      <c r="J45" s="184">
        <v>158.5</v>
      </c>
      <c r="K45" s="185">
        <f>ROUND(E45*J45,2)</f>
        <v>2464.9899999999998</v>
      </c>
      <c r="L45" s="185">
        <v>21</v>
      </c>
      <c r="M45" s="185">
        <f>G45*(1+L45/100)</f>
        <v>0</v>
      </c>
      <c r="N45" s="183">
        <v>0</v>
      </c>
      <c r="O45" s="183">
        <f>ROUND(E45*N45,2)</f>
        <v>0</v>
      </c>
      <c r="P45" s="183">
        <v>5.5E-2</v>
      </c>
      <c r="Q45" s="183">
        <f>ROUND(E45*P45,2)</f>
        <v>0.86</v>
      </c>
      <c r="R45" s="185"/>
      <c r="S45" s="185" t="s">
        <v>155</v>
      </c>
      <c r="T45" s="186" t="s">
        <v>155</v>
      </c>
      <c r="U45" s="156">
        <v>0.22500000000000001</v>
      </c>
      <c r="V45" s="156">
        <f>ROUND(E45*U45,2)</f>
        <v>3.5</v>
      </c>
      <c r="W45" s="156"/>
      <c r="X45" s="156" t="s">
        <v>188</v>
      </c>
      <c r="Y45" s="156" t="s">
        <v>158</v>
      </c>
      <c r="Z45" s="146"/>
      <c r="AA45" s="146"/>
      <c r="AB45" s="146"/>
      <c r="AC45" s="146"/>
      <c r="AD45" s="146"/>
      <c r="AE45" s="146"/>
      <c r="AF45" s="146"/>
      <c r="AG45" s="146" t="s">
        <v>189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">
      <c r="A46" s="180">
        <v>25</v>
      </c>
      <c r="B46" s="181" t="s">
        <v>358</v>
      </c>
      <c r="C46" s="188" t="s">
        <v>359</v>
      </c>
      <c r="D46" s="182" t="s">
        <v>187</v>
      </c>
      <c r="E46" s="183">
        <v>15.552</v>
      </c>
      <c r="F46" s="184"/>
      <c r="G46" s="185">
        <f>ROUND(E46*F46,2)</f>
        <v>0</v>
      </c>
      <c r="H46" s="184">
        <v>0</v>
      </c>
      <c r="I46" s="185">
        <f>ROUND(E46*H46,2)</f>
        <v>0</v>
      </c>
      <c r="J46" s="184">
        <v>70.3</v>
      </c>
      <c r="K46" s="185">
        <f>ROUND(E46*J46,2)</f>
        <v>1093.31</v>
      </c>
      <c r="L46" s="185">
        <v>21</v>
      </c>
      <c r="M46" s="185">
        <f>G46*(1+L46/100)</f>
        <v>0</v>
      </c>
      <c r="N46" s="183">
        <v>0</v>
      </c>
      <c r="O46" s="183">
        <f>ROUND(E46*N46,2)</f>
        <v>0</v>
      </c>
      <c r="P46" s="183">
        <v>2E-3</v>
      </c>
      <c r="Q46" s="183">
        <f>ROUND(E46*P46,2)</f>
        <v>0.03</v>
      </c>
      <c r="R46" s="185"/>
      <c r="S46" s="185" t="s">
        <v>155</v>
      </c>
      <c r="T46" s="186" t="s">
        <v>155</v>
      </c>
      <c r="U46" s="156">
        <v>0.1</v>
      </c>
      <c r="V46" s="156">
        <f>ROUND(E46*U46,2)</f>
        <v>1.56</v>
      </c>
      <c r="W46" s="156"/>
      <c r="X46" s="156" t="s">
        <v>188</v>
      </c>
      <c r="Y46" s="156" t="s">
        <v>158</v>
      </c>
      <c r="Z46" s="146"/>
      <c r="AA46" s="146"/>
      <c r="AB46" s="146"/>
      <c r="AC46" s="146"/>
      <c r="AD46" s="146"/>
      <c r="AE46" s="146"/>
      <c r="AF46" s="146"/>
      <c r="AG46" s="146" t="s">
        <v>189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ht="22.5" outlineLevel="1" x14ac:dyDescent="0.2">
      <c r="A47" s="180">
        <v>26</v>
      </c>
      <c r="B47" s="181" t="s">
        <v>369</v>
      </c>
      <c r="C47" s="188" t="s">
        <v>370</v>
      </c>
      <c r="D47" s="182" t="s">
        <v>187</v>
      </c>
      <c r="E47" s="183">
        <v>17.106999999999999</v>
      </c>
      <c r="F47" s="184"/>
      <c r="G47" s="185">
        <f>ROUND(E47*F47,2)</f>
        <v>0</v>
      </c>
      <c r="H47" s="184">
        <v>762</v>
      </c>
      <c r="I47" s="185">
        <f>ROUND(E47*H47,2)</f>
        <v>13035.53</v>
      </c>
      <c r="J47" s="184">
        <v>0</v>
      </c>
      <c r="K47" s="185">
        <f>ROUND(E47*J47,2)</f>
        <v>0</v>
      </c>
      <c r="L47" s="185">
        <v>21</v>
      </c>
      <c r="M47" s="185">
        <f>G47*(1+L47/100)</f>
        <v>0</v>
      </c>
      <c r="N47" s="183">
        <v>4.4999999999999997E-3</v>
      </c>
      <c r="O47" s="183">
        <f>ROUND(E47*N47,2)</f>
        <v>0.08</v>
      </c>
      <c r="P47" s="183">
        <v>0</v>
      </c>
      <c r="Q47" s="183">
        <f>ROUND(E47*P47,2)</f>
        <v>0</v>
      </c>
      <c r="R47" s="185" t="s">
        <v>300</v>
      </c>
      <c r="S47" s="185" t="s">
        <v>155</v>
      </c>
      <c r="T47" s="186" t="s">
        <v>155</v>
      </c>
      <c r="U47" s="156">
        <v>0</v>
      </c>
      <c r="V47" s="156">
        <f>ROUND(E47*U47,2)</f>
        <v>0</v>
      </c>
      <c r="W47" s="156"/>
      <c r="X47" s="156" t="s">
        <v>301</v>
      </c>
      <c r="Y47" s="156" t="s">
        <v>158</v>
      </c>
      <c r="Z47" s="146"/>
      <c r="AA47" s="146"/>
      <c r="AB47" s="146"/>
      <c r="AC47" s="146"/>
      <c r="AD47" s="146"/>
      <c r="AE47" s="146"/>
      <c r="AF47" s="146"/>
      <c r="AG47" s="146" t="s">
        <v>302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x14ac:dyDescent="0.2">
      <c r="A48" s="158" t="s">
        <v>150</v>
      </c>
      <c r="B48" s="159" t="s">
        <v>103</v>
      </c>
      <c r="C48" s="173" t="s">
        <v>104</v>
      </c>
      <c r="D48" s="160"/>
      <c r="E48" s="161"/>
      <c r="F48" s="162"/>
      <c r="G48" s="162">
        <f>SUMIF(AG49:AG57,"&lt;&gt;NOR",G49:G57)</f>
        <v>0</v>
      </c>
      <c r="H48" s="162"/>
      <c r="I48" s="162">
        <f>SUM(I49:I57)</f>
        <v>18929.670000000002</v>
      </c>
      <c r="J48" s="162"/>
      <c r="K48" s="162">
        <f>SUM(K49:K57)</f>
        <v>8524.7900000000009</v>
      </c>
      <c r="L48" s="162"/>
      <c r="M48" s="162">
        <f>SUM(M49:M57)</f>
        <v>0</v>
      </c>
      <c r="N48" s="161"/>
      <c r="O48" s="161">
        <f>SUM(O49:O57)</f>
        <v>0.05</v>
      </c>
      <c r="P48" s="161"/>
      <c r="Q48" s="161">
        <f>SUM(Q49:Q57)</f>
        <v>0.05</v>
      </c>
      <c r="R48" s="162"/>
      <c r="S48" s="162"/>
      <c r="T48" s="163"/>
      <c r="U48" s="157"/>
      <c r="V48" s="157">
        <f>SUM(V49:V57)</f>
        <v>12.680000000000001</v>
      </c>
      <c r="W48" s="157"/>
      <c r="X48" s="157"/>
      <c r="Y48" s="157"/>
      <c r="AG48" t="s">
        <v>151</v>
      </c>
    </row>
    <row r="49" spans="1:60" outlineLevel="1" x14ac:dyDescent="0.2">
      <c r="A49" s="180">
        <v>27</v>
      </c>
      <c r="B49" s="181" t="s">
        <v>372</v>
      </c>
      <c r="C49" s="188" t="s">
        <v>373</v>
      </c>
      <c r="D49" s="182" t="s">
        <v>220</v>
      </c>
      <c r="E49" s="183">
        <v>15.94</v>
      </c>
      <c r="F49" s="184"/>
      <c r="G49" s="185">
        <f>ROUND(E49*F49,2)</f>
        <v>0</v>
      </c>
      <c r="H49" s="184">
        <v>0</v>
      </c>
      <c r="I49" s="185">
        <f>ROUND(E49*H49,2)</f>
        <v>0</v>
      </c>
      <c r="J49" s="184">
        <v>19.399999999999999</v>
      </c>
      <c r="K49" s="185">
        <f>ROUND(E49*J49,2)</f>
        <v>309.24</v>
      </c>
      <c r="L49" s="185">
        <v>21</v>
      </c>
      <c r="M49" s="185">
        <f>G49*(1+L49/100)</f>
        <v>0</v>
      </c>
      <c r="N49" s="183">
        <v>0</v>
      </c>
      <c r="O49" s="183">
        <f>ROUND(E49*N49,2)</f>
        <v>0</v>
      </c>
      <c r="P49" s="183">
        <v>8.0000000000000007E-5</v>
      </c>
      <c r="Q49" s="183">
        <f>ROUND(E49*P49,2)</f>
        <v>0</v>
      </c>
      <c r="R49" s="185"/>
      <c r="S49" s="185" t="s">
        <v>155</v>
      </c>
      <c r="T49" s="186" t="s">
        <v>155</v>
      </c>
      <c r="U49" s="156">
        <v>3.5000000000000003E-2</v>
      </c>
      <c r="V49" s="156">
        <f>ROUND(E49*U49,2)</f>
        <v>0.56000000000000005</v>
      </c>
      <c r="W49" s="156"/>
      <c r="X49" s="156" t="s">
        <v>188</v>
      </c>
      <c r="Y49" s="156" t="s">
        <v>158</v>
      </c>
      <c r="Z49" s="146"/>
      <c r="AA49" s="146"/>
      <c r="AB49" s="146"/>
      <c r="AC49" s="146"/>
      <c r="AD49" s="146"/>
      <c r="AE49" s="146"/>
      <c r="AF49" s="146"/>
      <c r="AG49" s="146" t="s">
        <v>189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">
      <c r="A50" s="165">
        <v>28</v>
      </c>
      <c r="B50" s="166" t="s">
        <v>374</v>
      </c>
      <c r="C50" s="174" t="s">
        <v>375</v>
      </c>
      <c r="D50" s="167" t="s">
        <v>220</v>
      </c>
      <c r="E50" s="168">
        <v>15.94</v>
      </c>
      <c r="F50" s="169"/>
      <c r="G50" s="170">
        <f>ROUND(E50*F50,2)</f>
        <v>0</v>
      </c>
      <c r="H50" s="169">
        <v>17.440000000000001</v>
      </c>
      <c r="I50" s="170">
        <f>ROUND(E50*H50,2)</f>
        <v>277.99</v>
      </c>
      <c r="J50" s="169">
        <v>161.56</v>
      </c>
      <c r="K50" s="170">
        <f>ROUND(E50*J50,2)</f>
        <v>2575.27</v>
      </c>
      <c r="L50" s="170">
        <v>21</v>
      </c>
      <c r="M50" s="170">
        <f>G50*(1+L50/100)</f>
        <v>0</v>
      </c>
      <c r="N50" s="168">
        <v>1.4999999999999999E-4</v>
      </c>
      <c r="O50" s="168">
        <f>ROUND(E50*N50,2)</f>
        <v>0</v>
      </c>
      <c r="P50" s="168">
        <v>0</v>
      </c>
      <c r="Q50" s="168">
        <f>ROUND(E50*P50,2)</f>
        <v>0</v>
      </c>
      <c r="R50" s="170"/>
      <c r="S50" s="170" t="s">
        <v>155</v>
      </c>
      <c r="T50" s="171" t="s">
        <v>155</v>
      </c>
      <c r="U50" s="156">
        <v>0.23</v>
      </c>
      <c r="V50" s="156">
        <f>ROUND(E50*U50,2)</f>
        <v>3.67</v>
      </c>
      <c r="W50" s="156"/>
      <c r="X50" s="156" t="s">
        <v>188</v>
      </c>
      <c r="Y50" s="156" t="s">
        <v>158</v>
      </c>
      <c r="Z50" s="146"/>
      <c r="AA50" s="146"/>
      <c r="AB50" s="146"/>
      <c r="AC50" s="146"/>
      <c r="AD50" s="146"/>
      <c r="AE50" s="146"/>
      <c r="AF50" s="146"/>
      <c r="AG50" s="146" t="s">
        <v>189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2" x14ac:dyDescent="0.2">
      <c r="A51" s="153"/>
      <c r="B51" s="154"/>
      <c r="C51" s="276" t="s">
        <v>376</v>
      </c>
      <c r="D51" s="277"/>
      <c r="E51" s="277"/>
      <c r="F51" s="277"/>
      <c r="G51" s="277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161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ht="22.5" outlineLevel="1" x14ac:dyDescent="0.2">
      <c r="A52" s="180">
        <v>29</v>
      </c>
      <c r="B52" s="181" t="s">
        <v>515</v>
      </c>
      <c r="C52" s="188" t="s">
        <v>516</v>
      </c>
      <c r="D52" s="182" t="s">
        <v>187</v>
      </c>
      <c r="E52" s="183">
        <v>15.552</v>
      </c>
      <c r="F52" s="184"/>
      <c r="G52" s="185">
        <f>ROUND(E52*F52,2)</f>
        <v>0</v>
      </c>
      <c r="H52" s="184">
        <v>0</v>
      </c>
      <c r="I52" s="185">
        <f>ROUND(E52*H52,2)</f>
        <v>0</v>
      </c>
      <c r="J52" s="184">
        <v>70.900000000000006</v>
      </c>
      <c r="K52" s="185">
        <f>ROUND(E52*J52,2)</f>
        <v>1102.6400000000001</v>
      </c>
      <c r="L52" s="185">
        <v>21</v>
      </c>
      <c r="M52" s="185">
        <f>G52*(1+L52/100)</f>
        <v>0</v>
      </c>
      <c r="N52" s="183">
        <v>0</v>
      </c>
      <c r="O52" s="183">
        <f>ROUND(E52*N52,2)</f>
        <v>0</v>
      </c>
      <c r="P52" s="183">
        <v>3.5000000000000001E-3</v>
      </c>
      <c r="Q52" s="183">
        <f>ROUND(E52*P52,2)</f>
        <v>0.05</v>
      </c>
      <c r="R52" s="185"/>
      <c r="S52" s="185" t="s">
        <v>155</v>
      </c>
      <c r="T52" s="186" t="s">
        <v>155</v>
      </c>
      <c r="U52" s="156">
        <v>0.128</v>
      </c>
      <c r="V52" s="156">
        <f>ROUND(E52*U52,2)</f>
        <v>1.99</v>
      </c>
      <c r="W52" s="156"/>
      <c r="X52" s="156" t="s">
        <v>188</v>
      </c>
      <c r="Y52" s="156" t="s">
        <v>158</v>
      </c>
      <c r="Z52" s="146"/>
      <c r="AA52" s="146"/>
      <c r="AB52" s="146"/>
      <c r="AC52" s="146"/>
      <c r="AD52" s="146"/>
      <c r="AE52" s="146"/>
      <c r="AF52" s="146"/>
      <c r="AG52" s="146" t="s">
        <v>189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ht="22.5" outlineLevel="1" x14ac:dyDescent="0.2">
      <c r="A53" s="180">
        <v>30</v>
      </c>
      <c r="B53" s="181" t="s">
        <v>517</v>
      </c>
      <c r="C53" s="188" t="s">
        <v>518</v>
      </c>
      <c r="D53" s="182" t="s">
        <v>187</v>
      </c>
      <c r="E53" s="183">
        <v>15.552</v>
      </c>
      <c r="F53" s="184"/>
      <c r="G53" s="185">
        <f>ROUND(E53*F53,2)</f>
        <v>0</v>
      </c>
      <c r="H53" s="184">
        <v>56.89</v>
      </c>
      <c r="I53" s="185">
        <f>ROUND(E53*H53,2)</f>
        <v>884.75</v>
      </c>
      <c r="J53" s="184">
        <v>267.11</v>
      </c>
      <c r="K53" s="185">
        <f>ROUND(E53*J53,2)</f>
        <v>4154.09</v>
      </c>
      <c r="L53" s="185">
        <v>21</v>
      </c>
      <c r="M53" s="185">
        <f>G53*(1+L53/100)</f>
        <v>0</v>
      </c>
      <c r="N53" s="183">
        <v>2.3000000000000001E-4</v>
      </c>
      <c r="O53" s="183">
        <f>ROUND(E53*N53,2)</f>
        <v>0</v>
      </c>
      <c r="P53" s="183">
        <v>0</v>
      </c>
      <c r="Q53" s="183">
        <f>ROUND(E53*P53,2)</f>
        <v>0</v>
      </c>
      <c r="R53" s="185"/>
      <c r="S53" s="185" t="s">
        <v>155</v>
      </c>
      <c r="T53" s="186" t="s">
        <v>155</v>
      </c>
      <c r="U53" s="156">
        <v>0.38</v>
      </c>
      <c r="V53" s="156">
        <f>ROUND(E53*U53,2)</f>
        <v>5.91</v>
      </c>
      <c r="W53" s="156"/>
      <c r="X53" s="156" t="s">
        <v>188</v>
      </c>
      <c r="Y53" s="156" t="s">
        <v>158</v>
      </c>
      <c r="Z53" s="146"/>
      <c r="AA53" s="146"/>
      <c r="AB53" s="146"/>
      <c r="AC53" s="146"/>
      <c r="AD53" s="146"/>
      <c r="AE53" s="146"/>
      <c r="AF53" s="146"/>
      <c r="AG53" s="146" t="s">
        <v>189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ht="22.5" outlineLevel="1" x14ac:dyDescent="0.2">
      <c r="A54" s="180">
        <v>31</v>
      </c>
      <c r="B54" s="181" t="s">
        <v>390</v>
      </c>
      <c r="C54" s="188" t="s">
        <v>391</v>
      </c>
      <c r="D54" s="182" t="s">
        <v>220</v>
      </c>
      <c r="E54" s="183">
        <v>6.98</v>
      </c>
      <c r="F54" s="184"/>
      <c r="G54" s="185">
        <f>ROUND(E54*F54,2)</f>
        <v>0</v>
      </c>
      <c r="H54" s="184">
        <v>15.95</v>
      </c>
      <c r="I54" s="185">
        <f>ROUND(E54*H54,2)</f>
        <v>111.33</v>
      </c>
      <c r="J54" s="184">
        <v>54.95</v>
      </c>
      <c r="K54" s="185">
        <f>ROUND(E54*J54,2)</f>
        <v>383.55</v>
      </c>
      <c r="L54" s="185">
        <v>21</v>
      </c>
      <c r="M54" s="185">
        <f>G54*(1+L54/100)</f>
        <v>0</v>
      </c>
      <c r="N54" s="183">
        <v>4.0000000000000003E-5</v>
      </c>
      <c r="O54" s="183">
        <f>ROUND(E54*N54,2)</f>
        <v>0</v>
      </c>
      <c r="P54" s="183">
        <v>0</v>
      </c>
      <c r="Q54" s="183">
        <f>ROUND(E54*P54,2)</f>
        <v>0</v>
      </c>
      <c r="R54" s="185"/>
      <c r="S54" s="185" t="s">
        <v>155</v>
      </c>
      <c r="T54" s="186" t="s">
        <v>155</v>
      </c>
      <c r="U54" s="156">
        <v>7.8200000000000006E-2</v>
      </c>
      <c r="V54" s="156">
        <f>ROUND(E54*U54,2)</f>
        <v>0.55000000000000004</v>
      </c>
      <c r="W54" s="156"/>
      <c r="X54" s="156" t="s">
        <v>188</v>
      </c>
      <c r="Y54" s="156" t="s">
        <v>158</v>
      </c>
      <c r="Z54" s="146"/>
      <c r="AA54" s="146"/>
      <c r="AB54" s="146"/>
      <c r="AC54" s="146"/>
      <c r="AD54" s="146"/>
      <c r="AE54" s="146"/>
      <c r="AF54" s="146"/>
      <c r="AG54" s="146" t="s">
        <v>189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80">
        <v>32</v>
      </c>
      <c r="B55" s="181" t="s">
        <v>392</v>
      </c>
      <c r="C55" s="188" t="s">
        <v>561</v>
      </c>
      <c r="D55" s="182" t="s">
        <v>220</v>
      </c>
      <c r="E55" s="183">
        <v>16</v>
      </c>
      <c r="F55" s="184"/>
      <c r="G55" s="185">
        <f>ROUND(E55*F55,2)</f>
        <v>0</v>
      </c>
      <c r="H55" s="184">
        <v>29.2</v>
      </c>
      <c r="I55" s="185">
        <f>ROUND(E55*H55,2)</f>
        <v>467.2</v>
      </c>
      <c r="J55" s="184">
        <v>0</v>
      </c>
      <c r="K55" s="185">
        <f>ROUND(E55*J55,2)</f>
        <v>0</v>
      </c>
      <c r="L55" s="185">
        <v>21</v>
      </c>
      <c r="M55" s="185">
        <f>G55*(1+L55/100)</f>
        <v>0</v>
      </c>
      <c r="N55" s="183">
        <v>6.0000000000000002E-5</v>
      </c>
      <c r="O55" s="183">
        <f>ROUND(E55*N55,2)</f>
        <v>0</v>
      </c>
      <c r="P55" s="183">
        <v>0</v>
      </c>
      <c r="Q55" s="183">
        <f>ROUND(E55*P55,2)</f>
        <v>0</v>
      </c>
      <c r="R55" s="185" t="s">
        <v>300</v>
      </c>
      <c r="S55" s="185" t="s">
        <v>155</v>
      </c>
      <c r="T55" s="186" t="s">
        <v>155</v>
      </c>
      <c r="U55" s="156">
        <v>0</v>
      </c>
      <c r="V55" s="156">
        <f>ROUND(E55*U55,2)</f>
        <v>0</v>
      </c>
      <c r="W55" s="156"/>
      <c r="X55" s="156" t="s">
        <v>301</v>
      </c>
      <c r="Y55" s="156" t="s">
        <v>158</v>
      </c>
      <c r="Z55" s="146"/>
      <c r="AA55" s="146"/>
      <c r="AB55" s="146"/>
      <c r="AC55" s="146"/>
      <c r="AD55" s="146"/>
      <c r="AE55" s="146"/>
      <c r="AF55" s="146"/>
      <c r="AG55" s="146" t="s">
        <v>302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ht="22.5" outlineLevel="1" x14ac:dyDescent="0.2">
      <c r="A56" s="165">
        <v>33</v>
      </c>
      <c r="B56" s="166" t="s">
        <v>519</v>
      </c>
      <c r="C56" s="174" t="s">
        <v>520</v>
      </c>
      <c r="D56" s="167" t="s">
        <v>187</v>
      </c>
      <c r="E56" s="168">
        <v>19.399999999999999</v>
      </c>
      <c r="F56" s="169"/>
      <c r="G56" s="170">
        <f>ROUND(E56*F56,2)</f>
        <v>0</v>
      </c>
      <c r="H56" s="169">
        <v>886</v>
      </c>
      <c r="I56" s="170">
        <f>ROUND(E56*H56,2)</f>
        <v>17188.400000000001</v>
      </c>
      <c r="J56" s="169">
        <v>0</v>
      </c>
      <c r="K56" s="170">
        <f>ROUND(E56*J56,2)</f>
        <v>0</v>
      </c>
      <c r="L56" s="170">
        <v>21</v>
      </c>
      <c r="M56" s="170">
        <f>G56*(1+L56/100)</f>
        <v>0</v>
      </c>
      <c r="N56" s="168">
        <v>2.7499999999999998E-3</v>
      </c>
      <c r="O56" s="168">
        <f>ROUND(E56*N56,2)</f>
        <v>0.05</v>
      </c>
      <c r="P56" s="168">
        <v>0</v>
      </c>
      <c r="Q56" s="168">
        <f>ROUND(E56*P56,2)</f>
        <v>0</v>
      </c>
      <c r="R56" s="170" t="s">
        <v>300</v>
      </c>
      <c r="S56" s="170" t="s">
        <v>155</v>
      </c>
      <c r="T56" s="171" t="s">
        <v>155</v>
      </c>
      <c r="U56" s="156">
        <v>0</v>
      </c>
      <c r="V56" s="156">
        <f>ROUND(E56*U56,2)</f>
        <v>0</v>
      </c>
      <c r="W56" s="156"/>
      <c r="X56" s="156" t="s">
        <v>301</v>
      </c>
      <c r="Y56" s="156" t="s">
        <v>158</v>
      </c>
      <c r="Z56" s="146"/>
      <c r="AA56" s="146"/>
      <c r="AB56" s="146"/>
      <c r="AC56" s="146"/>
      <c r="AD56" s="146"/>
      <c r="AE56" s="146"/>
      <c r="AF56" s="146"/>
      <c r="AG56" s="146" t="s">
        <v>302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2" x14ac:dyDescent="0.2">
      <c r="A57" s="153"/>
      <c r="B57" s="154"/>
      <c r="C57" s="187" t="s">
        <v>542</v>
      </c>
      <c r="D57" s="178"/>
      <c r="E57" s="179">
        <v>19.399999999999999</v>
      </c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191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x14ac:dyDescent="0.2">
      <c r="A58" s="158" t="s">
        <v>150</v>
      </c>
      <c r="B58" s="159" t="s">
        <v>105</v>
      </c>
      <c r="C58" s="173" t="s">
        <v>106</v>
      </c>
      <c r="D58" s="160"/>
      <c r="E58" s="161"/>
      <c r="F58" s="162"/>
      <c r="G58" s="162">
        <f>SUMIF(AG59:AG62,"&lt;&gt;NOR",G59:G62)</f>
        <v>0</v>
      </c>
      <c r="H58" s="162"/>
      <c r="I58" s="162">
        <f>SUM(I59:I62)</f>
        <v>3217.3900000000003</v>
      </c>
      <c r="J58" s="162"/>
      <c r="K58" s="162">
        <f>SUM(K59:K62)</f>
        <v>3496.41</v>
      </c>
      <c r="L58" s="162"/>
      <c r="M58" s="162">
        <f>SUM(M59:M62)</f>
        <v>0</v>
      </c>
      <c r="N58" s="161"/>
      <c r="O58" s="161">
        <f>SUM(O59:O62)</f>
        <v>0.06</v>
      </c>
      <c r="P58" s="161"/>
      <c r="Q58" s="161">
        <f>SUM(Q59:Q62)</f>
        <v>0</v>
      </c>
      <c r="R58" s="162"/>
      <c r="S58" s="162"/>
      <c r="T58" s="163"/>
      <c r="U58" s="157"/>
      <c r="V58" s="157">
        <f>SUM(V59:V62)</f>
        <v>4.9399999999999995</v>
      </c>
      <c r="W58" s="157"/>
      <c r="X58" s="157"/>
      <c r="Y58" s="157"/>
      <c r="AG58" t="s">
        <v>151</v>
      </c>
    </row>
    <row r="59" spans="1:60" ht="22.5" outlineLevel="1" x14ac:dyDescent="0.2">
      <c r="A59" s="180">
        <v>34</v>
      </c>
      <c r="B59" s="181" t="s">
        <v>521</v>
      </c>
      <c r="C59" s="188" t="s">
        <v>543</v>
      </c>
      <c r="D59" s="182" t="s">
        <v>187</v>
      </c>
      <c r="E59" s="183">
        <v>3</v>
      </c>
      <c r="F59" s="184"/>
      <c r="G59" s="185">
        <f>ROUND(E59*F59,2)</f>
        <v>0</v>
      </c>
      <c r="H59" s="184">
        <v>8.1</v>
      </c>
      <c r="I59" s="185">
        <f>ROUND(E59*H59,2)</f>
        <v>24.3</v>
      </c>
      <c r="J59" s="184">
        <v>0</v>
      </c>
      <c r="K59" s="185">
        <f>ROUND(E59*J59,2)</f>
        <v>0</v>
      </c>
      <c r="L59" s="185">
        <v>21</v>
      </c>
      <c r="M59" s="185">
        <f>G59*(1+L59/100)</f>
        <v>0</v>
      </c>
      <c r="N59" s="183">
        <v>2.9999999999999997E-4</v>
      </c>
      <c r="O59" s="183">
        <f>ROUND(E59*N59,2)</f>
        <v>0</v>
      </c>
      <c r="P59" s="183">
        <v>0</v>
      </c>
      <c r="Q59" s="183">
        <f>ROUND(E59*P59,2)</f>
        <v>0</v>
      </c>
      <c r="R59" s="185"/>
      <c r="S59" s="185" t="s">
        <v>155</v>
      </c>
      <c r="T59" s="186" t="s">
        <v>155</v>
      </c>
      <c r="U59" s="156">
        <v>0</v>
      </c>
      <c r="V59" s="156">
        <f>ROUND(E59*U59,2)</f>
        <v>0</v>
      </c>
      <c r="W59" s="156"/>
      <c r="X59" s="156" t="s">
        <v>188</v>
      </c>
      <c r="Y59" s="156" t="s">
        <v>158</v>
      </c>
      <c r="Z59" s="146"/>
      <c r="AA59" s="146"/>
      <c r="AB59" s="146"/>
      <c r="AC59" s="146"/>
      <c r="AD59" s="146"/>
      <c r="AE59" s="146"/>
      <c r="AF59" s="146"/>
      <c r="AG59" s="146" t="s">
        <v>189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ht="22.5" outlineLevel="1" x14ac:dyDescent="0.2">
      <c r="A60" s="180">
        <v>35</v>
      </c>
      <c r="B60" s="181" t="s">
        <v>544</v>
      </c>
      <c r="C60" s="188" t="s">
        <v>545</v>
      </c>
      <c r="D60" s="182" t="s">
        <v>187</v>
      </c>
      <c r="E60" s="183">
        <v>3</v>
      </c>
      <c r="F60" s="184"/>
      <c r="G60" s="185">
        <f>ROUND(E60*F60,2)</f>
        <v>0</v>
      </c>
      <c r="H60" s="184">
        <v>163.98</v>
      </c>
      <c r="I60" s="185">
        <f>ROUND(E60*H60,2)</f>
        <v>491.94</v>
      </c>
      <c r="J60" s="184">
        <v>1025.02</v>
      </c>
      <c r="K60" s="185">
        <f>ROUND(E60*J60,2)</f>
        <v>3075.06</v>
      </c>
      <c r="L60" s="185">
        <v>21</v>
      </c>
      <c r="M60" s="185">
        <f>G60*(1+L60/100)</f>
        <v>0</v>
      </c>
      <c r="N60" s="183">
        <v>5.0299999999999997E-3</v>
      </c>
      <c r="O60" s="183">
        <f>ROUND(E60*N60,2)</f>
        <v>0.02</v>
      </c>
      <c r="P60" s="183">
        <v>0</v>
      </c>
      <c r="Q60" s="183">
        <f>ROUND(E60*P60,2)</f>
        <v>0</v>
      </c>
      <c r="R60" s="185"/>
      <c r="S60" s="185" t="s">
        <v>155</v>
      </c>
      <c r="T60" s="186" t="s">
        <v>155</v>
      </c>
      <c r="U60" s="156">
        <v>1.448</v>
      </c>
      <c r="V60" s="156">
        <f>ROUND(E60*U60,2)</f>
        <v>4.34</v>
      </c>
      <c r="W60" s="156"/>
      <c r="X60" s="156" t="s">
        <v>188</v>
      </c>
      <c r="Y60" s="156" t="s">
        <v>158</v>
      </c>
      <c r="Z60" s="146"/>
      <c r="AA60" s="146"/>
      <c r="AB60" s="146"/>
      <c r="AC60" s="146"/>
      <c r="AD60" s="146"/>
      <c r="AE60" s="146"/>
      <c r="AF60" s="146"/>
      <c r="AG60" s="146" t="s">
        <v>189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1" x14ac:dyDescent="0.2">
      <c r="A61" s="180">
        <v>36</v>
      </c>
      <c r="B61" s="181" t="s">
        <v>546</v>
      </c>
      <c r="C61" s="188" t="s">
        <v>547</v>
      </c>
      <c r="D61" s="182" t="s">
        <v>220</v>
      </c>
      <c r="E61" s="183">
        <v>5</v>
      </c>
      <c r="F61" s="184"/>
      <c r="G61" s="185">
        <f>ROUND(E61*F61,2)</f>
        <v>0</v>
      </c>
      <c r="H61" s="184">
        <v>210.23</v>
      </c>
      <c r="I61" s="185">
        <f>ROUND(E61*H61,2)</f>
        <v>1051.1500000000001</v>
      </c>
      <c r="J61" s="184">
        <v>84.27</v>
      </c>
      <c r="K61" s="185">
        <f>ROUND(E61*J61,2)</f>
        <v>421.35</v>
      </c>
      <c r="L61" s="185">
        <v>21</v>
      </c>
      <c r="M61" s="185">
        <f>G61*(1+L61/100)</f>
        <v>0</v>
      </c>
      <c r="N61" s="183">
        <v>1E-4</v>
      </c>
      <c r="O61" s="183">
        <f>ROUND(E61*N61,2)</f>
        <v>0</v>
      </c>
      <c r="P61" s="183">
        <v>0</v>
      </c>
      <c r="Q61" s="183">
        <f>ROUND(E61*P61,2)</f>
        <v>0</v>
      </c>
      <c r="R61" s="185"/>
      <c r="S61" s="185" t="s">
        <v>155</v>
      </c>
      <c r="T61" s="186" t="s">
        <v>155</v>
      </c>
      <c r="U61" s="156">
        <v>0.12</v>
      </c>
      <c r="V61" s="156">
        <f>ROUND(E61*U61,2)</f>
        <v>0.6</v>
      </c>
      <c r="W61" s="156"/>
      <c r="X61" s="156" t="s">
        <v>188</v>
      </c>
      <c r="Y61" s="156" t="s">
        <v>158</v>
      </c>
      <c r="Z61" s="146"/>
      <c r="AA61" s="146"/>
      <c r="AB61" s="146"/>
      <c r="AC61" s="146"/>
      <c r="AD61" s="146"/>
      <c r="AE61" s="146"/>
      <c r="AF61" s="146"/>
      <c r="AG61" s="146" t="s">
        <v>189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ht="22.5" outlineLevel="1" x14ac:dyDescent="0.2">
      <c r="A62" s="180">
        <v>37</v>
      </c>
      <c r="B62" s="181" t="s">
        <v>548</v>
      </c>
      <c r="C62" s="188" t="s">
        <v>549</v>
      </c>
      <c r="D62" s="182" t="s">
        <v>187</v>
      </c>
      <c r="E62" s="183">
        <v>3.3</v>
      </c>
      <c r="F62" s="184"/>
      <c r="G62" s="185">
        <f>ROUND(E62*F62,2)</f>
        <v>0</v>
      </c>
      <c r="H62" s="184">
        <v>500</v>
      </c>
      <c r="I62" s="185">
        <f>ROUND(E62*H62,2)</f>
        <v>1650</v>
      </c>
      <c r="J62" s="184">
        <v>0</v>
      </c>
      <c r="K62" s="185">
        <f>ROUND(E62*J62,2)</f>
        <v>0</v>
      </c>
      <c r="L62" s="185">
        <v>21</v>
      </c>
      <c r="M62" s="185">
        <f>G62*(1+L62/100)</f>
        <v>0</v>
      </c>
      <c r="N62" s="183">
        <v>1.12E-2</v>
      </c>
      <c r="O62" s="183">
        <f>ROUND(E62*N62,2)</f>
        <v>0.04</v>
      </c>
      <c r="P62" s="183">
        <v>0</v>
      </c>
      <c r="Q62" s="183">
        <f>ROUND(E62*P62,2)</f>
        <v>0</v>
      </c>
      <c r="R62" s="185" t="s">
        <v>300</v>
      </c>
      <c r="S62" s="185" t="s">
        <v>155</v>
      </c>
      <c r="T62" s="186" t="s">
        <v>156</v>
      </c>
      <c r="U62" s="156">
        <v>0</v>
      </c>
      <c r="V62" s="156">
        <f>ROUND(E62*U62,2)</f>
        <v>0</v>
      </c>
      <c r="W62" s="156"/>
      <c r="X62" s="156" t="s">
        <v>301</v>
      </c>
      <c r="Y62" s="156" t="s">
        <v>158</v>
      </c>
      <c r="Z62" s="146"/>
      <c r="AA62" s="146"/>
      <c r="AB62" s="146"/>
      <c r="AC62" s="146"/>
      <c r="AD62" s="146"/>
      <c r="AE62" s="146"/>
      <c r="AF62" s="146"/>
      <c r="AG62" s="146" t="s">
        <v>302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x14ac:dyDescent="0.2">
      <c r="A63" s="158" t="s">
        <v>150</v>
      </c>
      <c r="B63" s="159" t="s">
        <v>109</v>
      </c>
      <c r="C63" s="173" t="s">
        <v>110</v>
      </c>
      <c r="D63" s="160"/>
      <c r="E63" s="161"/>
      <c r="F63" s="162"/>
      <c r="G63" s="162">
        <f>SUMIF(AG64:AG65,"&lt;&gt;NOR",G64:G65)</f>
        <v>0</v>
      </c>
      <c r="H63" s="162"/>
      <c r="I63" s="162">
        <f>SUM(I64:I65)</f>
        <v>504.81</v>
      </c>
      <c r="J63" s="162"/>
      <c r="K63" s="162">
        <f>SUM(K64:K65)</f>
        <v>4023.57</v>
      </c>
      <c r="L63" s="162"/>
      <c r="M63" s="162">
        <f>SUM(M64:M65)</f>
        <v>0</v>
      </c>
      <c r="N63" s="161"/>
      <c r="O63" s="161">
        <f>SUM(O64:O65)</f>
        <v>0.01</v>
      </c>
      <c r="P63" s="161"/>
      <c r="Q63" s="161">
        <f>SUM(Q64:Q65)</f>
        <v>0</v>
      </c>
      <c r="R63" s="162"/>
      <c r="S63" s="162"/>
      <c r="T63" s="163"/>
      <c r="U63" s="157"/>
      <c r="V63" s="157">
        <f>SUM(V64:V65)</f>
        <v>5.72</v>
      </c>
      <c r="W63" s="157"/>
      <c r="X63" s="157"/>
      <c r="Y63" s="157"/>
      <c r="AG63" t="s">
        <v>151</v>
      </c>
    </row>
    <row r="64" spans="1:60" outlineLevel="1" x14ac:dyDescent="0.2">
      <c r="A64" s="180">
        <v>38</v>
      </c>
      <c r="B64" s="181" t="s">
        <v>550</v>
      </c>
      <c r="C64" s="188" t="s">
        <v>551</v>
      </c>
      <c r="D64" s="182" t="s">
        <v>187</v>
      </c>
      <c r="E64" s="183">
        <v>42.6</v>
      </c>
      <c r="F64" s="184"/>
      <c r="G64" s="185">
        <f>ROUND(E64*F64,2)</f>
        <v>0</v>
      </c>
      <c r="H64" s="184">
        <v>5.81</v>
      </c>
      <c r="I64" s="185">
        <f>ROUND(E64*H64,2)</f>
        <v>247.51</v>
      </c>
      <c r="J64" s="184">
        <v>22.89</v>
      </c>
      <c r="K64" s="185">
        <f>ROUND(E64*J64,2)</f>
        <v>975.11</v>
      </c>
      <c r="L64" s="185">
        <v>21</v>
      </c>
      <c r="M64" s="185">
        <f>G64*(1+L64/100)</f>
        <v>0</v>
      </c>
      <c r="N64" s="183">
        <v>6.9999999999999994E-5</v>
      </c>
      <c r="O64" s="183">
        <f>ROUND(E64*N64,2)</f>
        <v>0</v>
      </c>
      <c r="P64" s="183">
        <v>0</v>
      </c>
      <c r="Q64" s="183">
        <f>ROUND(E64*P64,2)</f>
        <v>0</v>
      </c>
      <c r="R64" s="185"/>
      <c r="S64" s="185" t="s">
        <v>155</v>
      </c>
      <c r="T64" s="186" t="s">
        <v>155</v>
      </c>
      <c r="U64" s="156">
        <v>3.2480000000000002E-2</v>
      </c>
      <c r="V64" s="156">
        <f>ROUND(E64*U64,2)</f>
        <v>1.38</v>
      </c>
      <c r="W64" s="156"/>
      <c r="X64" s="156" t="s">
        <v>188</v>
      </c>
      <c r="Y64" s="156" t="s">
        <v>158</v>
      </c>
      <c r="Z64" s="146"/>
      <c r="AA64" s="146"/>
      <c r="AB64" s="146"/>
      <c r="AC64" s="146"/>
      <c r="AD64" s="146"/>
      <c r="AE64" s="146"/>
      <c r="AF64" s="146"/>
      <c r="AG64" s="146" t="s">
        <v>189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 x14ac:dyDescent="0.2">
      <c r="A65" s="180">
        <v>39</v>
      </c>
      <c r="B65" s="181" t="s">
        <v>552</v>
      </c>
      <c r="C65" s="188" t="s">
        <v>553</v>
      </c>
      <c r="D65" s="182" t="s">
        <v>187</v>
      </c>
      <c r="E65" s="183">
        <v>42.6</v>
      </c>
      <c r="F65" s="184"/>
      <c r="G65" s="185">
        <f>ROUND(E65*F65,2)</f>
        <v>0</v>
      </c>
      <c r="H65" s="184">
        <v>6.04</v>
      </c>
      <c r="I65" s="185">
        <f>ROUND(E65*H65,2)</f>
        <v>257.3</v>
      </c>
      <c r="J65" s="184">
        <v>71.56</v>
      </c>
      <c r="K65" s="185">
        <f>ROUND(E65*J65,2)</f>
        <v>3048.46</v>
      </c>
      <c r="L65" s="185">
        <v>21</v>
      </c>
      <c r="M65" s="185">
        <f>G65*(1+L65/100)</f>
        <v>0</v>
      </c>
      <c r="N65" s="183">
        <v>1.4999999999999999E-4</v>
      </c>
      <c r="O65" s="183">
        <f>ROUND(E65*N65,2)</f>
        <v>0.01</v>
      </c>
      <c r="P65" s="183">
        <v>0</v>
      </c>
      <c r="Q65" s="183">
        <f>ROUND(E65*P65,2)</f>
        <v>0</v>
      </c>
      <c r="R65" s="185"/>
      <c r="S65" s="185" t="s">
        <v>155</v>
      </c>
      <c r="T65" s="186" t="s">
        <v>155</v>
      </c>
      <c r="U65" s="156">
        <v>0.10191</v>
      </c>
      <c r="V65" s="156">
        <f>ROUND(E65*U65,2)</f>
        <v>4.34</v>
      </c>
      <c r="W65" s="156"/>
      <c r="X65" s="156" t="s">
        <v>188</v>
      </c>
      <c r="Y65" s="156" t="s">
        <v>158</v>
      </c>
      <c r="Z65" s="146"/>
      <c r="AA65" s="146"/>
      <c r="AB65" s="146"/>
      <c r="AC65" s="146"/>
      <c r="AD65" s="146"/>
      <c r="AE65" s="146"/>
      <c r="AF65" s="146"/>
      <c r="AG65" s="146" t="s">
        <v>189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x14ac:dyDescent="0.2">
      <c r="A66" s="158" t="s">
        <v>150</v>
      </c>
      <c r="B66" s="159" t="s">
        <v>113</v>
      </c>
      <c r="C66" s="173" t="s">
        <v>114</v>
      </c>
      <c r="D66" s="160"/>
      <c r="E66" s="161"/>
      <c r="F66" s="162"/>
      <c r="G66" s="162">
        <f>SUMIF(AG67:AG71,"&lt;&gt;NOR",G67:G71)</f>
        <v>0</v>
      </c>
      <c r="H66" s="162"/>
      <c r="I66" s="162">
        <f>SUM(I67:I71)</f>
        <v>0</v>
      </c>
      <c r="J66" s="162"/>
      <c r="K66" s="162">
        <f>SUM(K67:K71)</f>
        <v>30700</v>
      </c>
      <c r="L66" s="162"/>
      <c r="M66" s="162">
        <f>SUM(M67:M71)</f>
        <v>0</v>
      </c>
      <c r="N66" s="161"/>
      <c r="O66" s="161">
        <f>SUM(O67:O71)</f>
        <v>0</v>
      </c>
      <c r="P66" s="161"/>
      <c r="Q66" s="161">
        <f>SUM(Q67:Q71)</f>
        <v>0</v>
      </c>
      <c r="R66" s="162"/>
      <c r="S66" s="162"/>
      <c r="T66" s="163"/>
      <c r="U66" s="157"/>
      <c r="V66" s="157">
        <f>SUM(V67:V71)</f>
        <v>0</v>
      </c>
      <c r="W66" s="157"/>
      <c r="X66" s="157"/>
      <c r="Y66" s="157"/>
      <c r="AG66" t="s">
        <v>151</v>
      </c>
    </row>
    <row r="67" spans="1:60" ht="22.5" outlineLevel="1" x14ac:dyDescent="0.2">
      <c r="A67" s="180">
        <v>40</v>
      </c>
      <c r="B67" s="181" t="s">
        <v>439</v>
      </c>
      <c r="C67" s="188" t="s">
        <v>528</v>
      </c>
      <c r="D67" s="182" t="s">
        <v>339</v>
      </c>
      <c r="E67" s="183">
        <v>8</v>
      </c>
      <c r="F67" s="184"/>
      <c r="G67" s="185">
        <f>ROUND(E67*F67,2)</f>
        <v>0</v>
      </c>
      <c r="H67" s="184">
        <v>0</v>
      </c>
      <c r="I67" s="185">
        <f>ROUND(E67*H67,2)</f>
        <v>0</v>
      </c>
      <c r="J67" s="184">
        <v>750</v>
      </c>
      <c r="K67" s="185">
        <f>ROUND(E67*J67,2)</f>
        <v>6000</v>
      </c>
      <c r="L67" s="185">
        <v>21</v>
      </c>
      <c r="M67" s="185">
        <f>G67*(1+L67/100)</f>
        <v>0</v>
      </c>
      <c r="N67" s="183">
        <v>0</v>
      </c>
      <c r="O67" s="183">
        <f>ROUND(E67*N67,2)</f>
        <v>0</v>
      </c>
      <c r="P67" s="183">
        <v>0</v>
      </c>
      <c r="Q67" s="183">
        <f>ROUND(E67*P67,2)</f>
        <v>0</v>
      </c>
      <c r="R67" s="185"/>
      <c r="S67" s="185" t="s">
        <v>180</v>
      </c>
      <c r="T67" s="186" t="s">
        <v>156</v>
      </c>
      <c r="U67" s="156">
        <v>0</v>
      </c>
      <c r="V67" s="156">
        <f>ROUND(E67*U67,2)</f>
        <v>0</v>
      </c>
      <c r="W67" s="156"/>
      <c r="X67" s="156" t="s">
        <v>188</v>
      </c>
      <c r="Y67" s="156" t="s">
        <v>158</v>
      </c>
      <c r="Z67" s="146"/>
      <c r="AA67" s="146"/>
      <c r="AB67" s="146"/>
      <c r="AC67" s="146"/>
      <c r="AD67" s="146"/>
      <c r="AE67" s="146"/>
      <c r="AF67" s="146"/>
      <c r="AG67" s="146" t="s">
        <v>189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ht="22.5" outlineLevel="1" x14ac:dyDescent="0.2">
      <c r="A68" s="180">
        <v>41</v>
      </c>
      <c r="B68" s="181" t="s">
        <v>443</v>
      </c>
      <c r="C68" s="188" t="s">
        <v>529</v>
      </c>
      <c r="D68" s="182" t="s">
        <v>339</v>
      </c>
      <c r="E68" s="183">
        <v>3</v>
      </c>
      <c r="F68" s="184"/>
      <c r="G68" s="185">
        <f>ROUND(E68*F68,2)</f>
        <v>0</v>
      </c>
      <c r="H68" s="184">
        <v>0</v>
      </c>
      <c r="I68" s="185">
        <f>ROUND(E68*H68,2)</f>
        <v>0</v>
      </c>
      <c r="J68" s="184">
        <v>3600</v>
      </c>
      <c r="K68" s="185">
        <f>ROUND(E68*J68,2)</f>
        <v>10800</v>
      </c>
      <c r="L68" s="185">
        <v>21</v>
      </c>
      <c r="M68" s="185">
        <f>G68*(1+L68/100)</f>
        <v>0</v>
      </c>
      <c r="N68" s="183">
        <v>0</v>
      </c>
      <c r="O68" s="183">
        <f>ROUND(E68*N68,2)</f>
        <v>0</v>
      </c>
      <c r="P68" s="183">
        <v>0</v>
      </c>
      <c r="Q68" s="183">
        <f>ROUND(E68*P68,2)</f>
        <v>0</v>
      </c>
      <c r="R68" s="185"/>
      <c r="S68" s="185" t="s">
        <v>180</v>
      </c>
      <c r="T68" s="186" t="s">
        <v>156</v>
      </c>
      <c r="U68" s="156">
        <v>0</v>
      </c>
      <c r="V68" s="156">
        <f>ROUND(E68*U68,2)</f>
        <v>0</v>
      </c>
      <c r="W68" s="156"/>
      <c r="X68" s="156" t="s">
        <v>188</v>
      </c>
      <c r="Y68" s="156" t="s">
        <v>158</v>
      </c>
      <c r="Z68" s="146"/>
      <c r="AA68" s="146"/>
      <c r="AB68" s="146"/>
      <c r="AC68" s="146"/>
      <c r="AD68" s="146"/>
      <c r="AE68" s="146"/>
      <c r="AF68" s="146"/>
      <c r="AG68" s="146" t="s">
        <v>189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1" x14ac:dyDescent="0.2">
      <c r="A69" s="180">
        <v>42</v>
      </c>
      <c r="B69" s="181" t="s">
        <v>445</v>
      </c>
      <c r="C69" s="188" t="s">
        <v>530</v>
      </c>
      <c r="D69" s="182" t="s">
        <v>179</v>
      </c>
      <c r="E69" s="183">
        <v>1</v>
      </c>
      <c r="F69" s="184"/>
      <c r="G69" s="185">
        <f>ROUND(E69*F69,2)</f>
        <v>0</v>
      </c>
      <c r="H69" s="184">
        <v>0</v>
      </c>
      <c r="I69" s="185">
        <f>ROUND(E69*H69,2)</f>
        <v>0</v>
      </c>
      <c r="J69" s="184">
        <v>5000</v>
      </c>
      <c r="K69" s="185">
        <f>ROUND(E69*J69,2)</f>
        <v>5000</v>
      </c>
      <c r="L69" s="185">
        <v>21</v>
      </c>
      <c r="M69" s="185">
        <f>G69*(1+L69/100)</f>
        <v>0</v>
      </c>
      <c r="N69" s="183">
        <v>0</v>
      </c>
      <c r="O69" s="183">
        <f>ROUND(E69*N69,2)</f>
        <v>0</v>
      </c>
      <c r="P69" s="183">
        <v>0</v>
      </c>
      <c r="Q69" s="183">
        <f>ROUND(E69*P69,2)</f>
        <v>0</v>
      </c>
      <c r="R69" s="185"/>
      <c r="S69" s="185" t="s">
        <v>180</v>
      </c>
      <c r="T69" s="186" t="s">
        <v>156</v>
      </c>
      <c r="U69" s="156">
        <v>0</v>
      </c>
      <c r="V69" s="156">
        <f>ROUND(E69*U69,2)</f>
        <v>0</v>
      </c>
      <c r="W69" s="156"/>
      <c r="X69" s="156" t="s">
        <v>188</v>
      </c>
      <c r="Y69" s="156" t="s">
        <v>158</v>
      </c>
      <c r="Z69" s="146"/>
      <c r="AA69" s="146"/>
      <c r="AB69" s="146"/>
      <c r="AC69" s="146"/>
      <c r="AD69" s="146"/>
      <c r="AE69" s="146"/>
      <c r="AF69" s="146"/>
      <c r="AG69" s="146" t="s">
        <v>189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ht="22.5" outlineLevel="1" x14ac:dyDescent="0.2">
      <c r="A70" s="180">
        <v>43</v>
      </c>
      <c r="B70" s="181" t="s">
        <v>447</v>
      </c>
      <c r="C70" s="188" t="s">
        <v>531</v>
      </c>
      <c r="D70" s="182" t="s">
        <v>339</v>
      </c>
      <c r="E70" s="183">
        <v>4</v>
      </c>
      <c r="F70" s="184"/>
      <c r="G70" s="185">
        <f>ROUND(E70*F70,2)</f>
        <v>0</v>
      </c>
      <c r="H70" s="184">
        <v>0</v>
      </c>
      <c r="I70" s="185">
        <f>ROUND(E70*H70,2)</f>
        <v>0</v>
      </c>
      <c r="J70" s="184">
        <v>1250</v>
      </c>
      <c r="K70" s="185">
        <f>ROUND(E70*J70,2)</f>
        <v>5000</v>
      </c>
      <c r="L70" s="185">
        <v>21</v>
      </c>
      <c r="M70" s="185">
        <f>G70*(1+L70/100)</f>
        <v>0</v>
      </c>
      <c r="N70" s="183">
        <v>0</v>
      </c>
      <c r="O70" s="183">
        <f>ROUND(E70*N70,2)</f>
        <v>0</v>
      </c>
      <c r="P70" s="183">
        <v>0</v>
      </c>
      <c r="Q70" s="183">
        <f>ROUND(E70*P70,2)</f>
        <v>0</v>
      </c>
      <c r="R70" s="185"/>
      <c r="S70" s="185" t="s">
        <v>180</v>
      </c>
      <c r="T70" s="186" t="s">
        <v>156</v>
      </c>
      <c r="U70" s="156">
        <v>0</v>
      </c>
      <c r="V70" s="156">
        <f>ROUND(E70*U70,2)</f>
        <v>0</v>
      </c>
      <c r="W70" s="156"/>
      <c r="X70" s="156" t="s">
        <v>188</v>
      </c>
      <c r="Y70" s="156" t="s">
        <v>158</v>
      </c>
      <c r="Z70" s="146"/>
      <c r="AA70" s="146"/>
      <c r="AB70" s="146"/>
      <c r="AC70" s="146"/>
      <c r="AD70" s="146"/>
      <c r="AE70" s="146"/>
      <c r="AF70" s="146"/>
      <c r="AG70" s="146" t="s">
        <v>189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ht="33.75" outlineLevel="1" x14ac:dyDescent="0.2">
      <c r="A71" s="180">
        <v>44</v>
      </c>
      <c r="B71" s="181" t="s">
        <v>449</v>
      </c>
      <c r="C71" s="188" t="s">
        <v>532</v>
      </c>
      <c r="D71" s="182" t="s">
        <v>179</v>
      </c>
      <c r="E71" s="183">
        <v>1</v>
      </c>
      <c r="F71" s="184"/>
      <c r="G71" s="185">
        <f>ROUND(E71*F71,2)</f>
        <v>0</v>
      </c>
      <c r="H71" s="184">
        <v>0</v>
      </c>
      <c r="I71" s="185">
        <f>ROUND(E71*H71,2)</f>
        <v>0</v>
      </c>
      <c r="J71" s="184">
        <v>3900</v>
      </c>
      <c r="K71" s="185">
        <f>ROUND(E71*J71,2)</f>
        <v>3900</v>
      </c>
      <c r="L71" s="185">
        <v>21</v>
      </c>
      <c r="M71" s="185">
        <f>G71*(1+L71/100)</f>
        <v>0</v>
      </c>
      <c r="N71" s="183">
        <v>0</v>
      </c>
      <c r="O71" s="183">
        <f>ROUND(E71*N71,2)</f>
        <v>0</v>
      </c>
      <c r="P71" s="183">
        <v>0</v>
      </c>
      <c r="Q71" s="183">
        <f>ROUND(E71*P71,2)</f>
        <v>0</v>
      </c>
      <c r="R71" s="185"/>
      <c r="S71" s="185" t="s">
        <v>180</v>
      </c>
      <c r="T71" s="186" t="s">
        <v>156</v>
      </c>
      <c r="U71" s="156">
        <v>0</v>
      </c>
      <c r="V71" s="156">
        <f>ROUND(E71*U71,2)</f>
        <v>0</v>
      </c>
      <c r="W71" s="156"/>
      <c r="X71" s="156" t="s">
        <v>188</v>
      </c>
      <c r="Y71" s="156" t="s">
        <v>158</v>
      </c>
      <c r="Z71" s="146"/>
      <c r="AA71" s="146"/>
      <c r="AB71" s="146"/>
      <c r="AC71" s="146"/>
      <c r="AD71" s="146"/>
      <c r="AE71" s="146"/>
      <c r="AF71" s="146"/>
      <c r="AG71" s="146" t="s">
        <v>189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x14ac:dyDescent="0.2">
      <c r="A72" s="158" t="s">
        <v>150</v>
      </c>
      <c r="B72" s="159" t="s">
        <v>115</v>
      </c>
      <c r="C72" s="173" t="s">
        <v>116</v>
      </c>
      <c r="D72" s="160"/>
      <c r="E72" s="161"/>
      <c r="F72" s="162"/>
      <c r="G72" s="162">
        <f>SUMIF(AG73:AG73,"&lt;&gt;NOR",G73:G73)</f>
        <v>0</v>
      </c>
      <c r="H72" s="162"/>
      <c r="I72" s="162">
        <f>SUM(I73:I73)</f>
        <v>0</v>
      </c>
      <c r="J72" s="162"/>
      <c r="K72" s="162">
        <f>SUM(K73:K73)</f>
        <v>2500</v>
      </c>
      <c r="L72" s="162"/>
      <c r="M72" s="162">
        <f>SUM(M73:M73)</f>
        <v>0</v>
      </c>
      <c r="N72" s="161"/>
      <c r="O72" s="161">
        <f>SUM(O73:O73)</f>
        <v>0</v>
      </c>
      <c r="P72" s="161"/>
      <c r="Q72" s="161">
        <f>SUM(Q73:Q73)</f>
        <v>0</v>
      </c>
      <c r="R72" s="162"/>
      <c r="S72" s="162"/>
      <c r="T72" s="163"/>
      <c r="U72" s="157"/>
      <c r="V72" s="157">
        <f>SUM(V73:V73)</f>
        <v>0</v>
      </c>
      <c r="W72" s="157"/>
      <c r="X72" s="157"/>
      <c r="Y72" s="157"/>
      <c r="AG72" t="s">
        <v>151</v>
      </c>
    </row>
    <row r="73" spans="1:60" outlineLevel="1" x14ac:dyDescent="0.2">
      <c r="A73" s="180">
        <v>45</v>
      </c>
      <c r="B73" s="181" t="s">
        <v>465</v>
      </c>
      <c r="C73" s="188" t="s">
        <v>533</v>
      </c>
      <c r="D73" s="182" t="s">
        <v>179</v>
      </c>
      <c r="E73" s="183">
        <v>1</v>
      </c>
      <c r="F73" s="184"/>
      <c r="G73" s="185">
        <f>ROUND(E73*F73,2)</f>
        <v>0</v>
      </c>
      <c r="H73" s="184">
        <v>0</v>
      </c>
      <c r="I73" s="185">
        <f>ROUND(E73*H73,2)</f>
        <v>0</v>
      </c>
      <c r="J73" s="184">
        <v>2500</v>
      </c>
      <c r="K73" s="185">
        <f>ROUND(E73*J73,2)</f>
        <v>2500</v>
      </c>
      <c r="L73" s="185">
        <v>21</v>
      </c>
      <c r="M73" s="185">
        <f>G73*(1+L73/100)</f>
        <v>0</v>
      </c>
      <c r="N73" s="183">
        <v>0</v>
      </c>
      <c r="O73" s="183">
        <f>ROUND(E73*N73,2)</f>
        <v>0</v>
      </c>
      <c r="P73" s="183">
        <v>0</v>
      </c>
      <c r="Q73" s="183">
        <f>ROUND(E73*P73,2)</f>
        <v>0</v>
      </c>
      <c r="R73" s="185"/>
      <c r="S73" s="185" t="s">
        <v>180</v>
      </c>
      <c r="T73" s="186" t="s">
        <v>156</v>
      </c>
      <c r="U73" s="156">
        <v>0</v>
      </c>
      <c r="V73" s="156">
        <f>ROUND(E73*U73,2)</f>
        <v>0</v>
      </c>
      <c r="W73" s="156"/>
      <c r="X73" s="156" t="s">
        <v>188</v>
      </c>
      <c r="Y73" s="156" t="s">
        <v>158</v>
      </c>
      <c r="Z73" s="146"/>
      <c r="AA73" s="146"/>
      <c r="AB73" s="146"/>
      <c r="AC73" s="146"/>
      <c r="AD73" s="146"/>
      <c r="AE73" s="146"/>
      <c r="AF73" s="146"/>
      <c r="AG73" s="146" t="s">
        <v>189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x14ac:dyDescent="0.2">
      <c r="A74" s="158" t="s">
        <v>150</v>
      </c>
      <c r="B74" s="159" t="s">
        <v>119</v>
      </c>
      <c r="C74" s="173" t="s">
        <v>120</v>
      </c>
      <c r="D74" s="160"/>
      <c r="E74" s="161"/>
      <c r="F74" s="162"/>
      <c r="G74" s="162">
        <f>SUMIF(AG75:AG83,"&lt;&gt;NOR",G75:G83)</f>
        <v>0</v>
      </c>
      <c r="H74" s="162"/>
      <c r="I74" s="162">
        <f>SUM(I75:I83)</f>
        <v>0</v>
      </c>
      <c r="J74" s="162"/>
      <c r="K74" s="162">
        <f>SUM(K75:K83)</f>
        <v>5342.94</v>
      </c>
      <c r="L74" s="162"/>
      <c r="M74" s="162">
        <f>SUM(M75:M83)</f>
        <v>0</v>
      </c>
      <c r="N74" s="161"/>
      <c r="O74" s="161">
        <f>SUM(O75:O83)</f>
        <v>0</v>
      </c>
      <c r="P74" s="161"/>
      <c r="Q74" s="161">
        <f>SUM(Q75:Q83)</f>
        <v>0</v>
      </c>
      <c r="R74" s="162"/>
      <c r="S74" s="162"/>
      <c r="T74" s="163"/>
      <c r="U74" s="157"/>
      <c r="V74" s="157">
        <f>SUM(V75:V83)</f>
        <v>6.0900000000000007</v>
      </c>
      <c r="W74" s="157"/>
      <c r="X74" s="157"/>
      <c r="Y74" s="157"/>
      <c r="AG74" t="s">
        <v>151</v>
      </c>
    </row>
    <row r="75" spans="1:60" outlineLevel="1" x14ac:dyDescent="0.2">
      <c r="A75" s="180">
        <v>46</v>
      </c>
      <c r="B75" s="181" t="s">
        <v>479</v>
      </c>
      <c r="C75" s="188" t="s">
        <v>480</v>
      </c>
      <c r="D75" s="182" t="s">
        <v>263</v>
      </c>
      <c r="E75" s="183">
        <v>1.946</v>
      </c>
      <c r="F75" s="184"/>
      <c r="G75" s="185">
        <f>ROUND(E75*F75,2)</f>
        <v>0</v>
      </c>
      <c r="H75" s="184">
        <v>0</v>
      </c>
      <c r="I75" s="185">
        <f>ROUND(E75*H75,2)</f>
        <v>0</v>
      </c>
      <c r="J75" s="184">
        <v>413.5</v>
      </c>
      <c r="K75" s="185">
        <f>ROUND(E75*J75,2)</f>
        <v>804.67</v>
      </c>
      <c r="L75" s="185">
        <v>21</v>
      </c>
      <c r="M75" s="185">
        <f>G75*(1+L75/100)</f>
        <v>0</v>
      </c>
      <c r="N75" s="183">
        <v>0</v>
      </c>
      <c r="O75" s="183">
        <f>ROUND(E75*N75,2)</f>
        <v>0</v>
      </c>
      <c r="P75" s="183">
        <v>0</v>
      </c>
      <c r="Q75" s="183">
        <f>ROUND(E75*P75,2)</f>
        <v>0</v>
      </c>
      <c r="R75" s="185"/>
      <c r="S75" s="185" t="s">
        <v>155</v>
      </c>
      <c r="T75" s="186" t="s">
        <v>155</v>
      </c>
      <c r="U75" s="156">
        <v>0.746</v>
      </c>
      <c r="V75" s="156">
        <f>ROUND(E75*U75,2)</f>
        <v>1.45</v>
      </c>
      <c r="W75" s="156"/>
      <c r="X75" s="156" t="s">
        <v>188</v>
      </c>
      <c r="Y75" s="156" t="s">
        <v>158</v>
      </c>
      <c r="Z75" s="146"/>
      <c r="AA75" s="146"/>
      <c r="AB75" s="146"/>
      <c r="AC75" s="146"/>
      <c r="AD75" s="146"/>
      <c r="AE75" s="146"/>
      <c r="AF75" s="146"/>
      <c r="AG75" s="146" t="s">
        <v>189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1" x14ac:dyDescent="0.2">
      <c r="A76" s="180">
        <v>47</v>
      </c>
      <c r="B76" s="181" t="s">
        <v>488</v>
      </c>
      <c r="C76" s="188" t="s">
        <v>489</v>
      </c>
      <c r="D76" s="182" t="s">
        <v>263</v>
      </c>
      <c r="E76" s="183">
        <v>1.946</v>
      </c>
      <c r="F76" s="184"/>
      <c r="G76" s="185">
        <f>ROUND(E76*F76,2)</f>
        <v>0</v>
      </c>
      <c r="H76" s="184">
        <v>0</v>
      </c>
      <c r="I76" s="185">
        <f>ROUND(E76*H76,2)</f>
        <v>0</v>
      </c>
      <c r="J76" s="184">
        <v>520</v>
      </c>
      <c r="K76" s="185">
        <f>ROUND(E76*J76,2)</f>
        <v>1011.92</v>
      </c>
      <c r="L76" s="185">
        <v>21</v>
      </c>
      <c r="M76" s="185">
        <f>G76*(1+L76/100)</f>
        <v>0</v>
      </c>
      <c r="N76" s="183">
        <v>0</v>
      </c>
      <c r="O76" s="183">
        <f>ROUND(E76*N76,2)</f>
        <v>0</v>
      </c>
      <c r="P76" s="183">
        <v>0</v>
      </c>
      <c r="Q76" s="183">
        <f>ROUND(E76*P76,2)</f>
        <v>0</v>
      </c>
      <c r="R76" s="185"/>
      <c r="S76" s="185" t="s">
        <v>155</v>
      </c>
      <c r="T76" s="186" t="s">
        <v>155</v>
      </c>
      <c r="U76" s="156">
        <v>0.93300000000000005</v>
      </c>
      <c r="V76" s="156">
        <f>ROUND(E76*U76,2)</f>
        <v>1.82</v>
      </c>
      <c r="W76" s="156"/>
      <c r="X76" s="156" t="s">
        <v>188</v>
      </c>
      <c r="Y76" s="156" t="s">
        <v>158</v>
      </c>
      <c r="Z76" s="146"/>
      <c r="AA76" s="146"/>
      <c r="AB76" s="146"/>
      <c r="AC76" s="146"/>
      <c r="AD76" s="146"/>
      <c r="AE76" s="146"/>
      <c r="AF76" s="146"/>
      <c r="AG76" s="146" t="s">
        <v>189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1" x14ac:dyDescent="0.2">
      <c r="A77" s="180">
        <v>48</v>
      </c>
      <c r="B77" s="181" t="s">
        <v>490</v>
      </c>
      <c r="C77" s="188" t="s">
        <v>491</v>
      </c>
      <c r="D77" s="182" t="s">
        <v>263</v>
      </c>
      <c r="E77" s="183">
        <v>1.946</v>
      </c>
      <c r="F77" s="184"/>
      <c r="G77" s="185">
        <f>ROUND(E77*F77,2)</f>
        <v>0</v>
      </c>
      <c r="H77" s="184">
        <v>0</v>
      </c>
      <c r="I77" s="185">
        <f>ROUND(E77*H77,2)</f>
        <v>0</v>
      </c>
      <c r="J77" s="184">
        <v>487.5</v>
      </c>
      <c r="K77" s="185">
        <f>ROUND(E77*J77,2)</f>
        <v>948.68</v>
      </c>
      <c r="L77" s="185">
        <v>21</v>
      </c>
      <c r="M77" s="185">
        <f>G77*(1+L77/100)</f>
        <v>0</v>
      </c>
      <c r="N77" s="183">
        <v>0</v>
      </c>
      <c r="O77" s="183">
        <f>ROUND(E77*N77,2)</f>
        <v>0</v>
      </c>
      <c r="P77" s="183">
        <v>0</v>
      </c>
      <c r="Q77" s="183">
        <f>ROUND(E77*P77,2)</f>
        <v>0</v>
      </c>
      <c r="R77" s="185"/>
      <c r="S77" s="185" t="s">
        <v>155</v>
      </c>
      <c r="T77" s="186" t="s">
        <v>155</v>
      </c>
      <c r="U77" s="156">
        <v>0.95899999999999996</v>
      </c>
      <c r="V77" s="156">
        <f>ROUND(E77*U77,2)</f>
        <v>1.87</v>
      </c>
      <c r="W77" s="156"/>
      <c r="X77" s="156" t="s">
        <v>188</v>
      </c>
      <c r="Y77" s="156" t="s">
        <v>158</v>
      </c>
      <c r="Z77" s="146"/>
      <c r="AA77" s="146"/>
      <c r="AB77" s="146"/>
      <c r="AC77" s="146"/>
      <c r="AD77" s="146"/>
      <c r="AE77" s="146"/>
      <c r="AF77" s="146"/>
      <c r="AG77" s="146" t="s">
        <v>189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1" x14ac:dyDescent="0.2">
      <c r="A78" s="165">
        <v>49</v>
      </c>
      <c r="B78" s="166" t="s">
        <v>492</v>
      </c>
      <c r="C78" s="174" t="s">
        <v>493</v>
      </c>
      <c r="D78" s="167" t="s">
        <v>263</v>
      </c>
      <c r="E78" s="168">
        <v>1.946</v>
      </c>
      <c r="F78" s="169"/>
      <c r="G78" s="170">
        <f>ROUND(E78*F78,2)</f>
        <v>0</v>
      </c>
      <c r="H78" s="169">
        <v>0</v>
      </c>
      <c r="I78" s="170">
        <f>ROUND(E78*H78,2)</f>
        <v>0</v>
      </c>
      <c r="J78" s="169">
        <v>330.5</v>
      </c>
      <c r="K78" s="170">
        <f>ROUND(E78*J78,2)</f>
        <v>643.15</v>
      </c>
      <c r="L78" s="170">
        <v>21</v>
      </c>
      <c r="M78" s="170">
        <f>G78*(1+L78/100)</f>
        <v>0</v>
      </c>
      <c r="N78" s="168">
        <v>0</v>
      </c>
      <c r="O78" s="168">
        <f>ROUND(E78*N78,2)</f>
        <v>0</v>
      </c>
      <c r="P78" s="168">
        <v>0</v>
      </c>
      <c r="Q78" s="168">
        <f>ROUND(E78*P78,2)</f>
        <v>0</v>
      </c>
      <c r="R78" s="170"/>
      <c r="S78" s="170" t="s">
        <v>155</v>
      </c>
      <c r="T78" s="171" t="s">
        <v>155</v>
      </c>
      <c r="U78" s="156">
        <v>0.49</v>
      </c>
      <c r="V78" s="156">
        <f>ROUND(E78*U78,2)</f>
        <v>0.95</v>
      </c>
      <c r="W78" s="156"/>
      <c r="X78" s="156" t="s">
        <v>188</v>
      </c>
      <c r="Y78" s="156" t="s">
        <v>158</v>
      </c>
      <c r="Z78" s="146"/>
      <c r="AA78" s="146"/>
      <c r="AB78" s="146"/>
      <c r="AC78" s="146"/>
      <c r="AD78" s="146"/>
      <c r="AE78" s="146"/>
      <c r="AF78" s="146"/>
      <c r="AG78" s="146" t="s">
        <v>189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2" x14ac:dyDescent="0.2">
      <c r="A79" s="153"/>
      <c r="B79" s="154"/>
      <c r="C79" s="276" t="s">
        <v>494</v>
      </c>
      <c r="D79" s="277"/>
      <c r="E79" s="277"/>
      <c r="F79" s="277"/>
      <c r="G79" s="277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161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1" x14ac:dyDescent="0.2">
      <c r="A80" s="180">
        <v>50</v>
      </c>
      <c r="B80" s="181" t="s">
        <v>495</v>
      </c>
      <c r="C80" s="188" t="s">
        <v>496</v>
      </c>
      <c r="D80" s="182" t="s">
        <v>263</v>
      </c>
      <c r="E80" s="183">
        <v>19.46</v>
      </c>
      <c r="F80" s="184"/>
      <c r="G80" s="185">
        <f>ROUND(E80*F80,2)</f>
        <v>0</v>
      </c>
      <c r="H80" s="184">
        <v>0</v>
      </c>
      <c r="I80" s="185">
        <f>ROUND(E80*H80,2)</f>
        <v>0</v>
      </c>
      <c r="J80" s="184">
        <v>28.2</v>
      </c>
      <c r="K80" s="185">
        <f>ROUND(E80*J80,2)</f>
        <v>548.77</v>
      </c>
      <c r="L80" s="185">
        <v>21</v>
      </c>
      <c r="M80" s="185">
        <f>G80*(1+L80/100)</f>
        <v>0</v>
      </c>
      <c r="N80" s="183">
        <v>0</v>
      </c>
      <c r="O80" s="183">
        <f>ROUND(E80*N80,2)</f>
        <v>0</v>
      </c>
      <c r="P80" s="183">
        <v>0</v>
      </c>
      <c r="Q80" s="183">
        <f>ROUND(E80*P80,2)</f>
        <v>0</v>
      </c>
      <c r="R80" s="185"/>
      <c r="S80" s="185" t="s">
        <v>155</v>
      </c>
      <c r="T80" s="186" t="s">
        <v>155</v>
      </c>
      <c r="U80" s="156">
        <v>0</v>
      </c>
      <c r="V80" s="156">
        <f>ROUND(E80*U80,2)</f>
        <v>0</v>
      </c>
      <c r="W80" s="156"/>
      <c r="X80" s="156" t="s">
        <v>188</v>
      </c>
      <c r="Y80" s="156" t="s">
        <v>158</v>
      </c>
      <c r="Z80" s="146"/>
      <c r="AA80" s="146"/>
      <c r="AB80" s="146"/>
      <c r="AC80" s="146"/>
      <c r="AD80" s="146"/>
      <c r="AE80" s="146"/>
      <c r="AF80" s="146"/>
      <c r="AG80" s="146" t="s">
        <v>189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ht="22.5" outlineLevel="1" x14ac:dyDescent="0.2">
      <c r="A81" s="165">
        <v>51</v>
      </c>
      <c r="B81" s="166" t="s">
        <v>497</v>
      </c>
      <c r="C81" s="174" t="s">
        <v>498</v>
      </c>
      <c r="D81" s="167" t="s">
        <v>263</v>
      </c>
      <c r="E81" s="168">
        <v>5.57E-2</v>
      </c>
      <c r="F81" s="169"/>
      <c r="G81" s="170">
        <f>ROUND(E81*F81,2)</f>
        <v>0</v>
      </c>
      <c r="H81" s="169">
        <v>0</v>
      </c>
      <c r="I81" s="170">
        <f>ROUND(E81*H81,2)</f>
        <v>0</v>
      </c>
      <c r="J81" s="169">
        <v>6485</v>
      </c>
      <c r="K81" s="170">
        <f>ROUND(E81*J81,2)</f>
        <v>361.21</v>
      </c>
      <c r="L81" s="170">
        <v>21</v>
      </c>
      <c r="M81" s="170">
        <f>G81*(1+L81/100)</f>
        <v>0</v>
      </c>
      <c r="N81" s="168">
        <v>0</v>
      </c>
      <c r="O81" s="168">
        <f>ROUND(E81*N81,2)</f>
        <v>0</v>
      </c>
      <c r="P81" s="168">
        <v>0</v>
      </c>
      <c r="Q81" s="168">
        <f>ROUND(E81*P81,2)</f>
        <v>0</v>
      </c>
      <c r="R81" s="170"/>
      <c r="S81" s="170" t="s">
        <v>155</v>
      </c>
      <c r="T81" s="171" t="s">
        <v>155</v>
      </c>
      <c r="U81" s="156">
        <v>0</v>
      </c>
      <c r="V81" s="156">
        <f>ROUND(E81*U81,2)</f>
        <v>0</v>
      </c>
      <c r="W81" s="156"/>
      <c r="X81" s="156" t="s">
        <v>188</v>
      </c>
      <c r="Y81" s="156" t="s">
        <v>158</v>
      </c>
      <c r="Z81" s="146"/>
      <c r="AA81" s="146"/>
      <c r="AB81" s="146"/>
      <c r="AC81" s="146"/>
      <c r="AD81" s="146"/>
      <c r="AE81" s="146"/>
      <c r="AF81" s="146"/>
      <c r="AG81" s="146" t="s">
        <v>189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2" x14ac:dyDescent="0.2">
      <c r="A82" s="153"/>
      <c r="B82" s="154"/>
      <c r="C82" s="276" t="s">
        <v>499</v>
      </c>
      <c r="D82" s="277"/>
      <c r="E82" s="277"/>
      <c r="F82" s="277"/>
      <c r="G82" s="277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161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ht="22.5" outlineLevel="1" x14ac:dyDescent="0.2">
      <c r="A83" s="165">
        <v>52</v>
      </c>
      <c r="B83" s="166" t="s">
        <v>500</v>
      </c>
      <c r="C83" s="174" t="s">
        <v>501</v>
      </c>
      <c r="D83" s="167" t="s">
        <v>263</v>
      </c>
      <c r="E83" s="168">
        <v>1.8903000000000001</v>
      </c>
      <c r="F83" s="169"/>
      <c r="G83" s="170">
        <f>ROUND(E83*F83,2)</f>
        <v>0</v>
      </c>
      <c r="H83" s="169">
        <v>0</v>
      </c>
      <c r="I83" s="170">
        <f>ROUND(E83*H83,2)</f>
        <v>0</v>
      </c>
      <c r="J83" s="169">
        <v>542</v>
      </c>
      <c r="K83" s="170">
        <f>ROUND(E83*J83,2)</f>
        <v>1024.54</v>
      </c>
      <c r="L83" s="170">
        <v>21</v>
      </c>
      <c r="M83" s="170">
        <f>G83*(1+L83/100)</f>
        <v>0</v>
      </c>
      <c r="N83" s="168">
        <v>0</v>
      </c>
      <c r="O83" s="168">
        <f>ROUND(E83*N83,2)</f>
        <v>0</v>
      </c>
      <c r="P83" s="168">
        <v>0</v>
      </c>
      <c r="Q83" s="168">
        <f>ROUND(E83*P83,2)</f>
        <v>0</v>
      </c>
      <c r="R83" s="170"/>
      <c r="S83" s="170" t="s">
        <v>155</v>
      </c>
      <c r="T83" s="171" t="s">
        <v>155</v>
      </c>
      <c r="U83" s="156">
        <v>0</v>
      </c>
      <c r="V83" s="156">
        <f>ROUND(E83*U83,2)</f>
        <v>0</v>
      </c>
      <c r="W83" s="156"/>
      <c r="X83" s="156" t="s">
        <v>188</v>
      </c>
      <c r="Y83" s="156" t="s">
        <v>158</v>
      </c>
      <c r="Z83" s="146"/>
      <c r="AA83" s="146"/>
      <c r="AB83" s="146"/>
      <c r="AC83" s="146"/>
      <c r="AD83" s="146"/>
      <c r="AE83" s="146"/>
      <c r="AF83" s="146"/>
      <c r="AG83" s="146" t="s">
        <v>189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x14ac:dyDescent="0.2">
      <c r="A84" s="3"/>
      <c r="B84" s="4"/>
      <c r="C84" s="175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AE84">
        <v>12</v>
      </c>
      <c r="AF84">
        <v>21</v>
      </c>
      <c r="AG84" t="s">
        <v>136</v>
      </c>
    </row>
    <row r="85" spans="1:60" x14ac:dyDescent="0.2">
      <c r="A85" s="149"/>
      <c r="B85" s="150" t="s">
        <v>31</v>
      </c>
      <c r="C85" s="176"/>
      <c r="D85" s="151"/>
      <c r="E85" s="152"/>
      <c r="F85" s="152"/>
      <c r="G85" s="164">
        <f>G8+G10+G13+G15+G17+G20+G22+G24+G30+G38+G43+G48+G58+G63+G66+G72+G74</f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AE85">
        <f>SUMIF(L7:L83,AE84,G7:G83)</f>
        <v>0</v>
      </c>
      <c r="AF85">
        <f>SUMIF(L7:L83,AF84,G7:G83)</f>
        <v>0</v>
      </c>
      <c r="AG85" t="s">
        <v>181</v>
      </c>
    </row>
    <row r="86" spans="1:60" x14ac:dyDescent="0.2">
      <c r="A86" s="3"/>
      <c r="B86" s="4"/>
      <c r="C86" s="175"/>
      <c r="D86" s="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60" x14ac:dyDescent="0.2">
      <c r="A87" s="3"/>
      <c r="B87" s="4"/>
      <c r="C87" s="175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60" x14ac:dyDescent="0.2">
      <c r="A88" s="285" t="s">
        <v>182</v>
      </c>
      <c r="B88" s="285"/>
      <c r="C88" s="286"/>
      <c r="D88" s="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60" x14ac:dyDescent="0.2">
      <c r="A89" s="264"/>
      <c r="B89" s="265"/>
      <c r="C89" s="266"/>
      <c r="D89" s="265"/>
      <c r="E89" s="265"/>
      <c r="F89" s="265"/>
      <c r="G89" s="26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AG89" t="s">
        <v>183</v>
      </c>
    </row>
    <row r="90" spans="1:60" x14ac:dyDescent="0.2">
      <c r="A90" s="268"/>
      <c r="B90" s="269"/>
      <c r="C90" s="270"/>
      <c r="D90" s="269"/>
      <c r="E90" s="269"/>
      <c r="F90" s="269"/>
      <c r="G90" s="27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60" x14ac:dyDescent="0.2">
      <c r="A91" s="268"/>
      <c r="B91" s="269"/>
      <c r="C91" s="270"/>
      <c r="D91" s="269"/>
      <c r="E91" s="269"/>
      <c r="F91" s="269"/>
      <c r="G91" s="27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60" x14ac:dyDescent="0.2">
      <c r="A92" s="268"/>
      <c r="B92" s="269"/>
      <c r="C92" s="270"/>
      <c r="D92" s="269"/>
      <c r="E92" s="269"/>
      <c r="F92" s="269"/>
      <c r="G92" s="27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60" x14ac:dyDescent="0.2">
      <c r="A93" s="272"/>
      <c r="B93" s="273"/>
      <c r="C93" s="274"/>
      <c r="D93" s="273"/>
      <c r="E93" s="273"/>
      <c r="F93" s="273"/>
      <c r="G93" s="275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60" x14ac:dyDescent="0.2">
      <c r="A94" s="3"/>
      <c r="B94" s="4"/>
      <c r="C94" s="175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60" x14ac:dyDescent="0.2">
      <c r="C95" s="177"/>
      <c r="D95" s="10"/>
      <c r="AG95" t="s">
        <v>184</v>
      </c>
    </row>
    <row r="96" spans="1:60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2">
    <mergeCell ref="A1:G1"/>
    <mergeCell ref="C2:G2"/>
    <mergeCell ref="C3:G3"/>
    <mergeCell ref="C4:G4"/>
    <mergeCell ref="A88:C88"/>
    <mergeCell ref="A89:G93"/>
    <mergeCell ref="C27:G27"/>
    <mergeCell ref="C28:G28"/>
    <mergeCell ref="C33:G33"/>
    <mergeCell ref="C51:G51"/>
    <mergeCell ref="C79:G79"/>
    <mergeCell ref="C82:G8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E03BA-6EFB-4393-AB48-53A935F6D86B}">
  <dimension ref="A1:H153"/>
  <sheetViews>
    <sheetView workbookViewId="0">
      <selection activeCell="E128" sqref="E128"/>
    </sheetView>
  </sheetViews>
  <sheetFormatPr defaultRowHeight="12.75" x14ac:dyDescent="0.2"/>
  <cols>
    <col min="1" max="1" width="4.28515625" customWidth="1"/>
    <col min="2" max="2" width="5.140625" customWidth="1"/>
    <col min="3" max="3" width="5.5703125" customWidth="1"/>
    <col min="4" max="4" width="56.140625" customWidth="1"/>
    <col min="5" max="5" width="9.42578125" customWidth="1"/>
  </cols>
  <sheetData>
    <row r="1" spans="1:8" ht="15.75" x14ac:dyDescent="0.25">
      <c r="A1" s="189"/>
      <c r="B1" s="189" t="s">
        <v>564</v>
      </c>
      <c r="C1" s="189"/>
      <c r="D1" s="189"/>
      <c r="E1" s="189"/>
      <c r="F1" s="189"/>
      <c r="G1" s="189"/>
      <c r="H1" s="189"/>
    </row>
    <row r="2" spans="1:8" ht="18" x14ac:dyDescent="0.25">
      <c r="A2" s="190"/>
      <c r="B2" s="190" t="s">
        <v>565</v>
      </c>
      <c r="C2" s="190"/>
      <c r="D2" s="190"/>
      <c r="E2" s="190"/>
      <c r="F2" s="190"/>
      <c r="G2" s="190"/>
      <c r="H2" s="190"/>
    </row>
    <row r="3" spans="1:8" ht="18" x14ac:dyDescent="0.25">
      <c r="A3" s="190"/>
      <c r="B3" s="190" t="s">
        <v>566</v>
      </c>
      <c r="C3" s="190"/>
      <c r="D3" s="190"/>
      <c r="E3" s="190"/>
      <c r="F3" s="190"/>
      <c r="G3" s="190"/>
      <c r="H3" s="190"/>
    </row>
    <row r="4" spans="1:8" ht="18" x14ac:dyDescent="0.25">
      <c r="A4" s="190"/>
      <c r="B4" s="190"/>
      <c r="C4" s="190"/>
      <c r="D4" s="190"/>
      <c r="E4" s="190"/>
      <c r="F4" s="190"/>
      <c r="G4" s="190"/>
      <c r="H4" s="190"/>
    </row>
    <row r="5" spans="1:8" ht="18" x14ac:dyDescent="0.25">
      <c r="A5" s="190"/>
      <c r="B5" s="190" t="s">
        <v>567</v>
      </c>
      <c r="C5" s="190"/>
      <c r="D5" s="190"/>
      <c r="E5" s="190"/>
      <c r="F5" s="190"/>
      <c r="G5" s="190"/>
      <c r="H5" s="190"/>
    </row>
    <row r="6" spans="1:8" ht="18" x14ac:dyDescent="0.25">
      <c r="A6" s="190"/>
      <c r="B6" s="190" t="s">
        <v>568</v>
      </c>
      <c r="C6" s="190"/>
      <c r="D6" s="190"/>
      <c r="E6" s="190"/>
      <c r="F6" s="190"/>
      <c r="G6" s="190"/>
      <c r="H6" s="190"/>
    </row>
    <row r="7" spans="1:8" x14ac:dyDescent="0.2">
      <c r="A7" s="191"/>
      <c r="B7" s="191" t="s">
        <v>569</v>
      </c>
      <c r="C7" s="191"/>
      <c r="D7" s="191"/>
      <c r="E7" s="191"/>
      <c r="F7" s="191"/>
      <c r="G7" s="191"/>
      <c r="H7" s="191"/>
    </row>
    <row r="8" spans="1:8" x14ac:dyDescent="0.2">
      <c r="A8" s="191"/>
      <c r="B8" s="191" t="s">
        <v>570</v>
      </c>
      <c r="C8" s="191"/>
      <c r="D8" s="191"/>
      <c r="E8" s="191"/>
      <c r="F8" s="191"/>
      <c r="G8" s="191"/>
      <c r="H8" s="191"/>
    </row>
    <row r="9" spans="1:8" x14ac:dyDescent="0.2">
      <c r="A9" s="191"/>
      <c r="B9" s="191" t="s">
        <v>571</v>
      </c>
      <c r="C9" s="191"/>
      <c r="D9" s="191"/>
      <c r="E9" s="191"/>
      <c r="F9" s="191"/>
      <c r="G9" s="191"/>
      <c r="H9" s="191"/>
    </row>
    <row r="10" spans="1:8" x14ac:dyDescent="0.2">
      <c r="A10" s="191"/>
      <c r="B10" s="191" t="s">
        <v>572</v>
      </c>
      <c r="C10" s="191"/>
      <c r="D10" s="191"/>
      <c r="E10" s="191"/>
      <c r="F10" s="191"/>
      <c r="G10" s="191"/>
      <c r="H10" s="191"/>
    </row>
    <row r="11" spans="1:8" x14ac:dyDescent="0.2">
      <c r="A11" s="191"/>
      <c r="B11" s="191" t="s">
        <v>573</v>
      </c>
      <c r="C11" s="191"/>
      <c r="D11" s="191"/>
      <c r="E11" s="191"/>
      <c r="F11" s="191"/>
      <c r="G11" s="191"/>
      <c r="H11" s="191"/>
    </row>
    <row r="12" spans="1:8" x14ac:dyDescent="0.2">
      <c r="A12" s="191"/>
      <c r="B12" s="191" t="s">
        <v>574</v>
      </c>
      <c r="C12" s="191"/>
      <c r="D12" s="191"/>
      <c r="E12" s="191"/>
      <c r="F12" s="191"/>
      <c r="G12" s="191"/>
      <c r="H12" s="191"/>
    </row>
    <row r="13" spans="1:8" x14ac:dyDescent="0.2">
      <c r="A13" s="192"/>
      <c r="B13" s="193" t="s">
        <v>575</v>
      </c>
      <c r="C13" s="193" t="s">
        <v>576</v>
      </c>
      <c r="D13" s="193" t="s">
        <v>577</v>
      </c>
      <c r="E13" s="193" t="s">
        <v>578</v>
      </c>
      <c r="F13" s="193" t="s">
        <v>579</v>
      </c>
      <c r="G13" s="192"/>
      <c r="H13" s="192"/>
    </row>
    <row r="14" spans="1:8" x14ac:dyDescent="0.2">
      <c r="A14" s="192"/>
      <c r="B14" s="193">
        <v>210</v>
      </c>
      <c r="C14" s="193" t="s">
        <v>580</v>
      </c>
      <c r="D14" s="194" t="s">
        <v>581</v>
      </c>
      <c r="E14" s="193"/>
      <c r="F14" s="195">
        <f t="shared" ref="F14:F46" si="0">B14*E14</f>
        <v>0</v>
      </c>
      <c r="G14" s="192"/>
      <c r="H14" s="192"/>
    </row>
    <row r="15" spans="1:8" x14ac:dyDescent="0.2">
      <c r="A15" s="192"/>
      <c r="B15" s="193">
        <v>3</v>
      </c>
      <c r="C15" s="193" t="s">
        <v>582</v>
      </c>
      <c r="D15" s="193" t="s">
        <v>583</v>
      </c>
      <c r="E15" s="193"/>
      <c r="F15" s="195">
        <f t="shared" si="0"/>
        <v>0</v>
      </c>
      <c r="G15" s="192"/>
      <c r="H15" s="192"/>
    </row>
    <row r="16" spans="1:8" x14ac:dyDescent="0.2">
      <c r="A16" s="192"/>
      <c r="B16" s="193">
        <v>6</v>
      </c>
      <c r="C16" s="193" t="s">
        <v>582</v>
      </c>
      <c r="D16" s="193" t="s">
        <v>584</v>
      </c>
      <c r="E16" s="193"/>
      <c r="F16" s="195">
        <f t="shared" si="0"/>
        <v>0</v>
      </c>
      <c r="G16" s="192"/>
      <c r="H16" s="192"/>
    </row>
    <row r="17" spans="1:8" x14ac:dyDescent="0.2">
      <c r="A17" s="192"/>
      <c r="B17" s="193">
        <v>6</v>
      </c>
      <c r="C17" s="193" t="s">
        <v>582</v>
      </c>
      <c r="D17" s="193" t="s">
        <v>585</v>
      </c>
      <c r="E17" s="193"/>
      <c r="F17" s="195">
        <f t="shared" si="0"/>
        <v>0</v>
      </c>
      <c r="G17" s="192"/>
      <c r="H17" s="192"/>
    </row>
    <row r="18" spans="1:8" x14ac:dyDescent="0.2">
      <c r="A18" s="192"/>
      <c r="B18" s="193">
        <v>1</v>
      </c>
      <c r="C18" s="193" t="s">
        <v>582</v>
      </c>
      <c r="D18" s="194" t="s">
        <v>586</v>
      </c>
      <c r="E18" s="193"/>
      <c r="F18" s="195">
        <f t="shared" si="0"/>
        <v>0</v>
      </c>
      <c r="G18" s="192"/>
      <c r="H18" s="192"/>
    </row>
    <row r="19" spans="1:8" x14ac:dyDescent="0.2">
      <c r="A19" s="192"/>
      <c r="B19" s="193">
        <v>0</v>
      </c>
      <c r="C19" s="193" t="s">
        <v>580</v>
      </c>
      <c r="D19" s="194" t="s">
        <v>587</v>
      </c>
      <c r="E19" s="193"/>
      <c r="F19" s="195">
        <f t="shared" si="0"/>
        <v>0</v>
      </c>
      <c r="G19" s="192"/>
      <c r="H19" s="192"/>
    </row>
    <row r="20" spans="1:8" x14ac:dyDescent="0.2">
      <c r="A20" s="192"/>
      <c r="B20" s="193">
        <v>0</v>
      </c>
      <c r="C20" s="193" t="s">
        <v>580</v>
      </c>
      <c r="D20" s="194" t="s">
        <v>588</v>
      </c>
      <c r="E20" s="193"/>
      <c r="F20" s="195">
        <f t="shared" si="0"/>
        <v>0</v>
      </c>
      <c r="G20" s="192"/>
      <c r="H20" s="192"/>
    </row>
    <row r="21" spans="1:8" x14ac:dyDescent="0.2">
      <c r="A21" s="192"/>
      <c r="B21" s="193">
        <v>8</v>
      </c>
      <c r="C21" s="193" t="s">
        <v>580</v>
      </c>
      <c r="D21" s="194" t="s">
        <v>589</v>
      </c>
      <c r="E21" s="193"/>
      <c r="F21" s="195">
        <f t="shared" si="0"/>
        <v>0</v>
      </c>
      <c r="G21" s="192"/>
      <c r="H21" s="192"/>
    </row>
    <row r="22" spans="1:8" x14ac:dyDescent="0.2">
      <c r="A22" s="192"/>
      <c r="B22" s="193">
        <v>0</v>
      </c>
      <c r="C22" s="193" t="s">
        <v>580</v>
      </c>
      <c r="D22" s="194" t="s">
        <v>590</v>
      </c>
      <c r="E22" s="193"/>
      <c r="F22" s="195">
        <f t="shared" si="0"/>
        <v>0</v>
      </c>
      <c r="G22" s="192"/>
      <c r="H22" s="192"/>
    </row>
    <row r="23" spans="1:8" x14ac:dyDescent="0.2">
      <c r="A23" s="192"/>
      <c r="B23" s="193">
        <v>1</v>
      </c>
      <c r="C23" s="193" t="s">
        <v>582</v>
      </c>
      <c r="D23" s="194" t="s">
        <v>591</v>
      </c>
      <c r="E23" s="193"/>
      <c r="F23" s="195">
        <f t="shared" si="0"/>
        <v>0</v>
      </c>
      <c r="G23" s="192"/>
      <c r="H23" s="192"/>
    </row>
    <row r="24" spans="1:8" x14ac:dyDescent="0.2">
      <c r="A24" s="192"/>
      <c r="B24" s="193">
        <v>1</v>
      </c>
      <c r="C24" s="193" t="s">
        <v>582</v>
      </c>
      <c r="D24" s="194" t="s">
        <v>592</v>
      </c>
      <c r="E24" s="193"/>
      <c r="F24" s="195">
        <f t="shared" si="0"/>
        <v>0</v>
      </c>
      <c r="G24" s="192"/>
      <c r="H24" s="192"/>
    </row>
    <row r="25" spans="1:8" x14ac:dyDescent="0.2">
      <c r="A25" s="192"/>
      <c r="B25" s="193">
        <v>0</v>
      </c>
      <c r="C25" s="193" t="s">
        <v>582</v>
      </c>
      <c r="D25" s="194" t="s">
        <v>593</v>
      </c>
      <c r="E25" s="193"/>
      <c r="F25" s="195">
        <f t="shared" si="0"/>
        <v>0</v>
      </c>
      <c r="G25" s="192"/>
      <c r="H25" s="192"/>
    </row>
    <row r="26" spans="1:8" x14ac:dyDescent="0.2">
      <c r="A26" s="192"/>
      <c r="B26" s="193">
        <v>0</v>
      </c>
      <c r="C26" s="193" t="s">
        <v>582</v>
      </c>
      <c r="D26" s="194" t="s">
        <v>594</v>
      </c>
      <c r="E26" s="193"/>
      <c r="F26" s="195">
        <f t="shared" si="0"/>
        <v>0</v>
      </c>
      <c r="G26" s="192"/>
      <c r="H26" s="192"/>
    </row>
    <row r="27" spans="1:8" x14ac:dyDescent="0.2">
      <c r="A27" s="192"/>
      <c r="B27" s="193">
        <v>0</v>
      </c>
      <c r="C27" s="193" t="s">
        <v>582</v>
      </c>
      <c r="D27" s="194" t="s">
        <v>595</v>
      </c>
      <c r="E27" s="193"/>
      <c r="F27" s="195">
        <f t="shared" si="0"/>
        <v>0</v>
      </c>
      <c r="G27" s="192"/>
      <c r="H27" s="192"/>
    </row>
    <row r="28" spans="1:8" x14ac:dyDescent="0.2">
      <c r="A28" s="192"/>
      <c r="B28" s="193">
        <v>0</v>
      </c>
      <c r="C28" s="193" t="s">
        <v>582</v>
      </c>
      <c r="D28" s="194" t="s">
        <v>596</v>
      </c>
      <c r="E28" s="193"/>
      <c r="F28" s="195">
        <f t="shared" si="0"/>
        <v>0</v>
      </c>
      <c r="G28" s="192"/>
      <c r="H28" s="192"/>
    </row>
    <row r="29" spans="1:8" x14ac:dyDescent="0.2">
      <c r="A29" s="192"/>
      <c r="B29" s="193">
        <v>0</v>
      </c>
      <c r="C29" s="193" t="s">
        <v>582</v>
      </c>
      <c r="D29" s="194" t="s">
        <v>597</v>
      </c>
      <c r="E29" s="193"/>
      <c r="F29" s="195">
        <f t="shared" si="0"/>
        <v>0</v>
      </c>
      <c r="G29" s="192"/>
      <c r="H29" s="192"/>
    </row>
    <row r="30" spans="1:8" x14ac:dyDescent="0.2">
      <c r="A30" s="192"/>
      <c r="B30" s="193">
        <v>0</v>
      </c>
      <c r="C30" s="193" t="s">
        <v>580</v>
      </c>
      <c r="D30" s="194" t="s">
        <v>598</v>
      </c>
      <c r="E30" s="193"/>
      <c r="F30" s="195">
        <f t="shared" si="0"/>
        <v>0</v>
      </c>
      <c r="G30" s="192"/>
      <c r="H30" s="192"/>
    </row>
    <row r="31" spans="1:8" x14ac:dyDescent="0.2">
      <c r="A31" s="192"/>
      <c r="B31" s="193">
        <v>0</v>
      </c>
      <c r="C31" s="193" t="s">
        <v>580</v>
      </c>
      <c r="D31" s="194" t="s">
        <v>599</v>
      </c>
      <c r="E31" s="193"/>
      <c r="F31" s="195">
        <f t="shared" si="0"/>
        <v>0</v>
      </c>
      <c r="G31" s="192"/>
      <c r="H31" s="192"/>
    </row>
    <row r="32" spans="1:8" x14ac:dyDescent="0.2">
      <c r="A32" s="192"/>
      <c r="B32" s="193">
        <v>0</v>
      </c>
      <c r="C32" s="193" t="s">
        <v>580</v>
      </c>
      <c r="D32" s="194" t="s">
        <v>600</v>
      </c>
      <c r="E32" s="193"/>
      <c r="F32" s="195">
        <f t="shared" si="0"/>
        <v>0</v>
      </c>
      <c r="G32" s="192"/>
      <c r="H32" s="192"/>
    </row>
    <row r="33" spans="1:8" x14ac:dyDescent="0.2">
      <c r="A33" s="192"/>
      <c r="B33" s="193">
        <v>0</v>
      </c>
      <c r="C33" s="193" t="s">
        <v>580</v>
      </c>
      <c r="D33" s="194" t="s">
        <v>601</v>
      </c>
      <c r="E33" s="193"/>
      <c r="F33" s="195">
        <f t="shared" si="0"/>
        <v>0</v>
      </c>
      <c r="G33" s="192"/>
      <c r="H33" s="192"/>
    </row>
    <row r="34" spans="1:8" x14ac:dyDescent="0.2">
      <c r="A34" s="192"/>
      <c r="B34" s="193">
        <v>0</v>
      </c>
      <c r="C34" s="193" t="s">
        <v>580</v>
      </c>
      <c r="D34" s="194" t="s">
        <v>602</v>
      </c>
      <c r="E34" s="193"/>
      <c r="F34" s="195">
        <f t="shared" si="0"/>
        <v>0</v>
      </c>
      <c r="G34" s="192"/>
      <c r="H34" s="192"/>
    </row>
    <row r="35" spans="1:8" x14ac:dyDescent="0.2">
      <c r="A35" s="192"/>
      <c r="B35" s="193">
        <v>0</v>
      </c>
      <c r="C35" s="193" t="s">
        <v>580</v>
      </c>
      <c r="D35" s="194" t="s">
        <v>603</v>
      </c>
      <c r="E35" s="193"/>
      <c r="F35" s="195">
        <f t="shared" si="0"/>
        <v>0</v>
      </c>
      <c r="G35" s="192"/>
      <c r="H35" s="192"/>
    </row>
    <row r="36" spans="1:8" x14ac:dyDescent="0.2">
      <c r="A36" s="192"/>
      <c r="B36" s="193">
        <v>0</v>
      </c>
      <c r="C36" s="193" t="s">
        <v>580</v>
      </c>
      <c r="D36" s="194" t="s">
        <v>604</v>
      </c>
      <c r="E36" s="193"/>
      <c r="F36" s="195">
        <f t="shared" si="0"/>
        <v>0</v>
      </c>
      <c r="G36" s="192"/>
      <c r="H36" s="192"/>
    </row>
    <row r="37" spans="1:8" x14ac:dyDescent="0.2">
      <c r="A37" s="192"/>
      <c r="B37" s="193">
        <v>18</v>
      </c>
      <c r="C37" s="193" t="s">
        <v>582</v>
      </c>
      <c r="D37" s="194" t="s">
        <v>605</v>
      </c>
      <c r="E37" s="193"/>
      <c r="F37" s="195">
        <f t="shared" si="0"/>
        <v>0</v>
      </c>
      <c r="G37" s="192"/>
      <c r="H37" s="192"/>
    </row>
    <row r="38" spans="1:8" x14ac:dyDescent="0.2">
      <c r="A38" s="192"/>
      <c r="B38" s="193">
        <v>20</v>
      </c>
      <c r="C38" s="193" t="s">
        <v>606</v>
      </c>
      <c r="D38" s="194" t="s">
        <v>607</v>
      </c>
      <c r="E38" s="193"/>
      <c r="F38" s="195">
        <f t="shared" si="0"/>
        <v>0</v>
      </c>
      <c r="G38" s="192"/>
      <c r="H38" s="192"/>
    </row>
    <row r="39" spans="1:8" x14ac:dyDescent="0.2">
      <c r="A39" s="192"/>
      <c r="B39" s="193">
        <v>0</v>
      </c>
      <c r="C39" s="193" t="s">
        <v>606</v>
      </c>
      <c r="D39" s="194" t="s">
        <v>608</v>
      </c>
      <c r="E39" s="193"/>
      <c r="F39" s="195">
        <f t="shared" si="0"/>
        <v>0</v>
      </c>
      <c r="G39" s="192"/>
      <c r="H39" s="192"/>
    </row>
    <row r="40" spans="1:8" x14ac:dyDescent="0.2">
      <c r="A40" s="192"/>
      <c r="B40" s="193">
        <v>0</v>
      </c>
      <c r="C40" s="193" t="s">
        <v>606</v>
      </c>
      <c r="D40" s="194" t="s">
        <v>609</v>
      </c>
      <c r="E40" s="193"/>
      <c r="F40" s="195">
        <f t="shared" si="0"/>
        <v>0</v>
      </c>
      <c r="G40" s="192"/>
      <c r="H40" s="192"/>
    </row>
    <row r="41" spans="1:8" x14ac:dyDescent="0.2">
      <c r="A41" s="192"/>
      <c r="B41" s="193">
        <v>1</v>
      </c>
      <c r="C41" s="193" t="s">
        <v>582</v>
      </c>
      <c r="D41" s="194" t="s">
        <v>610</v>
      </c>
      <c r="E41" s="193"/>
      <c r="F41" s="195">
        <f t="shared" si="0"/>
        <v>0</v>
      </c>
      <c r="G41" s="192"/>
      <c r="H41" s="192"/>
    </row>
    <row r="42" spans="1:8" x14ac:dyDescent="0.2">
      <c r="A42" s="192"/>
      <c r="B42" s="193">
        <v>0</v>
      </c>
      <c r="C42" s="193" t="s">
        <v>582</v>
      </c>
      <c r="D42" s="194" t="s">
        <v>611</v>
      </c>
      <c r="E42" s="193"/>
      <c r="F42" s="195">
        <f t="shared" si="0"/>
        <v>0</v>
      </c>
      <c r="G42" s="192"/>
      <c r="H42" s="192"/>
    </row>
    <row r="43" spans="1:8" x14ac:dyDescent="0.2">
      <c r="A43" s="192"/>
      <c r="B43" s="193">
        <v>24</v>
      </c>
      <c r="C43" s="193" t="s">
        <v>612</v>
      </c>
      <c r="D43" s="194" t="s">
        <v>613</v>
      </c>
      <c r="E43" s="193"/>
      <c r="F43" s="195">
        <f t="shared" si="0"/>
        <v>0</v>
      </c>
      <c r="G43" s="192"/>
      <c r="H43" s="192"/>
    </row>
    <row r="44" spans="1:8" x14ac:dyDescent="0.2">
      <c r="A44" s="192"/>
      <c r="B44" s="193">
        <v>4</v>
      </c>
      <c r="C44" s="193" t="s">
        <v>614</v>
      </c>
      <c r="D44" s="194" t="s">
        <v>615</v>
      </c>
      <c r="E44" s="193"/>
      <c r="F44" s="195">
        <f t="shared" si="0"/>
        <v>0</v>
      </c>
      <c r="G44" s="192"/>
      <c r="H44" s="192"/>
    </row>
    <row r="45" spans="1:8" x14ac:dyDescent="0.2">
      <c r="A45" s="192"/>
      <c r="B45" s="193">
        <v>1</v>
      </c>
      <c r="C45" s="193" t="s">
        <v>582</v>
      </c>
      <c r="D45" s="194" t="s">
        <v>616</v>
      </c>
      <c r="E45" s="193"/>
      <c r="F45" s="195">
        <f t="shared" si="0"/>
        <v>0</v>
      </c>
      <c r="G45" s="192"/>
      <c r="H45" s="192"/>
    </row>
    <row r="46" spans="1:8" x14ac:dyDescent="0.2">
      <c r="A46" s="192"/>
      <c r="B46" s="193">
        <v>1</v>
      </c>
      <c r="C46" s="193" t="s">
        <v>582</v>
      </c>
      <c r="D46" s="194" t="s">
        <v>617</v>
      </c>
      <c r="E46" s="193"/>
      <c r="F46" s="195">
        <f t="shared" si="0"/>
        <v>0</v>
      </c>
      <c r="G46" s="192"/>
      <c r="H46" s="192"/>
    </row>
    <row r="47" spans="1:8" x14ac:dyDescent="0.2">
      <c r="A47" s="196"/>
      <c r="B47" s="197"/>
      <c r="C47" s="197"/>
      <c r="D47" s="197" t="s">
        <v>618</v>
      </c>
      <c r="E47" s="197"/>
      <c r="F47" s="198">
        <f>SUM(F14:F46)</f>
        <v>0</v>
      </c>
      <c r="G47" s="196"/>
      <c r="H47" s="196"/>
    </row>
    <row r="48" spans="1:8" x14ac:dyDescent="0.2">
      <c r="A48" s="196"/>
      <c r="B48" s="196"/>
      <c r="C48" s="196"/>
      <c r="D48" s="196"/>
      <c r="E48" s="196"/>
      <c r="F48" s="199"/>
      <c r="G48" s="196"/>
      <c r="H48" s="196"/>
    </row>
    <row r="50" spans="1:8" ht="18" x14ac:dyDescent="0.25">
      <c r="A50" s="190"/>
      <c r="B50" s="190" t="s">
        <v>619</v>
      </c>
      <c r="C50" s="190"/>
      <c r="D50" s="190"/>
      <c r="E50" s="190"/>
      <c r="F50" s="190"/>
      <c r="G50" s="190"/>
      <c r="H50" s="190"/>
    </row>
    <row r="51" spans="1:8" x14ac:dyDescent="0.2">
      <c r="A51" s="191"/>
      <c r="B51" s="191" t="s">
        <v>620</v>
      </c>
      <c r="C51" s="191"/>
      <c r="D51" s="191"/>
      <c r="E51" s="191"/>
      <c r="F51" s="191"/>
      <c r="G51" s="191"/>
      <c r="H51" s="191"/>
    </row>
    <row r="52" spans="1:8" x14ac:dyDescent="0.2">
      <c r="A52" s="191"/>
      <c r="B52" s="191" t="s">
        <v>621</v>
      </c>
      <c r="C52" s="191"/>
      <c r="D52" s="191"/>
      <c r="E52" s="191"/>
      <c r="F52" s="191"/>
      <c r="G52" s="191"/>
      <c r="H52" s="191"/>
    </row>
    <row r="53" spans="1:8" x14ac:dyDescent="0.2">
      <c r="A53" s="191"/>
      <c r="B53" s="191" t="s">
        <v>571</v>
      </c>
      <c r="C53" s="191"/>
      <c r="D53" s="191"/>
      <c r="E53" s="191"/>
      <c r="F53" s="191"/>
      <c r="G53" s="191"/>
      <c r="H53" s="191"/>
    </row>
    <row r="54" spans="1:8" x14ac:dyDescent="0.2">
      <c r="A54" s="191"/>
      <c r="B54" s="191" t="s">
        <v>622</v>
      </c>
      <c r="C54" s="191"/>
      <c r="D54" s="191"/>
      <c r="E54" s="191"/>
      <c r="F54" s="191"/>
      <c r="G54" s="191"/>
      <c r="H54" s="191"/>
    </row>
    <row r="55" spans="1:8" x14ac:dyDescent="0.2">
      <c r="A55" s="191"/>
      <c r="B55" s="191" t="s">
        <v>574</v>
      </c>
      <c r="C55" s="191"/>
      <c r="D55" s="191"/>
      <c r="E55" s="191"/>
      <c r="F55" s="191"/>
      <c r="G55" s="191"/>
      <c r="H55" s="191"/>
    </row>
    <row r="56" spans="1:8" x14ac:dyDescent="0.2">
      <c r="A56" s="192"/>
      <c r="B56" s="193" t="s">
        <v>575</v>
      </c>
      <c r="C56" s="193" t="s">
        <v>576</v>
      </c>
      <c r="D56" s="193" t="s">
        <v>577</v>
      </c>
      <c r="E56" s="193" t="s">
        <v>578</v>
      </c>
      <c r="F56" s="193" t="s">
        <v>579</v>
      </c>
      <c r="G56" s="192"/>
      <c r="H56" s="192"/>
    </row>
    <row r="57" spans="1:8" x14ac:dyDescent="0.2">
      <c r="A57" s="192"/>
      <c r="B57" s="193">
        <v>0</v>
      </c>
      <c r="C57" s="193" t="s">
        <v>580</v>
      </c>
      <c r="D57" s="194" t="s">
        <v>581</v>
      </c>
      <c r="E57" s="193"/>
      <c r="F57" s="195">
        <f t="shared" ref="F57:F78" si="1">B57*E57</f>
        <v>0</v>
      </c>
      <c r="G57" s="192"/>
      <c r="H57" s="192"/>
    </row>
    <row r="58" spans="1:8" x14ac:dyDescent="0.2">
      <c r="A58" s="192"/>
      <c r="B58" s="193">
        <v>0</v>
      </c>
      <c r="C58" s="193" t="s">
        <v>582</v>
      </c>
      <c r="D58" s="193" t="s">
        <v>583</v>
      </c>
      <c r="E58" s="193"/>
      <c r="F58" s="195">
        <f t="shared" si="1"/>
        <v>0</v>
      </c>
      <c r="G58" s="192"/>
      <c r="H58" s="192"/>
    </row>
    <row r="59" spans="1:8" x14ac:dyDescent="0.2">
      <c r="A59" s="192"/>
      <c r="B59" s="193">
        <v>12</v>
      </c>
      <c r="C59" s="193" t="s">
        <v>582</v>
      </c>
      <c r="D59" s="193" t="s">
        <v>584</v>
      </c>
      <c r="E59" s="193"/>
      <c r="F59" s="195">
        <f t="shared" si="1"/>
        <v>0</v>
      </c>
      <c r="G59" s="192"/>
      <c r="H59" s="192"/>
    </row>
    <row r="60" spans="1:8" x14ac:dyDescent="0.2">
      <c r="A60" s="192"/>
      <c r="B60" s="193">
        <v>0</v>
      </c>
      <c r="C60" s="193" t="s">
        <v>582</v>
      </c>
      <c r="D60" s="193" t="s">
        <v>585</v>
      </c>
      <c r="E60" s="193"/>
      <c r="F60" s="195">
        <f t="shared" si="1"/>
        <v>0</v>
      </c>
      <c r="G60" s="192"/>
      <c r="H60" s="192"/>
    </row>
    <row r="61" spans="1:8" x14ac:dyDescent="0.2">
      <c r="A61" s="192"/>
      <c r="B61" s="193">
        <v>0</v>
      </c>
      <c r="C61" s="193" t="s">
        <v>582</v>
      </c>
      <c r="D61" s="194" t="s">
        <v>586</v>
      </c>
      <c r="E61" s="193"/>
      <c r="F61" s="195">
        <f t="shared" si="1"/>
        <v>0</v>
      </c>
      <c r="G61" s="192"/>
      <c r="H61" s="192"/>
    </row>
    <row r="62" spans="1:8" x14ac:dyDescent="0.2">
      <c r="A62" s="192"/>
      <c r="B62" s="193">
        <v>0</v>
      </c>
      <c r="C62" s="193" t="s">
        <v>580</v>
      </c>
      <c r="D62" s="194" t="s">
        <v>587</v>
      </c>
      <c r="E62" s="193"/>
      <c r="F62" s="195">
        <f t="shared" si="1"/>
        <v>0</v>
      </c>
      <c r="G62" s="192"/>
      <c r="H62" s="192"/>
    </row>
    <row r="63" spans="1:8" x14ac:dyDescent="0.2">
      <c r="A63" s="192"/>
      <c r="B63" s="193">
        <v>0</v>
      </c>
      <c r="C63" s="193" t="s">
        <v>580</v>
      </c>
      <c r="D63" s="194" t="s">
        <v>588</v>
      </c>
      <c r="E63" s="193"/>
      <c r="F63" s="195">
        <f t="shared" si="1"/>
        <v>0</v>
      </c>
      <c r="G63" s="192"/>
      <c r="H63" s="192"/>
    </row>
    <row r="64" spans="1:8" x14ac:dyDescent="0.2">
      <c r="A64" s="192"/>
      <c r="B64" s="193">
        <v>0</v>
      </c>
      <c r="C64" s="193" t="s">
        <v>580</v>
      </c>
      <c r="D64" s="194" t="s">
        <v>589</v>
      </c>
      <c r="E64" s="193"/>
      <c r="F64" s="195">
        <f t="shared" si="1"/>
        <v>0</v>
      </c>
      <c r="G64" s="192"/>
      <c r="H64" s="192"/>
    </row>
    <row r="65" spans="1:8" x14ac:dyDescent="0.2">
      <c r="A65" s="192"/>
      <c r="B65" s="193">
        <v>0</v>
      </c>
      <c r="C65" s="193" t="s">
        <v>580</v>
      </c>
      <c r="D65" s="194" t="s">
        <v>590</v>
      </c>
      <c r="E65" s="193"/>
      <c r="F65" s="195">
        <f t="shared" si="1"/>
        <v>0</v>
      </c>
      <c r="G65" s="192"/>
      <c r="H65" s="192"/>
    </row>
    <row r="66" spans="1:8" x14ac:dyDescent="0.2">
      <c r="A66" s="192"/>
      <c r="B66" s="193">
        <v>24</v>
      </c>
      <c r="C66" s="193" t="s">
        <v>580</v>
      </c>
      <c r="D66" s="194" t="s">
        <v>623</v>
      </c>
      <c r="E66" s="193"/>
      <c r="F66" s="195">
        <f t="shared" si="1"/>
        <v>0</v>
      </c>
      <c r="G66" s="192"/>
      <c r="H66" s="192"/>
    </row>
    <row r="67" spans="1:8" x14ac:dyDescent="0.2">
      <c r="A67" s="192"/>
      <c r="B67" s="193">
        <v>0</v>
      </c>
      <c r="C67" s="193" t="s">
        <v>582</v>
      </c>
      <c r="D67" s="194" t="s">
        <v>591</v>
      </c>
      <c r="E67" s="193"/>
      <c r="F67" s="195">
        <f t="shared" si="1"/>
        <v>0</v>
      </c>
      <c r="G67" s="192"/>
      <c r="H67" s="192"/>
    </row>
    <row r="68" spans="1:8" x14ac:dyDescent="0.2">
      <c r="A68" s="192"/>
      <c r="B68" s="193">
        <v>0</v>
      </c>
      <c r="C68" s="193" t="s">
        <v>582</v>
      </c>
      <c r="D68" s="194" t="s">
        <v>592</v>
      </c>
      <c r="E68" s="193"/>
      <c r="F68" s="195">
        <f t="shared" si="1"/>
        <v>0</v>
      </c>
      <c r="G68" s="192"/>
      <c r="H68" s="192"/>
    </row>
    <row r="69" spans="1:8" x14ac:dyDescent="0.2">
      <c r="A69" s="192"/>
      <c r="B69" s="193">
        <v>24</v>
      </c>
      <c r="C69" s="193" t="s">
        <v>582</v>
      </c>
      <c r="D69" s="194" t="s">
        <v>605</v>
      </c>
      <c r="E69" s="193"/>
      <c r="F69" s="195">
        <f t="shared" si="1"/>
        <v>0</v>
      </c>
      <c r="G69" s="192"/>
      <c r="H69" s="192"/>
    </row>
    <row r="70" spans="1:8" x14ac:dyDescent="0.2">
      <c r="A70" s="192"/>
      <c r="B70" s="193">
        <v>0</v>
      </c>
      <c r="C70" s="193" t="s">
        <v>606</v>
      </c>
      <c r="D70" s="194" t="s">
        <v>607</v>
      </c>
      <c r="E70" s="193"/>
      <c r="F70" s="195">
        <f t="shared" si="1"/>
        <v>0</v>
      </c>
      <c r="G70" s="192"/>
      <c r="H70" s="192"/>
    </row>
    <row r="71" spans="1:8" x14ac:dyDescent="0.2">
      <c r="A71" s="192"/>
      <c r="B71" s="193">
        <v>0</v>
      </c>
      <c r="C71" s="193" t="s">
        <v>606</v>
      </c>
      <c r="D71" s="194" t="s">
        <v>608</v>
      </c>
      <c r="E71" s="193"/>
      <c r="F71" s="195">
        <f t="shared" si="1"/>
        <v>0</v>
      </c>
      <c r="G71" s="192"/>
      <c r="H71" s="192"/>
    </row>
    <row r="72" spans="1:8" x14ac:dyDescent="0.2">
      <c r="A72" s="192"/>
      <c r="B72" s="193">
        <v>0</v>
      </c>
      <c r="C72" s="193" t="s">
        <v>606</v>
      </c>
      <c r="D72" s="194" t="s">
        <v>609</v>
      </c>
      <c r="E72" s="193"/>
      <c r="F72" s="195">
        <f t="shared" si="1"/>
        <v>0</v>
      </c>
      <c r="G72" s="192"/>
      <c r="H72" s="192"/>
    </row>
    <row r="73" spans="1:8" x14ac:dyDescent="0.2">
      <c r="A73" s="192"/>
      <c r="B73" s="193">
        <v>0</v>
      </c>
      <c r="C73" s="193" t="s">
        <v>582</v>
      </c>
      <c r="D73" s="194" t="s">
        <v>610</v>
      </c>
      <c r="E73" s="193"/>
      <c r="F73" s="195">
        <f t="shared" si="1"/>
        <v>0</v>
      </c>
      <c r="G73" s="192"/>
      <c r="H73" s="192"/>
    </row>
    <row r="74" spans="1:8" x14ac:dyDescent="0.2">
      <c r="A74" s="192"/>
      <c r="B74" s="193">
        <v>0</v>
      </c>
      <c r="C74" s="193" t="s">
        <v>582</v>
      </c>
      <c r="D74" s="194" t="s">
        <v>611</v>
      </c>
      <c r="E74" s="193"/>
      <c r="F74" s="195">
        <f t="shared" si="1"/>
        <v>0</v>
      </c>
      <c r="G74" s="192"/>
      <c r="H74" s="192"/>
    </row>
    <row r="75" spans="1:8" x14ac:dyDescent="0.2">
      <c r="A75" s="192"/>
      <c r="B75" s="193">
        <v>60</v>
      </c>
      <c r="C75" s="193" t="s">
        <v>612</v>
      </c>
      <c r="D75" s="194" t="s">
        <v>613</v>
      </c>
      <c r="E75" s="193"/>
      <c r="F75" s="195">
        <f t="shared" si="1"/>
        <v>0</v>
      </c>
      <c r="G75" s="192"/>
      <c r="H75" s="192"/>
    </row>
    <row r="76" spans="1:8" x14ac:dyDescent="0.2">
      <c r="A76" s="192"/>
      <c r="B76" s="193">
        <v>6</v>
      </c>
      <c r="C76" s="193" t="s">
        <v>614</v>
      </c>
      <c r="D76" s="194" t="s">
        <v>615</v>
      </c>
      <c r="E76" s="193"/>
      <c r="F76" s="195">
        <f t="shared" si="1"/>
        <v>0</v>
      </c>
      <c r="G76" s="192"/>
      <c r="H76" s="192"/>
    </row>
    <row r="77" spans="1:8" x14ac:dyDescent="0.2">
      <c r="A77" s="192"/>
      <c r="B77" s="193">
        <v>1</v>
      </c>
      <c r="C77" s="193" t="s">
        <v>582</v>
      </c>
      <c r="D77" s="194" t="s">
        <v>616</v>
      </c>
      <c r="E77" s="193"/>
      <c r="F77" s="195">
        <f t="shared" si="1"/>
        <v>0</v>
      </c>
      <c r="G77" s="192"/>
      <c r="H77" s="192"/>
    </row>
    <row r="78" spans="1:8" x14ac:dyDescent="0.2">
      <c r="A78" s="192"/>
      <c r="B78" s="193">
        <v>1</v>
      </c>
      <c r="C78" s="193" t="s">
        <v>582</v>
      </c>
      <c r="D78" s="194" t="s">
        <v>617</v>
      </c>
      <c r="E78" s="193"/>
      <c r="F78" s="195">
        <f t="shared" si="1"/>
        <v>0</v>
      </c>
      <c r="G78" s="192"/>
      <c r="H78" s="192"/>
    </row>
    <row r="79" spans="1:8" x14ac:dyDescent="0.2">
      <c r="A79" s="196"/>
      <c r="B79" s="197"/>
      <c r="C79" s="197"/>
      <c r="D79" s="197" t="s">
        <v>618</v>
      </c>
      <c r="E79" s="197"/>
      <c r="F79" s="198">
        <f>SUM(F57:F78)</f>
        <v>0</v>
      </c>
      <c r="G79" s="196"/>
      <c r="H79" s="196"/>
    </row>
    <row r="80" spans="1:8" x14ac:dyDescent="0.2">
      <c r="A80" s="196"/>
      <c r="B80" s="196"/>
      <c r="C80" s="196"/>
      <c r="D80" s="196"/>
      <c r="E80" s="196"/>
      <c r="F80" s="199"/>
      <c r="G80" s="196"/>
      <c r="H80" s="196"/>
    </row>
    <row r="81" spans="1:8" x14ac:dyDescent="0.2">
      <c r="A81" s="196"/>
      <c r="B81" s="196"/>
      <c r="C81" s="196"/>
      <c r="D81" s="196"/>
      <c r="E81" s="196"/>
      <c r="F81" s="199"/>
      <c r="G81" s="196"/>
      <c r="H81" s="196"/>
    </row>
    <row r="82" spans="1:8" ht="18" x14ac:dyDescent="0.25">
      <c r="A82" s="190"/>
      <c r="B82" s="190" t="s">
        <v>624</v>
      </c>
      <c r="C82" s="190"/>
      <c r="D82" s="190"/>
      <c r="E82" s="190"/>
      <c r="F82" s="190"/>
      <c r="G82" s="190"/>
      <c r="H82" s="190"/>
    </row>
    <row r="83" spans="1:8" x14ac:dyDescent="0.2">
      <c r="A83" s="191"/>
      <c r="B83" s="191" t="s">
        <v>625</v>
      </c>
      <c r="C83" s="191"/>
      <c r="D83" s="191"/>
      <c r="E83" s="191"/>
      <c r="F83" s="191"/>
      <c r="G83" s="191"/>
      <c r="H83" s="191"/>
    </row>
    <row r="84" spans="1:8" x14ac:dyDescent="0.2">
      <c r="A84" s="191"/>
      <c r="B84" s="191" t="s">
        <v>626</v>
      </c>
      <c r="C84" s="191"/>
      <c r="D84" s="191"/>
      <c r="E84" s="191"/>
      <c r="F84" s="191"/>
      <c r="G84" s="191"/>
      <c r="H84" s="191"/>
    </row>
    <row r="85" spans="1:8" x14ac:dyDescent="0.2">
      <c r="A85" s="191"/>
      <c r="B85" s="191" t="s">
        <v>571</v>
      </c>
      <c r="C85" s="191"/>
      <c r="D85" s="191"/>
      <c r="E85" s="191"/>
      <c r="F85" s="191"/>
      <c r="G85" s="191"/>
      <c r="H85" s="191"/>
    </row>
    <row r="86" spans="1:8" x14ac:dyDescent="0.2">
      <c r="A86" s="191"/>
      <c r="B86" s="191" t="s">
        <v>622</v>
      </c>
      <c r="C86" s="191"/>
      <c r="D86" s="191"/>
      <c r="E86" s="191"/>
      <c r="F86" s="191"/>
      <c r="G86" s="191"/>
      <c r="H86" s="191"/>
    </row>
    <row r="87" spans="1:8" x14ac:dyDescent="0.2">
      <c r="A87" s="191"/>
      <c r="B87" s="191" t="s">
        <v>574</v>
      </c>
      <c r="C87" s="191"/>
      <c r="D87" s="191"/>
      <c r="E87" s="191"/>
      <c r="F87" s="191"/>
      <c r="G87" s="191"/>
      <c r="H87" s="191"/>
    </row>
    <row r="88" spans="1:8" x14ac:dyDescent="0.2">
      <c r="A88" s="192"/>
      <c r="B88" s="193" t="s">
        <v>575</v>
      </c>
      <c r="C88" s="193" t="s">
        <v>576</v>
      </c>
      <c r="D88" s="193" t="s">
        <v>577</v>
      </c>
      <c r="E88" s="193" t="s">
        <v>578</v>
      </c>
      <c r="F88" s="193" t="s">
        <v>579</v>
      </c>
      <c r="G88" s="192"/>
      <c r="H88" s="192"/>
    </row>
    <row r="89" spans="1:8" x14ac:dyDescent="0.2">
      <c r="A89" s="192"/>
      <c r="B89" s="193">
        <v>0</v>
      </c>
      <c r="C89" s="193" t="s">
        <v>580</v>
      </c>
      <c r="D89" s="194" t="s">
        <v>581</v>
      </c>
      <c r="E89" s="193"/>
      <c r="F89" s="195">
        <f t="shared" ref="F89:F110" si="2">B89*E89</f>
        <v>0</v>
      </c>
      <c r="G89" s="192"/>
      <c r="H89" s="192"/>
    </row>
    <row r="90" spans="1:8" x14ac:dyDescent="0.2">
      <c r="A90" s="192"/>
      <c r="B90" s="193">
        <v>2</v>
      </c>
      <c r="C90" s="193" t="s">
        <v>582</v>
      </c>
      <c r="D90" s="193" t="s">
        <v>583</v>
      </c>
      <c r="E90" s="193"/>
      <c r="F90" s="195">
        <f t="shared" si="2"/>
        <v>0</v>
      </c>
      <c r="G90" s="192"/>
      <c r="H90" s="192"/>
    </row>
    <row r="91" spans="1:8" x14ac:dyDescent="0.2">
      <c r="A91" s="192"/>
      <c r="B91" s="193">
        <v>0</v>
      </c>
      <c r="C91" s="193" t="s">
        <v>582</v>
      </c>
      <c r="D91" s="193" t="s">
        <v>584</v>
      </c>
      <c r="E91" s="193"/>
      <c r="F91" s="195">
        <f t="shared" si="2"/>
        <v>0</v>
      </c>
      <c r="G91" s="192"/>
      <c r="H91" s="192"/>
    </row>
    <row r="92" spans="1:8" x14ac:dyDescent="0.2">
      <c r="A92" s="192"/>
      <c r="B92" s="193">
        <v>0</v>
      </c>
      <c r="C92" s="193" t="s">
        <v>582</v>
      </c>
      <c r="D92" s="193" t="s">
        <v>585</v>
      </c>
      <c r="E92" s="193"/>
      <c r="F92" s="195">
        <f t="shared" si="2"/>
        <v>0</v>
      </c>
      <c r="G92" s="192"/>
      <c r="H92" s="192"/>
    </row>
    <row r="93" spans="1:8" x14ac:dyDescent="0.2">
      <c r="A93" s="192"/>
      <c r="B93" s="193">
        <v>0</v>
      </c>
      <c r="C93" s="193" t="s">
        <v>582</v>
      </c>
      <c r="D93" s="194" t="s">
        <v>586</v>
      </c>
      <c r="E93" s="193"/>
      <c r="F93" s="195">
        <f t="shared" si="2"/>
        <v>0</v>
      </c>
      <c r="G93" s="192"/>
      <c r="H93" s="192"/>
    </row>
    <row r="94" spans="1:8" x14ac:dyDescent="0.2">
      <c r="A94" s="192"/>
      <c r="B94" s="193">
        <v>0</v>
      </c>
      <c r="C94" s="193" t="s">
        <v>580</v>
      </c>
      <c r="D94" s="194" t="s">
        <v>587</v>
      </c>
      <c r="E94" s="193"/>
      <c r="F94" s="195">
        <f t="shared" si="2"/>
        <v>0</v>
      </c>
      <c r="G94" s="192"/>
      <c r="H94" s="192"/>
    </row>
    <row r="95" spans="1:8" x14ac:dyDescent="0.2">
      <c r="A95" s="192"/>
      <c r="B95" s="193">
        <v>0</v>
      </c>
      <c r="C95" s="193" t="s">
        <v>580</v>
      </c>
      <c r="D95" s="194" t="s">
        <v>588</v>
      </c>
      <c r="E95" s="193"/>
      <c r="F95" s="195">
        <f t="shared" si="2"/>
        <v>0</v>
      </c>
      <c r="G95" s="192"/>
      <c r="H95" s="192"/>
    </row>
    <row r="96" spans="1:8" x14ac:dyDescent="0.2">
      <c r="A96" s="192"/>
      <c r="B96" s="193">
        <v>0</v>
      </c>
      <c r="C96" s="193" t="s">
        <v>580</v>
      </c>
      <c r="D96" s="194" t="s">
        <v>589</v>
      </c>
      <c r="E96" s="193"/>
      <c r="F96" s="195">
        <f t="shared" si="2"/>
        <v>0</v>
      </c>
      <c r="G96" s="192"/>
      <c r="H96" s="192"/>
    </row>
    <row r="97" spans="1:8" x14ac:dyDescent="0.2">
      <c r="A97" s="192"/>
      <c r="B97" s="193">
        <v>0</v>
      </c>
      <c r="C97" s="193" t="s">
        <v>580</v>
      </c>
      <c r="D97" s="194" t="s">
        <v>590</v>
      </c>
      <c r="E97" s="193"/>
      <c r="F97" s="195">
        <f t="shared" si="2"/>
        <v>0</v>
      </c>
      <c r="G97" s="192"/>
      <c r="H97" s="192"/>
    </row>
    <row r="98" spans="1:8" x14ac:dyDescent="0.2">
      <c r="A98" s="192"/>
      <c r="B98" s="193">
        <v>4</v>
      </c>
      <c r="C98" s="193" t="s">
        <v>580</v>
      </c>
      <c r="D98" s="194" t="s">
        <v>623</v>
      </c>
      <c r="E98" s="193"/>
      <c r="F98" s="195">
        <f t="shared" si="2"/>
        <v>0</v>
      </c>
      <c r="G98" s="192"/>
      <c r="H98" s="192"/>
    </row>
    <row r="99" spans="1:8" x14ac:dyDescent="0.2">
      <c r="A99" s="192"/>
      <c r="B99" s="193">
        <v>0</v>
      </c>
      <c r="C99" s="193" t="s">
        <v>582</v>
      </c>
      <c r="D99" s="194" t="s">
        <v>591</v>
      </c>
      <c r="E99" s="193"/>
      <c r="F99" s="195">
        <f t="shared" si="2"/>
        <v>0</v>
      </c>
      <c r="G99" s="192"/>
      <c r="H99" s="192"/>
    </row>
    <row r="100" spans="1:8" x14ac:dyDescent="0.2">
      <c r="A100" s="192"/>
      <c r="B100" s="193">
        <v>0</v>
      </c>
      <c r="C100" s="193" t="s">
        <v>582</v>
      </c>
      <c r="D100" s="194" t="s">
        <v>592</v>
      </c>
      <c r="E100" s="193"/>
      <c r="F100" s="195">
        <f t="shared" si="2"/>
        <v>0</v>
      </c>
      <c r="G100" s="192"/>
      <c r="H100" s="192"/>
    </row>
    <row r="101" spans="1:8" x14ac:dyDescent="0.2">
      <c r="A101" s="192"/>
      <c r="B101" s="193">
        <v>4</v>
      </c>
      <c r="C101" s="193" t="s">
        <v>582</v>
      </c>
      <c r="D101" s="194" t="s">
        <v>605</v>
      </c>
      <c r="E101" s="193"/>
      <c r="F101" s="195">
        <f t="shared" si="2"/>
        <v>0</v>
      </c>
      <c r="G101" s="192"/>
      <c r="H101" s="192"/>
    </row>
    <row r="102" spans="1:8" x14ac:dyDescent="0.2">
      <c r="A102" s="192"/>
      <c r="B102" s="193">
        <v>0</v>
      </c>
      <c r="C102" s="193" t="s">
        <v>606</v>
      </c>
      <c r="D102" s="194" t="s">
        <v>607</v>
      </c>
      <c r="E102" s="193"/>
      <c r="F102" s="195">
        <f t="shared" si="2"/>
        <v>0</v>
      </c>
      <c r="G102" s="192"/>
      <c r="H102" s="192"/>
    </row>
    <row r="103" spans="1:8" x14ac:dyDescent="0.2">
      <c r="A103" s="192"/>
      <c r="B103" s="193">
        <v>0</v>
      </c>
      <c r="C103" s="193" t="s">
        <v>606</v>
      </c>
      <c r="D103" s="194" t="s">
        <v>608</v>
      </c>
      <c r="E103" s="193"/>
      <c r="F103" s="195">
        <f t="shared" si="2"/>
        <v>0</v>
      </c>
      <c r="G103" s="192"/>
      <c r="H103" s="192"/>
    </row>
    <row r="104" spans="1:8" x14ac:dyDescent="0.2">
      <c r="A104" s="192"/>
      <c r="B104" s="193">
        <v>0</v>
      </c>
      <c r="C104" s="193" t="s">
        <v>606</v>
      </c>
      <c r="D104" s="194" t="s">
        <v>609</v>
      </c>
      <c r="E104" s="193"/>
      <c r="F104" s="195">
        <f t="shared" si="2"/>
        <v>0</v>
      </c>
      <c r="G104" s="192"/>
      <c r="H104" s="192"/>
    </row>
    <row r="105" spans="1:8" x14ac:dyDescent="0.2">
      <c r="A105" s="192"/>
      <c r="B105" s="193">
        <v>0</v>
      </c>
      <c r="C105" s="193" t="s">
        <v>582</v>
      </c>
      <c r="D105" s="194" t="s">
        <v>610</v>
      </c>
      <c r="E105" s="193"/>
      <c r="F105" s="195">
        <f t="shared" si="2"/>
        <v>0</v>
      </c>
      <c r="G105" s="192"/>
      <c r="H105" s="192"/>
    </row>
    <row r="106" spans="1:8" x14ac:dyDescent="0.2">
      <c r="A106" s="192"/>
      <c r="B106" s="193">
        <v>0</v>
      </c>
      <c r="C106" s="193" t="s">
        <v>582</v>
      </c>
      <c r="D106" s="194" t="s">
        <v>611</v>
      </c>
      <c r="E106" s="193"/>
      <c r="F106" s="195">
        <f t="shared" si="2"/>
        <v>0</v>
      </c>
      <c r="G106" s="192"/>
      <c r="H106" s="192"/>
    </row>
    <row r="107" spans="1:8" x14ac:dyDescent="0.2">
      <c r="A107" s="192"/>
      <c r="B107" s="193">
        <v>10</v>
      </c>
      <c r="C107" s="193" t="s">
        <v>612</v>
      </c>
      <c r="D107" s="194" t="s">
        <v>613</v>
      </c>
      <c r="E107" s="193"/>
      <c r="F107" s="195">
        <f t="shared" si="2"/>
        <v>0</v>
      </c>
      <c r="G107" s="192"/>
      <c r="H107" s="192"/>
    </row>
    <row r="108" spans="1:8" x14ac:dyDescent="0.2">
      <c r="A108" s="192"/>
      <c r="B108" s="193">
        <v>2</v>
      </c>
      <c r="C108" s="193" t="s">
        <v>614</v>
      </c>
      <c r="D108" s="194" t="s">
        <v>615</v>
      </c>
      <c r="E108" s="193"/>
      <c r="F108" s="195">
        <f t="shared" si="2"/>
        <v>0</v>
      </c>
      <c r="G108" s="192"/>
      <c r="H108" s="192"/>
    </row>
    <row r="109" spans="1:8" x14ac:dyDescent="0.2">
      <c r="A109" s="192"/>
      <c r="B109" s="193">
        <v>1</v>
      </c>
      <c r="C109" s="193" t="s">
        <v>582</v>
      </c>
      <c r="D109" s="194" t="s">
        <v>616</v>
      </c>
      <c r="E109" s="193"/>
      <c r="F109" s="195">
        <f t="shared" si="2"/>
        <v>0</v>
      </c>
      <c r="G109" s="192"/>
      <c r="H109" s="192"/>
    </row>
    <row r="110" spans="1:8" x14ac:dyDescent="0.2">
      <c r="A110" s="192"/>
      <c r="B110" s="193">
        <v>1</v>
      </c>
      <c r="C110" s="193" t="s">
        <v>582</v>
      </c>
      <c r="D110" s="194" t="s">
        <v>617</v>
      </c>
      <c r="E110" s="193"/>
      <c r="F110" s="195">
        <f t="shared" si="2"/>
        <v>0</v>
      </c>
      <c r="G110" s="192"/>
      <c r="H110" s="192"/>
    </row>
    <row r="111" spans="1:8" x14ac:dyDescent="0.2">
      <c r="A111" s="196"/>
      <c r="B111" s="197"/>
      <c r="C111" s="197"/>
      <c r="D111" s="197" t="s">
        <v>618</v>
      </c>
      <c r="E111" s="197"/>
      <c r="F111" s="198">
        <f>SUM(F89:F110)</f>
        <v>0</v>
      </c>
      <c r="G111" s="196"/>
      <c r="H111" s="196"/>
    </row>
    <row r="112" spans="1:8" x14ac:dyDescent="0.2">
      <c r="A112" s="196"/>
      <c r="B112" s="196"/>
      <c r="C112" s="196"/>
      <c r="D112" s="196"/>
      <c r="E112" s="196"/>
      <c r="F112" s="199"/>
      <c r="G112" s="196"/>
      <c r="H112" s="196"/>
    </row>
    <row r="113" spans="1:8" x14ac:dyDescent="0.2">
      <c r="A113" s="196"/>
      <c r="B113" s="196"/>
      <c r="C113" s="196"/>
      <c r="D113" s="196"/>
      <c r="E113" s="196"/>
      <c r="F113" s="199"/>
      <c r="G113" s="196"/>
      <c r="H113" s="196"/>
    </row>
    <row r="115" spans="1:8" ht="18" x14ac:dyDescent="0.25">
      <c r="A115" s="190"/>
      <c r="B115" s="190" t="s">
        <v>627</v>
      </c>
      <c r="C115" s="190"/>
      <c r="D115" s="190"/>
      <c r="E115" s="190"/>
      <c r="F115" s="190"/>
      <c r="G115" s="190"/>
      <c r="H115" s="190"/>
    </row>
    <row r="116" spans="1:8" x14ac:dyDescent="0.2">
      <c r="A116" s="191"/>
      <c r="B116" s="191" t="s">
        <v>628</v>
      </c>
      <c r="C116" s="191"/>
      <c r="D116" s="191"/>
      <c r="E116" s="191"/>
      <c r="F116" s="191"/>
      <c r="G116" s="191"/>
      <c r="H116" s="191"/>
    </row>
    <row r="117" spans="1:8" x14ac:dyDescent="0.2">
      <c r="A117" s="191"/>
      <c r="B117" s="191" t="s">
        <v>629</v>
      </c>
      <c r="C117" s="191"/>
      <c r="D117" s="191"/>
      <c r="E117" s="191"/>
      <c r="F117" s="191"/>
      <c r="G117" s="191"/>
      <c r="H117" s="191"/>
    </row>
    <row r="118" spans="1:8" x14ac:dyDescent="0.2">
      <c r="A118" s="191"/>
      <c r="B118" s="191" t="s">
        <v>630</v>
      </c>
      <c r="C118" s="191"/>
      <c r="D118" s="191"/>
      <c r="E118" s="191"/>
      <c r="F118" s="191"/>
      <c r="G118" s="191"/>
      <c r="H118" s="191"/>
    </row>
    <row r="119" spans="1:8" x14ac:dyDescent="0.2">
      <c r="A119" s="191"/>
      <c r="B119" s="191" t="s">
        <v>631</v>
      </c>
      <c r="C119" s="191"/>
      <c r="D119" s="191"/>
      <c r="E119" s="191"/>
      <c r="F119" s="191"/>
      <c r="G119" s="191"/>
      <c r="H119" s="191"/>
    </row>
    <row r="120" spans="1:8" x14ac:dyDescent="0.2">
      <c r="A120" s="191"/>
      <c r="B120" s="191" t="s">
        <v>632</v>
      </c>
      <c r="C120" s="191"/>
      <c r="D120" s="191"/>
      <c r="E120" s="191"/>
      <c r="F120" s="191"/>
      <c r="G120" s="191"/>
      <c r="H120" s="191"/>
    </row>
    <row r="121" spans="1:8" x14ac:dyDescent="0.2">
      <c r="A121" s="191"/>
      <c r="B121" s="191" t="s">
        <v>633</v>
      </c>
      <c r="C121" s="191"/>
      <c r="D121" s="191"/>
      <c r="E121" s="191"/>
      <c r="F121" s="191"/>
      <c r="G121" s="191"/>
      <c r="H121" s="191"/>
    </row>
    <row r="122" spans="1:8" x14ac:dyDescent="0.2">
      <c r="A122" s="191"/>
      <c r="B122" s="191" t="s">
        <v>573</v>
      </c>
      <c r="C122" s="191"/>
      <c r="D122" s="191"/>
      <c r="E122" s="191"/>
      <c r="F122" s="191"/>
      <c r="G122" s="191"/>
      <c r="H122" s="191"/>
    </row>
    <row r="123" spans="1:8" x14ac:dyDescent="0.2">
      <c r="A123" s="191"/>
      <c r="B123" s="191" t="s">
        <v>574</v>
      </c>
      <c r="C123" s="191"/>
      <c r="D123" s="191"/>
      <c r="E123" s="191"/>
      <c r="F123" s="191"/>
      <c r="G123" s="191"/>
      <c r="H123" s="191"/>
    </row>
    <row r="124" spans="1:8" x14ac:dyDescent="0.2">
      <c r="A124" s="192"/>
      <c r="B124" s="193" t="s">
        <v>575</v>
      </c>
      <c r="C124" s="193" t="s">
        <v>576</v>
      </c>
      <c r="D124" s="193" t="s">
        <v>577</v>
      </c>
      <c r="E124" s="193" t="s">
        <v>578</v>
      </c>
      <c r="F124" s="193" t="s">
        <v>579</v>
      </c>
      <c r="G124" s="192"/>
      <c r="H124" s="192"/>
    </row>
    <row r="125" spans="1:8" x14ac:dyDescent="0.2">
      <c r="A125" s="192"/>
      <c r="B125" s="193">
        <v>60</v>
      </c>
      <c r="C125" s="193" t="s">
        <v>580</v>
      </c>
      <c r="D125" s="194" t="s">
        <v>581</v>
      </c>
      <c r="E125" s="193"/>
      <c r="F125" s="195">
        <f t="shared" ref="F125:F150" si="3">B125*E125</f>
        <v>0</v>
      </c>
      <c r="G125" s="192"/>
      <c r="H125" s="192"/>
    </row>
    <row r="126" spans="1:8" x14ac:dyDescent="0.2">
      <c r="A126" s="192"/>
      <c r="B126" s="193">
        <v>0</v>
      </c>
      <c r="C126" s="193" t="s">
        <v>582</v>
      </c>
      <c r="D126" s="193" t="s">
        <v>634</v>
      </c>
      <c r="E126" s="193"/>
      <c r="F126" s="195">
        <f t="shared" si="3"/>
        <v>0</v>
      </c>
      <c r="G126" s="192"/>
      <c r="H126" s="192"/>
    </row>
    <row r="127" spans="1:8" x14ac:dyDescent="0.2">
      <c r="A127" s="192"/>
      <c r="B127" s="193">
        <v>0</v>
      </c>
      <c r="C127" s="193" t="s">
        <v>582</v>
      </c>
      <c r="D127" s="193" t="s">
        <v>635</v>
      </c>
      <c r="E127" s="193"/>
      <c r="F127" s="195">
        <f t="shared" si="3"/>
        <v>0</v>
      </c>
      <c r="G127" s="192"/>
      <c r="H127" s="192"/>
    </row>
    <row r="128" spans="1:8" x14ac:dyDescent="0.2">
      <c r="A128" s="192"/>
      <c r="B128" s="193">
        <v>4</v>
      </c>
      <c r="C128" s="193" t="s">
        <v>582</v>
      </c>
      <c r="D128" s="193" t="s">
        <v>585</v>
      </c>
      <c r="E128" s="193"/>
      <c r="F128" s="195">
        <f t="shared" si="3"/>
        <v>0</v>
      </c>
      <c r="G128" s="192"/>
      <c r="H128" s="192"/>
    </row>
    <row r="129" spans="1:8" x14ac:dyDescent="0.2">
      <c r="A129" s="192"/>
      <c r="B129" s="193">
        <v>0</v>
      </c>
      <c r="C129" s="193" t="s">
        <v>582</v>
      </c>
      <c r="D129" s="194" t="s">
        <v>586</v>
      </c>
      <c r="E129" s="193"/>
      <c r="F129" s="195">
        <f t="shared" si="3"/>
        <v>0</v>
      </c>
      <c r="G129" s="192"/>
      <c r="H129" s="192"/>
    </row>
    <row r="130" spans="1:8" x14ac:dyDescent="0.2">
      <c r="A130" s="192"/>
      <c r="B130" s="193">
        <v>0</v>
      </c>
      <c r="C130" s="193" t="s">
        <v>580</v>
      </c>
      <c r="D130" s="194" t="s">
        <v>587</v>
      </c>
      <c r="E130" s="193"/>
      <c r="F130" s="195">
        <f t="shared" si="3"/>
        <v>0</v>
      </c>
      <c r="G130" s="192"/>
      <c r="H130" s="192"/>
    </row>
    <row r="131" spans="1:8" x14ac:dyDescent="0.2">
      <c r="A131" s="192"/>
      <c r="B131" s="193">
        <v>2</v>
      </c>
      <c r="C131" s="193" t="s">
        <v>580</v>
      </c>
      <c r="D131" s="194" t="s">
        <v>588</v>
      </c>
      <c r="E131" s="193"/>
      <c r="F131" s="195">
        <f t="shared" si="3"/>
        <v>0</v>
      </c>
      <c r="G131" s="192"/>
      <c r="H131" s="192"/>
    </row>
    <row r="132" spans="1:8" x14ac:dyDescent="0.2">
      <c r="A132" s="192"/>
      <c r="B132" s="193">
        <v>0</v>
      </c>
      <c r="C132" s="193" t="s">
        <v>580</v>
      </c>
      <c r="D132" s="194" t="s">
        <v>589</v>
      </c>
      <c r="E132" s="193"/>
      <c r="F132" s="195">
        <f t="shared" si="3"/>
        <v>0</v>
      </c>
      <c r="G132" s="192"/>
      <c r="H132" s="192"/>
    </row>
    <row r="133" spans="1:8" x14ac:dyDescent="0.2">
      <c r="A133" s="192"/>
      <c r="B133" s="193">
        <v>0</v>
      </c>
      <c r="C133" s="193" t="s">
        <v>580</v>
      </c>
      <c r="D133" s="194" t="s">
        <v>590</v>
      </c>
      <c r="E133" s="193"/>
      <c r="F133" s="195">
        <f t="shared" si="3"/>
        <v>0</v>
      </c>
      <c r="G133" s="192"/>
      <c r="H133" s="192"/>
    </row>
    <row r="134" spans="1:8" x14ac:dyDescent="0.2">
      <c r="A134" s="192"/>
      <c r="B134" s="193">
        <v>6</v>
      </c>
      <c r="C134" s="193" t="s">
        <v>580</v>
      </c>
      <c r="D134" s="194" t="s">
        <v>623</v>
      </c>
      <c r="E134" s="193"/>
      <c r="F134" s="195">
        <f t="shared" si="3"/>
        <v>0</v>
      </c>
      <c r="G134" s="192"/>
      <c r="H134" s="192"/>
    </row>
    <row r="135" spans="1:8" x14ac:dyDescent="0.2">
      <c r="A135" s="192"/>
      <c r="B135" s="193">
        <v>0</v>
      </c>
      <c r="C135" s="193" t="s">
        <v>582</v>
      </c>
      <c r="D135" s="194" t="s">
        <v>591</v>
      </c>
      <c r="E135" s="193"/>
      <c r="F135" s="195">
        <f t="shared" si="3"/>
        <v>0</v>
      </c>
      <c r="G135" s="192"/>
      <c r="H135" s="192"/>
    </row>
    <row r="136" spans="1:8" x14ac:dyDescent="0.2">
      <c r="A136" s="192"/>
      <c r="B136" s="193">
        <v>0</v>
      </c>
      <c r="C136" s="193" t="s">
        <v>582</v>
      </c>
      <c r="D136" s="194" t="s">
        <v>592</v>
      </c>
      <c r="E136" s="193"/>
      <c r="F136" s="195">
        <f t="shared" si="3"/>
        <v>0</v>
      </c>
      <c r="G136" s="192"/>
      <c r="H136" s="192"/>
    </row>
    <row r="137" spans="1:8" x14ac:dyDescent="0.2">
      <c r="A137" s="192"/>
      <c r="B137" s="193">
        <v>2</v>
      </c>
      <c r="C137" s="193" t="s">
        <v>582</v>
      </c>
      <c r="D137" s="194" t="s">
        <v>605</v>
      </c>
      <c r="E137" s="193"/>
      <c r="F137" s="195">
        <f t="shared" si="3"/>
        <v>0</v>
      </c>
      <c r="G137" s="192"/>
      <c r="H137" s="192"/>
    </row>
    <row r="138" spans="1:8" x14ac:dyDescent="0.2">
      <c r="A138" s="192"/>
      <c r="B138" s="193">
        <v>12</v>
      </c>
      <c r="C138" s="193" t="s">
        <v>606</v>
      </c>
      <c r="D138" s="194" t="s">
        <v>607</v>
      </c>
      <c r="E138" s="193"/>
      <c r="F138" s="195">
        <f t="shared" si="3"/>
        <v>0</v>
      </c>
      <c r="G138" s="192"/>
      <c r="H138" s="192"/>
    </row>
    <row r="139" spans="1:8" x14ac:dyDescent="0.2">
      <c r="A139" s="192"/>
      <c r="B139" s="193">
        <v>0</v>
      </c>
      <c r="C139" s="193" t="s">
        <v>606</v>
      </c>
      <c r="D139" s="194" t="s">
        <v>608</v>
      </c>
      <c r="E139" s="193"/>
      <c r="F139" s="195">
        <f t="shared" si="3"/>
        <v>0</v>
      </c>
      <c r="G139" s="192"/>
      <c r="H139" s="192"/>
    </row>
    <row r="140" spans="1:8" x14ac:dyDescent="0.2">
      <c r="A140" s="192"/>
      <c r="B140" s="193">
        <v>0</v>
      </c>
      <c r="C140" s="193" t="s">
        <v>606</v>
      </c>
      <c r="D140" s="194" t="s">
        <v>609</v>
      </c>
      <c r="E140" s="193"/>
      <c r="F140" s="195">
        <f t="shared" si="3"/>
        <v>0</v>
      </c>
      <c r="G140" s="192"/>
      <c r="H140" s="192"/>
    </row>
    <row r="141" spans="1:8" x14ac:dyDescent="0.2">
      <c r="A141" s="192"/>
      <c r="B141" s="193">
        <v>2</v>
      </c>
      <c r="C141" s="193" t="s">
        <v>582</v>
      </c>
      <c r="D141" s="194" t="s">
        <v>610</v>
      </c>
      <c r="E141" s="193"/>
      <c r="F141" s="195">
        <f t="shared" si="3"/>
        <v>0</v>
      </c>
      <c r="G141" s="192"/>
      <c r="H141" s="192"/>
    </row>
    <row r="142" spans="1:8" x14ac:dyDescent="0.2">
      <c r="A142" s="192"/>
      <c r="B142" s="193">
        <v>0</v>
      </c>
      <c r="C142" s="193" t="s">
        <v>582</v>
      </c>
      <c r="D142" s="194" t="s">
        <v>611</v>
      </c>
      <c r="E142" s="193"/>
      <c r="F142" s="195">
        <f t="shared" si="3"/>
        <v>0</v>
      </c>
      <c r="G142" s="192"/>
      <c r="H142" s="192"/>
    </row>
    <row r="143" spans="1:8" x14ac:dyDescent="0.2">
      <c r="A143" s="192"/>
      <c r="B143" s="193">
        <v>40</v>
      </c>
      <c r="C143" s="193" t="s">
        <v>612</v>
      </c>
      <c r="D143" s="194" t="s">
        <v>613</v>
      </c>
      <c r="E143" s="193"/>
      <c r="F143" s="195">
        <f t="shared" si="3"/>
        <v>0</v>
      </c>
      <c r="G143" s="192"/>
      <c r="H143" s="192"/>
    </row>
    <row r="144" spans="1:8" x14ac:dyDescent="0.2">
      <c r="A144" s="192"/>
      <c r="B144" s="193">
        <v>5</v>
      </c>
      <c r="C144" s="193" t="s">
        <v>614</v>
      </c>
      <c r="D144" s="194" t="s">
        <v>615</v>
      </c>
      <c r="E144" s="193"/>
      <c r="F144" s="195">
        <f t="shared" si="3"/>
        <v>0</v>
      </c>
      <c r="G144" s="192"/>
      <c r="H144" s="192"/>
    </row>
    <row r="145" spans="1:8" x14ac:dyDescent="0.2">
      <c r="A145" s="192"/>
      <c r="B145" s="193">
        <v>1</v>
      </c>
      <c r="C145" s="193" t="s">
        <v>582</v>
      </c>
      <c r="D145" s="194" t="s">
        <v>616</v>
      </c>
      <c r="E145" s="193"/>
      <c r="F145" s="195">
        <f t="shared" si="3"/>
        <v>0</v>
      </c>
      <c r="G145" s="192"/>
      <c r="H145" s="192"/>
    </row>
    <row r="146" spans="1:8" x14ac:dyDescent="0.2">
      <c r="A146" s="192"/>
      <c r="B146" s="193">
        <v>1</v>
      </c>
      <c r="C146" s="193" t="s">
        <v>582</v>
      </c>
      <c r="D146" s="194" t="s">
        <v>636</v>
      </c>
      <c r="E146" s="193"/>
      <c r="F146" s="195">
        <f t="shared" si="3"/>
        <v>0</v>
      </c>
      <c r="G146" s="192"/>
      <c r="H146" s="192"/>
    </row>
    <row r="147" spans="1:8" x14ac:dyDescent="0.2">
      <c r="A147" s="192"/>
      <c r="B147" s="193">
        <v>1</v>
      </c>
      <c r="C147" s="193" t="s">
        <v>582</v>
      </c>
      <c r="D147" s="194" t="s">
        <v>637</v>
      </c>
      <c r="E147" s="193"/>
      <c r="F147" s="195">
        <f t="shared" si="3"/>
        <v>0</v>
      </c>
      <c r="G147" s="192"/>
      <c r="H147" s="192"/>
    </row>
    <row r="148" spans="1:8" x14ac:dyDescent="0.2">
      <c r="A148" s="192"/>
      <c r="B148" s="193">
        <v>1</v>
      </c>
      <c r="C148" s="193" t="s">
        <v>582</v>
      </c>
      <c r="D148" s="193" t="s">
        <v>638</v>
      </c>
      <c r="E148" s="193"/>
      <c r="F148" s="195">
        <f t="shared" si="3"/>
        <v>0</v>
      </c>
      <c r="G148" s="192"/>
      <c r="H148" s="192"/>
    </row>
    <row r="149" spans="1:8" x14ac:dyDescent="0.2">
      <c r="A149" s="192"/>
      <c r="B149" s="193">
        <v>3</v>
      </c>
      <c r="C149" s="193" t="s">
        <v>582</v>
      </c>
      <c r="D149" s="193" t="s">
        <v>639</v>
      </c>
      <c r="E149" s="193"/>
      <c r="F149" s="195">
        <f t="shared" si="3"/>
        <v>0</v>
      </c>
      <c r="G149" s="192"/>
      <c r="H149" s="192"/>
    </row>
    <row r="150" spans="1:8" x14ac:dyDescent="0.2">
      <c r="A150" s="192"/>
      <c r="B150" s="193">
        <v>1</v>
      </c>
      <c r="C150" s="193" t="s">
        <v>582</v>
      </c>
      <c r="D150" s="194" t="s">
        <v>617</v>
      </c>
      <c r="E150" s="193"/>
      <c r="F150" s="195">
        <f t="shared" si="3"/>
        <v>0</v>
      </c>
      <c r="G150" s="192"/>
      <c r="H150" s="192"/>
    </row>
    <row r="151" spans="1:8" x14ac:dyDescent="0.2">
      <c r="A151" s="196"/>
      <c r="B151" s="197"/>
      <c r="C151" s="197"/>
      <c r="D151" s="197" t="s">
        <v>618</v>
      </c>
      <c r="E151" s="197"/>
      <c r="F151" s="198">
        <f>SUM(F125:F150)</f>
        <v>0</v>
      </c>
      <c r="G151" s="196"/>
      <c r="H151" s="196"/>
    </row>
    <row r="152" spans="1:8" x14ac:dyDescent="0.2">
      <c r="A152" s="196"/>
      <c r="B152" s="196"/>
      <c r="C152" s="196"/>
      <c r="D152" s="196"/>
      <c r="E152" s="196"/>
      <c r="F152" s="199"/>
      <c r="G152" s="196"/>
      <c r="H152" s="196"/>
    </row>
    <row r="153" spans="1:8" ht="15.75" x14ac:dyDescent="0.25">
      <c r="A153" s="200"/>
      <c r="B153" s="200"/>
      <c r="C153" s="200"/>
      <c r="D153" s="200" t="s">
        <v>640</v>
      </c>
      <c r="E153" s="200"/>
      <c r="F153" s="200">
        <f>F151+F111+F79+F47</f>
        <v>0</v>
      </c>
      <c r="G153" s="200"/>
      <c r="H153" s="20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Stavba</vt:lpstr>
      <vt:lpstr>VzorPolozky</vt:lpstr>
      <vt:lpstr>02 00 Pol</vt:lpstr>
      <vt:lpstr>02 01 Pol</vt:lpstr>
      <vt:lpstr>02 05 Pol</vt:lpstr>
      <vt:lpstr>02 10 Pol</vt:lpstr>
      <vt:lpstr>SLP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'02 00 Pol'!Názvy_tisku</vt:lpstr>
      <vt:lpstr>'02 01 Pol'!Názvy_tisku</vt:lpstr>
      <vt:lpstr>'02 05 Pol'!Názvy_tisku</vt:lpstr>
      <vt:lpstr>'02 10 Pol'!Názvy_tisku</vt:lpstr>
      <vt:lpstr>oadresa</vt:lpstr>
      <vt:lpstr>Stavba!Objednatel</vt:lpstr>
      <vt:lpstr>Stavba!Objekt</vt:lpstr>
      <vt:lpstr>'02 00 Pol'!Oblast_tisku</vt:lpstr>
      <vt:lpstr>'02 01 Pol'!Oblast_tisku</vt:lpstr>
      <vt:lpstr>'02 05 Pol'!Oblast_tisku</vt:lpstr>
      <vt:lpstr>'02 10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aUDA</dc:creator>
  <cp:lastModifiedBy>Jan aUDA</cp:lastModifiedBy>
  <cp:lastPrinted>2019-03-19T12:27:02Z</cp:lastPrinted>
  <dcterms:created xsi:type="dcterms:W3CDTF">2009-04-08T07:15:50Z</dcterms:created>
  <dcterms:modified xsi:type="dcterms:W3CDTF">2025-07-29T20:08:21Z</dcterms:modified>
</cp:coreProperties>
</file>