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Pol'!$A$1:$U$67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39" i="1" l="1"/>
  <c r="AC57" i="12"/>
  <c r="AD57" i="12"/>
  <c r="G39" i="1" s="1"/>
  <c r="G40" i="1" s="1"/>
  <c r="G25" i="1" s="1"/>
  <c r="G9" i="12"/>
  <c r="M9" i="12" s="1"/>
  <c r="I9" i="12"/>
  <c r="K9" i="12"/>
  <c r="O9" i="12"/>
  <c r="Q9" i="12"/>
  <c r="U9" i="12"/>
  <c r="G10" i="12"/>
  <c r="I10" i="12"/>
  <c r="K10" i="12"/>
  <c r="M10" i="12"/>
  <c r="O10" i="12"/>
  <c r="Q10" i="12"/>
  <c r="U10" i="12"/>
  <c r="G11" i="12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5" i="12"/>
  <c r="I15" i="12"/>
  <c r="K15" i="12"/>
  <c r="M15" i="12"/>
  <c r="O15" i="12"/>
  <c r="Q15" i="12"/>
  <c r="U15" i="12"/>
  <c r="G16" i="12"/>
  <c r="M16" i="12" s="1"/>
  <c r="I16" i="12"/>
  <c r="K16" i="12"/>
  <c r="O16" i="12"/>
  <c r="Q16" i="12"/>
  <c r="U16" i="12"/>
  <c r="G18" i="12"/>
  <c r="I18" i="12"/>
  <c r="K18" i="12"/>
  <c r="M18" i="12"/>
  <c r="O18" i="12"/>
  <c r="Q18" i="12"/>
  <c r="U18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2" i="12"/>
  <c r="M22" i="12" s="1"/>
  <c r="I22" i="12"/>
  <c r="K22" i="12"/>
  <c r="O22" i="12"/>
  <c r="Q22" i="12"/>
  <c r="U22" i="12"/>
  <c r="G23" i="12"/>
  <c r="I23" i="12"/>
  <c r="K23" i="12"/>
  <c r="M23" i="12"/>
  <c r="O23" i="12"/>
  <c r="Q23" i="12"/>
  <c r="U23" i="12"/>
  <c r="G24" i="12"/>
  <c r="M24" i="12" s="1"/>
  <c r="I24" i="12"/>
  <c r="K24" i="12"/>
  <c r="O24" i="12"/>
  <c r="Q24" i="12"/>
  <c r="U24" i="12"/>
  <c r="G25" i="12"/>
  <c r="I25" i="12"/>
  <c r="K25" i="12"/>
  <c r="M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I30" i="12"/>
  <c r="K30" i="12"/>
  <c r="M30" i="12"/>
  <c r="O30" i="12"/>
  <c r="Q30" i="12"/>
  <c r="U30" i="12"/>
  <c r="G31" i="12"/>
  <c r="M31" i="12" s="1"/>
  <c r="I31" i="12"/>
  <c r="K31" i="12"/>
  <c r="O31" i="12"/>
  <c r="Q31" i="12"/>
  <c r="U31" i="12"/>
  <c r="G32" i="12"/>
  <c r="I32" i="12"/>
  <c r="K32" i="12"/>
  <c r="M32" i="12"/>
  <c r="O32" i="12"/>
  <c r="Q32" i="12"/>
  <c r="U32" i="12"/>
  <c r="G33" i="12"/>
  <c r="M33" i="12" s="1"/>
  <c r="I33" i="12"/>
  <c r="K33" i="12"/>
  <c r="O33" i="12"/>
  <c r="Q33" i="12"/>
  <c r="U33" i="12"/>
  <c r="G34" i="12"/>
  <c r="I34" i="12"/>
  <c r="K34" i="12"/>
  <c r="M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39" i="12"/>
  <c r="I39" i="12"/>
  <c r="K39" i="12"/>
  <c r="M39" i="12"/>
  <c r="O39" i="12"/>
  <c r="Q39" i="12"/>
  <c r="U39" i="12"/>
  <c r="G40" i="12"/>
  <c r="M40" i="12" s="1"/>
  <c r="I40" i="12"/>
  <c r="K40" i="12"/>
  <c r="O40" i="12"/>
  <c r="Q40" i="12"/>
  <c r="U40" i="12"/>
  <c r="G41" i="12"/>
  <c r="I41" i="12"/>
  <c r="K41" i="12"/>
  <c r="M41" i="12"/>
  <c r="O41" i="12"/>
  <c r="Q41" i="12"/>
  <c r="U41" i="12"/>
  <c r="G42" i="12"/>
  <c r="M42" i="12" s="1"/>
  <c r="I42" i="12"/>
  <c r="K42" i="12"/>
  <c r="O42" i="12"/>
  <c r="Q42" i="12"/>
  <c r="U42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G45" i="12"/>
  <c r="M45" i="12" s="1"/>
  <c r="I45" i="12"/>
  <c r="K45" i="12"/>
  <c r="O45" i="12"/>
  <c r="Q45" i="12"/>
  <c r="U45" i="12"/>
  <c r="G46" i="12"/>
  <c r="I46" i="12"/>
  <c r="K46" i="12"/>
  <c r="M46" i="12"/>
  <c r="O46" i="12"/>
  <c r="Q46" i="12"/>
  <c r="U46" i="12"/>
  <c r="G47" i="12"/>
  <c r="M47" i="12" s="1"/>
  <c r="I47" i="12"/>
  <c r="K47" i="12"/>
  <c r="O47" i="12"/>
  <c r="Q47" i="12"/>
  <c r="U47" i="12"/>
  <c r="G48" i="12"/>
  <c r="I48" i="12"/>
  <c r="K48" i="12"/>
  <c r="M48" i="12"/>
  <c r="O48" i="12"/>
  <c r="Q48" i="12"/>
  <c r="U48" i="12"/>
  <c r="G49" i="12"/>
  <c r="M49" i="12" s="1"/>
  <c r="I49" i="12"/>
  <c r="K49" i="12"/>
  <c r="O49" i="12"/>
  <c r="Q49" i="12"/>
  <c r="U49" i="12"/>
  <c r="G50" i="12"/>
  <c r="I50" i="12"/>
  <c r="K50" i="12"/>
  <c r="M50" i="12"/>
  <c r="O50" i="12"/>
  <c r="Q50" i="12"/>
  <c r="U50" i="12"/>
  <c r="G51" i="12"/>
  <c r="M51" i="12" s="1"/>
  <c r="I51" i="12"/>
  <c r="K51" i="12"/>
  <c r="O51" i="12"/>
  <c r="Q51" i="12"/>
  <c r="U51" i="12"/>
  <c r="G52" i="12"/>
  <c r="M52" i="12" s="1"/>
  <c r="I52" i="12"/>
  <c r="K52" i="12"/>
  <c r="O52" i="12"/>
  <c r="Q52" i="12"/>
  <c r="U52" i="12"/>
  <c r="G53" i="12"/>
  <c r="M53" i="12" s="1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5" i="12"/>
  <c r="I55" i="12"/>
  <c r="K55" i="12"/>
  <c r="M55" i="12"/>
  <c r="O55" i="12"/>
  <c r="Q55" i="12"/>
  <c r="U55" i="12"/>
  <c r="I20" i="1"/>
  <c r="I19" i="1"/>
  <c r="I18" i="1"/>
  <c r="I16" i="1"/>
  <c r="AZ45" i="1"/>
  <c r="AZ44" i="1"/>
  <c r="AZ43" i="1"/>
  <c r="G27" i="1"/>
  <c r="F40" i="1"/>
  <c r="G23" i="1" s="1"/>
  <c r="H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I17" i="12" l="1"/>
  <c r="K17" i="12"/>
  <c r="Q8" i="12"/>
  <c r="O8" i="12"/>
  <c r="G8" i="12"/>
  <c r="U8" i="12"/>
  <c r="K8" i="12"/>
  <c r="U17" i="12"/>
  <c r="Q17" i="12"/>
  <c r="O17" i="12"/>
  <c r="I8" i="12"/>
  <c r="G29" i="1"/>
  <c r="I39" i="1"/>
  <c r="I40" i="1" s="1"/>
  <c r="J39" i="1" s="1"/>
  <c r="J40" i="1" s="1"/>
  <c r="G28" i="1"/>
  <c r="M17" i="12"/>
  <c r="G17" i="12"/>
  <c r="I52" i="1" s="1"/>
  <c r="M11" i="12"/>
  <c r="M8" i="12" s="1"/>
  <c r="G57" i="12" l="1"/>
  <c r="I51" i="1"/>
  <c r="I17" i="1" l="1"/>
  <c r="I21" i="1" s="1"/>
  <c r="I53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<sst xmlns="http://schemas.openxmlformats.org/spreadsheetml/2006/main" count="321" uniqueCount="193">
  <si>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</si>
  <si>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</si>
  <si>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</si>
  <si>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</si>
  <si>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</si>
  <si>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</si>
  <si>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</si>
  <si>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</si>
  <si>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</si>
  <si>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</si>
  <si>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</si>
  <si>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</si>
  <si>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</si>
  <si>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</si>
  <si>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</si>
  <si>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</si>
  <si>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</si>
  <si>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</si>
  <si>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</si>
  <si>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</si>
  <si>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</si>
  <si>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</si>
  <si>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</si>
  <si>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</si>
  <si>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</si>
  <si>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</si>
  <si>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</si>
  <si>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</si>
  <si>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</si>
  <si>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</si>
  <si>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</si>
  <si>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</si>
  <si>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</si>
  <si>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</si>
  <si>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</si>
  <si>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</si>
  <si>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</si>
  <si>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</si>
  <si>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</si>
  <si>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</si>
  <si>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</si>
  <si>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</si>
  <si>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</si>
  <si>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</si>
  <si>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</si>
  <si>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FN Brno - Rekonstrukce základních rozvodů vody v objektech A-F</t>
  </si>
  <si>
    <t>Fakultní nemocnice Brno</t>
  </si>
  <si>
    <t>Jihlavská 20</t>
  </si>
  <si>
    <t>Brno</t>
  </si>
  <si>
    <t>625 00</t>
  </si>
  <si>
    <t>Ing. Lubomír Cipris</t>
  </si>
  <si>
    <t>Churého 21</t>
  </si>
  <si>
    <t>61800</t>
  </si>
  <si>
    <t>40976076</t>
  </si>
  <si>
    <t>Celkem za stavbu</t>
  </si>
  <si>
    <t>CZK</t>
  </si>
  <si>
    <t xml:space="preserve">Popis rozpočtu:  - </t>
  </si>
  <si>
    <t>SO 01   STARÁ ZÁSTAVBA</t>
  </si>
  <si>
    <t>D.1.4.1  ZTI</t>
  </si>
  <si>
    <t>FNB-TV_SO 01-Stará zástavba_01</t>
  </si>
  <si>
    <t>Rekapitulace dílů</t>
  </si>
  <si>
    <t>Typ dílu</t>
  </si>
  <si>
    <t>713</t>
  </si>
  <si>
    <t>Izolace tepelné</t>
  </si>
  <si>
    <t>722</t>
  </si>
  <si>
    <t>Vnitřní vodovod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</si>
  <si>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</si>
  <si>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</si>
  <si>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</si>
  <si>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</si>
  <si>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</si>
  <si>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</si>
  <si>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</si>
  <si>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</si>
  <si>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</si>
  <si>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</si>
  <si>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</si>
  <si>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</si>
  <si>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</si>
  <si>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</si>
  <si>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</si>
  <si>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</si>
  <si>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</si>
  <si>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</si>
  <si>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</si>
  <si>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</si>
  <si>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</si>
  <si>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</si>
  <si>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</si>
  <si>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</si>
  <si>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</si>
  <si>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</si>
  <si>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</si>
  <si>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</si>
  <si>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</si>
  <si>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713400821R00</t>
  </si>
  <si>
    <t>Odstranění izolačních pásů  potrubí</t>
  </si>
  <si>
    <t>m2</t>
  </si>
  <si>
    <t>POL1_0</t>
  </si>
  <si>
    <t>722180102CN1</t>
  </si>
  <si>
    <t>Tepelná protipožární izolace - DN 3/4", vč. MTZ</t>
  </si>
  <si>
    <t>m</t>
  </si>
  <si>
    <t>722180103CN1</t>
  </si>
  <si>
    <t>Tepelná protipožární izolace - DN 1", vč. MTZ</t>
  </si>
  <si>
    <t>722180104CN1</t>
  </si>
  <si>
    <t>Tepelná protipožární izolace - DN 5/4", vč. MTZ</t>
  </si>
  <si>
    <t>722180105CN1</t>
  </si>
  <si>
    <t>Tepelná protipožární izolace - DN 6/4", vč. MTZ</t>
  </si>
  <si>
    <t>722180106CN1</t>
  </si>
  <si>
    <t>Tepelná protipožární izolace - DN 2", vč. MTZ</t>
  </si>
  <si>
    <t>722180107CN1</t>
  </si>
  <si>
    <t>Tepelná protipožární izolace - DN 21/2", vč. MTZ</t>
  </si>
  <si>
    <t>722180108CN1</t>
  </si>
  <si>
    <t>Tepelná protipožární izolace - DN 3", vč. MTZ</t>
  </si>
  <si>
    <t>722151114R01</t>
  </si>
  <si>
    <t>Potrubí nerez 1.4401 SudoPr. D 22 x 1,2 mm</t>
  </si>
  <si>
    <t>722151115R01</t>
  </si>
  <si>
    <t>Potrubí nerez 1.4401 SudoPr. D 28 x 1,2 mm</t>
  </si>
  <si>
    <t>722151116R01</t>
  </si>
  <si>
    <t>Potrubí nerez 1.4401 SudoPr. D 35 x 1,5 mm</t>
  </si>
  <si>
    <t>722151117R01</t>
  </si>
  <si>
    <t>Potrubí nerez 1.4401 SudoPr. D 42 x 1,5 mm</t>
  </si>
  <si>
    <t>722151118R01</t>
  </si>
  <si>
    <t>Potrubí nerez 1.4401 SudoPr. D 54 x 1,5 mm</t>
  </si>
  <si>
    <t>722151119R01</t>
  </si>
  <si>
    <t>Potrubí nerez 1.4401 SudoPr. D 76 x 2,0 mm</t>
  </si>
  <si>
    <t>722151120R01</t>
  </si>
  <si>
    <t>Potrubí nerez 1.4401 SudoPr. D 89 x 2,0 mm</t>
  </si>
  <si>
    <t>P-CN-vlastní</t>
  </si>
  <si>
    <t>Příplatek - výměníková stanice (úprava rozdělovačů, vč., tvarovek,propoje,armatury)</t>
  </si>
  <si>
    <t>kpl</t>
  </si>
  <si>
    <t>POL3_0</t>
  </si>
  <si>
    <t>722238313R00</t>
  </si>
  <si>
    <t>Ventil uzav.přímý, 2xvnitř. DN 20</t>
  </si>
  <si>
    <t>kus</t>
  </si>
  <si>
    <t>722238314R00</t>
  </si>
  <si>
    <t>Ventil uzav.přímý, 2xvnitř. DN 25</t>
  </si>
  <si>
    <t>722238315R00</t>
  </si>
  <si>
    <t>Ventil uzav.přímý, 2xvnitř. DN 32</t>
  </si>
  <si>
    <t>722238316R00</t>
  </si>
  <si>
    <t>Ventil uzav.přímý, 2xvnitř. DN 40</t>
  </si>
  <si>
    <t>722238317R00</t>
  </si>
  <si>
    <t>Ventil uzav.přímý, 2xvnitř. DN 50</t>
  </si>
  <si>
    <t>722215514R00</t>
  </si>
  <si>
    <t>Klapka uzav.regul.mezipřirub.IVAR BRA.J9.000 DN 32</t>
  </si>
  <si>
    <t>722215515R00</t>
  </si>
  <si>
    <t>Klapka uzav.regul.mezipřirub.IVAR BRA.J9.000 DN 40</t>
  </si>
  <si>
    <t>722215516R00</t>
  </si>
  <si>
    <t>Klapka uzav.regul.mezipřirub.IVAR BRA.J9.000 DN 50</t>
  </si>
  <si>
    <t>722215517R00</t>
  </si>
  <si>
    <t>Klapka uzav.regul.mezipřirub.IVAR BRA.J9.000 DN 65</t>
  </si>
  <si>
    <t>722215518R00</t>
  </si>
  <si>
    <t>Klapka uzav.regul.mezipřirub.IVAR BRA.J9.000 DN 80</t>
  </si>
  <si>
    <t>722130801R00</t>
  </si>
  <si>
    <t>Demontáž potrubí ocelových závitových DN 25</t>
  </si>
  <si>
    <t>55121772R_CN</t>
  </si>
  <si>
    <t>Ventil vyvažovací DN 20</t>
  </si>
  <si>
    <t>55121773R_CN</t>
  </si>
  <si>
    <t>Ventil vyvažovací DN 25</t>
  </si>
  <si>
    <t>55121774R_CN</t>
  </si>
  <si>
    <t>Ventil vyvažovací DN 32</t>
  </si>
  <si>
    <t>55121775R_CN</t>
  </si>
  <si>
    <t>Ventil vyvažovací DN 40</t>
  </si>
  <si>
    <t>55121776R_CN</t>
  </si>
  <si>
    <t>Ventil vyvažovací DN 50</t>
  </si>
  <si>
    <t>Příplatek na armatury ostatní (uzavírací, vypouštěcí, odvzušňovací, apod.)</t>
  </si>
  <si>
    <t>722130803R00</t>
  </si>
  <si>
    <t>Demontáž potrubí ocelových závitových DN 50</t>
  </si>
  <si>
    <t>722130804R00</t>
  </si>
  <si>
    <t>Demontáž potrubí ocelových závitových DN 65</t>
  </si>
  <si>
    <t>722181812R00</t>
  </si>
  <si>
    <t>Demontáž plstěných pásů z trub D 50</t>
  </si>
  <si>
    <t>722170801R00</t>
  </si>
  <si>
    <t>Demontáž rozvodů vody z plastů do D 32</t>
  </si>
  <si>
    <t>722220862R00</t>
  </si>
  <si>
    <t>Demontáž armatur s dvěma závity G 5/4</t>
  </si>
  <si>
    <t>722290823R00</t>
  </si>
  <si>
    <t>Přesun vybouraných hmot - vodovody, H 12 - 24 m</t>
  </si>
  <si>
    <t>t</t>
  </si>
  <si>
    <t>722290234R00</t>
  </si>
  <si>
    <t>Proplach a dezinfekce vodovod.potrubí DN 80,  ( provizorní potrubí )</t>
  </si>
  <si>
    <t>Příplatek na MTZ provizorních,  rozvodů, vč. potřebných armatur</t>
  </si>
  <si>
    <t>722290226R00</t>
  </si>
  <si>
    <t>Zkouška tlaku potrubí závitového DN 50</t>
  </si>
  <si>
    <t>Proplach a dezinfekce vodovod.potrubí DN 80</t>
  </si>
  <si>
    <t>Příplatek doplňkové konstrukce - dle skutečnosti</t>
  </si>
  <si>
    <t>Příplatek na DMTZ vodovodu při rekonstrukcích</t>
  </si>
  <si>
    <t>998722103R00</t>
  </si>
  <si>
    <t>Přesun hmot pro vnitřní vodovod, výšky do 24 m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</si>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</sst>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wrapText="1"/>
    </xf>
    <xf numFmtId="0" fontId="6" fillId="0" borderId="0" xfId="0" applyFont="1"/>
    <xf numFmtId="0" fontId="1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7" fillId="3" borderId="32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7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8" fillId="0" borderId="0" xfId="0" applyFont="1"/>
    <xf numFmtId="0" fontId="18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8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8" fillId="0" borderId="35" xfId="0" applyFont="1" applyBorder="1" applyAlignment="1">
      <alignment vertical="top" shrinkToFit="1"/>
    </xf>
    <xf numFmtId="0" fontId="18" fillId="0" borderId="34" xfId="0" applyFont="1" applyBorder="1" applyAlignment="1">
      <alignment vertical="top" shrinkToFit="1"/>
    </xf>
    <xf numFmtId="0" fontId="18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8" fillId="0" borderId="34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8" fillId="4" borderId="34" xfId="0" applyNumberFormat="1" applyFont="1" applyFill="1" applyBorder="1" applyAlignment="1" applyProtection="1">
      <alignment vertical="top" shrinkToFit="1"/>
      <protection locked="0"/>
    </xf>
    <xf numFmtId="4" fontId="18" fillId="0" borderId="34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10" xfId="0" applyNumberFormat="1" applyFont="1" applyBorder="1" applyAlignment="1">
      <alignment vertical="top"/>
    </xf>
    <xf numFmtId="0" fontId="18" fillId="0" borderId="37" xfId="0" applyFont="1" applyBorder="1" applyAlignment="1">
      <alignment vertical="top" shrinkToFit="1"/>
    </xf>
    <xf numFmtId="164" fontId="18" fillId="0" borderId="38" xfId="0" applyNumberFormat="1" applyFont="1" applyBorder="1" applyAlignment="1">
      <alignment vertical="top" shrinkToFit="1"/>
    </xf>
    <xf numFmtId="4" fontId="18" fillId="4" borderId="38" xfId="0" applyNumberFormat="1" applyFont="1" applyFill="1" applyBorder="1" applyAlignment="1" applyProtection="1">
      <alignment vertical="top" shrinkToFit="1"/>
      <protection locked="0"/>
    </xf>
    <xf numFmtId="4" fontId="18" fillId="0" borderId="38" xfId="0" applyNumberFormat="1" applyFont="1" applyBorder="1" applyAlignment="1">
      <alignment vertical="top" shrinkToFit="1"/>
    </xf>
    <xf numFmtId="0" fontId="18" fillId="0" borderId="38" xfId="0" applyFont="1" applyBorder="1" applyAlignment="1">
      <alignment vertical="top" shrinkToFit="1"/>
    </xf>
    <xf numFmtId="0" fontId="18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8" fillId="0" borderId="34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8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17" fillId="3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3" xfId="0" applyNumberFormat="1" applyFill="1" applyBorder="1"/>
    <xf numFmtId="3" fontId="0" fillId="5" borderId="12" xfId="0" applyNumberFormat="1" applyFill="1" applyBorder="1"/>
    <xf numFmtId="0" fontId="0" fillId="0" borderId="0" xfId="0" applyNumberFormat="1" applyAlignment="1">
      <alignment wrapText="1"/>
    </xf>
    <xf numFmtId="4" fontId="7" fillId="0" borderId="31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1-%20PC/RTS%20Stavitel+%202016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7" t="s">
        <v>39</v>
      </c>
      <c r="B2" s="207"/>
      <c r="C2" s="207"/>
      <c r="D2" s="207"/>
      <c r="E2" s="207"/>
      <c r="F2" s="207"/>
      <c r="G2" s="20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56"/>
  <sheetViews>
    <sheetView showGridLines="0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212" t="s">
        <v>42</v>
      </c>
      <c r="C1" s="213"/>
      <c r="D1" s="213"/>
      <c r="E1" s="213"/>
      <c r="F1" s="213"/>
      <c r="G1" s="213"/>
      <c r="H1" s="213"/>
      <c r="I1" s="213"/>
      <c r="J1" s="214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/>
      <c r="J5" s="11"/>
    </row>
    <row r="6" spans="1:15" ht="15.75" customHeight="1" x14ac:dyDescent="0.2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6" t="s">
        <v>50</v>
      </c>
      <c r="E11" s="226"/>
      <c r="F11" s="226"/>
      <c r="G11" s="226"/>
      <c r="H11" s="28" t="s">
        <v>33</v>
      </c>
      <c r="I11" s="101" t="s">
        <v>53</v>
      </c>
      <c r="J11" s="11"/>
    </row>
    <row r="12" spans="1:15" ht="15.75" customHeight="1" x14ac:dyDescent="0.2">
      <c r="A12" s="4"/>
      <c r="B12" s="41"/>
      <c r="C12" s="26"/>
      <c r="D12" s="208" t="s">
        <v>51</v>
      </c>
      <c r="E12" s="208"/>
      <c r="F12" s="208"/>
      <c r="G12" s="208"/>
      <c r="H12" s="28" t="s">
        <v>34</v>
      </c>
      <c r="I12" s="101"/>
      <c r="J12" s="11"/>
    </row>
    <row r="13" spans="1:15" ht="15.75" customHeight="1" x14ac:dyDescent="0.2">
      <c r="A13" s="4"/>
      <c r="B13" s="42"/>
      <c r="C13" s="100" t="s">
        <v>52</v>
      </c>
      <c r="D13" s="209" t="s">
        <v>48</v>
      </c>
      <c r="E13" s="209"/>
      <c r="F13" s="209"/>
      <c r="G13" s="209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5"/>
      <c r="F15" s="225"/>
      <c r="G15" s="227"/>
      <c r="H15" s="227"/>
      <c r="I15" s="227" t="s">
        <v>28</v>
      </c>
      <c r="J15" s="228"/>
    </row>
    <row r="16" spans="1:15" ht="23.25" customHeight="1" x14ac:dyDescent="0.2">
      <c r="A16" s="149" t="s">
        <v>23</v>
      </c>
      <c r="B16" s="150" t="s">
        <v>23</v>
      </c>
      <c r="C16" s="58"/>
      <c r="D16" s="59"/>
      <c r="E16" s="210"/>
      <c r="F16" s="211"/>
      <c r="G16" s="210"/>
      <c r="H16" s="211"/>
      <c r="I16" s="210">
        <f>SUMIF(F51:F52,A16,I51:I52)+SUMIF(F51:F52,"PSU",I51:I52)</f>
        <v>0</v>
      </c>
      <c r="J16" s="221"/>
    </row>
    <row r="17" spans="1:10" ht="23.25" customHeight="1" x14ac:dyDescent="0.2">
      <c r="A17" s="149" t="s">
        <v>24</v>
      </c>
      <c r="B17" s="150" t="s">
        <v>24</v>
      </c>
      <c r="C17" s="58"/>
      <c r="D17" s="59"/>
      <c r="E17" s="210"/>
      <c r="F17" s="211"/>
      <c r="G17" s="210"/>
      <c r="H17" s="211"/>
      <c r="I17" s="210">
        <f>SUMIF(F51:F52,A17,I51:I52)</f>
        <v>0</v>
      </c>
      <c r="J17" s="221"/>
    </row>
    <row r="18" spans="1:10" ht="23.25" customHeight="1" x14ac:dyDescent="0.2">
      <c r="A18" s="149" t="s">
        <v>25</v>
      </c>
      <c r="B18" s="150" t="s">
        <v>25</v>
      </c>
      <c r="C18" s="58"/>
      <c r="D18" s="59"/>
      <c r="E18" s="210"/>
      <c r="F18" s="211"/>
      <c r="G18" s="210"/>
      <c r="H18" s="211"/>
      <c r="I18" s="210">
        <f>SUMIF(F51:F52,A18,I51:I52)</f>
        <v>0</v>
      </c>
      <c r="J18" s="221"/>
    </row>
    <row r="19" spans="1:10" ht="23.25" customHeight="1" x14ac:dyDescent="0.2">
      <c r="A19" s="149" t="s">
        <v>66</v>
      </c>
      <c r="B19" s="150" t="s">
        <v>26</v>
      </c>
      <c r="C19" s="58"/>
      <c r="D19" s="59"/>
      <c r="E19" s="210"/>
      <c r="F19" s="211"/>
      <c r="G19" s="210"/>
      <c r="H19" s="211"/>
      <c r="I19" s="210">
        <f>SUMIF(F51:F52,A19,I51:I52)</f>
        <v>0</v>
      </c>
      <c r="J19" s="221"/>
    </row>
    <row r="20" spans="1:10" ht="23.25" customHeight="1" x14ac:dyDescent="0.2">
      <c r="A20" s="149" t="s">
        <v>67</v>
      </c>
      <c r="B20" s="150" t="s">
        <v>27</v>
      </c>
      <c r="C20" s="58"/>
      <c r="D20" s="59"/>
      <c r="E20" s="210"/>
      <c r="F20" s="211"/>
      <c r="G20" s="210"/>
      <c r="H20" s="211"/>
      <c r="I20" s="210">
        <f>SUMIF(F51:F52,A20,I51:I52)</f>
        <v>0</v>
      </c>
      <c r="J20" s="221"/>
    </row>
    <row r="21" spans="1:10" ht="23.25" customHeight="1" x14ac:dyDescent="0.2">
      <c r="A21" s="4"/>
      <c r="B21" s="74" t="s">
        <v>28</v>
      </c>
      <c r="C21" s="75"/>
      <c r="D21" s="76"/>
      <c r="E21" s="222"/>
      <c r="F21" s="223"/>
      <c r="G21" s="222"/>
      <c r="H21" s="223"/>
      <c r="I21" s="222">
        <f>SUM(I16:J20)</f>
        <v>0</v>
      </c>
      <c r="J21" s="23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19">
        <f>ZakladDPHSniVypocet</f>
        <v>0</v>
      </c>
      <c r="H23" s="220"/>
      <c r="I23" s="220"/>
      <c r="J23" s="62" t="str">
        <f t="shared" ref="J23:J28" si="0">Mena</f>
        <v>CZK</v>
      </c>
    </row>
    <row r="24" spans="1:10" ht="23.25" hidden="1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1">
        <f>I23*E23/100</f>
        <v>0</v>
      </c>
      <c r="H24" s="232"/>
      <c r="I24" s="232"/>
      <c r="J24" s="62" t="str">
        <f t="shared" si="0"/>
        <v>CZK</v>
      </c>
    </row>
    <row r="25" spans="1:10" ht="23.25" customHeight="1" thickBo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19">
        <f>ZakladDPHZaklVypocet</f>
        <v>0</v>
      </c>
      <c r="H25" s="220"/>
      <c r="I25" s="220"/>
      <c r="J25" s="62" t="str">
        <f t="shared" si="0"/>
        <v>CZK</v>
      </c>
    </row>
    <row r="26" spans="1:10" ht="23.25" hidden="1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5">
        <f>I25*E25/100</f>
        <v>0</v>
      </c>
      <c r="H26" s="216"/>
      <c r="I26" s="216"/>
      <c r="J26" s="56" t="str">
        <f t="shared" si="0"/>
        <v>CZK</v>
      </c>
    </row>
    <row r="27" spans="1:10" ht="23.25" hidden="1" customHeight="1" thickBot="1" x14ac:dyDescent="0.25">
      <c r="A27" s="4"/>
      <c r="B27" s="48" t="s">
        <v>4</v>
      </c>
      <c r="C27" s="20"/>
      <c r="D27" s="23"/>
      <c r="E27" s="20"/>
      <c r="F27" s="21"/>
      <c r="G27" s="217">
        <f>0</f>
        <v>0</v>
      </c>
      <c r="H27" s="217"/>
      <c r="I27" s="217"/>
      <c r="J27" s="63" t="str">
        <f t="shared" si="0"/>
        <v>CZK</v>
      </c>
    </row>
    <row r="28" spans="1:10" ht="27.75" customHeight="1" thickBot="1" x14ac:dyDescent="0.25">
      <c r="A28" s="4"/>
      <c r="B28" s="123" t="s">
        <v>22</v>
      </c>
      <c r="C28" s="124"/>
      <c r="D28" s="124"/>
      <c r="E28" s="125"/>
      <c r="F28" s="126"/>
      <c r="G28" s="224">
        <f>ZakladDPHSniVypocet+ZakladDPHZaklVypocet</f>
        <v>0</v>
      </c>
      <c r="H28" s="224"/>
      <c r="I28" s="224"/>
      <c r="J28" s="127" t="str">
        <f t="shared" si="0"/>
        <v>CZK</v>
      </c>
    </row>
    <row r="29" spans="1:10" ht="27.75" hidden="1" customHeight="1" thickBot="1" x14ac:dyDescent="0.25">
      <c r="A29" s="4"/>
      <c r="B29" s="123" t="s">
        <v>35</v>
      </c>
      <c r="C29" s="128"/>
      <c r="D29" s="128"/>
      <c r="E29" s="128"/>
      <c r="F29" s="128"/>
      <c r="G29" s="218">
        <f>ZakladDPHSni+DPHSni+ZakladDPHZakl+DPHZakl+Zaokrouhleni</f>
        <v>0</v>
      </c>
      <c r="H29" s="218"/>
      <c r="I29" s="218"/>
      <c r="J29" s="129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42781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30" t="s">
        <v>2</v>
      </c>
      <c r="E35" s="230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52" ht="25.5" hidden="1" customHeight="1" x14ac:dyDescent="0.2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5" t="s">
        <v>1</v>
      </c>
      <c r="J38" s="109" t="s">
        <v>0</v>
      </c>
    </row>
    <row r="39" spans="1:52" ht="25.5" hidden="1" customHeight="1" x14ac:dyDescent="0.2">
      <c r="A39" s="104">
        <v>1</v>
      </c>
      <c r="B39" s="110"/>
      <c r="C39" s="234"/>
      <c r="D39" s="235"/>
      <c r="E39" s="235"/>
      <c r="F39" s="116">
        <f>' Pol'!AC57</f>
        <v>0</v>
      </c>
      <c r="G39" s="117">
        <f>' Pol'!AD57</f>
        <v>0</v>
      </c>
      <c r="H39" s="118"/>
      <c r="I39" s="119">
        <f>F39+G39+H39</f>
        <v>0</v>
      </c>
      <c r="J39" s="111" t="str">
        <f>IF(CenaCelkemVypocet=0,"",I39/CenaCelkemVypocet*100)</f>
        <v/>
      </c>
    </row>
    <row r="40" spans="1:52" ht="25.5" hidden="1" customHeight="1" x14ac:dyDescent="0.2">
      <c r="A40" s="104"/>
      <c r="B40" s="236" t="s">
        <v>54</v>
      </c>
      <c r="C40" s="237"/>
      <c r="D40" s="237"/>
      <c r="E40" s="237"/>
      <c r="F40" s="120">
        <f>SUMIF(A39:A39,"=1",F39:F39)</f>
        <v>0</v>
      </c>
      <c r="G40" s="121">
        <f>SUMIF(A39:A39,"=1",G39:G39)</f>
        <v>0</v>
      </c>
      <c r="H40" s="121">
        <f>SUMIF(A39:A39,"=1",H39:H39)</f>
        <v>0</v>
      </c>
      <c r="I40" s="122">
        <f>SUMIF(A39:A39,"=1",I39:I39)</f>
        <v>0</v>
      </c>
      <c r="J40" s="105">
        <f>SUMIF(A39:A39,"=1",J39:J39)</f>
        <v>0</v>
      </c>
    </row>
    <row r="42" spans="1:52" x14ac:dyDescent="0.2">
      <c r="B42" t="s">
        <v>56</v>
      </c>
    </row>
    <row r="43" spans="1:52" x14ac:dyDescent="0.2">
      <c r="B43" s="238" t="s">
        <v>57</v>
      </c>
      <c r="C43" s="238"/>
      <c r="D43" s="238"/>
      <c r="E43" s="238"/>
      <c r="F43" s="238"/>
      <c r="G43" s="238"/>
      <c r="H43" s="238"/>
      <c r="I43" s="238"/>
      <c r="J43" s="238"/>
      <c r="AZ43" s="130" t="str">
        <f>B43</f>
        <v>SO 01   STARÁ ZÁSTAVBA</v>
      </c>
    </row>
    <row r="44" spans="1:52" x14ac:dyDescent="0.2">
      <c r="B44" s="238" t="s">
        <v>58</v>
      </c>
      <c r="C44" s="238"/>
      <c r="D44" s="238"/>
      <c r="E44" s="238"/>
      <c r="F44" s="238"/>
      <c r="G44" s="238"/>
      <c r="H44" s="238"/>
      <c r="I44" s="238"/>
      <c r="J44" s="238"/>
      <c r="AZ44" s="130" t="str">
        <f>B44</f>
        <v>D.1.4.1  ZTI</v>
      </c>
    </row>
    <row r="45" spans="1:52" x14ac:dyDescent="0.2">
      <c r="B45" s="238" t="s">
        <v>59</v>
      </c>
      <c r="C45" s="238"/>
      <c r="D45" s="238"/>
      <c r="E45" s="238"/>
      <c r="F45" s="238"/>
      <c r="G45" s="238"/>
      <c r="H45" s="238"/>
      <c r="I45" s="238"/>
      <c r="J45" s="238"/>
      <c r="AZ45" s="130" t="str">
        <f>B45</f>
        <v>FNB-TV_SO 01-Stará zástavba_01</v>
      </c>
    </row>
    <row r="48" spans="1:52" ht="15.75" x14ac:dyDescent="0.25">
      <c r="B48" s="131" t="s">
        <v>60</v>
      </c>
    </row>
    <row r="50" spans="1:10" ht="25.5" customHeight="1" x14ac:dyDescent="0.2">
      <c r="A50" s="132"/>
      <c r="B50" s="135" t="s">
        <v>16</v>
      </c>
      <c r="C50" s="135" t="s">
        <v>5</v>
      </c>
      <c r="D50" s="136"/>
      <c r="E50" s="136"/>
      <c r="F50" s="139" t="s">
        <v>61</v>
      </c>
      <c r="G50" s="139"/>
      <c r="H50" s="139"/>
      <c r="I50" s="229" t="s">
        <v>28</v>
      </c>
      <c r="J50" s="229"/>
    </row>
    <row r="51" spans="1:10" ht="25.5" customHeight="1" x14ac:dyDescent="0.2">
      <c r="A51" s="133"/>
      <c r="B51" s="140" t="s">
        <v>62</v>
      </c>
      <c r="C51" s="240" t="s">
        <v>63</v>
      </c>
      <c r="D51" s="241"/>
      <c r="E51" s="241"/>
      <c r="F51" s="142" t="s">
        <v>24</v>
      </c>
      <c r="G51" s="143"/>
      <c r="H51" s="143"/>
      <c r="I51" s="239">
        <f>' Pol'!G8</f>
        <v>0</v>
      </c>
      <c r="J51" s="239"/>
    </row>
    <row r="52" spans="1:10" ht="25.5" customHeight="1" x14ac:dyDescent="0.2">
      <c r="A52" s="133"/>
      <c r="B52" s="141" t="s">
        <v>64</v>
      </c>
      <c r="C52" s="243" t="s">
        <v>65</v>
      </c>
      <c r="D52" s="244"/>
      <c r="E52" s="244"/>
      <c r="F52" s="144" t="s">
        <v>24</v>
      </c>
      <c r="G52" s="145"/>
      <c r="H52" s="145"/>
      <c r="I52" s="242">
        <f>' Pol'!G17</f>
        <v>0</v>
      </c>
      <c r="J52" s="242"/>
    </row>
    <row r="53" spans="1:10" ht="25.5" customHeight="1" x14ac:dyDescent="0.2">
      <c r="A53" s="134"/>
      <c r="B53" s="137" t="s">
        <v>1</v>
      </c>
      <c r="C53" s="137"/>
      <c r="D53" s="138"/>
      <c r="E53" s="138"/>
      <c r="F53" s="146"/>
      <c r="G53" s="147"/>
      <c r="H53" s="147"/>
      <c r="I53" s="245">
        <f>SUM(I51:I52)</f>
        <v>0</v>
      </c>
      <c r="J53" s="245"/>
    </row>
    <row r="54" spans="1:10" x14ac:dyDescent="0.2">
      <c r="F54" s="148"/>
      <c r="G54" s="103"/>
      <c r="H54" s="148"/>
      <c r="I54" s="103"/>
      <c r="J54" s="103"/>
    </row>
    <row r="55" spans="1:10" x14ac:dyDescent="0.2">
      <c r="F55" s="148"/>
      <c r="G55" s="103"/>
      <c r="H55" s="148"/>
      <c r="I55" s="103"/>
      <c r="J55" s="103"/>
    </row>
    <row r="56" spans="1:10" x14ac:dyDescent="0.2">
      <c r="F56" s="148"/>
      <c r="G56" s="103"/>
      <c r="H56" s="148"/>
      <c r="I56" s="103"/>
      <c r="J56" s="10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4">
    <mergeCell ref="I51:J51"/>
    <mergeCell ref="C51:E51"/>
    <mergeCell ref="I52:J52"/>
    <mergeCell ref="C52:E52"/>
    <mergeCell ref="I53:J53"/>
    <mergeCell ref="C39:E39"/>
    <mergeCell ref="B40:E40"/>
    <mergeCell ref="B43:J43"/>
    <mergeCell ref="B44:J44"/>
    <mergeCell ref="B45:J45"/>
    <mergeCell ref="I50:J50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7:I27"/>
    <mergeCell ref="G29:I29"/>
    <mergeCell ref="G25:I25"/>
    <mergeCell ref="I16:J16"/>
    <mergeCell ref="I19:J19"/>
    <mergeCell ref="G21:H21"/>
    <mergeCell ref="G28:I28"/>
    <mergeCell ref="D12:G12"/>
    <mergeCell ref="D13:G13"/>
    <mergeCell ref="G20:H20"/>
    <mergeCell ref="B1:J1"/>
    <mergeCell ref="G26:I26"/>
    <mergeCell ref="E21:F21"/>
    <mergeCell ref="E15:F15"/>
    <mergeCell ref="D11:G11"/>
    <mergeCell ref="G15:H15"/>
    <mergeCell ref="I15:J15"/>
    <mergeCell ref="E16:F1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6" t="s">
        <v>6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79" t="s">
        <v>41</v>
      </c>
      <c r="B2" s="78"/>
      <c r="C2" s="248"/>
      <c r="D2" s="248"/>
      <c r="E2" s="248"/>
      <c r="F2" s="248"/>
      <c r="G2" s="249"/>
    </row>
    <row r="3" spans="1:7" ht="24.95" hidden="1" customHeight="1" x14ac:dyDescent="0.2">
      <c r="A3" s="79" t="s">
        <v>7</v>
      </c>
      <c r="B3" s="78"/>
      <c r="C3" s="248"/>
      <c r="D3" s="248"/>
      <c r="E3" s="248"/>
      <c r="F3" s="248"/>
      <c r="G3" s="249"/>
    </row>
    <row r="4" spans="1:7" ht="24.95" hidden="1" customHeight="1" x14ac:dyDescent="0.2">
      <c r="A4" s="79" t="s">
        <v>8</v>
      </c>
      <c r="B4" s="78"/>
      <c r="C4" s="248"/>
      <c r="D4" s="248"/>
      <c r="E4" s="248"/>
      <c r="F4" s="248"/>
      <c r="G4" s="249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67"/>
  <sheetViews>
    <sheetView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02" customWidth="1"/>
    <col min="3" max="3" width="38.28515625" style="102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62" t="s">
        <v>6</v>
      </c>
      <c r="B1" s="262"/>
      <c r="C1" s="262"/>
      <c r="D1" s="262"/>
      <c r="E1" s="262"/>
      <c r="F1" s="262"/>
      <c r="G1" s="262"/>
      <c r="AE1" t="s">
        <v>69</v>
      </c>
    </row>
    <row r="2" spans="1:60" ht="24.95" customHeight="1" x14ac:dyDescent="0.2">
      <c r="A2" s="153" t="s">
        <v>68</v>
      </c>
      <c r="B2" s="151"/>
      <c r="C2" s="263" t="s">
        <v>45</v>
      </c>
      <c r="D2" s="264"/>
      <c r="E2" s="264"/>
      <c r="F2" s="264"/>
      <c r="G2" s="265"/>
      <c r="AE2" t="s">
        <v>70</v>
      </c>
    </row>
    <row r="3" spans="1:60" ht="24.95" hidden="1" customHeight="1" x14ac:dyDescent="0.2">
      <c r="A3" s="154" t="s">
        <v>7</v>
      </c>
      <c r="B3" s="152"/>
      <c r="C3" s="266"/>
      <c r="D3" s="266"/>
      <c r="E3" s="266"/>
      <c r="F3" s="266"/>
      <c r="G3" s="267"/>
      <c r="AE3" t="s">
        <v>71</v>
      </c>
    </row>
    <row r="4" spans="1:60" ht="24.95" hidden="1" customHeight="1" x14ac:dyDescent="0.2">
      <c r="A4" s="154" t="s">
        <v>8</v>
      </c>
      <c r="B4" s="152"/>
      <c r="C4" s="268"/>
      <c r="D4" s="266"/>
      <c r="E4" s="266"/>
      <c r="F4" s="266"/>
      <c r="G4" s="267"/>
      <c r="AE4" t="s">
        <v>72</v>
      </c>
    </row>
    <row r="5" spans="1:60" hidden="1" x14ac:dyDescent="0.2">
      <c r="A5" s="155" t="s">
        <v>73</v>
      </c>
      <c r="B5" s="156"/>
      <c r="C5" s="157"/>
      <c r="D5" s="158"/>
      <c r="E5" s="158"/>
      <c r="F5" s="158"/>
      <c r="G5" s="159"/>
      <c r="AE5" t="s">
        <v>74</v>
      </c>
    </row>
    <row r="7" spans="1:60" ht="38.25" x14ac:dyDescent="0.2">
      <c r="A7" s="164" t="s">
        <v>75</v>
      </c>
      <c r="B7" s="165" t="s">
        <v>76</v>
      </c>
      <c r="C7" s="165" t="s">
        <v>77</v>
      </c>
      <c r="D7" s="164" t="s">
        <v>78</v>
      </c>
      <c r="E7" s="164" t="s">
        <v>79</v>
      </c>
      <c r="F7" s="160" t="s">
        <v>80</v>
      </c>
      <c r="G7" s="181" t="s">
        <v>28</v>
      </c>
      <c r="H7" s="182" t="s">
        <v>29</v>
      </c>
      <c r="I7" s="182" t="s">
        <v>81</v>
      </c>
      <c r="J7" s="182" t="s">
        <v>30</v>
      </c>
      <c r="K7" s="182" t="s">
        <v>82</v>
      </c>
      <c r="L7" s="182" t="s">
        <v>83</v>
      </c>
      <c r="M7" s="182" t="s">
        <v>84</v>
      </c>
      <c r="N7" s="182" t="s">
        <v>85</v>
      </c>
      <c r="O7" s="182" t="s">
        <v>86</v>
      </c>
      <c r="P7" s="182" t="s">
        <v>87</v>
      </c>
      <c r="Q7" s="182" t="s">
        <v>88</v>
      </c>
      <c r="R7" s="182" t="s">
        <v>89</v>
      </c>
      <c r="S7" s="182" t="s">
        <v>90</v>
      </c>
      <c r="T7" s="182" t="s">
        <v>91</v>
      </c>
      <c r="U7" s="167" t="s">
        <v>92</v>
      </c>
    </row>
    <row r="8" spans="1:60" x14ac:dyDescent="0.2">
      <c r="A8" s="183" t="s">
        <v>93</v>
      </c>
      <c r="B8" s="184" t="s">
        <v>62</v>
      </c>
      <c r="C8" s="185" t="s">
        <v>63</v>
      </c>
      <c r="D8" s="186"/>
      <c r="E8" s="187"/>
      <c r="F8" s="188"/>
      <c r="G8" s="188">
        <f>SUMIF(AE9:AE16,"&lt;&gt;NOR",G9:G16)</f>
        <v>0</v>
      </c>
      <c r="H8" s="188"/>
      <c r="I8" s="188">
        <f>SUM(I9:I16)</f>
        <v>0</v>
      </c>
      <c r="J8" s="188"/>
      <c r="K8" s="188">
        <f>SUM(K9:K16)</f>
        <v>0</v>
      </c>
      <c r="L8" s="188"/>
      <c r="M8" s="188">
        <f>SUM(M9:M16)</f>
        <v>0</v>
      </c>
      <c r="N8" s="166"/>
      <c r="O8" s="166">
        <f>SUM(O9:O16)</f>
        <v>0.70069999999999999</v>
      </c>
      <c r="P8" s="166"/>
      <c r="Q8" s="166">
        <f>SUM(Q9:Q16)</f>
        <v>0.57750000000000001</v>
      </c>
      <c r="R8" s="166"/>
      <c r="S8" s="166"/>
      <c r="T8" s="183"/>
      <c r="U8" s="166">
        <f>SUM(U9:U16)</f>
        <v>55</v>
      </c>
      <c r="AE8" t="s">
        <v>94</v>
      </c>
    </row>
    <row r="9" spans="1:60" outlineLevel="1" x14ac:dyDescent="0.2">
      <c r="A9" s="162">
        <v>1</v>
      </c>
      <c r="B9" s="168" t="s">
        <v>95</v>
      </c>
      <c r="C9" s="201" t="s">
        <v>96</v>
      </c>
      <c r="D9" s="170" t="s">
        <v>97</v>
      </c>
      <c r="E9" s="176">
        <v>275</v>
      </c>
      <c r="F9" s="178"/>
      <c r="G9" s="179">
        <f t="shared" ref="G9:G16" si="0">ROUND(E9*F9,2)</f>
        <v>0</v>
      </c>
      <c r="H9" s="178"/>
      <c r="I9" s="179">
        <f t="shared" ref="I9:I16" si="1">ROUND(E9*H9,2)</f>
        <v>0</v>
      </c>
      <c r="J9" s="178"/>
      <c r="K9" s="179">
        <f t="shared" ref="K9:K16" si="2">ROUND(E9*J9,2)</f>
        <v>0</v>
      </c>
      <c r="L9" s="179">
        <v>0</v>
      </c>
      <c r="M9" s="179">
        <f t="shared" ref="M9:M16" si="3">G9*(1+L9/100)</f>
        <v>0</v>
      </c>
      <c r="N9" s="171">
        <v>0</v>
      </c>
      <c r="O9" s="171">
        <f t="shared" ref="O9:O16" si="4">ROUND(E9*N9,5)</f>
        <v>0</v>
      </c>
      <c r="P9" s="171">
        <v>2.0999999999999999E-3</v>
      </c>
      <c r="Q9" s="171">
        <f t="shared" ref="Q9:Q16" si="5">ROUND(E9*P9,5)</f>
        <v>0.57750000000000001</v>
      </c>
      <c r="R9" s="171"/>
      <c r="S9" s="171"/>
      <c r="T9" s="172">
        <v>0.2</v>
      </c>
      <c r="U9" s="171">
        <f t="shared" ref="U9:U16" si="6">ROUND(E9*T9,2)</f>
        <v>55</v>
      </c>
      <c r="V9" s="161"/>
      <c r="W9" s="161"/>
      <c r="X9" s="161"/>
      <c r="Y9" s="161"/>
      <c r="Z9" s="161"/>
      <c r="AA9" s="161"/>
      <c r="AB9" s="161"/>
      <c r="AC9" s="161"/>
      <c r="AD9" s="161"/>
      <c r="AE9" s="161" t="s">
        <v>98</v>
      </c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</row>
    <row r="10" spans="1:60" outlineLevel="1" x14ac:dyDescent="0.2">
      <c r="A10" s="162">
        <v>2</v>
      </c>
      <c r="B10" s="168" t="s">
        <v>99</v>
      </c>
      <c r="C10" s="201" t="s">
        <v>100</v>
      </c>
      <c r="D10" s="170" t="s">
        <v>101</v>
      </c>
      <c r="E10" s="176">
        <v>5</v>
      </c>
      <c r="F10" s="178"/>
      <c r="G10" s="179">
        <f t="shared" si="0"/>
        <v>0</v>
      </c>
      <c r="H10" s="178"/>
      <c r="I10" s="179">
        <f t="shared" si="1"/>
        <v>0</v>
      </c>
      <c r="J10" s="178"/>
      <c r="K10" s="179">
        <f t="shared" si="2"/>
        <v>0</v>
      </c>
      <c r="L10" s="179">
        <v>0</v>
      </c>
      <c r="M10" s="179">
        <f t="shared" si="3"/>
        <v>0</v>
      </c>
      <c r="N10" s="171">
        <v>2.0000000000000001E-4</v>
      </c>
      <c r="O10" s="171">
        <f t="shared" si="4"/>
        <v>1E-3</v>
      </c>
      <c r="P10" s="171">
        <v>0</v>
      </c>
      <c r="Q10" s="171">
        <f t="shared" si="5"/>
        <v>0</v>
      </c>
      <c r="R10" s="171"/>
      <c r="S10" s="171"/>
      <c r="T10" s="172">
        <v>0</v>
      </c>
      <c r="U10" s="171">
        <f t="shared" si="6"/>
        <v>0</v>
      </c>
      <c r="V10" s="161"/>
      <c r="W10" s="161"/>
      <c r="X10" s="161"/>
      <c r="Y10" s="161"/>
      <c r="Z10" s="161"/>
      <c r="AA10" s="161"/>
      <c r="AB10" s="161"/>
      <c r="AC10" s="161"/>
      <c r="AD10" s="161"/>
      <c r="AE10" s="161" t="s">
        <v>98</v>
      </c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</row>
    <row r="11" spans="1:60" outlineLevel="1" x14ac:dyDescent="0.2">
      <c r="A11" s="162">
        <v>3</v>
      </c>
      <c r="B11" s="168" t="s">
        <v>102</v>
      </c>
      <c r="C11" s="201" t="s">
        <v>103</v>
      </c>
      <c r="D11" s="170" t="s">
        <v>101</v>
      </c>
      <c r="E11" s="176">
        <v>147</v>
      </c>
      <c r="F11" s="178"/>
      <c r="G11" s="179">
        <f t="shared" si="0"/>
        <v>0</v>
      </c>
      <c r="H11" s="178"/>
      <c r="I11" s="179">
        <f t="shared" si="1"/>
        <v>0</v>
      </c>
      <c r="J11" s="178"/>
      <c r="K11" s="179">
        <f t="shared" si="2"/>
        <v>0</v>
      </c>
      <c r="L11" s="179">
        <v>0</v>
      </c>
      <c r="M11" s="179">
        <f t="shared" si="3"/>
        <v>0</v>
      </c>
      <c r="N11" s="171">
        <v>2.9999999999999997E-4</v>
      </c>
      <c r="O11" s="171">
        <f t="shared" si="4"/>
        <v>4.41E-2</v>
      </c>
      <c r="P11" s="171">
        <v>0</v>
      </c>
      <c r="Q11" s="171">
        <f t="shared" si="5"/>
        <v>0</v>
      </c>
      <c r="R11" s="171"/>
      <c r="S11" s="171"/>
      <c r="T11" s="172">
        <v>0</v>
      </c>
      <c r="U11" s="171">
        <f t="shared" si="6"/>
        <v>0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 t="s">
        <v>98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</row>
    <row r="12" spans="1:60" outlineLevel="1" x14ac:dyDescent="0.2">
      <c r="A12" s="162">
        <v>4</v>
      </c>
      <c r="B12" s="168" t="s">
        <v>104</v>
      </c>
      <c r="C12" s="201" t="s">
        <v>105</v>
      </c>
      <c r="D12" s="170" t="s">
        <v>101</v>
      </c>
      <c r="E12" s="176">
        <v>406</v>
      </c>
      <c r="F12" s="178"/>
      <c r="G12" s="179">
        <f t="shared" si="0"/>
        <v>0</v>
      </c>
      <c r="H12" s="178"/>
      <c r="I12" s="179">
        <f t="shared" si="1"/>
        <v>0</v>
      </c>
      <c r="J12" s="178"/>
      <c r="K12" s="179">
        <f t="shared" si="2"/>
        <v>0</v>
      </c>
      <c r="L12" s="179">
        <v>0</v>
      </c>
      <c r="M12" s="179">
        <f t="shared" si="3"/>
        <v>0</v>
      </c>
      <c r="N12" s="171">
        <v>2.9999999999999997E-4</v>
      </c>
      <c r="O12" s="171">
        <f t="shared" si="4"/>
        <v>0.12180000000000001</v>
      </c>
      <c r="P12" s="171">
        <v>0</v>
      </c>
      <c r="Q12" s="171">
        <f t="shared" si="5"/>
        <v>0</v>
      </c>
      <c r="R12" s="171"/>
      <c r="S12" s="171"/>
      <c r="T12" s="172">
        <v>0</v>
      </c>
      <c r="U12" s="171">
        <f t="shared" si="6"/>
        <v>0</v>
      </c>
      <c r="V12" s="161"/>
      <c r="W12" s="161"/>
      <c r="X12" s="161"/>
      <c r="Y12" s="161"/>
      <c r="Z12" s="161"/>
      <c r="AA12" s="161"/>
      <c r="AB12" s="161"/>
      <c r="AC12" s="161"/>
      <c r="AD12" s="161"/>
      <c r="AE12" s="161" t="s">
        <v>98</v>
      </c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</row>
    <row r="13" spans="1:60" outlineLevel="1" x14ac:dyDescent="0.2">
      <c r="A13" s="162">
        <v>5</v>
      </c>
      <c r="B13" s="168" t="s">
        <v>106</v>
      </c>
      <c r="C13" s="201" t="s">
        <v>107</v>
      </c>
      <c r="D13" s="170" t="s">
        <v>101</v>
      </c>
      <c r="E13" s="176">
        <v>286</v>
      </c>
      <c r="F13" s="178"/>
      <c r="G13" s="179">
        <f t="shared" si="0"/>
        <v>0</v>
      </c>
      <c r="H13" s="178"/>
      <c r="I13" s="179">
        <f t="shared" si="1"/>
        <v>0</v>
      </c>
      <c r="J13" s="178"/>
      <c r="K13" s="179">
        <f t="shared" si="2"/>
        <v>0</v>
      </c>
      <c r="L13" s="179">
        <v>0</v>
      </c>
      <c r="M13" s="179">
        <f t="shared" si="3"/>
        <v>0</v>
      </c>
      <c r="N13" s="171">
        <v>4.0000000000000002E-4</v>
      </c>
      <c r="O13" s="171">
        <f t="shared" si="4"/>
        <v>0.1144</v>
      </c>
      <c r="P13" s="171">
        <v>0</v>
      </c>
      <c r="Q13" s="171">
        <f t="shared" si="5"/>
        <v>0</v>
      </c>
      <c r="R13" s="171"/>
      <c r="S13" s="171"/>
      <c r="T13" s="172">
        <v>0</v>
      </c>
      <c r="U13" s="171">
        <f t="shared" si="6"/>
        <v>0</v>
      </c>
      <c r="V13" s="161"/>
      <c r="W13" s="161"/>
      <c r="X13" s="161"/>
      <c r="Y13" s="161"/>
      <c r="Z13" s="161"/>
      <c r="AA13" s="161"/>
      <c r="AB13" s="161"/>
      <c r="AC13" s="161"/>
      <c r="AD13" s="161"/>
      <c r="AE13" s="161" t="s">
        <v>98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60" outlineLevel="1" x14ac:dyDescent="0.2">
      <c r="A14" s="162">
        <v>6</v>
      </c>
      <c r="B14" s="168" t="s">
        <v>108</v>
      </c>
      <c r="C14" s="201" t="s">
        <v>109</v>
      </c>
      <c r="D14" s="170" t="s">
        <v>101</v>
      </c>
      <c r="E14" s="176">
        <v>494</v>
      </c>
      <c r="F14" s="178"/>
      <c r="G14" s="179">
        <f t="shared" si="0"/>
        <v>0</v>
      </c>
      <c r="H14" s="178"/>
      <c r="I14" s="179">
        <f t="shared" si="1"/>
        <v>0</v>
      </c>
      <c r="J14" s="178"/>
      <c r="K14" s="179">
        <f t="shared" si="2"/>
        <v>0</v>
      </c>
      <c r="L14" s="179">
        <v>0</v>
      </c>
      <c r="M14" s="179">
        <f t="shared" si="3"/>
        <v>0</v>
      </c>
      <c r="N14" s="171">
        <v>4.0000000000000002E-4</v>
      </c>
      <c r="O14" s="171">
        <f t="shared" si="4"/>
        <v>0.1976</v>
      </c>
      <c r="P14" s="171">
        <v>0</v>
      </c>
      <c r="Q14" s="171">
        <f t="shared" si="5"/>
        <v>0</v>
      </c>
      <c r="R14" s="171"/>
      <c r="S14" s="171"/>
      <c r="T14" s="172">
        <v>0</v>
      </c>
      <c r="U14" s="171">
        <f t="shared" si="6"/>
        <v>0</v>
      </c>
      <c r="V14" s="161"/>
      <c r="W14" s="161"/>
      <c r="X14" s="161"/>
      <c r="Y14" s="161"/>
      <c r="Z14" s="161"/>
      <c r="AA14" s="161"/>
      <c r="AB14" s="161"/>
      <c r="AC14" s="161"/>
      <c r="AD14" s="161"/>
      <c r="AE14" s="161" t="s">
        <v>98</v>
      </c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</row>
    <row r="15" spans="1:60" outlineLevel="1" x14ac:dyDescent="0.2">
      <c r="A15" s="162">
        <v>7</v>
      </c>
      <c r="B15" s="168" t="s">
        <v>110</v>
      </c>
      <c r="C15" s="201" t="s">
        <v>111</v>
      </c>
      <c r="D15" s="170" t="s">
        <v>101</v>
      </c>
      <c r="E15" s="176">
        <v>363</v>
      </c>
      <c r="F15" s="178"/>
      <c r="G15" s="179">
        <f t="shared" si="0"/>
        <v>0</v>
      </c>
      <c r="H15" s="178"/>
      <c r="I15" s="179">
        <f t="shared" si="1"/>
        <v>0</v>
      </c>
      <c r="J15" s="178"/>
      <c r="K15" s="179">
        <f t="shared" si="2"/>
        <v>0</v>
      </c>
      <c r="L15" s="179">
        <v>0</v>
      </c>
      <c r="M15" s="179">
        <f t="shared" si="3"/>
        <v>0</v>
      </c>
      <c r="N15" s="171">
        <v>5.9999999999999995E-4</v>
      </c>
      <c r="O15" s="171">
        <f t="shared" si="4"/>
        <v>0.21779999999999999</v>
      </c>
      <c r="P15" s="171">
        <v>0</v>
      </c>
      <c r="Q15" s="171">
        <f t="shared" si="5"/>
        <v>0</v>
      </c>
      <c r="R15" s="171"/>
      <c r="S15" s="171"/>
      <c r="T15" s="172">
        <v>0</v>
      </c>
      <c r="U15" s="171">
        <f t="shared" si="6"/>
        <v>0</v>
      </c>
      <c r="V15" s="161"/>
      <c r="W15" s="161"/>
      <c r="X15" s="161"/>
      <c r="Y15" s="161"/>
      <c r="Z15" s="161"/>
      <c r="AA15" s="161"/>
      <c r="AB15" s="161"/>
      <c r="AC15" s="161"/>
      <c r="AD15" s="161"/>
      <c r="AE15" s="161" t="s">
        <v>98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</row>
    <row r="16" spans="1:60" outlineLevel="1" x14ac:dyDescent="0.2">
      <c r="A16" s="162">
        <v>8</v>
      </c>
      <c r="B16" s="168" t="s">
        <v>112</v>
      </c>
      <c r="C16" s="201" t="s">
        <v>113</v>
      </c>
      <c r="D16" s="170" t="s">
        <v>101</v>
      </c>
      <c r="E16" s="176">
        <v>5</v>
      </c>
      <c r="F16" s="178"/>
      <c r="G16" s="179">
        <f t="shared" si="0"/>
        <v>0</v>
      </c>
      <c r="H16" s="178"/>
      <c r="I16" s="179">
        <f t="shared" si="1"/>
        <v>0</v>
      </c>
      <c r="J16" s="178"/>
      <c r="K16" s="179">
        <f t="shared" si="2"/>
        <v>0</v>
      </c>
      <c r="L16" s="179">
        <v>0</v>
      </c>
      <c r="M16" s="179">
        <f t="shared" si="3"/>
        <v>0</v>
      </c>
      <c r="N16" s="171">
        <v>8.0000000000000004E-4</v>
      </c>
      <c r="O16" s="171">
        <f t="shared" si="4"/>
        <v>4.0000000000000001E-3</v>
      </c>
      <c r="P16" s="171">
        <v>0</v>
      </c>
      <c r="Q16" s="171">
        <f t="shared" si="5"/>
        <v>0</v>
      </c>
      <c r="R16" s="171"/>
      <c r="S16" s="171"/>
      <c r="T16" s="172">
        <v>0</v>
      </c>
      <c r="U16" s="171">
        <f t="shared" si="6"/>
        <v>0</v>
      </c>
      <c r="V16" s="161"/>
      <c r="W16" s="161"/>
      <c r="X16" s="161"/>
      <c r="Y16" s="161"/>
      <c r="Z16" s="161"/>
      <c r="AA16" s="161"/>
      <c r="AB16" s="161"/>
      <c r="AC16" s="161"/>
      <c r="AD16" s="161"/>
      <c r="AE16" s="161" t="s">
        <v>98</v>
      </c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</row>
    <row r="17" spans="1:60" x14ac:dyDescent="0.2">
      <c r="A17" s="163" t="s">
        <v>93</v>
      </c>
      <c r="B17" s="169" t="s">
        <v>64</v>
      </c>
      <c r="C17" s="202" t="s">
        <v>65</v>
      </c>
      <c r="D17" s="173"/>
      <c r="E17" s="177"/>
      <c r="F17" s="180"/>
      <c r="G17" s="180">
        <f>SUMIF(AE18:AE55,"&lt;&gt;NOR",G18:G55)</f>
        <v>0</v>
      </c>
      <c r="H17" s="180"/>
      <c r="I17" s="180">
        <f>SUM(I18:I55)</f>
        <v>0</v>
      </c>
      <c r="J17" s="180"/>
      <c r="K17" s="180">
        <f>SUM(K18:K55)</f>
        <v>0</v>
      </c>
      <c r="L17" s="180"/>
      <c r="M17" s="180">
        <f>SUM(M18:M55)</f>
        <v>0</v>
      </c>
      <c r="N17" s="174"/>
      <c r="O17" s="174">
        <f>SUM(O18:O55)</f>
        <v>4.2967899999999997</v>
      </c>
      <c r="P17" s="174"/>
      <c r="Q17" s="174">
        <f>SUM(Q18:Q55)</f>
        <v>1.4989299999999999</v>
      </c>
      <c r="R17" s="174"/>
      <c r="S17" s="174"/>
      <c r="T17" s="175"/>
      <c r="U17" s="174">
        <f>SUM(U18:U55)</f>
        <v>859.35999999999979</v>
      </c>
      <c r="AE17" t="s">
        <v>94</v>
      </c>
    </row>
    <row r="18" spans="1:60" outlineLevel="1" x14ac:dyDescent="0.2">
      <c r="A18" s="162">
        <v>9</v>
      </c>
      <c r="B18" s="168" t="s">
        <v>114</v>
      </c>
      <c r="C18" s="201" t="s">
        <v>115</v>
      </c>
      <c r="D18" s="170" t="s">
        <v>101</v>
      </c>
      <c r="E18" s="176">
        <v>5</v>
      </c>
      <c r="F18" s="178"/>
      <c r="G18" s="179">
        <f t="shared" ref="G18:G55" si="7">ROUND(E18*F18,2)</f>
        <v>0</v>
      </c>
      <c r="H18" s="178"/>
      <c r="I18" s="179">
        <f t="shared" ref="I18:I55" si="8">ROUND(E18*H18,2)</f>
        <v>0</v>
      </c>
      <c r="J18" s="178"/>
      <c r="K18" s="179">
        <f t="shared" ref="K18:K55" si="9">ROUND(E18*J18,2)</f>
        <v>0</v>
      </c>
      <c r="L18" s="179">
        <v>0</v>
      </c>
      <c r="M18" s="179">
        <f t="shared" ref="M18:M55" si="10">G18*(1+L18/100)</f>
        <v>0</v>
      </c>
      <c r="N18" s="171">
        <v>9.5E-4</v>
      </c>
      <c r="O18" s="171">
        <f t="shared" ref="O18:O55" si="11">ROUND(E18*N18,5)</f>
        <v>4.7499999999999999E-3</v>
      </c>
      <c r="P18" s="171">
        <v>0</v>
      </c>
      <c r="Q18" s="171">
        <f t="shared" ref="Q18:Q55" si="12">ROUND(E18*P18,5)</f>
        <v>0</v>
      </c>
      <c r="R18" s="171"/>
      <c r="S18" s="171"/>
      <c r="T18" s="172">
        <v>0.27400000000000002</v>
      </c>
      <c r="U18" s="171">
        <f t="shared" ref="U18:U55" si="13">ROUND(E18*T18,2)</f>
        <v>1.37</v>
      </c>
      <c r="V18" s="161"/>
      <c r="W18" s="161"/>
      <c r="X18" s="161"/>
      <c r="Y18" s="161"/>
      <c r="Z18" s="161"/>
      <c r="AA18" s="161"/>
      <c r="AB18" s="161"/>
      <c r="AC18" s="161"/>
      <c r="AD18" s="161"/>
      <c r="AE18" s="161" t="s">
        <v>98</v>
      </c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</row>
    <row r="19" spans="1:60" outlineLevel="1" x14ac:dyDescent="0.2">
      <c r="A19" s="162">
        <v>10</v>
      </c>
      <c r="B19" s="168" t="s">
        <v>116</v>
      </c>
      <c r="C19" s="201" t="s">
        <v>117</v>
      </c>
      <c r="D19" s="170" t="s">
        <v>101</v>
      </c>
      <c r="E19" s="176">
        <v>147</v>
      </c>
      <c r="F19" s="178"/>
      <c r="G19" s="179">
        <f t="shared" si="7"/>
        <v>0</v>
      </c>
      <c r="H19" s="178"/>
      <c r="I19" s="179">
        <f t="shared" si="8"/>
        <v>0</v>
      </c>
      <c r="J19" s="178"/>
      <c r="K19" s="179">
        <f t="shared" si="9"/>
        <v>0</v>
      </c>
      <c r="L19" s="179">
        <v>0</v>
      </c>
      <c r="M19" s="179">
        <f t="shared" si="10"/>
        <v>0</v>
      </c>
      <c r="N19" s="171">
        <v>1.16E-3</v>
      </c>
      <c r="O19" s="171">
        <f t="shared" si="11"/>
        <v>0.17052</v>
      </c>
      <c r="P19" s="171">
        <v>0</v>
      </c>
      <c r="Q19" s="171">
        <f t="shared" si="12"/>
        <v>0</v>
      </c>
      <c r="R19" s="171"/>
      <c r="S19" s="171"/>
      <c r="T19" s="172">
        <v>0.28499999999999998</v>
      </c>
      <c r="U19" s="171">
        <f t="shared" si="13"/>
        <v>41.9</v>
      </c>
      <c r="V19" s="161"/>
      <c r="W19" s="161"/>
      <c r="X19" s="161"/>
      <c r="Y19" s="161"/>
      <c r="Z19" s="161"/>
      <c r="AA19" s="161"/>
      <c r="AB19" s="161"/>
      <c r="AC19" s="161"/>
      <c r="AD19" s="161"/>
      <c r="AE19" s="161" t="s">
        <v>98</v>
      </c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</row>
    <row r="20" spans="1:60" outlineLevel="1" x14ac:dyDescent="0.2">
      <c r="A20" s="162">
        <v>11</v>
      </c>
      <c r="B20" s="168" t="s">
        <v>118</v>
      </c>
      <c r="C20" s="201" t="s">
        <v>119</v>
      </c>
      <c r="D20" s="170" t="s">
        <v>101</v>
      </c>
      <c r="E20" s="176">
        <v>406</v>
      </c>
      <c r="F20" s="178"/>
      <c r="G20" s="179">
        <f t="shared" si="7"/>
        <v>0</v>
      </c>
      <c r="H20" s="178"/>
      <c r="I20" s="179">
        <f t="shared" si="8"/>
        <v>0</v>
      </c>
      <c r="J20" s="178"/>
      <c r="K20" s="179">
        <f t="shared" si="9"/>
        <v>0</v>
      </c>
      <c r="L20" s="179">
        <v>0</v>
      </c>
      <c r="M20" s="179">
        <f t="shared" si="10"/>
        <v>0</v>
      </c>
      <c r="N20" s="171">
        <v>1.66E-3</v>
      </c>
      <c r="O20" s="171">
        <f t="shared" si="11"/>
        <v>0.67396</v>
      </c>
      <c r="P20" s="171">
        <v>0</v>
      </c>
      <c r="Q20" s="171">
        <f t="shared" si="12"/>
        <v>0</v>
      </c>
      <c r="R20" s="171"/>
      <c r="S20" s="171"/>
      <c r="T20" s="172">
        <v>0.31900000000000001</v>
      </c>
      <c r="U20" s="171">
        <f t="shared" si="13"/>
        <v>129.51</v>
      </c>
      <c r="V20" s="161"/>
      <c r="W20" s="161"/>
      <c r="X20" s="161"/>
      <c r="Y20" s="161"/>
      <c r="Z20" s="161"/>
      <c r="AA20" s="161"/>
      <c r="AB20" s="161"/>
      <c r="AC20" s="161"/>
      <c r="AD20" s="161"/>
      <c r="AE20" s="161" t="s">
        <v>98</v>
      </c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</row>
    <row r="21" spans="1:60" outlineLevel="1" x14ac:dyDescent="0.2">
      <c r="A21" s="162">
        <v>12</v>
      </c>
      <c r="B21" s="168" t="s">
        <v>120</v>
      </c>
      <c r="C21" s="201" t="s">
        <v>121</v>
      </c>
      <c r="D21" s="170" t="s">
        <v>101</v>
      </c>
      <c r="E21" s="176">
        <v>286</v>
      </c>
      <c r="F21" s="178"/>
      <c r="G21" s="179">
        <f t="shared" si="7"/>
        <v>0</v>
      </c>
      <c r="H21" s="178"/>
      <c r="I21" s="179">
        <f t="shared" si="8"/>
        <v>0</v>
      </c>
      <c r="J21" s="178"/>
      <c r="K21" s="179">
        <f t="shared" si="9"/>
        <v>0</v>
      </c>
      <c r="L21" s="179">
        <v>0</v>
      </c>
      <c r="M21" s="179">
        <f t="shared" si="10"/>
        <v>0</v>
      </c>
      <c r="N21" s="171">
        <v>1.98E-3</v>
      </c>
      <c r="O21" s="171">
        <f t="shared" si="11"/>
        <v>0.56628000000000001</v>
      </c>
      <c r="P21" s="171">
        <v>0</v>
      </c>
      <c r="Q21" s="171">
        <f t="shared" si="12"/>
        <v>0</v>
      </c>
      <c r="R21" s="171"/>
      <c r="S21" s="171"/>
      <c r="T21" s="172">
        <v>0.33200000000000002</v>
      </c>
      <c r="U21" s="171">
        <f t="shared" si="13"/>
        <v>94.95</v>
      </c>
      <c r="V21" s="161"/>
      <c r="W21" s="161"/>
      <c r="X21" s="161"/>
      <c r="Y21" s="161"/>
      <c r="Z21" s="161"/>
      <c r="AA21" s="161"/>
      <c r="AB21" s="161"/>
      <c r="AC21" s="161"/>
      <c r="AD21" s="161"/>
      <c r="AE21" s="161" t="s">
        <v>98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</row>
    <row r="22" spans="1:60" outlineLevel="1" x14ac:dyDescent="0.2">
      <c r="A22" s="162">
        <v>13</v>
      </c>
      <c r="B22" s="168" t="s">
        <v>122</v>
      </c>
      <c r="C22" s="201" t="s">
        <v>123</v>
      </c>
      <c r="D22" s="170" t="s">
        <v>101</v>
      </c>
      <c r="E22" s="176">
        <v>494</v>
      </c>
      <c r="F22" s="178"/>
      <c r="G22" s="179">
        <f t="shared" si="7"/>
        <v>0</v>
      </c>
      <c r="H22" s="178"/>
      <c r="I22" s="179">
        <f t="shared" si="8"/>
        <v>0</v>
      </c>
      <c r="J22" s="178"/>
      <c r="K22" s="179">
        <f t="shared" si="9"/>
        <v>0</v>
      </c>
      <c r="L22" s="179">
        <v>0</v>
      </c>
      <c r="M22" s="179">
        <f t="shared" si="10"/>
        <v>0</v>
      </c>
      <c r="N22" s="171">
        <v>2.5300000000000001E-3</v>
      </c>
      <c r="O22" s="171">
        <f t="shared" si="11"/>
        <v>1.2498199999999999</v>
      </c>
      <c r="P22" s="171">
        <v>0</v>
      </c>
      <c r="Q22" s="171">
        <f t="shared" si="12"/>
        <v>0</v>
      </c>
      <c r="R22" s="171"/>
      <c r="S22" s="171"/>
      <c r="T22" s="172">
        <v>0.34799999999999998</v>
      </c>
      <c r="U22" s="171">
        <f t="shared" si="13"/>
        <v>171.91</v>
      </c>
      <c r="V22" s="161"/>
      <c r="W22" s="161"/>
      <c r="X22" s="161"/>
      <c r="Y22" s="161"/>
      <c r="Z22" s="161"/>
      <c r="AA22" s="161"/>
      <c r="AB22" s="161"/>
      <c r="AC22" s="161"/>
      <c r="AD22" s="161"/>
      <c r="AE22" s="161" t="s">
        <v>98</v>
      </c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</row>
    <row r="23" spans="1:60" outlineLevel="1" x14ac:dyDescent="0.2">
      <c r="A23" s="162">
        <v>14</v>
      </c>
      <c r="B23" s="168" t="s">
        <v>124</v>
      </c>
      <c r="C23" s="201" t="s">
        <v>125</v>
      </c>
      <c r="D23" s="170" t="s">
        <v>101</v>
      </c>
      <c r="E23" s="176">
        <v>363</v>
      </c>
      <c r="F23" s="178"/>
      <c r="G23" s="179">
        <f t="shared" si="7"/>
        <v>0</v>
      </c>
      <c r="H23" s="178"/>
      <c r="I23" s="179">
        <f t="shared" si="8"/>
        <v>0</v>
      </c>
      <c r="J23" s="178"/>
      <c r="K23" s="179">
        <f t="shared" si="9"/>
        <v>0</v>
      </c>
      <c r="L23" s="179">
        <v>0</v>
      </c>
      <c r="M23" s="179">
        <f t="shared" si="10"/>
        <v>0</v>
      </c>
      <c r="N23" s="171">
        <v>2.99E-3</v>
      </c>
      <c r="O23" s="171">
        <f t="shared" si="11"/>
        <v>1.0853699999999999</v>
      </c>
      <c r="P23" s="171">
        <v>0</v>
      </c>
      <c r="Q23" s="171">
        <f t="shared" si="12"/>
        <v>0</v>
      </c>
      <c r="R23" s="171"/>
      <c r="S23" s="171"/>
      <c r="T23" s="172">
        <v>0.42</v>
      </c>
      <c r="U23" s="171">
        <f t="shared" si="13"/>
        <v>152.46</v>
      </c>
      <c r="V23" s="161"/>
      <c r="W23" s="161"/>
      <c r="X23" s="161"/>
      <c r="Y23" s="161"/>
      <c r="Z23" s="161"/>
      <c r="AA23" s="161"/>
      <c r="AB23" s="161"/>
      <c r="AC23" s="161"/>
      <c r="AD23" s="161"/>
      <c r="AE23" s="161" t="s">
        <v>98</v>
      </c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</row>
    <row r="24" spans="1:60" outlineLevel="1" x14ac:dyDescent="0.2">
      <c r="A24" s="162">
        <v>15</v>
      </c>
      <c r="B24" s="168" t="s">
        <v>126</v>
      </c>
      <c r="C24" s="201" t="s">
        <v>127</v>
      </c>
      <c r="D24" s="170" t="s">
        <v>101</v>
      </c>
      <c r="E24" s="176">
        <v>5</v>
      </c>
      <c r="F24" s="178"/>
      <c r="G24" s="179">
        <f t="shared" si="7"/>
        <v>0</v>
      </c>
      <c r="H24" s="178"/>
      <c r="I24" s="179">
        <f t="shared" si="8"/>
        <v>0</v>
      </c>
      <c r="J24" s="178"/>
      <c r="K24" s="179">
        <f t="shared" si="9"/>
        <v>0</v>
      </c>
      <c r="L24" s="179">
        <v>0</v>
      </c>
      <c r="M24" s="179">
        <f t="shared" si="10"/>
        <v>0</v>
      </c>
      <c r="N24" s="171">
        <v>3.2499999999999999E-3</v>
      </c>
      <c r="O24" s="171">
        <f t="shared" si="11"/>
        <v>1.6250000000000001E-2</v>
      </c>
      <c r="P24" s="171">
        <v>0</v>
      </c>
      <c r="Q24" s="171">
        <f t="shared" si="12"/>
        <v>0</v>
      </c>
      <c r="R24" s="171"/>
      <c r="S24" s="171"/>
      <c r="T24" s="172">
        <v>0.44</v>
      </c>
      <c r="U24" s="171">
        <f t="shared" si="13"/>
        <v>2.2000000000000002</v>
      </c>
      <c r="V24" s="161"/>
      <c r="W24" s="161"/>
      <c r="X24" s="161"/>
      <c r="Y24" s="161"/>
      <c r="Z24" s="161"/>
      <c r="AA24" s="161"/>
      <c r="AB24" s="161"/>
      <c r="AC24" s="161"/>
      <c r="AD24" s="161"/>
      <c r="AE24" s="161" t="s">
        <v>98</v>
      </c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</row>
    <row r="25" spans="1:60" ht="22.5" outlineLevel="1" x14ac:dyDescent="0.2">
      <c r="A25" s="162">
        <v>16</v>
      </c>
      <c r="B25" s="168" t="s">
        <v>128</v>
      </c>
      <c r="C25" s="201" t="s">
        <v>129</v>
      </c>
      <c r="D25" s="170" t="s">
        <v>130</v>
      </c>
      <c r="E25" s="176">
        <v>1</v>
      </c>
      <c r="F25" s="178"/>
      <c r="G25" s="179">
        <f t="shared" si="7"/>
        <v>0</v>
      </c>
      <c r="H25" s="178"/>
      <c r="I25" s="179">
        <f t="shared" si="8"/>
        <v>0</v>
      </c>
      <c r="J25" s="178"/>
      <c r="K25" s="179">
        <f t="shared" si="9"/>
        <v>0</v>
      </c>
      <c r="L25" s="179">
        <v>0</v>
      </c>
      <c r="M25" s="179">
        <f t="shared" si="10"/>
        <v>0</v>
      </c>
      <c r="N25" s="171">
        <v>1E-3</v>
      </c>
      <c r="O25" s="171">
        <f t="shared" si="11"/>
        <v>1E-3</v>
      </c>
      <c r="P25" s="171">
        <v>0</v>
      </c>
      <c r="Q25" s="171">
        <f t="shared" si="12"/>
        <v>0</v>
      </c>
      <c r="R25" s="171"/>
      <c r="S25" s="171"/>
      <c r="T25" s="172">
        <v>0</v>
      </c>
      <c r="U25" s="171">
        <f t="shared" si="13"/>
        <v>0</v>
      </c>
      <c r="V25" s="161"/>
      <c r="W25" s="161"/>
      <c r="X25" s="161"/>
      <c r="Y25" s="161"/>
      <c r="Z25" s="161"/>
      <c r="AA25" s="161"/>
      <c r="AB25" s="161"/>
      <c r="AC25" s="161"/>
      <c r="AD25" s="161"/>
      <c r="AE25" s="161" t="s">
        <v>131</v>
      </c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</row>
    <row r="26" spans="1:60" outlineLevel="1" x14ac:dyDescent="0.2">
      <c r="A26" s="162">
        <v>17</v>
      </c>
      <c r="B26" s="168" t="s">
        <v>132</v>
      </c>
      <c r="C26" s="201" t="s">
        <v>133</v>
      </c>
      <c r="D26" s="170" t="s">
        <v>134</v>
      </c>
      <c r="E26" s="176">
        <v>3</v>
      </c>
      <c r="F26" s="178"/>
      <c r="G26" s="179">
        <f t="shared" si="7"/>
        <v>0</v>
      </c>
      <c r="H26" s="178"/>
      <c r="I26" s="179">
        <f t="shared" si="8"/>
        <v>0</v>
      </c>
      <c r="J26" s="178"/>
      <c r="K26" s="179">
        <f t="shared" si="9"/>
        <v>0</v>
      </c>
      <c r="L26" s="179">
        <v>0</v>
      </c>
      <c r="M26" s="179">
        <f t="shared" si="10"/>
        <v>0</v>
      </c>
      <c r="N26" s="171">
        <v>3.8000000000000002E-4</v>
      </c>
      <c r="O26" s="171">
        <f t="shared" si="11"/>
        <v>1.14E-3</v>
      </c>
      <c r="P26" s="171">
        <v>0</v>
      </c>
      <c r="Q26" s="171">
        <f t="shared" si="12"/>
        <v>0</v>
      </c>
      <c r="R26" s="171"/>
      <c r="S26" s="171"/>
      <c r="T26" s="172">
        <v>0.20699999999999999</v>
      </c>
      <c r="U26" s="171">
        <f t="shared" si="13"/>
        <v>0.62</v>
      </c>
      <c r="V26" s="161"/>
      <c r="W26" s="161"/>
      <c r="X26" s="161"/>
      <c r="Y26" s="161"/>
      <c r="Z26" s="161"/>
      <c r="AA26" s="161"/>
      <c r="AB26" s="161"/>
      <c r="AC26" s="161"/>
      <c r="AD26" s="161"/>
      <c r="AE26" s="161" t="s">
        <v>98</v>
      </c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</row>
    <row r="27" spans="1:60" outlineLevel="1" x14ac:dyDescent="0.2">
      <c r="A27" s="162">
        <v>18</v>
      </c>
      <c r="B27" s="168" t="s">
        <v>135</v>
      </c>
      <c r="C27" s="201" t="s">
        <v>136</v>
      </c>
      <c r="D27" s="170" t="s">
        <v>134</v>
      </c>
      <c r="E27" s="176">
        <v>70</v>
      </c>
      <c r="F27" s="178"/>
      <c r="G27" s="179">
        <f t="shared" si="7"/>
        <v>0</v>
      </c>
      <c r="H27" s="178"/>
      <c r="I27" s="179">
        <f t="shared" si="8"/>
        <v>0</v>
      </c>
      <c r="J27" s="178"/>
      <c r="K27" s="179">
        <f t="shared" si="9"/>
        <v>0</v>
      </c>
      <c r="L27" s="179">
        <v>0</v>
      </c>
      <c r="M27" s="179">
        <f t="shared" si="10"/>
        <v>0</v>
      </c>
      <c r="N27" s="171">
        <v>6.0999999999999997E-4</v>
      </c>
      <c r="O27" s="171">
        <f t="shared" si="11"/>
        <v>4.2700000000000002E-2</v>
      </c>
      <c r="P27" s="171">
        <v>0</v>
      </c>
      <c r="Q27" s="171">
        <f t="shared" si="12"/>
        <v>0</v>
      </c>
      <c r="R27" s="171"/>
      <c r="S27" s="171"/>
      <c r="T27" s="172">
        <v>0.22700000000000001</v>
      </c>
      <c r="U27" s="171">
        <f t="shared" si="13"/>
        <v>15.89</v>
      </c>
      <c r="V27" s="161"/>
      <c r="W27" s="161"/>
      <c r="X27" s="161"/>
      <c r="Y27" s="161"/>
      <c r="Z27" s="161"/>
      <c r="AA27" s="161"/>
      <c r="AB27" s="161"/>
      <c r="AC27" s="161"/>
      <c r="AD27" s="161"/>
      <c r="AE27" s="161" t="s">
        <v>98</v>
      </c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</row>
    <row r="28" spans="1:60" outlineLevel="1" x14ac:dyDescent="0.2">
      <c r="A28" s="162">
        <v>19</v>
      </c>
      <c r="B28" s="168" t="s">
        <v>137</v>
      </c>
      <c r="C28" s="201" t="s">
        <v>138</v>
      </c>
      <c r="D28" s="170" t="s">
        <v>134</v>
      </c>
      <c r="E28" s="176">
        <v>166</v>
      </c>
      <c r="F28" s="178"/>
      <c r="G28" s="179">
        <f t="shared" si="7"/>
        <v>0</v>
      </c>
      <c r="H28" s="178"/>
      <c r="I28" s="179">
        <f t="shared" si="8"/>
        <v>0</v>
      </c>
      <c r="J28" s="178"/>
      <c r="K28" s="179">
        <f t="shared" si="9"/>
        <v>0</v>
      </c>
      <c r="L28" s="179">
        <v>0</v>
      </c>
      <c r="M28" s="179">
        <f t="shared" si="10"/>
        <v>0</v>
      </c>
      <c r="N28" s="171">
        <v>9.7999999999999997E-4</v>
      </c>
      <c r="O28" s="171">
        <f t="shared" si="11"/>
        <v>0.16267999999999999</v>
      </c>
      <c r="P28" s="171">
        <v>0</v>
      </c>
      <c r="Q28" s="171">
        <f t="shared" si="12"/>
        <v>0</v>
      </c>
      <c r="R28" s="171"/>
      <c r="S28" s="171"/>
      <c r="T28" s="172">
        <v>0.26900000000000002</v>
      </c>
      <c r="U28" s="171">
        <f t="shared" si="13"/>
        <v>44.65</v>
      </c>
      <c r="V28" s="161"/>
      <c r="W28" s="161"/>
      <c r="X28" s="161"/>
      <c r="Y28" s="161"/>
      <c r="Z28" s="161"/>
      <c r="AA28" s="161"/>
      <c r="AB28" s="161"/>
      <c r="AC28" s="161"/>
      <c r="AD28" s="161"/>
      <c r="AE28" s="161" t="s">
        <v>98</v>
      </c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</row>
    <row r="29" spans="1:60" outlineLevel="1" x14ac:dyDescent="0.2">
      <c r="A29" s="162">
        <v>20</v>
      </c>
      <c r="B29" s="168" t="s">
        <v>139</v>
      </c>
      <c r="C29" s="201" t="s">
        <v>140</v>
      </c>
      <c r="D29" s="170" t="s">
        <v>134</v>
      </c>
      <c r="E29" s="176">
        <v>74</v>
      </c>
      <c r="F29" s="178"/>
      <c r="G29" s="179">
        <f t="shared" si="7"/>
        <v>0</v>
      </c>
      <c r="H29" s="178"/>
      <c r="I29" s="179">
        <f t="shared" si="8"/>
        <v>0</v>
      </c>
      <c r="J29" s="178"/>
      <c r="K29" s="179">
        <f t="shared" si="9"/>
        <v>0</v>
      </c>
      <c r="L29" s="179">
        <v>0</v>
      </c>
      <c r="M29" s="179">
        <f t="shared" si="10"/>
        <v>0</v>
      </c>
      <c r="N29" s="171">
        <v>1.2600000000000001E-3</v>
      </c>
      <c r="O29" s="171">
        <f t="shared" si="11"/>
        <v>9.3240000000000003E-2</v>
      </c>
      <c r="P29" s="171">
        <v>0</v>
      </c>
      <c r="Q29" s="171">
        <f t="shared" si="12"/>
        <v>0</v>
      </c>
      <c r="R29" s="171"/>
      <c r="S29" s="171"/>
      <c r="T29" s="172">
        <v>0.35099999999999998</v>
      </c>
      <c r="U29" s="171">
        <f t="shared" si="13"/>
        <v>25.97</v>
      </c>
      <c r="V29" s="161"/>
      <c r="W29" s="161"/>
      <c r="X29" s="161"/>
      <c r="Y29" s="161"/>
      <c r="Z29" s="161"/>
      <c r="AA29" s="161"/>
      <c r="AB29" s="161"/>
      <c r="AC29" s="161"/>
      <c r="AD29" s="161"/>
      <c r="AE29" s="161" t="s">
        <v>98</v>
      </c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</row>
    <row r="30" spans="1:60" outlineLevel="1" x14ac:dyDescent="0.2">
      <c r="A30" s="162">
        <v>21</v>
      </c>
      <c r="B30" s="168" t="s">
        <v>141</v>
      </c>
      <c r="C30" s="201" t="s">
        <v>142</v>
      </c>
      <c r="D30" s="170" t="s">
        <v>134</v>
      </c>
      <c r="E30" s="176">
        <v>7</v>
      </c>
      <c r="F30" s="178"/>
      <c r="G30" s="179">
        <f t="shared" si="7"/>
        <v>0</v>
      </c>
      <c r="H30" s="178"/>
      <c r="I30" s="179">
        <f t="shared" si="8"/>
        <v>0</v>
      </c>
      <c r="J30" s="178"/>
      <c r="K30" s="179">
        <f t="shared" si="9"/>
        <v>0</v>
      </c>
      <c r="L30" s="179">
        <v>0</v>
      </c>
      <c r="M30" s="179">
        <f t="shared" si="10"/>
        <v>0</v>
      </c>
      <c r="N30" s="171">
        <v>2.16E-3</v>
      </c>
      <c r="O30" s="171">
        <f t="shared" si="11"/>
        <v>1.512E-2</v>
      </c>
      <c r="P30" s="171">
        <v>0</v>
      </c>
      <c r="Q30" s="171">
        <f t="shared" si="12"/>
        <v>0</v>
      </c>
      <c r="R30" s="171"/>
      <c r="S30" s="171"/>
      <c r="T30" s="172">
        <v>0.42399999999999999</v>
      </c>
      <c r="U30" s="171">
        <f t="shared" si="13"/>
        <v>2.97</v>
      </c>
      <c r="V30" s="161"/>
      <c r="W30" s="161"/>
      <c r="X30" s="161"/>
      <c r="Y30" s="161"/>
      <c r="Z30" s="161"/>
      <c r="AA30" s="161"/>
      <c r="AB30" s="161"/>
      <c r="AC30" s="161"/>
      <c r="AD30" s="161"/>
      <c r="AE30" s="161" t="s">
        <v>98</v>
      </c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</row>
    <row r="31" spans="1:60" ht="22.5" outlineLevel="1" x14ac:dyDescent="0.2">
      <c r="A31" s="162">
        <v>22</v>
      </c>
      <c r="B31" s="168" t="s">
        <v>143</v>
      </c>
      <c r="C31" s="201" t="s">
        <v>144</v>
      </c>
      <c r="D31" s="170" t="s">
        <v>134</v>
      </c>
      <c r="E31" s="176">
        <v>2</v>
      </c>
      <c r="F31" s="178"/>
      <c r="G31" s="179">
        <f t="shared" si="7"/>
        <v>0</v>
      </c>
      <c r="H31" s="178"/>
      <c r="I31" s="179">
        <f t="shared" si="8"/>
        <v>0</v>
      </c>
      <c r="J31" s="178"/>
      <c r="K31" s="179">
        <f t="shared" si="9"/>
        <v>0</v>
      </c>
      <c r="L31" s="179">
        <v>0</v>
      </c>
      <c r="M31" s="179">
        <f t="shared" si="10"/>
        <v>0</v>
      </c>
      <c r="N31" s="171">
        <v>2.7000000000000001E-3</v>
      </c>
      <c r="O31" s="171">
        <f t="shared" si="11"/>
        <v>5.4000000000000003E-3</v>
      </c>
      <c r="P31" s="171">
        <v>0</v>
      </c>
      <c r="Q31" s="171">
        <f t="shared" si="12"/>
        <v>0</v>
      </c>
      <c r="R31" s="171"/>
      <c r="S31" s="171"/>
      <c r="T31" s="172">
        <v>0.13100000000000001</v>
      </c>
      <c r="U31" s="171">
        <f t="shared" si="13"/>
        <v>0.26</v>
      </c>
      <c r="V31" s="161"/>
      <c r="W31" s="161"/>
      <c r="X31" s="161"/>
      <c r="Y31" s="161"/>
      <c r="Z31" s="161"/>
      <c r="AA31" s="161"/>
      <c r="AB31" s="161"/>
      <c r="AC31" s="161"/>
      <c r="AD31" s="161"/>
      <c r="AE31" s="161" t="s">
        <v>98</v>
      </c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</row>
    <row r="32" spans="1:60" ht="22.5" outlineLevel="1" x14ac:dyDescent="0.2">
      <c r="A32" s="162">
        <v>23</v>
      </c>
      <c r="B32" s="168" t="s">
        <v>145</v>
      </c>
      <c r="C32" s="201" t="s">
        <v>146</v>
      </c>
      <c r="D32" s="170" t="s">
        <v>134</v>
      </c>
      <c r="E32" s="176">
        <v>1</v>
      </c>
      <c r="F32" s="178"/>
      <c r="G32" s="179">
        <f t="shared" si="7"/>
        <v>0</v>
      </c>
      <c r="H32" s="178"/>
      <c r="I32" s="179">
        <f t="shared" si="8"/>
        <v>0</v>
      </c>
      <c r="J32" s="178"/>
      <c r="K32" s="179">
        <f t="shared" si="9"/>
        <v>0</v>
      </c>
      <c r="L32" s="179">
        <v>0</v>
      </c>
      <c r="M32" s="179">
        <f t="shared" si="10"/>
        <v>0</v>
      </c>
      <c r="N32" s="171">
        <v>2.98E-3</v>
      </c>
      <c r="O32" s="171">
        <f t="shared" si="11"/>
        <v>2.98E-3</v>
      </c>
      <c r="P32" s="171">
        <v>0</v>
      </c>
      <c r="Q32" s="171">
        <f t="shared" si="12"/>
        <v>0</v>
      </c>
      <c r="R32" s="171"/>
      <c r="S32" s="171"/>
      <c r="T32" s="172">
        <v>0.14099999999999999</v>
      </c>
      <c r="U32" s="171">
        <f t="shared" si="13"/>
        <v>0.14000000000000001</v>
      </c>
      <c r="V32" s="161"/>
      <c r="W32" s="161"/>
      <c r="X32" s="161"/>
      <c r="Y32" s="161"/>
      <c r="Z32" s="161"/>
      <c r="AA32" s="161"/>
      <c r="AB32" s="161"/>
      <c r="AC32" s="161"/>
      <c r="AD32" s="161"/>
      <c r="AE32" s="161" t="s">
        <v>98</v>
      </c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</row>
    <row r="33" spans="1:60" ht="22.5" outlineLevel="1" x14ac:dyDescent="0.2">
      <c r="A33" s="162">
        <v>24</v>
      </c>
      <c r="B33" s="168" t="s">
        <v>147</v>
      </c>
      <c r="C33" s="201" t="s">
        <v>148</v>
      </c>
      <c r="D33" s="170" t="s">
        <v>134</v>
      </c>
      <c r="E33" s="176">
        <v>3</v>
      </c>
      <c r="F33" s="178"/>
      <c r="G33" s="179">
        <f t="shared" si="7"/>
        <v>0</v>
      </c>
      <c r="H33" s="178"/>
      <c r="I33" s="179">
        <f t="shared" si="8"/>
        <v>0</v>
      </c>
      <c r="J33" s="178"/>
      <c r="K33" s="179">
        <f t="shared" si="9"/>
        <v>0</v>
      </c>
      <c r="L33" s="179">
        <v>0</v>
      </c>
      <c r="M33" s="179">
        <f t="shared" si="10"/>
        <v>0</v>
      </c>
      <c r="N33" s="171">
        <v>3.5400000000000002E-3</v>
      </c>
      <c r="O33" s="171">
        <f t="shared" si="11"/>
        <v>1.0619999999999999E-2</v>
      </c>
      <c r="P33" s="171">
        <v>0</v>
      </c>
      <c r="Q33" s="171">
        <f t="shared" si="12"/>
        <v>0</v>
      </c>
      <c r="R33" s="171"/>
      <c r="S33" s="171"/>
      <c r="T33" s="172">
        <v>0.14099999999999999</v>
      </c>
      <c r="U33" s="171">
        <f t="shared" si="13"/>
        <v>0.42</v>
      </c>
      <c r="V33" s="161"/>
      <c r="W33" s="161"/>
      <c r="X33" s="161"/>
      <c r="Y33" s="161"/>
      <c r="Z33" s="161"/>
      <c r="AA33" s="161"/>
      <c r="AB33" s="161"/>
      <c r="AC33" s="161"/>
      <c r="AD33" s="161"/>
      <c r="AE33" s="161" t="s">
        <v>98</v>
      </c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</row>
    <row r="34" spans="1:60" ht="22.5" outlineLevel="1" x14ac:dyDescent="0.2">
      <c r="A34" s="162">
        <v>25</v>
      </c>
      <c r="B34" s="168" t="s">
        <v>149</v>
      </c>
      <c r="C34" s="201" t="s">
        <v>150</v>
      </c>
      <c r="D34" s="170" t="s">
        <v>134</v>
      </c>
      <c r="E34" s="176">
        <v>2</v>
      </c>
      <c r="F34" s="178"/>
      <c r="G34" s="179">
        <f t="shared" si="7"/>
        <v>0</v>
      </c>
      <c r="H34" s="178"/>
      <c r="I34" s="179">
        <f t="shared" si="8"/>
        <v>0</v>
      </c>
      <c r="J34" s="178"/>
      <c r="K34" s="179">
        <f t="shared" si="9"/>
        <v>0</v>
      </c>
      <c r="L34" s="179">
        <v>0</v>
      </c>
      <c r="M34" s="179">
        <f t="shared" si="10"/>
        <v>0</v>
      </c>
      <c r="N34" s="171">
        <v>4.1399999999999996E-3</v>
      </c>
      <c r="O34" s="171">
        <f t="shared" si="11"/>
        <v>8.2799999999999992E-3</v>
      </c>
      <c r="P34" s="171">
        <v>0</v>
      </c>
      <c r="Q34" s="171">
        <f t="shared" si="12"/>
        <v>0</v>
      </c>
      <c r="R34" s="171"/>
      <c r="S34" s="171"/>
      <c r="T34" s="172">
        <v>0.151</v>
      </c>
      <c r="U34" s="171">
        <f t="shared" si="13"/>
        <v>0.3</v>
      </c>
      <c r="V34" s="161"/>
      <c r="W34" s="161"/>
      <c r="X34" s="161"/>
      <c r="Y34" s="161"/>
      <c r="Z34" s="161"/>
      <c r="AA34" s="161"/>
      <c r="AB34" s="161"/>
      <c r="AC34" s="161"/>
      <c r="AD34" s="161"/>
      <c r="AE34" s="161" t="s">
        <v>98</v>
      </c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</row>
    <row r="35" spans="1:60" ht="22.5" outlineLevel="1" x14ac:dyDescent="0.2">
      <c r="A35" s="162">
        <v>26</v>
      </c>
      <c r="B35" s="168" t="s">
        <v>151</v>
      </c>
      <c r="C35" s="201" t="s">
        <v>152</v>
      </c>
      <c r="D35" s="170" t="s">
        <v>134</v>
      </c>
      <c r="E35" s="176">
        <v>2</v>
      </c>
      <c r="F35" s="178"/>
      <c r="G35" s="179">
        <f t="shared" si="7"/>
        <v>0</v>
      </c>
      <c r="H35" s="178"/>
      <c r="I35" s="179">
        <f t="shared" si="8"/>
        <v>0</v>
      </c>
      <c r="J35" s="178"/>
      <c r="K35" s="179">
        <f t="shared" si="9"/>
        <v>0</v>
      </c>
      <c r="L35" s="179">
        <v>0</v>
      </c>
      <c r="M35" s="179">
        <f t="shared" si="10"/>
        <v>0</v>
      </c>
      <c r="N35" s="171">
        <v>6.0400000000000002E-3</v>
      </c>
      <c r="O35" s="171">
        <f t="shared" si="11"/>
        <v>1.208E-2</v>
      </c>
      <c r="P35" s="171">
        <v>0</v>
      </c>
      <c r="Q35" s="171">
        <f t="shared" si="12"/>
        <v>0</v>
      </c>
      <c r="R35" s="171"/>
      <c r="S35" s="171"/>
      <c r="T35" s="172">
        <v>0.251</v>
      </c>
      <c r="U35" s="171">
        <f t="shared" si="13"/>
        <v>0.5</v>
      </c>
      <c r="V35" s="161"/>
      <c r="W35" s="161"/>
      <c r="X35" s="161"/>
      <c r="Y35" s="161"/>
      <c r="Z35" s="161"/>
      <c r="AA35" s="161"/>
      <c r="AB35" s="161"/>
      <c r="AC35" s="161"/>
      <c r="AD35" s="161"/>
      <c r="AE35" s="161" t="s">
        <v>98</v>
      </c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</row>
    <row r="36" spans="1:60" outlineLevel="1" x14ac:dyDescent="0.2">
      <c r="A36" s="162">
        <v>27</v>
      </c>
      <c r="B36" s="168" t="s">
        <v>153</v>
      </c>
      <c r="C36" s="201" t="s">
        <v>154</v>
      </c>
      <c r="D36" s="170" t="s">
        <v>101</v>
      </c>
      <c r="E36" s="176">
        <v>70</v>
      </c>
      <c r="F36" s="178"/>
      <c r="G36" s="179">
        <f t="shared" si="7"/>
        <v>0</v>
      </c>
      <c r="H36" s="178"/>
      <c r="I36" s="179">
        <f t="shared" si="8"/>
        <v>0</v>
      </c>
      <c r="J36" s="178"/>
      <c r="K36" s="179">
        <f t="shared" si="9"/>
        <v>0</v>
      </c>
      <c r="L36" s="179">
        <v>0</v>
      </c>
      <c r="M36" s="179">
        <f t="shared" si="10"/>
        <v>0</v>
      </c>
      <c r="N36" s="171">
        <v>0</v>
      </c>
      <c r="O36" s="171">
        <f t="shared" si="11"/>
        <v>0</v>
      </c>
      <c r="P36" s="171">
        <v>2.1299999999999999E-3</v>
      </c>
      <c r="Q36" s="171">
        <f t="shared" si="12"/>
        <v>0.14910000000000001</v>
      </c>
      <c r="R36" s="171"/>
      <c r="S36" s="171"/>
      <c r="T36" s="172">
        <v>0.17299999999999999</v>
      </c>
      <c r="U36" s="171">
        <f t="shared" si="13"/>
        <v>12.11</v>
      </c>
      <c r="V36" s="161"/>
      <c r="W36" s="161"/>
      <c r="X36" s="161"/>
      <c r="Y36" s="161"/>
      <c r="Z36" s="161"/>
      <c r="AA36" s="161"/>
      <c r="AB36" s="161"/>
      <c r="AC36" s="161"/>
      <c r="AD36" s="161"/>
      <c r="AE36" s="161" t="s">
        <v>98</v>
      </c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</row>
    <row r="37" spans="1:60" outlineLevel="1" x14ac:dyDescent="0.2">
      <c r="A37" s="162">
        <v>28</v>
      </c>
      <c r="B37" s="168" t="s">
        <v>155</v>
      </c>
      <c r="C37" s="201" t="s">
        <v>156</v>
      </c>
      <c r="D37" s="170" t="s">
        <v>134</v>
      </c>
      <c r="E37" s="176">
        <v>3</v>
      </c>
      <c r="F37" s="178"/>
      <c r="G37" s="179">
        <f t="shared" si="7"/>
        <v>0</v>
      </c>
      <c r="H37" s="178"/>
      <c r="I37" s="179">
        <f t="shared" si="8"/>
        <v>0</v>
      </c>
      <c r="J37" s="178"/>
      <c r="K37" s="179">
        <f t="shared" si="9"/>
        <v>0</v>
      </c>
      <c r="L37" s="179">
        <v>0</v>
      </c>
      <c r="M37" s="179">
        <f t="shared" si="10"/>
        <v>0</v>
      </c>
      <c r="N37" s="171">
        <v>6.4999999999999997E-4</v>
      </c>
      <c r="O37" s="171">
        <f t="shared" si="11"/>
        <v>1.9499999999999999E-3</v>
      </c>
      <c r="P37" s="171">
        <v>0</v>
      </c>
      <c r="Q37" s="171">
        <f t="shared" si="12"/>
        <v>0</v>
      </c>
      <c r="R37" s="171"/>
      <c r="S37" s="171"/>
      <c r="T37" s="172">
        <v>0</v>
      </c>
      <c r="U37" s="171">
        <f t="shared" si="13"/>
        <v>0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 t="s">
        <v>131</v>
      </c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</row>
    <row r="38" spans="1:60" outlineLevel="1" x14ac:dyDescent="0.2">
      <c r="A38" s="162">
        <v>29</v>
      </c>
      <c r="B38" s="168" t="s">
        <v>157</v>
      </c>
      <c r="C38" s="201" t="s">
        <v>158</v>
      </c>
      <c r="D38" s="170" t="s">
        <v>134</v>
      </c>
      <c r="E38" s="176">
        <v>63</v>
      </c>
      <c r="F38" s="178"/>
      <c r="G38" s="179">
        <f t="shared" si="7"/>
        <v>0</v>
      </c>
      <c r="H38" s="178"/>
      <c r="I38" s="179">
        <f t="shared" si="8"/>
        <v>0</v>
      </c>
      <c r="J38" s="178"/>
      <c r="K38" s="179">
        <f t="shared" si="9"/>
        <v>0</v>
      </c>
      <c r="L38" s="179">
        <v>0</v>
      </c>
      <c r="M38" s="179">
        <f t="shared" si="10"/>
        <v>0</v>
      </c>
      <c r="N38" s="171">
        <v>8.5999999999999998E-4</v>
      </c>
      <c r="O38" s="171">
        <f t="shared" si="11"/>
        <v>5.4179999999999999E-2</v>
      </c>
      <c r="P38" s="171">
        <v>0</v>
      </c>
      <c r="Q38" s="171">
        <f t="shared" si="12"/>
        <v>0</v>
      </c>
      <c r="R38" s="171"/>
      <c r="S38" s="171"/>
      <c r="T38" s="172">
        <v>0</v>
      </c>
      <c r="U38" s="171">
        <f t="shared" si="13"/>
        <v>0</v>
      </c>
      <c r="V38" s="161"/>
      <c r="W38" s="161"/>
      <c r="X38" s="161"/>
      <c r="Y38" s="161"/>
      <c r="Z38" s="161"/>
      <c r="AA38" s="161"/>
      <c r="AB38" s="161"/>
      <c r="AC38" s="161"/>
      <c r="AD38" s="161"/>
      <c r="AE38" s="161" t="s">
        <v>131</v>
      </c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</row>
    <row r="39" spans="1:60" outlineLevel="1" x14ac:dyDescent="0.2">
      <c r="A39" s="162">
        <v>30</v>
      </c>
      <c r="B39" s="168" t="s">
        <v>159</v>
      </c>
      <c r="C39" s="201" t="s">
        <v>160</v>
      </c>
      <c r="D39" s="170" t="s">
        <v>134</v>
      </c>
      <c r="E39" s="176">
        <v>39</v>
      </c>
      <c r="F39" s="178"/>
      <c r="G39" s="179">
        <f t="shared" si="7"/>
        <v>0</v>
      </c>
      <c r="H39" s="178"/>
      <c r="I39" s="179">
        <f t="shared" si="8"/>
        <v>0</v>
      </c>
      <c r="J39" s="178"/>
      <c r="K39" s="179">
        <f t="shared" si="9"/>
        <v>0</v>
      </c>
      <c r="L39" s="179">
        <v>0</v>
      </c>
      <c r="M39" s="179">
        <f t="shared" si="10"/>
        <v>0</v>
      </c>
      <c r="N39" s="171">
        <v>1.2800000000000001E-3</v>
      </c>
      <c r="O39" s="171">
        <f t="shared" si="11"/>
        <v>4.9919999999999999E-2</v>
      </c>
      <c r="P39" s="171">
        <v>0</v>
      </c>
      <c r="Q39" s="171">
        <f t="shared" si="12"/>
        <v>0</v>
      </c>
      <c r="R39" s="171"/>
      <c r="S39" s="171"/>
      <c r="T39" s="172">
        <v>0</v>
      </c>
      <c r="U39" s="171">
        <f t="shared" si="13"/>
        <v>0</v>
      </c>
      <c r="V39" s="161"/>
      <c r="W39" s="161"/>
      <c r="X39" s="161"/>
      <c r="Y39" s="161"/>
      <c r="Z39" s="161"/>
      <c r="AA39" s="161"/>
      <c r="AB39" s="161"/>
      <c r="AC39" s="161"/>
      <c r="AD39" s="161"/>
      <c r="AE39" s="161" t="s">
        <v>131</v>
      </c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</row>
    <row r="40" spans="1:60" outlineLevel="1" x14ac:dyDescent="0.2">
      <c r="A40" s="162">
        <v>31</v>
      </c>
      <c r="B40" s="168" t="s">
        <v>161</v>
      </c>
      <c r="C40" s="201" t="s">
        <v>162</v>
      </c>
      <c r="D40" s="170" t="s">
        <v>134</v>
      </c>
      <c r="E40" s="176">
        <v>3</v>
      </c>
      <c r="F40" s="178"/>
      <c r="G40" s="179">
        <f t="shared" si="7"/>
        <v>0</v>
      </c>
      <c r="H40" s="178"/>
      <c r="I40" s="179">
        <f t="shared" si="8"/>
        <v>0</v>
      </c>
      <c r="J40" s="178"/>
      <c r="K40" s="179">
        <f t="shared" si="9"/>
        <v>0</v>
      </c>
      <c r="L40" s="179">
        <v>0</v>
      </c>
      <c r="M40" s="179">
        <f t="shared" si="10"/>
        <v>0</v>
      </c>
      <c r="N40" s="171">
        <v>1.89E-3</v>
      </c>
      <c r="O40" s="171">
        <f t="shared" si="11"/>
        <v>5.6699999999999997E-3</v>
      </c>
      <c r="P40" s="171">
        <v>0</v>
      </c>
      <c r="Q40" s="171">
        <f t="shared" si="12"/>
        <v>0</v>
      </c>
      <c r="R40" s="171"/>
      <c r="S40" s="171"/>
      <c r="T40" s="172">
        <v>0</v>
      </c>
      <c r="U40" s="171">
        <f t="shared" si="13"/>
        <v>0</v>
      </c>
      <c r="V40" s="161"/>
      <c r="W40" s="161"/>
      <c r="X40" s="161"/>
      <c r="Y40" s="161"/>
      <c r="Z40" s="161"/>
      <c r="AA40" s="161"/>
      <c r="AB40" s="161"/>
      <c r="AC40" s="161"/>
      <c r="AD40" s="161"/>
      <c r="AE40" s="161" t="s">
        <v>131</v>
      </c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</row>
    <row r="41" spans="1:60" outlineLevel="1" x14ac:dyDescent="0.2">
      <c r="A41" s="162">
        <v>32</v>
      </c>
      <c r="B41" s="168" t="s">
        <v>163</v>
      </c>
      <c r="C41" s="201" t="s">
        <v>164</v>
      </c>
      <c r="D41" s="170" t="s">
        <v>134</v>
      </c>
      <c r="E41" s="176">
        <v>3</v>
      </c>
      <c r="F41" s="178"/>
      <c r="G41" s="179">
        <f t="shared" si="7"/>
        <v>0</v>
      </c>
      <c r="H41" s="178"/>
      <c r="I41" s="179">
        <f t="shared" si="8"/>
        <v>0</v>
      </c>
      <c r="J41" s="178"/>
      <c r="K41" s="179">
        <f t="shared" si="9"/>
        <v>0</v>
      </c>
      <c r="L41" s="179">
        <v>0</v>
      </c>
      <c r="M41" s="179">
        <f t="shared" si="10"/>
        <v>0</v>
      </c>
      <c r="N41" s="171">
        <v>2.8E-3</v>
      </c>
      <c r="O41" s="171">
        <f t="shared" si="11"/>
        <v>8.3999999999999995E-3</v>
      </c>
      <c r="P41" s="171">
        <v>0</v>
      </c>
      <c r="Q41" s="171">
        <f t="shared" si="12"/>
        <v>0</v>
      </c>
      <c r="R41" s="171"/>
      <c r="S41" s="171"/>
      <c r="T41" s="172">
        <v>0</v>
      </c>
      <c r="U41" s="171">
        <f t="shared" si="13"/>
        <v>0</v>
      </c>
      <c r="V41" s="161"/>
      <c r="W41" s="161"/>
      <c r="X41" s="161"/>
      <c r="Y41" s="161"/>
      <c r="Z41" s="161"/>
      <c r="AA41" s="161"/>
      <c r="AB41" s="161"/>
      <c r="AC41" s="161"/>
      <c r="AD41" s="161"/>
      <c r="AE41" s="161" t="s">
        <v>131</v>
      </c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</row>
    <row r="42" spans="1:60" ht="22.5" outlineLevel="1" x14ac:dyDescent="0.2">
      <c r="A42" s="162">
        <v>33</v>
      </c>
      <c r="B42" s="168" t="s">
        <v>128</v>
      </c>
      <c r="C42" s="201" t="s">
        <v>165</v>
      </c>
      <c r="D42" s="170" t="s">
        <v>130</v>
      </c>
      <c r="E42" s="176">
        <v>1</v>
      </c>
      <c r="F42" s="178"/>
      <c r="G42" s="179">
        <f t="shared" si="7"/>
        <v>0</v>
      </c>
      <c r="H42" s="178"/>
      <c r="I42" s="179">
        <f t="shared" si="8"/>
        <v>0</v>
      </c>
      <c r="J42" s="178"/>
      <c r="K42" s="179">
        <f t="shared" si="9"/>
        <v>0</v>
      </c>
      <c r="L42" s="179">
        <v>0</v>
      </c>
      <c r="M42" s="179">
        <f t="shared" si="10"/>
        <v>0</v>
      </c>
      <c r="N42" s="171">
        <v>1.2800000000000001E-3</v>
      </c>
      <c r="O42" s="171">
        <f t="shared" si="11"/>
        <v>1.2800000000000001E-3</v>
      </c>
      <c r="P42" s="171">
        <v>0</v>
      </c>
      <c r="Q42" s="171">
        <f t="shared" si="12"/>
        <v>0</v>
      </c>
      <c r="R42" s="171"/>
      <c r="S42" s="171"/>
      <c r="T42" s="172">
        <v>0</v>
      </c>
      <c r="U42" s="171">
        <f t="shared" si="13"/>
        <v>0</v>
      </c>
      <c r="V42" s="161"/>
      <c r="W42" s="161"/>
      <c r="X42" s="161"/>
      <c r="Y42" s="161"/>
      <c r="Z42" s="161"/>
      <c r="AA42" s="161"/>
      <c r="AB42" s="161"/>
      <c r="AC42" s="161"/>
      <c r="AD42" s="161"/>
      <c r="AE42" s="161" t="s">
        <v>131</v>
      </c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</row>
    <row r="43" spans="1:60" outlineLevel="1" x14ac:dyDescent="0.2">
      <c r="A43" s="162">
        <v>34</v>
      </c>
      <c r="B43" s="168" t="s">
        <v>166</v>
      </c>
      <c r="C43" s="201" t="s">
        <v>167</v>
      </c>
      <c r="D43" s="170" t="s">
        <v>101</v>
      </c>
      <c r="E43" s="176">
        <v>90</v>
      </c>
      <c r="F43" s="178"/>
      <c r="G43" s="179">
        <f t="shared" si="7"/>
        <v>0</v>
      </c>
      <c r="H43" s="178"/>
      <c r="I43" s="179">
        <f t="shared" si="8"/>
        <v>0</v>
      </c>
      <c r="J43" s="178"/>
      <c r="K43" s="179">
        <f t="shared" si="9"/>
        <v>0</v>
      </c>
      <c r="L43" s="179">
        <v>0</v>
      </c>
      <c r="M43" s="179">
        <f t="shared" si="10"/>
        <v>0</v>
      </c>
      <c r="N43" s="171">
        <v>0</v>
      </c>
      <c r="O43" s="171">
        <f t="shared" si="11"/>
        <v>0</v>
      </c>
      <c r="P43" s="171">
        <v>6.7000000000000002E-3</v>
      </c>
      <c r="Q43" s="171">
        <f t="shared" si="12"/>
        <v>0.60299999999999998</v>
      </c>
      <c r="R43" s="171"/>
      <c r="S43" s="171"/>
      <c r="T43" s="172">
        <v>0.23899999999999999</v>
      </c>
      <c r="U43" s="171">
        <f t="shared" si="13"/>
        <v>21.51</v>
      </c>
      <c r="V43" s="161"/>
      <c r="W43" s="161"/>
      <c r="X43" s="161"/>
      <c r="Y43" s="161"/>
      <c r="Z43" s="161"/>
      <c r="AA43" s="161"/>
      <c r="AB43" s="161"/>
      <c r="AC43" s="161"/>
      <c r="AD43" s="161"/>
      <c r="AE43" s="161" t="s">
        <v>98</v>
      </c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</row>
    <row r="44" spans="1:60" outlineLevel="1" x14ac:dyDescent="0.2">
      <c r="A44" s="162">
        <v>35</v>
      </c>
      <c r="B44" s="168" t="s">
        <v>168</v>
      </c>
      <c r="C44" s="201" t="s">
        <v>169</v>
      </c>
      <c r="D44" s="170" t="s">
        <v>101</v>
      </c>
      <c r="E44" s="176">
        <v>60</v>
      </c>
      <c r="F44" s="178"/>
      <c r="G44" s="179">
        <f t="shared" si="7"/>
        <v>0</v>
      </c>
      <c r="H44" s="178"/>
      <c r="I44" s="179">
        <f t="shared" si="8"/>
        <v>0</v>
      </c>
      <c r="J44" s="178"/>
      <c r="K44" s="179">
        <f t="shared" si="9"/>
        <v>0</v>
      </c>
      <c r="L44" s="179">
        <v>0</v>
      </c>
      <c r="M44" s="179">
        <f t="shared" si="10"/>
        <v>0</v>
      </c>
      <c r="N44" s="171">
        <v>0</v>
      </c>
      <c r="O44" s="171">
        <f t="shared" si="11"/>
        <v>0</v>
      </c>
      <c r="P44" s="171">
        <v>9.5899999999999996E-3</v>
      </c>
      <c r="Q44" s="171">
        <f t="shared" si="12"/>
        <v>0.57540000000000002</v>
      </c>
      <c r="R44" s="171"/>
      <c r="S44" s="171"/>
      <c r="T44" s="172">
        <v>0.25600000000000001</v>
      </c>
      <c r="U44" s="171">
        <f t="shared" si="13"/>
        <v>15.36</v>
      </c>
      <c r="V44" s="161"/>
      <c r="W44" s="161"/>
      <c r="X44" s="161"/>
      <c r="Y44" s="161"/>
      <c r="Z44" s="161"/>
      <c r="AA44" s="161"/>
      <c r="AB44" s="161"/>
      <c r="AC44" s="161"/>
      <c r="AD44" s="161"/>
      <c r="AE44" s="161" t="s">
        <v>98</v>
      </c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</row>
    <row r="45" spans="1:60" outlineLevel="1" x14ac:dyDescent="0.2">
      <c r="A45" s="162">
        <v>36</v>
      </c>
      <c r="B45" s="168" t="s">
        <v>170</v>
      </c>
      <c r="C45" s="201" t="s">
        <v>171</v>
      </c>
      <c r="D45" s="170" t="s">
        <v>101</v>
      </c>
      <c r="E45" s="176">
        <v>230</v>
      </c>
      <c r="F45" s="178"/>
      <c r="G45" s="179">
        <f t="shared" si="7"/>
        <v>0</v>
      </c>
      <c r="H45" s="178"/>
      <c r="I45" s="179">
        <f t="shared" si="8"/>
        <v>0</v>
      </c>
      <c r="J45" s="178"/>
      <c r="K45" s="179">
        <f t="shared" si="9"/>
        <v>0</v>
      </c>
      <c r="L45" s="179">
        <v>0</v>
      </c>
      <c r="M45" s="179">
        <f t="shared" si="10"/>
        <v>0</v>
      </c>
      <c r="N45" s="171">
        <v>0</v>
      </c>
      <c r="O45" s="171">
        <f t="shared" si="11"/>
        <v>0</v>
      </c>
      <c r="P45" s="171">
        <v>2.3000000000000001E-4</v>
      </c>
      <c r="Q45" s="171">
        <f t="shared" si="12"/>
        <v>5.2900000000000003E-2</v>
      </c>
      <c r="R45" s="171"/>
      <c r="S45" s="171"/>
      <c r="T45" s="172">
        <v>7.1999999999999995E-2</v>
      </c>
      <c r="U45" s="171">
        <f t="shared" si="13"/>
        <v>16.559999999999999</v>
      </c>
      <c r="V45" s="161"/>
      <c r="W45" s="161"/>
      <c r="X45" s="161"/>
      <c r="Y45" s="161"/>
      <c r="Z45" s="161"/>
      <c r="AA45" s="161"/>
      <c r="AB45" s="161"/>
      <c r="AC45" s="161"/>
      <c r="AD45" s="161"/>
      <c r="AE45" s="161" t="s">
        <v>98</v>
      </c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</row>
    <row r="46" spans="1:60" outlineLevel="1" x14ac:dyDescent="0.2">
      <c r="A46" s="162">
        <v>37</v>
      </c>
      <c r="B46" s="168" t="s">
        <v>172</v>
      </c>
      <c r="C46" s="201" t="s">
        <v>173</v>
      </c>
      <c r="D46" s="170" t="s">
        <v>101</v>
      </c>
      <c r="E46" s="176">
        <v>6</v>
      </c>
      <c r="F46" s="178"/>
      <c r="G46" s="179">
        <f t="shared" si="7"/>
        <v>0</v>
      </c>
      <c r="H46" s="178"/>
      <c r="I46" s="179">
        <f t="shared" si="8"/>
        <v>0</v>
      </c>
      <c r="J46" s="178"/>
      <c r="K46" s="179">
        <f t="shared" si="9"/>
        <v>0</v>
      </c>
      <c r="L46" s="179">
        <v>0</v>
      </c>
      <c r="M46" s="179">
        <f t="shared" si="10"/>
        <v>0</v>
      </c>
      <c r="N46" s="171">
        <v>0</v>
      </c>
      <c r="O46" s="171">
        <f t="shared" si="11"/>
        <v>0</v>
      </c>
      <c r="P46" s="171">
        <v>2.7999999999999998E-4</v>
      </c>
      <c r="Q46" s="171">
        <f t="shared" si="12"/>
        <v>1.6800000000000001E-3</v>
      </c>
      <c r="R46" s="171"/>
      <c r="S46" s="171"/>
      <c r="T46" s="172">
        <v>5.1999999999999998E-2</v>
      </c>
      <c r="U46" s="171">
        <f t="shared" si="13"/>
        <v>0.31</v>
      </c>
      <c r="V46" s="161"/>
      <c r="W46" s="161"/>
      <c r="X46" s="161"/>
      <c r="Y46" s="161"/>
      <c r="Z46" s="161"/>
      <c r="AA46" s="161"/>
      <c r="AB46" s="161"/>
      <c r="AC46" s="161"/>
      <c r="AD46" s="161"/>
      <c r="AE46" s="161" t="s">
        <v>98</v>
      </c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</row>
    <row r="47" spans="1:60" outlineLevel="1" x14ac:dyDescent="0.2">
      <c r="A47" s="162">
        <v>38</v>
      </c>
      <c r="B47" s="168" t="s">
        <v>174</v>
      </c>
      <c r="C47" s="201" t="s">
        <v>175</v>
      </c>
      <c r="D47" s="170" t="s">
        <v>134</v>
      </c>
      <c r="E47" s="176">
        <v>95</v>
      </c>
      <c r="F47" s="178"/>
      <c r="G47" s="179">
        <f t="shared" si="7"/>
        <v>0</v>
      </c>
      <c r="H47" s="178"/>
      <c r="I47" s="179">
        <f t="shared" si="8"/>
        <v>0</v>
      </c>
      <c r="J47" s="178"/>
      <c r="K47" s="179">
        <f t="shared" si="9"/>
        <v>0</v>
      </c>
      <c r="L47" s="179">
        <v>0</v>
      </c>
      <c r="M47" s="179">
        <f t="shared" si="10"/>
        <v>0</v>
      </c>
      <c r="N47" s="171">
        <v>0</v>
      </c>
      <c r="O47" s="171">
        <f t="shared" si="11"/>
        <v>0</v>
      </c>
      <c r="P47" s="171">
        <v>1.23E-3</v>
      </c>
      <c r="Q47" s="171">
        <f t="shared" si="12"/>
        <v>0.11685</v>
      </c>
      <c r="R47" s="171"/>
      <c r="S47" s="171"/>
      <c r="T47" s="172">
        <v>7.1999999999999995E-2</v>
      </c>
      <c r="U47" s="171">
        <f t="shared" si="13"/>
        <v>6.84</v>
      </c>
      <c r="V47" s="161"/>
      <c r="W47" s="161"/>
      <c r="X47" s="161"/>
      <c r="Y47" s="161"/>
      <c r="Z47" s="161"/>
      <c r="AA47" s="161"/>
      <c r="AB47" s="161"/>
      <c r="AC47" s="161"/>
      <c r="AD47" s="161"/>
      <c r="AE47" s="161" t="s">
        <v>98</v>
      </c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</row>
    <row r="48" spans="1:60" outlineLevel="1" x14ac:dyDescent="0.2">
      <c r="A48" s="162">
        <v>39</v>
      </c>
      <c r="B48" s="168" t="s">
        <v>176</v>
      </c>
      <c r="C48" s="201" t="s">
        <v>177</v>
      </c>
      <c r="D48" s="170" t="s">
        <v>178</v>
      </c>
      <c r="E48" s="176">
        <v>1</v>
      </c>
      <c r="F48" s="178"/>
      <c r="G48" s="179">
        <f t="shared" si="7"/>
        <v>0</v>
      </c>
      <c r="H48" s="178"/>
      <c r="I48" s="179">
        <f t="shared" si="8"/>
        <v>0</v>
      </c>
      <c r="J48" s="178"/>
      <c r="K48" s="179">
        <f t="shared" si="9"/>
        <v>0</v>
      </c>
      <c r="L48" s="179">
        <v>0</v>
      </c>
      <c r="M48" s="179">
        <f t="shared" si="10"/>
        <v>0</v>
      </c>
      <c r="N48" s="171">
        <v>0</v>
      </c>
      <c r="O48" s="171">
        <f t="shared" si="11"/>
        <v>0</v>
      </c>
      <c r="P48" s="171">
        <v>0</v>
      </c>
      <c r="Q48" s="171">
        <f t="shared" si="12"/>
        <v>0</v>
      </c>
      <c r="R48" s="171"/>
      <c r="S48" s="171"/>
      <c r="T48" s="172">
        <v>4.93</v>
      </c>
      <c r="U48" s="171">
        <f t="shared" si="13"/>
        <v>4.93</v>
      </c>
      <c r="V48" s="161"/>
      <c r="W48" s="161"/>
      <c r="X48" s="161"/>
      <c r="Y48" s="161"/>
      <c r="Z48" s="161"/>
      <c r="AA48" s="161"/>
      <c r="AB48" s="161"/>
      <c r="AC48" s="161"/>
      <c r="AD48" s="161"/>
      <c r="AE48" s="161" t="s">
        <v>98</v>
      </c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</row>
    <row r="49" spans="1:60" ht="22.5" outlineLevel="1" x14ac:dyDescent="0.2">
      <c r="A49" s="162">
        <v>40</v>
      </c>
      <c r="B49" s="168" t="s">
        <v>179</v>
      </c>
      <c r="C49" s="201" t="s">
        <v>180</v>
      </c>
      <c r="D49" s="170" t="s">
        <v>101</v>
      </c>
      <c r="E49" s="176">
        <v>560</v>
      </c>
      <c r="F49" s="178"/>
      <c r="G49" s="179">
        <f t="shared" si="7"/>
        <v>0</v>
      </c>
      <c r="H49" s="178"/>
      <c r="I49" s="179">
        <f t="shared" si="8"/>
        <v>0</v>
      </c>
      <c r="J49" s="178"/>
      <c r="K49" s="179">
        <f t="shared" si="9"/>
        <v>0</v>
      </c>
      <c r="L49" s="179">
        <v>0</v>
      </c>
      <c r="M49" s="179">
        <f t="shared" si="10"/>
        <v>0</v>
      </c>
      <c r="N49" s="171">
        <v>1.0000000000000001E-5</v>
      </c>
      <c r="O49" s="171">
        <f t="shared" si="11"/>
        <v>5.5999999999999999E-3</v>
      </c>
      <c r="P49" s="171">
        <v>0</v>
      </c>
      <c r="Q49" s="171">
        <f t="shared" si="12"/>
        <v>0</v>
      </c>
      <c r="R49" s="171"/>
      <c r="S49" s="171"/>
      <c r="T49" s="172">
        <v>6.2E-2</v>
      </c>
      <c r="U49" s="171">
        <f t="shared" si="13"/>
        <v>34.72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 t="s">
        <v>98</v>
      </c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</row>
    <row r="50" spans="1:60" ht="22.5" outlineLevel="1" x14ac:dyDescent="0.2">
      <c r="A50" s="162">
        <v>41</v>
      </c>
      <c r="B50" s="168" t="s">
        <v>128</v>
      </c>
      <c r="C50" s="201" t="s">
        <v>181</v>
      </c>
      <c r="D50" s="170" t="s">
        <v>130</v>
      </c>
      <c r="E50" s="176">
        <v>1</v>
      </c>
      <c r="F50" s="178"/>
      <c r="G50" s="179">
        <f t="shared" si="7"/>
        <v>0</v>
      </c>
      <c r="H50" s="178"/>
      <c r="I50" s="179">
        <f t="shared" si="8"/>
        <v>0</v>
      </c>
      <c r="J50" s="178"/>
      <c r="K50" s="179">
        <f t="shared" si="9"/>
        <v>0</v>
      </c>
      <c r="L50" s="179">
        <v>0</v>
      </c>
      <c r="M50" s="179">
        <f t="shared" si="10"/>
        <v>0</v>
      </c>
      <c r="N50" s="171">
        <v>1.0000000000000001E-5</v>
      </c>
      <c r="O50" s="171">
        <f t="shared" si="11"/>
        <v>1.0000000000000001E-5</v>
      </c>
      <c r="P50" s="171">
        <v>0</v>
      </c>
      <c r="Q50" s="171">
        <f t="shared" si="12"/>
        <v>0</v>
      </c>
      <c r="R50" s="171"/>
      <c r="S50" s="171"/>
      <c r="T50" s="172">
        <v>6.2E-2</v>
      </c>
      <c r="U50" s="171">
        <f t="shared" si="13"/>
        <v>0.06</v>
      </c>
      <c r="V50" s="161"/>
      <c r="W50" s="161"/>
      <c r="X50" s="161"/>
      <c r="Y50" s="161"/>
      <c r="Z50" s="161"/>
      <c r="AA50" s="161"/>
      <c r="AB50" s="161"/>
      <c r="AC50" s="161"/>
      <c r="AD50" s="161"/>
      <c r="AE50" s="161" t="s">
        <v>98</v>
      </c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</row>
    <row r="51" spans="1:60" outlineLevel="1" x14ac:dyDescent="0.2">
      <c r="A51" s="162">
        <v>42</v>
      </c>
      <c r="B51" s="168" t="s">
        <v>182</v>
      </c>
      <c r="C51" s="201" t="s">
        <v>183</v>
      </c>
      <c r="D51" s="170" t="s">
        <v>101</v>
      </c>
      <c r="E51" s="176">
        <v>212</v>
      </c>
      <c r="F51" s="178"/>
      <c r="G51" s="179">
        <f t="shared" si="7"/>
        <v>0</v>
      </c>
      <c r="H51" s="178"/>
      <c r="I51" s="179">
        <f t="shared" si="8"/>
        <v>0</v>
      </c>
      <c r="J51" s="178"/>
      <c r="K51" s="179">
        <f t="shared" si="9"/>
        <v>0</v>
      </c>
      <c r="L51" s="179">
        <v>0</v>
      </c>
      <c r="M51" s="179">
        <f t="shared" si="10"/>
        <v>0</v>
      </c>
      <c r="N51" s="171">
        <v>1.8000000000000001E-4</v>
      </c>
      <c r="O51" s="171">
        <f t="shared" si="11"/>
        <v>3.8159999999999999E-2</v>
      </c>
      <c r="P51" s="171">
        <v>0</v>
      </c>
      <c r="Q51" s="171">
        <f t="shared" si="12"/>
        <v>0</v>
      </c>
      <c r="R51" s="171"/>
      <c r="S51" s="171"/>
      <c r="T51" s="172">
        <v>6.7000000000000004E-2</v>
      </c>
      <c r="U51" s="171">
        <f t="shared" si="13"/>
        <v>14.2</v>
      </c>
      <c r="V51" s="161"/>
      <c r="W51" s="161"/>
      <c r="X51" s="161"/>
      <c r="Y51" s="161"/>
      <c r="Z51" s="161"/>
      <c r="AA51" s="161"/>
      <c r="AB51" s="161"/>
      <c r="AC51" s="161"/>
      <c r="AD51" s="161"/>
      <c r="AE51" s="161" t="s">
        <v>98</v>
      </c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</row>
    <row r="52" spans="1:60" outlineLevel="1" x14ac:dyDescent="0.2">
      <c r="A52" s="162">
        <v>43</v>
      </c>
      <c r="B52" s="168" t="s">
        <v>179</v>
      </c>
      <c r="C52" s="201" t="s">
        <v>184</v>
      </c>
      <c r="D52" s="170" t="s">
        <v>101</v>
      </c>
      <c r="E52" s="176">
        <v>730</v>
      </c>
      <c r="F52" s="178"/>
      <c r="G52" s="179">
        <f t="shared" si="7"/>
        <v>0</v>
      </c>
      <c r="H52" s="178"/>
      <c r="I52" s="179">
        <f t="shared" si="8"/>
        <v>0</v>
      </c>
      <c r="J52" s="178"/>
      <c r="K52" s="179">
        <f t="shared" si="9"/>
        <v>0</v>
      </c>
      <c r="L52" s="179">
        <v>0</v>
      </c>
      <c r="M52" s="179">
        <f t="shared" si="10"/>
        <v>0</v>
      </c>
      <c r="N52" s="171">
        <v>1.0000000000000001E-5</v>
      </c>
      <c r="O52" s="171">
        <f t="shared" si="11"/>
        <v>7.3000000000000001E-3</v>
      </c>
      <c r="P52" s="171">
        <v>0</v>
      </c>
      <c r="Q52" s="171">
        <f t="shared" si="12"/>
        <v>0</v>
      </c>
      <c r="R52" s="171"/>
      <c r="S52" s="171"/>
      <c r="T52" s="172">
        <v>6.2E-2</v>
      </c>
      <c r="U52" s="171">
        <f t="shared" si="13"/>
        <v>45.26</v>
      </c>
      <c r="V52" s="161"/>
      <c r="W52" s="161"/>
      <c r="X52" s="161"/>
      <c r="Y52" s="161"/>
      <c r="Z52" s="161"/>
      <c r="AA52" s="161"/>
      <c r="AB52" s="161"/>
      <c r="AC52" s="161"/>
      <c r="AD52" s="161"/>
      <c r="AE52" s="161" t="s">
        <v>98</v>
      </c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</row>
    <row r="53" spans="1:60" outlineLevel="1" x14ac:dyDescent="0.2">
      <c r="A53" s="162">
        <v>44</v>
      </c>
      <c r="B53" s="168" t="s">
        <v>128</v>
      </c>
      <c r="C53" s="201" t="s">
        <v>185</v>
      </c>
      <c r="D53" s="170" t="s">
        <v>130</v>
      </c>
      <c r="E53" s="176">
        <v>1</v>
      </c>
      <c r="F53" s="178"/>
      <c r="G53" s="179">
        <f t="shared" si="7"/>
        <v>0</v>
      </c>
      <c r="H53" s="178"/>
      <c r="I53" s="179">
        <f t="shared" si="8"/>
        <v>0</v>
      </c>
      <c r="J53" s="178"/>
      <c r="K53" s="179">
        <f t="shared" si="9"/>
        <v>0</v>
      </c>
      <c r="L53" s="179">
        <v>0</v>
      </c>
      <c r="M53" s="179">
        <f t="shared" si="10"/>
        <v>0</v>
      </c>
      <c r="N53" s="171">
        <v>2.1199999999999999E-3</v>
      </c>
      <c r="O53" s="171">
        <f t="shared" si="11"/>
        <v>2.1199999999999999E-3</v>
      </c>
      <c r="P53" s="171">
        <v>0</v>
      </c>
      <c r="Q53" s="171">
        <f t="shared" si="12"/>
        <v>0</v>
      </c>
      <c r="R53" s="171"/>
      <c r="S53" s="171"/>
      <c r="T53" s="172">
        <v>0</v>
      </c>
      <c r="U53" s="171">
        <f t="shared" si="13"/>
        <v>0</v>
      </c>
      <c r="V53" s="161"/>
      <c r="W53" s="161"/>
      <c r="X53" s="161"/>
      <c r="Y53" s="161"/>
      <c r="Z53" s="161"/>
      <c r="AA53" s="161"/>
      <c r="AB53" s="161"/>
      <c r="AC53" s="161"/>
      <c r="AD53" s="161"/>
      <c r="AE53" s="161" t="s">
        <v>131</v>
      </c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</row>
    <row r="54" spans="1:60" outlineLevel="1" x14ac:dyDescent="0.2">
      <c r="A54" s="162">
        <v>45</v>
      </c>
      <c r="B54" s="168" t="s">
        <v>128</v>
      </c>
      <c r="C54" s="201" t="s">
        <v>186</v>
      </c>
      <c r="D54" s="170" t="s">
        <v>130</v>
      </c>
      <c r="E54" s="176">
        <v>1</v>
      </c>
      <c r="F54" s="178"/>
      <c r="G54" s="179">
        <f t="shared" si="7"/>
        <v>0</v>
      </c>
      <c r="H54" s="178"/>
      <c r="I54" s="179">
        <f t="shared" si="8"/>
        <v>0</v>
      </c>
      <c r="J54" s="178"/>
      <c r="K54" s="179">
        <f t="shared" si="9"/>
        <v>0</v>
      </c>
      <c r="L54" s="179">
        <v>0</v>
      </c>
      <c r="M54" s="179">
        <f t="shared" si="10"/>
        <v>0</v>
      </c>
      <c r="N54" s="171">
        <v>1.0000000000000001E-5</v>
      </c>
      <c r="O54" s="171">
        <f t="shared" si="11"/>
        <v>1.0000000000000001E-5</v>
      </c>
      <c r="P54" s="171">
        <v>0</v>
      </c>
      <c r="Q54" s="171">
        <f t="shared" si="12"/>
        <v>0</v>
      </c>
      <c r="R54" s="171"/>
      <c r="S54" s="171"/>
      <c r="T54" s="172">
        <v>6.2E-2</v>
      </c>
      <c r="U54" s="171">
        <f t="shared" si="13"/>
        <v>0.06</v>
      </c>
      <c r="V54" s="161"/>
      <c r="W54" s="161"/>
      <c r="X54" s="161"/>
      <c r="Y54" s="161"/>
      <c r="Z54" s="161"/>
      <c r="AA54" s="161"/>
      <c r="AB54" s="161"/>
      <c r="AC54" s="161"/>
      <c r="AD54" s="161"/>
      <c r="AE54" s="161" t="s">
        <v>98</v>
      </c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</row>
    <row r="55" spans="1:60" outlineLevel="1" x14ac:dyDescent="0.2">
      <c r="A55" s="189">
        <v>46</v>
      </c>
      <c r="B55" s="190" t="s">
        <v>187</v>
      </c>
      <c r="C55" s="203" t="s">
        <v>188</v>
      </c>
      <c r="D55" s="191" t="s">
        <v>178</v>
      </c>
      <c r="E55" s="192">
        <v>1</v>
      </c>
      <c r="F55" s="193"/>
      <c r="G55" s="194">
        <f t="shared" si="7"/>
        <v>0</v>
      </c>
      <c r="H55" s="193"/>
      <c r="I55" s="194">
        <f t="shared" si="8"/>
        <v>0</v>
      </c>
      <c r="J55" s="193"/>
      <c r="K55" s="194">
        <f t="shared" si="9"/>
        <v>0</v>
      </c>
      <c r="L55" s="194">
        <v>0</v>
      </c>
      <c r="M55" s="194">
        <f t="shared" si="10"/>
        <v>0</v>
      </c>
      <c r="N55" s="195">
        <v>0</v>
      </c>
      <c r="O55" s="195">
        <f t="shared" si="11"/>
        <v>0</v>
      </c>
      <c r="P55" s="195">
        <v>0</v>
      </c>
      <c r="Q55" s="195">
        <f t="shared" si="12"/>
        <v>0</v>
      </c>
      <c r="R55" s="195"/>
      <c r="S55" s="195"/>
      <c r="T55" s="196">
        <v>1.421</v>
      </c>
      <c r="U55" s="195">
        <f t="shared" si="13"/>
        <v>1.42</v>
      </c>
      <c r="V55" s="161"/>
      <c r="W55" s="161"/>
      <c r="X55" s="161"/>
      <c r="Y55" s="161"/>
      <c r="Z55" s="161"/>
      <c r="AA55" s="161"/>
      <c r="AB55" s="161"/>
      <c r="AC55" s="161"/>
      <c r="AD55" s="161"/>
      <c r="AE55" s="161" t="s">
        <v>98</v>
      </c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</row>
    <row r="56" spans="1:60" x14ac:dyDescent="0.2">
      <c r="A56" s="6"/>
      <c r="B56" s="7" t="s">
        <v>189</v>
      </c>
      <c r="C56" s="204" t="s">
        <v>189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AC56">
        <v>15</v>
      </c>
      <c r="AD56">
        <v>21</v>
      </c>
    </row>
    <row r="57" spans="1:60" x14ac:dyDescent="0.2">
      <c r="A57" s="197"/>
      <c r="B57" s="198">
        <v>26</v>
      </c>
      <c r="C57" s="205" t="s">
        <v>189</v>
      </c>
      <c r="D57" s="199"/>
      <c r="E57" s="199"/>
      <c r="F57" s="199"/>
      <c r="G57" s="200">
        <f>G8+G17</f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AC57">
        <f>SUMIF(L7:L55,AC56,G7:G55)</f>
        <v>0</v>
      </c>
      <c r="AD57">
        <f>SUMIF(L7:L55,AD56,G7:G55)</f>
        <v>0</v>
      </c>
      <c r="AE57" t="s">
        <v>190</v>
      </c>
    </row>
    <row r="58" spans="1:60" x14ac:dyDescent="0.2">
      <c r="A58" s="6"/>
      <c r="B58" s="7" t="s">
        <v>189</v>
      </c>
      <c r="C58" s="204" t="s">
        <v>189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60" x14ac:dyDescent="0.2">
      <c r="A59" s="6"/>
      <c r="B59" s="7" t="s">
        <v>189</v>
      </c>
      <c r="C59" s="204" t="s">
        <v>189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60" x14ac:dyDescent="0.2">
      <c r="A60" s="269">
        <v>33</v>
      </c>
      <c r="B60" s="269"/>
      <c r="C60" s="27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60" x14ac:dyDescent="0.2">
      <c r="A61" s="250"/>
      <c r="B61" s="251"/>
      <c r="C61" s="252"/>
      <c r="D61" s="251"/>
      <c r="E61" s="251"/>
      <c r="F61" s="251"/>
      <c r="G61" s="25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AE61" t="s">
        <v>191</v>
      </c>
    </row>
    <row r="62" spans="1:60" x14ac:dyDescent="0.2">
      <c r="A62" s="254"/>
      <c r="B62" s="255"/>
      <c r="C62" s="256"/>
      <c r="D62" s="255"/>
      <c r="E62" s="255"/>
      <c r="F62" s="255"/>
      <c r="G62" s="257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60" x14ac:dyDescent="0.2">
      <c r="A63" s="254"/>
      <c r="B63" s="255"/>
      <c r="C63" s="256"/>
      <c r="D63" s="255"/>
      <c r="E63" s="255"/>
      <c r="F63" s="255"/>
      <c r="G63" s="257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60" x14ac:dyDescent="0.2">
      <c r="A64" s="254"/>
      <c r="B64" s="255"/>
      <c r="C64" s="256"/>
      <c r="D64" s="255"/>
      <c r="E64" s="255"/>
      <c r="F64" s="255"/>
      <c r="G64" s="257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31" x14ac:dyDescent="0.2">
      <c r="A65" s="258"/>
      <c r="B65" s="259"/>
      <c r="C65" s="260"/>
      <c r="D65" s="259"/>
      <c r="E65" s="259"/>
      <c r="F65" s="259"/>
      <c r="G65" s="26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31" x14ac:dyDescent="0.2">
      <c r="A66" s="6"/>
      <c r="B66" s="7" t="s">
        <v>189</v>
      </c>
      <c r="C66" s="204" t="s">
        <v>189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31" x14ac:dyDescent="0.2">
      <c r="C67" s="206"/>
      <c r="AE67" t="s">
        <v>192</v>
      </c>
    </row>
  </sheetData>
  <mergeCells count="6">
    <mergeCell ref="A61:G65"/>
    <mergeCell ref="A1:G1"/>
    <mergeCell ref="C2:G2"/>
    <mergeCell ref="C3:G3"/>
    <mergeCell ref="C4:G4"/>
    <mergeCell ref="A60:C60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Cipris</dc:creator>
  <cp:lastModifiedBy>Topferova Miroslava</cp:lastModifiedBy>
  <cp:lastPrinted>2014-02-28T09:52:57Z</cp:lastPrinted>
  <dcterms:created xsi:type="dcterms:W3CDTF">2009-04-08T07:15:50Z</dcterms:created>
  <dcterms:modified xsi:type="dcterms:W3CDTF">2017-02-15T07:00:23Z</dcterms:modified>
</cp:coreProperties>
</file>