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IO\OPI\AKCE OPI\VLK-2024-NBP-L-IKK-Nadstandardní pokoj\ezak\ezak stavba\"/>
    </mc:Choice>
  </mc:AlternateContent>
  <bookViews>
    <workbookView xWindow="0" yWindow="0" windowWidth="28800" windowHeight="13635" activeTab="2"/>
  </bookViews>
  <sheets>
    <sheet name="Stavba" sheetId="1" r:id="rId1"/>
    <sheet name="VzorPolozky" sheetId="10" state="hidden" r:id="rId2"/>
    <sheet name="66 03 Pol" sheetId="12" r:id="rId3"/>
    <sheet name="r" sheetId="13" r:id="rId4"/>
  </sheets>
  <externalReferences>
    <externalReference r:id="rId5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'66 03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'66 03 Pol'!$A$1:$Y$128</definedName>
    <definedName name="_xlnm.Print_Area" localSheetId="0">Stavba!$A$1:$J$79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3" l="1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G9" i="12"/>
  <c r="G8" i="12" s="1"/>
  <c r="I52" i="1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M11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5" i="12"/>
  <c r="G14" i="12" s="1"/>
  <c r="I54" i="1" s="1"/>
  <c r="I15" i="12"/>
  <c r="I14" i="12" s="1"/>
  <c r="K15" i="12"/>
  <c r="K14" i="12" s="1"/>
  <c r="O15" i="12"/>
  <c r="O14" i="12" s="1"/>
  <c r="Q15" i="12"/>
  <c r="Q14" i="12" s="1"/>
  <c r="V15" i="12"/>
  <c r="V14" i="12" s="1"/>
  <c r="G17" i="12"/>
  <c r="G16" i="12" s="1"/>
  <c r="I55" i="1" s="1"/>
  <c r="I17" i="12"/>
  <c r="I16" i="12" s="1"/>
  <c r="K17" i="12"/>
  <c r="K16" i="12" s="1"/>
  <c r="O17" i="12"/>
  <c r="O16" i="12" s="1"/>
  <c r="Q17" i="12"/>
  <c r="Q16" i="12" s="1"/>
  <c r="V17" i="12"/>
  <c r="V16" i="12" s="1"/>
  <c r="G19" i="12"/>
  <c r="G18" i="12" s="1"/>
  <c r="I56" i="1" s="1"/>
  <c r="I19" i="12"/>
  <c r="I18" i="12" s="1"/>
  <c r="K19" i="12"/>
  <c r="K18" i="12" s="1"/>
  <c r="O19" i="12"/>
  <c r="O18" i="12" s="1"/>
  <c r="Q19" i="12"/>
  <c r="Q18" i="12" s="1"/>
  <c r="V19" i="12"/>
  <c r="V18" i="12" s="1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4" i="12"/>
  <c r="G23" i="12" s="1"/>
  <c r="I58" i="1" s="1"/>
  <c r="I24" i="12"/>
  <c r="I23" i="12" s="1"/>
  <c r="K24" i="12"/>
  <c r="K23" i="12" s="1"/>
  <c r="O24" i="12"/>
  <c r="O23" i="12" s="1"/>
  <c r="Q24" i="12"/>
  <c r="Q23" i="12" s="1"/>
  <c r="V24" i="12"/>
  <c r="V23" i="12" s="1"/>
  <c r="G26" i="12"/>
  <c r="M26" i="12" s="1"/>
  <c r="I26" i="12"/>
  <c r="K26" i="12"/>
  <c r="O26" i="12"/>
  <c r="Q26" i="12"/>
  <c r="V26" i="12"/>
  <c r="G27" i="12"/>
  <c r="M27" i="12" s="1"/>
  <c r="I27" i="12"/>
  <c r="K27" i="12"/>
  <c r="O27" i="12"/>
  <c r="Q27" i="12"/>
  <c r="V27" i="12"/>
  <c r="G28" i="12"/>
  <c r="M28" i="12" s="1"/>
  <c r="I28" i="12"/>
  <c r="K28" i="12"/>
  <c r="O28" i="12"/>
  <c r="Q28" i="12"/>
  <c r="V28" i="12"/>
  <c r="G29" i="12"/>
  <c r="M29" i="12" s="1"/>
  <c r="I29" i="12"/>
  <c r="K29" i="12"/>
  <c r="O29" i="12"/>
  <c r="Q29" i="12"/>
  <c r="V29" i="12"/>
  <c r="G30" i="12"/>
  <c r="M30" i="12" s="1"/>
  <c r="I30" i="12"/>
  <c r="K30" i="12"/>
  <c r="O30" i="12"/>
  <c r="Q30" i="12"/>
  <c r="V30" i="12"/>
  <c r="G31" i="12"/>
  <c r="M31" i="12" s="1"/>
  <c r="I31" i="12"/>
  <c r="K31" i="12"/>
  <c r="O31" i="12"/>
  <c r="Q31" i="12"/>
  <c r="V31" i="12"/>
  <c r="G33" i="12"/>
  <c r="G32" i="12" s="1"/>
  <c r="I60" i="1" s="1"/>
  <c r="I33" i="12"/>
  <c r="I32" i="12" s="1"/>
  <c r="K33" i="12"/>
  <c r="K32" i="12" s="1"/>
  <c r="O33" i="12"/>
  <c r="O32" i="12" s="1"/>
  <c r="Q33" i="12"/>
  <c r="Q32" i="12" s="1"/>
  <c r="V33" i="12"/>
  <c r="V32" i="12" s="1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I40" i="12"/>
  <c r="K40" i="12"/>
  <c r="M40" i="12"/>
  <c r="O40" i="12"/>
  <c r="Q40" i="12"/>
  <c r="V40" i="12"/>
  <c r="G41" i="12"/>
  <c r="M41" i="12" s="1"/>
  <c r="I41" i="12"/>
  <c r="K41" i="12"/>
  <c r="O41" i="12"/>
  <c r="Q41" i="12"/>
  <c r="V41" i="12"/>
  <c r="G43" i="12"/>
  <c r="G42" i="12" s="1"/>
  <c r="I63" i="1" s="1"/>
  <c r="I43" i="12"/>
  <c r="I42" i="12" s="1"/>
  <c r="K43" i="12"/>
  <c r="K42" i="12" s="1"/>
  <c r="O43" i="12"/>
  <c r="O42" i="12" s="1"/>
  <c r="Q43" i="12"/>
  <c r="Q42" i="12" s="1"/>
  <c r="V43" i="12"/>
  <c r="V42" i="12" s="1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G49" i="12"/>
  <c r="M49" i="12" s="1"/>
  <c r="I49" i="12"/>
  <c r="K49" i="12"/>
  <c r="O49" i="12"/>
  <c r="Q49" i="12"/>
  <c r="V49" i="12"/>
  <c r="G50" i="12"/>
  <c r="M50" i="12" s="1"/>
  <c r="I50" i="12"/>
  <c r="K50" i="12"/>
  <c r="O50" i="12"/>
  <c r="Q50" i="12"/>
  <c r="V50" i="12"/>
  <c r="G51" i="12"/>
  <c r="M51" i="12" s="1"/>
  <c r="I51" i="12"/>
  <c r="K51" i="12"/>
  <c r="O51" i="12"/>
  <c r="Q51" i="12"/>
  <c r="V51" i="12"/>
  <c r="G52" i="12"/>
  <c r="M52" i="12" s="1"/>
  <c r="I52" i="12"/>
  <c r="K52" i="12"/>
  <c r="O52" i="12"/>
  <c r="Q52" i="12"/>
  <c r="V52" i="12"/>
  <c r="G53" i="12"/>
  <c r="I53" i="12"/>
  <c r="K53" i="12"/>
  <c r="M53" i="12"/>
  <c r="O53" i="12"/>
  <c r="Q53" i="12"/>
  <c r="V53" i="12"/>
  <c r="G54" i="12"/>
  <c r="M54" i="12" s="1"/>
  <c r="I54" i="12"/>
  <c r="K54" i="12"/>
  <c r="O54" i="12"/>
  <c r="Q54" i="12"/>
  <c r="V54" i="12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V57" i="12"/>
  <c r="G58" i="12"/>
  <c r="I58" i="12"/>
  <c r="K58" i="12"/>
  <c r="M58" i="12"/>
  <c r="O58" i="12"/>
  <c r="Q58" i="12"/>
  <c r="V58" i="12"/>
  <c r="G59" i="12"/>
  <c r="M59" i="12" s="1"/>
  <c r="I59" i="12"/>
  <c r="K59" i="12"/>
  <c r="O59" i="12"/>
  <c r="Q59" i="12"/>
  <c r="V59" i="12"/>
  <c r="G60" i="12"/>
  <c r="M60" i="12" s="1"/>
  <c r="I60" i="12"/>
  <c r="K60" i="12"/>
  <c r="O60" i="12"/>
  <c r="Q60" i="12"/>
  <c r="V60" i="12"/>
  <c r="G61" i="12"/>
  <c r="M61" i="12" s="1"/>
  <c r="I61" i="12"/>
  <c r="K61" i="12"/>
  <c r="O61" i="12"/>
  <c r="Q61" i="12"/>
  <c r="V61" i="12"/>
  <c r="G62" i="12"/>
  <c r="M62" i="12" s="1"/>
  <c r="I62" i="12"/>
  <c r="K62" i="12"/>
  <c r="O62" i="12"/>
  <c r="Q62" i="12"/>
  <c r="V62" i="12"/>
  <c r="G63" i="12"/>
  <c r="I63" i="12"/>
  <c r="K63" i="12"/>
  <c r="M63" i="12"/>
  <c r="O63" i="12"/>
  <c r="Q63" i="12"/>
  <c r="V63" i="12"/>
  <c r="G64" i="12"/>
  <c r="M64" i="12" s="1"/>
  <c r="I64" i="12"/>
  <c r="K64" i="12"/>
  <c r="O64" i="12"/>
  <c r="Q64" i="12"/>
  <c r="V64" i="12"/>
  <c r="G66" i="12"/>
  <c r="G65" i="12" s="1"/>
  <c r="I65" i="1" s="1"/>
  <c r="I66" i="12"/>
  <c r="I65" i="12" s="1"/>
  <c r="K66" i="12"/>
  <c r="K65" i="12" s="1"/>
  <c r="O66" i="12"/>
  <c r="O65" i="12" s="1"/>
  <c r="Q66" i="12"/>
  <c r="Q65" i="12" s="1"/>
  <c r="V66" i="12"/>
  <c r="V65" i="12" s="1"/>
  <c r="G68" i="12"/>
  <c r="M68" i="12" s="1"/>
  <c r="I68" i="12"/>
  <c r="K68" i="12"/>
  <c r="O68" i="12"/>
  <c r="Q68" i="12"/>
  <c r="V68" i="12"/>
  <c r="G69" i="12"/>
  <c r="M69" i="12" s="1"/>
  <c r="I69" i="12"/>
  <c r="K69" i="12"/>
  <c r="O69" i="12"/>
  <c r="Q69" i="12"/>
  <c r="V69" i="12"/>
  <c r="G71" i="12"/>
  <c r="G70" i="12" s="1"/>
  <c r="I67" i="1" s="1"/>
  <c r="I71" i="12"/>
  <c r="I70" i="12" s="1"/>
  <c r="K71" i="12"/>
  <c r="K70" i="12" s="1"/>
  <c r="O71" i="12"/>
  <c r="O70" i="12" s="1"/>
  <c r="Q71" i="12"/>
  <c r="Q70" i="12" s="1"/>
  <c r="V71" i="12"/>
  <c r="V70" i="12" s="1"/>
  <c r="G73" i="12"/>
  <c r="G72" i="12" s="1"/>
  <c r="I68" i="1" s="1"/>
  <c r="I73" i="12"/>
  <c r="I72" i="12" s="1"/>
  <c r="K73" i="12"/>
  <c r="K72" i="12" s="1"/>
  <c r="O73" i="12"/>
  <c r="O72" i="12" s="1"/>
  <c r="Q73" i="12"/>
  <c r="Q72" i="12" s="1"/>
  <c r="V73" i="12"/>
  <c r="V72" i="12" s="1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G80" i="12"/>
  <c r="M80" i="12" s="1"/>
  <c r="I80" i="12"/>
  <c r="K80" i="12"/>
  <c r="O80" i="12"/>
  <c r="Q80" i="12"/>
  <c r="V80" i="12"/>
  <c r="G81" i="12"/>
  <c r="M81" i="12" s="1"/>
  <c r="I81" i="12"/>
  <c r="K81" i="12"/>
  <c r="O81" i="12"/>
  <c r="Q81" i="12"/>
  <c r="V81" i="12"/>
  <c r="G82" i="12"/>
  <c r="M82" i="12" s="1"/>
  <c r="I82" i="12"/>
  <c r="K82" i="12"/>
  <c r="O82" i="12"/>
  <c r="Q82" i="12"/>
  <c r="V82" i="12"/>
  <c r="G83" i="12"/>
  <c r="M83" i="12" s="1"/>
  <c r="I83" i="12"/>
  <c r="K83" i="12"/>
  <c r="O83" i="12"/>
  <c r="Q83" i="12"/>
  <c r="V83" i="12"/>
  <c r="G85" i="12"/>
  <c r="M85" i="12" s="1"/>
  <c r="I85" i="12"/>
  <c r="K85" i="12"/>
  <c r="O85" i="12"/>
  <c r="Q85" i="12"/>
  <c r="V85" i="12"/>
  <c r="G86" i="12"/>
  <c r="M86" i="12" s="1"/>
  <c r="I86" i="12"/>
  <c r="K86" i="12"/>
  <c r="O86" i="12"/>
  <c r="Q86" i="12"/>
  <c r="V86" i="12"/>
  <c r="G87" i="12"/>
  <c r="M87" i="12" s="1"/>
  <c r="I87" i="12"/>
  <c r="K87" i="12"/>
  <c r="O87" i="12"/>
  <c r="Q87" i="12"/>
  <c r="V87" i="12"/>
  <c r="G88" i="12"/>
  <c r="M88" i="12" s="1"/>
  <c r="I88" i="12"/>
  <c r="K88" i="12"/>
  <c r="O88" i="12"/>
  <c r="Q88" i="12"/>
  <c r="V88" i="12"/>
  <c r="G89" i="12"/>
  <c r="M89" i="12" s="1"/>
  <c r="I89" i="12"/>
  <c r="K89" i="12"/>
  <c r="O89" i="12"/>
  <c r="Q89" i="12"/>
  <c r="V89" i="12"/>
  <c r="G91" i="12"/>
  <c r="M91" i="12" s="1"/>
  <c r="I91" i="12"/>
  <c r="K91" i="12"/>
  <c r="O91" i="12"/>
  <c r="Q91" i="12"/>
  <c r="V91" i="12"/>
  <c r="G92" i="12"/>
  <c r="M92" i="12" s="1"/>
  <c r="I92" i="12"/>
  <c r="K92" i="12"/>
  <c r="O92" i="12"/>
  <c r="Q92" i="12"/>
  <c r="V92" i="12"/>
  <c r="G93" i="12"/>
  <c r="M93" i="12" s="1"/>
  <c r="I93" i="12"/>
  <c r="K93" i="12"/>
  <c r="O93" i="12"/>
  <c r="Q93" i="12"/>
  <c r="V93" i="12"/>
  <c r="G95" i="12"/>
  <c r="G94" i="12" s="1"/>
  <c r="I73" i="1" s="1"/>
  <c r="I95" i="12"/>
  <c r="I94" i="12" s="1"/>
  <c r="K95" i="12"/>
  <c r="K94" i="12" s="1"/>
  <c r="O95" i="12"/>
  <c r="O94" i="12" s="1"/>
  <c r="Q95" i="12"/>
  <c r="Q94" i="12" s="1"/>
  <c r="V95" i="12"/>
  <c r="V94" i="12" s="1"/>
  <c r="G97" i="12"/>
  <c r="I97" i="12"/>
  <c r="K97" i="12"/>
  <c r="M97" i="12"/>
  <c r="O97" i="12"/>
  <c r="Q97" i="12"/>
  <c r="V97" i="12"/>
  <c r="G98" i="12"/>
  <c r="M98" i="12" s="1"/>
  <c r="I98" i="12"/>
  <c r="K98" i="12"/>
  <c r="O98" i="12"/>
  <c r="Q98" i="12"/>
  <c r="V98" i="12"/>
  <c r="G100" i="12"/>
  <c r="M100" i="12" s="1"/>
  <c r="I100" i="12"/>
  <c r="K100" i="12"/>
  <c r="O100" i="12"/>
  <c r="Q100" i="12"/>
  <c r="V100" i="12"/>
  <c r="G101" i="12"/>
  <c r="M101" i="12" s="1"/>
  <c r="I101" i="12"/>
  <c r="K101" i="12"/>
  <c r="O101" i="12"/>
  <c r="Q101" i="12"/>
  <c r="V101" i="12"/>
  <c r="G102" i="12"/>
  <c r="M102" i="12" s="1"/>
  <c r="I102" i="12"/>
  <c r="K102" i="12"/>
  <c r="O102" i="12"/>
  <c r="Q102" i="12"/>
  <c r="V102" i="12"/>
  <c r="G103" i="12"/>
  <c r="M103" i="12" s="1"/>
  <c r="I103" i="12"/>
  <c r="K103" i="12"/>
  <c r="O103" i="12"/>
  <c r="Q103" i="12"/>
  <c r="V103" i="12"/>
  <c r="G104" i="12"/>
  <c r="M104" i="12" s="1"/>
  <c r="I104" i="12"/>
  <c r="K104" i="12"/>
  <c r="O104" i="12"/>
  <c r="Q104" i="12"/>
  <c r="V104" i="12"/>
  <c r="G105" i="12"/>
  <c r="I105" i="12"/>
  <c r="K105" i="12"/>
  <c r="M105" i="12"/>
  <c r="O105" i="12"/>
  <c r="Q105" i="12"/>
  <c r="V105" i="12"/>
  <c r="G106" i="12"/>
  <c r="M106" i="12" s="1"/>
  <c r="I106" i="12"/>
  <c r="K106" i="12"/>
  <c r="O106" i="12"/>
  <c r="Q106" i="12"/>
  <c r="V106" i="12"/>
  <c r="G108" i="12"/>
  <c r="M108" i="12" s="1"/>
  <c r="I108" i="12"/>
  <c r="K108" i="12"/>
  <c r="O108" i="12"/>
  <c r="Q108" i="12"/>
  <c r="V108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2" i="12"/>
  <c r="M112" i="12" s="1"/>
  <c r="I112" i="12"/>
  <c r="K112" i="12"/>
  <c r="O112" i="12"/>
  <c r="Q112" i="12"/>
  <c r="V112" i="12"/>
  <c r="G113" i="12"/>
  <c r="M113" i="12" s="1"/>
  <c r="I113" i="12"/>
  <c r="K113" i="12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M116" i="12" s="1"/>
  <c r="I116" i="12"/>
  <c r="K116" i="12"/>
  <c r="O116" i="12"/>
  <c r="Q116" i="12"/>
  <c r="V116" i="12"/>
  <c r="AE118" i="12"/>
  <c r="F41" i="1" s="1"/>
  <c r="I20" i="1"/>
  <c r="I19" i="1"/>
  <c r="J28" i="1"/>
  <c r="J26" i="1"/>
  <c r="G38" i="1"/>
  <c r="F38" i="1"/>
  <c r="J23" i="1"/>
  <c r="J24" i="1"/>
  <c r="J25" i="1"/>
  <c r="J27" i="1"/>
  <c r="E24" i="1"/>
  <c r="E26" i="1"/>
  <c r="M66" i="12" l="1"/>
  <c r="M65" i="12" s="1"/>
  <c r="M73" i="12"/>
  <c r="M72" i="12" s="1"/>
  <c r="M17" i="12"/>
  <c r="M16" i="12" s="1"/>
  <c r="M24" i="12"/>
  <c r="M23" i="12" s="1"/>
  <c r="M33" i="12"/>
  <c r="M32" i="12" s="1"/>
  <c r="M43" i="12"/>
  <c r="M42" i="12" s="1"/>
  <c r="M19" i="12"/>
  <c r="M18" i="12" s="1"/>
  <c r="M95" i="12"/>
  <c r="M94" i="12" s="1"/>
  <c r="AF118" i="12"/>
  <c r="M9" i="12"/>
  <c r="M8" i="12" s="1"/>
  <c r="M15" i="12"/>
  <c r="M14" i="12" s="1"/>
  <c r="F39" i="1"/>
  <c r="M71" i="12"/>
  <c r="M70" i="12" s="1"/>
  <c r="F40" i="1"/>
  <c r="F62" i="13"/>
  <c r="I78" i="1" s="1"/>
  <c r="V110" i="12"/>
  <c r="Q110" i="12"/>
  <c r="O110" i="12"/>
  <c r="M110" i="12"/>
  <c r="K110" i="12"/>
  <c r="I110" i="12"/>
  <c r="G110" i="12"/>
  <c r="I77" i="1" s="1"/>
  <c r="V107" i="12"/>
  <c r="Q107" i="12"/>
  <c r="O107" i="12"/>
  <c r="M107" i="12"/>
  <c r="K107" i="12"/>
  <c r="I107" i="12"/>
  <c r="G107" i="12"/>
  <c r="I76" i="1" s="1"/>
  <c r="V99" i="12"/>
  <c r="Q99" i="12"/>
  <c r="O99" i="12"/>
  <c r="M99" i="12"/>
  <c r="K99" i="12"/>
  <c r="I99" i="12"/>
  <c r="G99" i="12"/>
  <c r="I75" i="1" s="1"/>
  <c r="V96" i="12"/>
  <c r="Q96" i="12"/>
  <c r="O96" i="12"/>
  <c r="M96" i="12"/>
  <c r="K96" i="12"/>
  <c r="I96" i="12"/>
  <c r="G96" i="12"/>
  <c r="I74" i="1" s="1"/>
  <c r="V90" i="12"/>
  <c r="Q90" i="12"/>
  <c r="O90" i="12"/>
  <c r="M90" i="12"/>
  <c r="K90" i="12"/>
  <c r="I90" i="12"/>
  <c r="G90" i="12"/>
  <c r="I72" i="1" s="1"/>
  <c r="V84" i="12"/>
  <c r="Q84" i="12"/>
  <c r="O84" i="12"/>
  <c r="M84" i="12"/>
  <c r="K84" i="12"/>
  <c r="I84" i="12"/>
  <c r="G84" i="12"/>
  <c r="I71" i="1" s="1"/>
  <c r="V79" i="12"/>
  <c r="Q79" i="12"/>
  <c r="O79" i="12"/>
  <c r="M79" i="12"/>
  <c r="K79" i="12"/>
  <c r="I79" i="12"/>
  <c r="G79" i="12"/>
  <c r="I70" i="1" s="1"/>
  <c r="V74" i="12"/>
  <c r="Q74" i="12"/>
  <c r="O74" i="12"/>
  <c r="M74" i="12"/>
  <c r="K74" i="12"/>
  <c r="I74" i="12"/>
  <c r="G74" i="12"/>
  <c r="I69" i="1" s="1"/>
  <c r="V67" i="12"/>
  <c r="Q67" i="12"/>
  <c r="O67" i="12"/>
  <c r="M67" i="12"/>
  <c r="K67" i="12"/>
  <c r="I67" i="12"/>
  <c r="G67" i="12"/>
  <c r="I66" i="1" s="1"/>
  <c r="V44" i="12"/>
  <c r="Q44" i="12"/>
  <c r="O44" i="12"/>
  <c r="M44" i="12"/>
  <c r="K44" i="12"/>
  <c r="I44" i="12"/>
  <c r="G44" i="12"/>
  <c r="I64" i="1" s="1"/>
  <c r="V37" i="12"/>
  <c r="Q37" i="12"/>
  <c r="O37" i="12"/>
  <c r="M37" i="12"/>
  <c r="K37" i="12"/>
  <c r="I37" i="12"/>
  <c r="G37" i="12"/>
  <c r="I62" i="1" s="1"/>
  <c r="V34" i="12"/>
  <c r="Q34" i="12"/>
  <c r="O34" i="12"/>
  <c r="M34" i="12"/>
  <c r="K34" i="12"/>
  <c r="I34" i="12"/>
  <c r="G34" i="12"/>
  <c r="I61" i="1" s="1"/>
  <c r="V25" i="12"/>
  <c r="Q25" i="12"/>
  <c r="O25" i="12"/>
  <c r="M25" i="12"/>
  <c r="K25" i="12"/>
  <c r="I25" i="12"/>
  <c r="G25" i="12"/>
  <c r="I59" i="1" s="1"/>
  <c r="V20" i="12"/>
  <c r="Q20" i="12"/>
  <c r="O20" i="12"/>
  <c r="M20" i="12"/>
  <c r="K20" i="12"/>
  <c r="I20" i="12"/>
  <c r="G20" i="12"/>
  <c r="I57" i="1" s="1"/>
  <c r="V10" i="12"/>
  <c r="Q10" i="12"/>
  <c r="O10" i="12"/>
  <c r="M10" i="12"/>
  <c r="K10" i="12"/>
  <c r="I10" i="12"/>
  <c r="G10" i="12"/>
  <c r="I53" i="1" s="1"/>
  <c r="I18" i="1" l="1"/>
  <c r="I79" i="1"/>
  <c r="J78" i="1" s="1"/>
  <c r="I16" i="1"/>
  <c r="J57" i="1"/>
  <c r="J54" i="1"/>
  <c r="J61" i="1"/>
  <c r="J75" i="1"/>
  <c r="J58" i="1"/>
  <c r="J68" i="1"/>
  <c r="J64" i="1"/>
  <c r="J76" i="1"/>
  <c r="J60" i="1"/>
  <c r="J59" i="1"/>
  <c r="J74" i="1"/>
  <c r="J73" i="1"/>
  <c r="J53" i="1"/>
  <c r="J67" i="1"/>
  <c r="J71" i="1"/>
  <c r="J69" i="1"/>
  <c r="G40" i="1"/>
  <c r="H40" i="1" s="1"/>
  <c r="I40" i="1" s="1"/>
  <c r="G39" i="1"/>
  <c r="G41" i="1"/>
  <c r="H41" i="1" s="1"/>
  <c r="I41" i="1" s="1"/>
  <c r="I17" i="1"/>
  <c r="G118" i="12"/>
  <c r="F42" i="1"/>
  <c r="J70" i="1" l="1"/>
  <c r="J77" i="1"/>
  <c r="J55" i="1"/>
  <c r="J66" i="1"/>
  <c r="J65" i="1"/>
  <c r="J72" i="1"/>
  <c r="J63" i="1"/>
  <c r="J62" i="1"/>
  <c r="J52" i="1"/>
  <c r="J56" i="1"/>
  <c r="I21" i="1"/>
  <c r="G25" i="1" s="1"/>
  <c r="G42" i="1"/>
  <c r="A25" i="1" s="1"/>
  <c r="G23" i="1"/>
  <c r="A23" i="1" s="1"/>
  <c r="G24" i="1" s="1"/>
  <c r="H39" i="1"/>
  <c r="H42" i="1" s="1"/>
  <c r="J79" i="1" l="1"/>
  <c r="A24" i="1"/>
  <c r="G28" i="1"/>
  <c r="I39" i="1"/>
  <c r="I42" i="1" s="1"/>
  <c r="A26" i="1"/>
  <c r="G26" i="1"/>
  <c r="A27" i="1" s="1"/>
  <c r="G29" i="1" l="1"/>
  <c r="G27" i="1" s="1"/>
  <c r="A29" i="1"/>
  <c r="J41" i="1"/>
  <c r="J40" i="1"/>
  <c r="J39" i="1"/>
  <c r="J42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Jan Auda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<sst xmlns="http://schemas.openxmlformats.org/spreadsheetml/2006/main" count="1099" uniqueCount="401">
  <si>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</si>
  <si>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</si>
  <si>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</si>
  <si>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</si>
  <si>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</si>
  <si>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</si>
  <si>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</si>
  <si>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</si>
  <si>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</si>
  <si>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</si>
  <si>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</si>
  <si>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</si>
  <si>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</si>
  <si>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</si>
  <si>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</si>
  <si>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</si>
  <si>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</si>
  <si>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</si>
  <si>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</si>
  <si>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</si>
  <si>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</si>
  <si>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</si>
  <si>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</si>
  <si>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</si>
  <si>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</si>
  <si>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</si>
  <si>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</si>
  <si>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</si>
  <si>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</si>
  <si>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</si>
  <si>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</si>
  <si>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</si>
  <si>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</si>
  <si>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</si>
  <si>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</si>
  <si>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</si>
  <si>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</si>
  <si>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</si>
  <si>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</si>
  <si>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</si>
  <si>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</si>
  <si>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03</t>
  </si>
  <si>
    <t>nadstandard</t>
  </si>
  <si>
    <t>66</t>
  </si>
  <si>
    <t>RD Rázusova</t>
  </si>
  <si>
    <t>Objekt:</t>
  </si>
  <si>
    <t>Rozpočet:</t>
  </si>
  <si>
    <t>10002</t>
  </si>
  <si>
    <t>Stavba</t>
  </si>
  <si>
    <t>Celkem za stavbu</t>
  </si>
  <si>
    <t>CZK</t>
  </si>
  <si>
    <t>#POPS</t>
  </si>
  <si>
    <t>#POPO</t>
  </si>
  <si>
    <t>#POPR</t>
  </si>
  <si>
    <t>Popis rozpočtu: 03 - nadstandard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</si>
  <si>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</si>
  <si>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</si>
  <si>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</si>
  <si>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</si>
  <si>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</si>
  <si>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</si>
  <si>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</si>
  <si>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</si>
  <si>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</si>
  <si>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</si>
  <si>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</si>
  <si>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</si>
  <si>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</si>
  <si>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</si>
  <si>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</si>
  <si>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</si>
  <si>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</si>
  <si>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</si>
  <si>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</si>
  <si>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</si>
  <si>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</si>
  <si>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</si>
  <si>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</si>
  <si>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</si>
  <si>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</si>
  <si>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</si>
  <si>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</si>
  <si>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</si>
  <si>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</si>
  <si>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</si>
  <si>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762</t>
  </si>
  <si>
    <t>Konstrukce tesařské</t>
  </si>
  <si>
    <t>765</t>
  </si>
  <si>
    <t>Krytiny tvrdé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</si>
  <si>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</si>
  <si>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</si>
  <si>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</si>
  <si>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</si>
  <si>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</si>
  <si>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</si>
  <si>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</si>
  <si>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</si>
  <si>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</si>
  <si>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</si>
  <si>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</si>
  <si>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</si>
  <si>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</si>
  <si>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</si>
  <si>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</si>
  <si>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</si>
  <si>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M22</t>
  </si>
  <si>
    <t>Montáž sdělovací a zabezp. techniky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</si>
  <si>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</si>
  <si>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</si>
  <si>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</si>
  <si>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</si>
  <si>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</si>
  <si>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</si>
  <si>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</si>
  <si>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</si>
  <si>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</si>
  <si>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</si>
  <si>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</si>
  <si>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</si>
  <si>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</si>
  <si>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</si>
  <si>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</si>
  <si>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</si>
  <si>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</si>
  <si>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</si>
  <si>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</si>
  <si>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</si>
  <si>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</si>
  <si>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</si>
  <si>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</si>
  <si>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</si>
  <si>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</si>
  <si>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</si>
  <si>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</si>
  <si>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</si>
  <si>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</si>
  <si>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</si>
  <si>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</si>
  <si>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</si>
  <si>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</si>
  <si>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342256253R00</t>
  </si>
  <si>
    <t>Příčka z tvárnic pórobetonových PORFIX tl. 100 mm</t>
  </si>
  <si>
    <t>m2</t>
  </si>
  <si>
    <t>RTS 24/ II</t>
  </si>
  <si>
    <t>Práce</t>
  </si>
  <si>
    <t>Běžná</t>
  </si>
  <si>
    <t>POL1_</t>
  </si>
  <si>
    <t>342012221RT1</t>
  </si>
  <si>
    <t>Příčka SDK tl.100 mm,ocel.kce,1x oplášť.,RB 12,5mm izolace tloušťky 50 mm, EI 30</t>
  </si>
  <si>
    <t>342012323RT1</t>
  </si>
  <si>
    <t>Příčka SDK tl.125mm,ocel.kce,1x oplášť.,RBI 12,5mm izolace tloušťky 50 mm, EI 30</t>
  </si>
  <si>
    <t>342263310RT1</t>
  </si>
  <si>
    <t>Úprava sádrokartonové příčky pro osazení umývadla ( polic apod. ) do dřevěné konstrukce vč. dodávky OSB desek tl. 25</t>
  </si>
  <si>
    <t>kus</t>
  </si>
  <si>
    <t>416093131R00</t>
  </si>
  <si>
    <t>Čelo podhledu SDK, v.do 800 mm, 1xCD, 1xRB 12,5 mm</t>
  </si>
  <si>
    <t>612403386R00</t>
  </si>
  <si>
    <t>Hrubá výplň rýh ve stěnách do 10x10cm maltou z SMS</t>
  </si>
  <si>
    <t>m</t>
  </si>
  <si>
    <t>622319005R00</t>
  </si>
  <si>
    <t>Vyrovnávací vrstva z cementové malty tl. 10 mm</t>
  </si>
  <si>
    <t>632418106RT1</t>
  </si>
  <si>
    <t>Potěr ze SMS Baumit, ruční zpracování, tl. 6 mm Nivello Quattro samonivelační, vč. penetrace Grund</t>
  </si>
  <si>
    <t>632441491R00</t>
  </si>
  <si>
    <t>Broušení anhydritových potěrů - odstranění šlemu</t>
  </si>
  <si>
    <t>941955002R00</t>
  </si>
  <si>
    <t>Lešení lehké pomocné, výška podlahy do 1,9 m</t>
  </si>
  <si>
    <t>963016211R00</t>
  </si>
  <si>
    <t>Demontáž podhledu SDK z kazet 600x600 mm, kov.rošt</t>
  </si>
  <si>
    <t>965048150R00</t>
  </si>
  <si>
    <t>Dočištění povrchu po vybourání dlažeb, tmel do 50%</t>
  </si>
  <si>
    <t>965048515R00</t>
  </si>
  <si>
    <t>Broušení betonových povrchů do tl. 5 mm</t>
  </si>
  <si>
    <t>965081713RT1</t>
  </si>
  <si>
    <t>Bourání dlažeb keramických tl.10 mm, nad 1 m2 ručně, dlaždice keramické</t>
  </si>
  <si>
    <t>974031153R00</t>
  </si>
  <si>
    <t>Vysekání rýh ve zdi cihelné 10 x 10 cm</t>
  </si>
  <si>
    <t>978059531R00</t>
  </si>
  <si>
    <t>Odsekání vnitřních obkladů stěn nad 2 m2</t>
  </si>
  <si>
    <t>999281111R00</t>
  </si>
  <si>
    <t>Přesun hmot pro opravy a údržbu do výšky 25 m</t>
  </si>
  <si>
    <t>t</t>
  </si>
  <si>
    <t>711212012RT3</t>
  </si>
  <si>
    <t>Hydroizolační povlak vyztužený tkaninou Mapelastic (fa Mapei), pružná hydroizolace</t>
  </si>
  <si>
    <t>711212611RT2</t>
  </si>
  <si>
    <t>Utěsnění detailů při stěrkových hydroizolacích, těsnicí pás do svislých koutů Mapeband šířka 100 mm (fa Mapei)</t>
  </si>
  <si>
    <t>721152208R00</t>
  </si>
  <si>
    <t>Potrubí Geberit PE odpadní - svislé, D 110 x 4,3 mm</t>
  </si>
  <si>
    <t>721176103R00</t>
  </si>
  <si>
    <t>Potrubí HT připojovací, D 50 x 1,8 mm</t>
  </si>
  <si>
    <t>721176104R00</t>
  </si>
  <si>
    <t>Potrubí HT připojovací, D 75 x 1,9 mm</t>
  </si>
  <si>
    <t>721RX1</t>
  </si>
  <si>
    <t>ZTI práce</t>
  </si>
  <si>
    <t>soubor</t>
  </si>
  <si>
    <t>Vlastní</t>
  </si>
  <si>
    <t>Indiv</t>
  </si>
  <si>
    <t>722172314RX1</t>
  </si>
  <si>
    <t>Potrubí plastové PVC-C , D 40 x 5,5 mm, PN 16 dle standardu FN Brno včetně tvarovek</t>
  </si>
  <si>
    <t>725110814R00</t>
  </si>
  <si>
    <t>Demontáž klozetů kombinovaných</t>
  </si>
  <si>
    <t>725013138RT1</t>
  </si>
  <si>
    <t xml:space="preserve">Klozet kombi OLYMP, nádrž s armaturou, odpad svislý, bílý včetně sedátka v bílé barvě </t>
  </si>
  <si>
    <t>725210821R00</t>
  </si>
  <si>
    <t>Demontáž umyvadel bez výtokových armatur</t>
  </si>
  <si>
    <t>725017164R00</t>
  </si>
  <si>
    <t>Umyvadlo na šrouby LYRA Plus, 650 x 520 mm, bílé</t>
  </si>
  <si>
    <t>725219401R00</t>
  </si>
  <si>
    <t>Montáž umyvadel na šrouby do zdiva</t>
  </si>
  <si>
    <t>725249102R00</t>
  </si>
  <si>
    <t>Montáž sprchových mís a vaniček</t>
  </si>
  <si>
    <t>725249103R00</t>
  </si>
  <si>
    <t>Montáž sprchových koutů</t>
  </si>
  <si>
    <t>725240811R00</t>
  </si>
  <si>
    <t>Demontáž sprchových kabin bez výtokových armatur</t>
  </si>
  <si>
    <t>725240812R00</t>
  </si>
  <si>
    <t>Demontáž sprchových mís bez výtokových armatur</t>
  </si>
  <si>
    <t>725319101R00</t>
  </si>
  <si>
    <t>Montáž dřezů jednoduchých</t>
  </si>
  <si>
    <t>725823114RT0</t>
  </si>
  <si>
    <t>Baterie dřezová stojánková ruční, bez otvírání odpadu základní</t>
  </si>
  <si>
    <t>725823121R00</t>
  </si>
  <si>
    <t>Baterie umyvadlová stojánková  ruční, včetně otvírání odpadu baterie dle standardu fn Brno ) ( mereo sonáta )</t>
  </si>
  <si>
    <t>725829301R00</t>
  </si>
  <si>
    <t>Montáž baterie umyvadlové a dřezové stojánkové</t>
  </si>
  <si>
    <t>725845111RT1</t>
  </si>
  <si>
    <t>Baterie sprchová nástěnná ruční, bez příslušenství standardní</t>
  </si>
  <si>
    <t>725849200R00</t>
  </si>
  <si>
    <t>Montáž baterií sprchových, nastavitelná výška</t>
  </si>
  <si>
    <t>725991811R00</t>
  </si>
  <si>
    <t>Demontáž konzol jednoduchých včetně opětovné montáže ( zavěšení TV )</t>
  </si>
  <si>
    <t>725860213RX1</t>
  </si>
  <si>
    <t>Sifon umyvadlový HL132, D 40/40 mm</t>
  </si>
  <si>
    <t>55231355R</t>
  </si>
  <si>
    <t>Dřez nerezový vestavný typ 500-U</t>
  </si>
  <si>
    <t>SPCM</t>
  </si>
  <si>
    <t>Specifikace</t>
  </si>
  <si>
    <t>POL3_</t>
  </si>
  <si>
    <t>55484211.AR</t>
  </si>
  <si>
    <t>Box sprchový čtvrtkruhový SBOXKH 2/90 P, 900 x 900 x 1850 mm</t>
  </si>
  <si>
    <t>642938226R</t>
  </si>
  <si>
    <t>Vanička sprchová keramická 1/4kruh Italia 900 x 900 mm</t>
  </si>
  <si>
    <t>728RX1</t>
  </si>
  <si>
    <t>D + M a dopojení 2 ks talířových ventilů, vč. flexi hadice</t>
  </si>
  <si>
    <t>762132811R00</t>
  </si>
  <si>
    <t>Demontáž bednění stěn z lamino desek</t>
  </si>
  <si>
    <t>762RX1</t>
  </si>
  <si>
    <t>Obložení radiátorů dle stávajícího deskou z HPL vč. možnosti přístupu k ovládáví</t>
  </si>
  <si>
    <t>765321811RX1</t>
  </si>
  <si>
    <t>Demontáž obložení ezality a jejich likvidace vč. potřebných měření ( cca 36,83 + 12,29 m2 )</t>
  </si>
  <si>
    <t>766411822R00</t>
  </si>
  <si>
    <t>Demontáž podkladových roštů obložení stěn</t>
  </si>
  <si>
    <t>767587211R00</t>
  </si>
  <si>
    <t>Podhled minerální Knauf,vidit.kce,kazeta 600x600mm</t>
  </si>
  <si>
    <t>767581803R00</t>
  </si>
  <si>
    <t>Demontáž podhledů - tvarovaných plechů</t>
  </si>
  <si>
    <t>767582800R00</t>
  </si>
  <si>
    <t>Demontáž podhledů - roštů</t>
  </si>
  <si>
    <t>63174090R</t>
  </si>
  <si>
    <t>Kazeta Armstrong Bioquard Acoustic tl. 17 mm BOARD vč. prořezu</t>
  </si>
  <si>
    <t>771212113R00</t>
  </si>
  <si>
    <t>Kladení dlažby keramické do TM, vel. do 400x400 mm</t>
  </si>
  <si>
    <t>771578011R00</t>
  </si>
  <si>
    <t>Spára podlaha - stěna, silikonem</t>
  </si>
  <si>
    <t>771579793R00</t>
  </si>
  <si>
    <t>Příplatek za spárovací hmotu - plošně,keram.dlažba</t>
  </si>
  <si>
    <t>597642032R</t>
  </si>
  <si>
    <t>Dlažba Taurus Granit reliéfní 300 x 300 x 9 mm Rio Negro</t>
  </si>
  <si>
    <t>776421300R00</t>
  </si>
  <si>
    <t>Montáž fabionů k PVC podlahám do v.100 mm</t>
  </si>
  <si>
    <t>776511810R00</t>
  </si>
  <si>
    <t>Odstranění PVC a koberců lepených bez podložky</t>
  </si>
  <si>
    <t>776521100RT1</t>
  </si>
  <si>
    <t>Lepení povlakových podlah z pásů PVC na lepidlo pouze položení - PVC ve specifikaci</t>
  </si>
  <si>
    <t>283424021R</t>
  </si>
  <si>
    <t>Lišta podlahová fabion z měkčeného PVC, FATRA 1953</t>
  </si>
  <si>
    <t>28412303R</t>
  </si>
  <si>
    <t>Podlahovina vinylová Tarkett IQ Granit tl. 2,0 mm, š. role 2,0 m</t>
  </si>
  <si>
    <t>781419705R00</t>
  </si>
  <si>
    <t>Příplatek za spárovací hmotu-plošně,pórovin.obklad</t>
  </si>
  <si>
    <t>781475120R00</t>
  </si>
  <si>
    <t>Obklad vnitřní stěn keramický, do tmele, do 300 x 600 mm</t>
  </si>
  <si>
    <t>597813600R</t>
  </si>
  <si>
    <t>Obkládačka dle výběru investora předpoklad 500kč/m2</t>
  </si>
  <si>
    <t>783222130R00</t>
  </si>
  <si>
    <t>Nátěr syntetický kov.konstrukcí Hostagrund 2x</t>
  </si>
  <si>
    <t>784191201R00</t>
  </si>
  <si>
    <t>Penetrace podkladu hloubková Primalex 1x</t>
  </si>
  <si>
    <t>784195212R00</t>
  </si>
  <si>
    <t>Malba Primalex Plus, bílá, bez penetrace, 2 x</t>
  </si>
  <si>
    <t>M21RX1</t>
  </si>
  <si>
    <t xml:space="preserve">Děmontáž stávajících svítidel </t>
  </si>
  <si>
    <t xml:space="preserve">ks    </t>
  </si>
  <si>
    <t>M21RX2</t>
  </si>
  <si>
    <t>Dodávka a montáž LED svítidel stropních do kaz. podhledu 600x600 vč. potřebné úpravy kabeláže</t>
  </si>
  <si>
    <t>M21RX3</t>
  </si>
  <si>
    <t>Doplnění kabeláže a trafa pro led osvětlení nábytkové stěny dle PD</t>
  </si>
  <si>
    <t>M21RX4</t>
  </si>
  <si>
    <t>Dodávka a montáž svítidel do koupelny ( 1x led stropní 1x led přisazené )</t>
  </si>
  <si>
    <t>M21RX5</t>
  </si>
  <si>
    <t>demontáž a výměna stávajících koncových prvků elektro ( 10x zásuvka 3x vypínač ) včetně úpravy kabeláže do sdk stěn</t>
  </si>
  <si>
    <t>M21RX6</t>
  </si>
  <si>
    <t>D + M nouzového led svítidla</t>
  </si>
  <si>
    <t>M21RX7</t>
  </si>
  <si>
    <t>Úprava rozvodů po dem. příčky z ezalitu ( nová sdk příčka )</t>
  </si>
  <si>
    <t>M22RX1</t>
  </si>
  <si>
    <t>demontáž stávajícího zařízení sestra/pacient včetně úpravy a dodávky nových komponentů dle pož. oddě lení,  ( správce sítě fa CODACO )</t>
  </si>
  <si>
    <t>M22RX2</t>
  </si>
  <si>
    <t>Dem a opětovná montáž pož. hlásiče</t>
  </si>
  <si>
    <t>979011111R00</t>
  </si>
  <si>
    <t>Svislá doprava suti a vybour. hmot za 2.NP a 1.PP</t>
  </si>
  <si>
    <t>979011219R00</t>
  </si>
  <si>
    <t>Přípl.k svislé dopr.suti za každé další NP nošením</t>
  </si>
  <si>
    <t>979081111R00</t>
  </si>
  <si>
    <t>Odvoz suti a vybour. hmot na skládku do 1 km</t>
  </si>
  <si>
    <t>979081121R00</t>
  </si>
  <si>
    <t>Příplatek k odvozu za každý další 1 km</t>
  </si>
  <si>
    <t>979990181R00</t>
  </si>
  <si>
    <t>Poplatek za uložení suti - PVC podlahová krytina, skupina odpadu 200307</t>
  </si>
  <si>
    <t>979999998R00</t>
  </si>
  <si>
    <t>Poplatek za ukládku suť do 5 % příměsí (skup.170107)</t>
  </si>
  <si>
    <t>SUM</t>
  </si>
  <si>
    <t>Poznámky uchazeče k zadání</t>
  </si>
  <si>
    <t>POPUZIV</t>
  </si>
  <si>
    <t>END</t>
  </si>
  <si>
    <t xml:space="preserve">NABÍDKA STRUKTUROVANÉ KABELÁŽE </t>
  </si>
  <si>
    <t>FN Bohunice</t>
  </si>
  <si>
    <t>Brno, Jihlavská 20</t>
  </si>
  <si>
    <t>Instalace datových zásuvek pro budovu L 13N nadstandard 13.159</t>
  </si>
  <si>
    <t>* instalace nových datových zásuvek 1x 2xRJ45 (místnost 13.159 – pokoj č.8) k TV</t>
  </si>
  <si>
    <t>* demontáž a montáž telefonní zásuvek 4x RJ11</t>
  </si>
  <si>
    <t>* vedeno z RACKu DR L13 ve 13NP</t>
  </si>
  <si>
    <t>* práce v hodinové sazbě – práce na etapy, demontáž a montáž telefonních zásuvek, práce v SDK</t>
  </si>
  <si>
    <t>* kabely vedeny ve v podhledech a v SDK</t>
  </si>
  <si>
    <t>množ.</t>
  </si>
  <si>
    <t>jedn.</t>
  </si>
  <si>
    <t>položka</t>
  </si>
  <si>
    <t>cena</t>
  </si>
  <si>
    <t>celkem</t>
  </si>
  <si>
    <t>metr</t>
  </si>
  <si>
    <t>Kabel U/FTP, drát, CAT.6A LS0H, B2ca s1d1a1</t>
  </si>
  <si>
    <t>ks</t>
  </si>
  <si>
    <t xml:space="preserve">Telefonní dvojzásuvka RJ11 pod omítku </t>
  </si>
  <si>
    <t>Datová dvojzásuvka RJ45 pod omítku CAT.6A</t>
  </si>
  <si>
    <t>Keystone RJ45 CAT.6A, samořezná svorkovnice pro drát AWG 26 – 22</t>
  </si>
  <si>
    <t>Patchpanel modulární pro 24 modulů</t>
  </si>
  <si>
    <t>Lišta LH 20x20 HF</t>
  </si>
  <si>
    <t>Lišta LH 40x20 HF</t>
  </si>
  <si>
    <t>Lišta LH 40x40 HF</t>
  </si>
  <si>
    <t>Lišta LH 60x40 HF</t>
  </si>
  <si>
    <t>Trubka ohebná 25 HF</t>
  </si>
  <si>
    <t>Parapetní kanál PK 110x65 HF</t>
  </si>
  <si>
    <t>Parapetní kanál PK 90x55 HF</t>
  </si>
  <si>
    <t>Roh vnější PK 110x65 HF</t>
  </si>
  <si>
    <t>T kus PK 110x65 HF</t>
  </si>
  <si>
    <t>Spojka PK 110x65 HF</t>
  </si>
  <si>
    <t>Koncovka PK 110x65 HF</t>
  </si>
  <si>
    <t>Roh vnější PK 90x55 HF</t>
  </si>
  <si>
    <t>T kus PK 90x55 HF</t>
  </si>
  <si>
    <t>Spojka PK 90x55 HF</t>
  </si>
  <si>
    <t>Koncovka PK 90x55 HF</t>
  </si>
  <si>
    <r>
      <t>Kabelový žlab Merkur II 300x100 vč. kotevního materiálu, příslušenství</t>
    </r>
    <r>
      <rPr>
        <sz val="11"/>
        <color indexed="10"/>
        <rFont val="Calibri"/>
        <family val="2"/>
        <charset val="238"/>
      </rPr>
      <t xml:space="preserve"> Kabelový žlab Merkur II 300x100 vč. kotevního materiálu, příslušenství </t>
    </r>
  </si>
  <si>
    <t>Kabelový žlab Merkur II 200x100 vč. kotevního materiálu, příslušenství</t>
  </si>
  <si>
    <r>
      <t>Kabelový žlab Merkur II 100x50 vč. kotevního materiálu, příslušenství</t>
    </r>
    <r>
      <rPr>
        <sz val="11"/>
        <color indexed="10"/>
        <rFont val="Calibri"/>
        <family val="2"/>
        <charset val="238"/>
      </rPr>
      <t xml:space="preserve"> Kabelový žlab Merkur II 100x50 vč. kotevního materiálu, příslušenství </t>
    </r>
  </si>
  <si>
    <r>
      <t>Kabelový žlab Merkur II 50x50 vč. kotevního materiálu, příslušenství</t>
    </r>
    <r>
      <rPr>
        <sz val="11"/>
        <color indexed="10"/>
        <rFont val="Calibri"/>
        <family val="2"/>
        <charset val="238"/>
      </rPr>
      <t xml:space="preserve"> Kabelový žlab Merkur II 50x50 vč. kotevního materiálu, příslušenství </t>
    </r>
  </si>
  <si>
    <t xml:space="preserve">Požární ucpávka </t>
  </si>
  <si>
    <t>Sada 4 ks montážní sady do RACKu</t>
  </si>
  <si>
    <t>Kříž modulární OFA, stohovatelný pro rezervy optického kabelu</t>
  </si>
  <si>
    <t>1U optická vana kovová vč. masky pro 24xLC dup.</t>
  </si>
  <si>
    <t>Kazeta pro 24 svárů</t>
  </si>
  <si>
    <t>Pigtail 9/125 LC/UPC G.657.A</t>
  </si>
  <si>
    <t>Spojka LC/UPC duplex SM</t>
  </si>
  <si>
    <t>SMF optický kabel 48x9/125 G.657A dle ITU-T, - instalace zafouknutím</t>
  </si>
  <si>
    <t>SMF optický kabel vnitřní 24x9/125 G.657A dle ITU-T, v provedení LSZH s třídou EuroClass min. B2ca - instalace zatažením/zafouknutím</t>
  </si>
  <si>
    <t>SMF optický kabel vnitřní 12x9/125 G.657A dle ITU-T, v provedení LSZH s třídou EuroClass min. B2ca - instalace zatažením/zafouknutím</t>
  </si>
  <si>
    <t>Mikrotrubička 10/8 LSFH</t>
  </si>
  <si>
    <t>Mikrotrubička 12/10 LSFH</t>
  </si>
  <si>
    <t>Mikrotrubička 12/8 HDPE</t>
  </si>
  <si>
    <t>Mikrotrubička 14/10 HDPE</t>
  </si>
  <si>
    <t>Optický svar</t>
  </si>
  <si>
    <t>IP kamera min. 4 Mpix, PoE, IR LED min. 30m, min. IP67, ONVIF kompatibilní s areálovým kamerovým systémem nemocnice</t>
  </si>
  <si>
    <t>Měření SMF vláken z obou stran OTDR vč. protokolu</t>
  </si>
  <si>
    <t>Měření segmentů Cat.6A dle EN 50 173 vč. protokolů</t>
  </si>
  <si>
    <t>bm</t>
  </si>
  <si>
    <t>Demontáž a montáž minerálního podhledu</t>
  </si>
  <si>
    <t>Demontáž a montáž FeAl podhledu</t>
  </si>
  <si>
    <t>Otevření, zavření kabelových žlabů</t>
  </si>
  <si>
    <t>Průraz zdivem do 30 cm pro prostup do 10-ti kabelů</t>
  </si>
  <si>
    <t>Jádrové vrtání průměr 8 cm, 60 cm hloubka</t>
  </si>
  <si>
    <t>hod</t>
  </si>
  <si>
    <t>Montážní práce nespecifikované výše - hodinová sazba</t>
  </si>
  <si>
    <t>x</t>
  </si>
  <si>
    <t>VRN - doprava</t>
  </si>
  <si>
    <t>Dokumentace skutečného provedení ve formátu .dwg, fotodokumentace</t>
  </si>
  <si>
    <t>Standardní položky celkem bez DPH 21%</t>
  </si>
  <si>
    <t>SLP</t>
  </si>
  <si>
    <t>Slaboproud</t>
  </si>
  <si>
    <t>FN Brno</t>
  </si>
  <si>
    <t>IKK 13 NP</t>
  </si>
  <si>
    <t>Popis stavby: 10002 -</t>
  </si>
  <si>
    <t>Popis objektu: 66 -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</si>
</sst>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6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1"/>
    </font>
    <font>
      <b/>
      <u/>
      <sz val="14"/>
      <name val="Arial"/>
      <family val="2"/>
      <charset val="1"/>
    </font>
    <font>
      <sz val="10"/>
      <name val="Arial"/>
      <family val="2"/>
      <charset val="1"/>
    </font>
    <font>
      <sz val="8"/>
      <name val="Times New Roman CE"/>
      <family val="1"/>
      <charset val="238"/>
    </font>
    <font>
      <sz val="10"/>
      <color indexed="8"/>
      <name val="Arial"/>
      <family val="2"/>
      <charset val="1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1"/>
    </font>
    <font>
      <b/>
      <sz val="8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wrapText="1" shrinkToFit="1"/>
    </xf>
    <xf numFmtId="4" fontId="0" fillId="2" borderId="39" xfId="0" applyNumberFormat="1" applyFill="1" applyBorder="1" applyAlignment="1">
      <alignment vertical="center" shrinkToFit="1"/>
    </xf>
    <xf numFmtId="3" fontId="0" fillId="2" borderId="39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30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4" fontId="7" fillId="2" borderId="39" xfId="0" applyNumberFormat="1" applyFont="1" applyFill="1" applyBorder="1" applyAlignment="1">
      <alignment vertical="center"/>
    </xf>
    <xf numFmtId="164" fontId="7" fillId="0" borderId="35" xfId="0" applyNumberFormat="1" applyFont="1" applyBorder="1" applyAlignment="1">
      <alignment vertical="center"/>
    </xf>
    <xf numFmtId="164" fontId="7" fillId="2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2" borderId="21" xfId="0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3" borderId="0" xfId="0" applyNumberFormat="1" applyFont="1" applyFill="1" applyAlignment="1" applyProtection="1">
      <alignment vertical="top" shrinkToFit="1"/>
      <protection locked="0"/>
    </xf>
    <xf numFmtId="165" fontId="8" fillId="2" borderId="0" xfId="0" applyNumberFormat="1" applyFont="1" applyFill="1" applyAlignment="1">
      <alignment vertical="top" shrinkToFit="1"/>
    </xf>
    <xf numFmtId="4" fontId="8" fillId="2" borderId="0" xfId="0" applyNumberFormat="1" applyFont="1" applyFill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5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40" xfId="0" applyNumberFormat="1" applyFont="1" applyFill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3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3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2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8" fillId="0" borderId="0" xfId="2" applyFont="1"/>
    <xf numFmtId="0" fontId="19" fillId="0" borderId="0" xfId="2" applyFont="1"/>
    <xf numFmtId="0" fontId="20" fillId="0" borderId="0" xfId="2" applyFont="1"/>
    <xf numFmtId="0" fontId="20" fillId="0" borderId="47" xfId="2" applyFont="1" applyBorder="1"/>
    <xf numFmtId="0" fontId="21" fillId="0" borderId="0" xfId="2" applyFont="1"/>
    <xf numFmtId="0" fontId="22" fillId="0" borderId="47" xfId="2" applyFont="1" applyBorder="1"/>
    <xf numFmtId="1" fontId="20" fillId="0" borderId="47" xfId="2" applyNumberFormat="1" applyFont="1" applyBorder="1"/>
    <xf numFmtId="0" fontId="24" fillId="0" borderId="47" xfId="2" applyFont="1" applyBorder="1"/>
    <xf numFmtId="1" fontId="24" fillId="0" borderId="47" xfId="2" applyNumberFormat="1" applyFont="1" applyBorder="1"/>
    <xf numFmtId="0" fontId="25" fillId="0" borderId="0" xfId="2" applyFont="1"/>
    <xf numFmtId="1" fontId="25" fillId="0" borderId="0" xfId="2" applyNumberFormat="1" applyFont="1"/>
    <xf numFmtId="0" fontId="17" fillId="0" borderId="0" xfId="2"/>
    <xf numFmtId="49" fontId="7" fillId="0" borderId="36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9" fontId="0" fillId="0" borderId="37" xfId="0" applyNumberFormat="1" applyBorder="1" applyAlignment="1">
      <alignment vertical="center"/>
    </xf>
    <xf numFmtId="49" fontId="0" fillId="2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4" fontId="0" fillId="2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1" fillId="0" borderId="22" xfId="0" applyNumberFormat="1" applyFont="1" applyBorder="1" applyAlignment="1">
      <alignment horizontal="right" vertical="center" indent="1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40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37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49" fontId="0" fillId="2" borderId="37" xfId="0" applyNumberForma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2"/>
  <sheetViews>
    <sheetView showGridLines="0" topLeftCell="B1" zoomScaleNormal="100" zoomScaleSheetLayoutView="75" workbookViewId="0">
      <selection activeCell="B48" sqref="B4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6" t="s">
        <v>4</v>
      </c>
      <c r="C1" s="237"/>
      <c r="D1" s="237"/>
      <c r="E1" s="237"/>
      <c r="F1" s="237"/>
      <c r="G1" s="237"/>
      <c r="H1" s="237"/>
      <c r="I1" s="237"/>
      <c r="J1" s="238"/>
    </row>
    <row r="2" spans="1:15" ht="36" customHeight="1" x14ac:dyDescent="0.2">
      <c r="A2" s="2"/>
      <c r="B2" s="77" t="s">
        <v>24</v>
      </c>
      <c r="C2" s="78"/>
      <c r="D2" s="79" t="s">
        <v>47</v>
      </c>
      <c r="E2" s="242" t="s">
        <v>397</v>
      </c>
      <c r="F2" s="243"/>
      <c r="G2" s="243"/>
      <c r="H2" s="243"/>
      <c r="I2" s="243"/>
      <c r="J2" s="244"/>
      <c r="O2" s="1"/>
    </row>
    <row r="3" spans="1:15" ht="27" customHeight="1" x14ac:dyDescent="0.2">
      <c r="A3" s="2"/>
      <c r="B3" s="80" t="s">
        <v>45</v>
      </c>
      <c r="C3" s="78"/>
      <c r="D3" s="81" t="s">
        <v>43</v>
      </c>
      <c r="E3" s="245" t="s">
        <v>398</v>
      </c>
      <c r="F3" s="246"/>
      <c r="G3" s="246"/>
      <c r="H3" s="246"/>
      <c r="I3" s="246"/>
      <c r="J3" s="247"/>
    </row>
    <row r="4" spans="1:15" ht="23.25" customHeight="1" x14ac:dyDescent="0.2">
      <c r="A4" s="76">
        <v>376</v>
      </c>
      <c r="B4" s="82" t="s">
        <v>46</v>
      </c>
      <c r="C4" s="83"/>
      <c r="D4" s="84" t="s">
        <v>41</v>
      </c>
      <c r="E4" s="225" t="s">
        <v>42</v>
      </c>
      <c r="F4" s="226"/>
      <c r="G4" s="226"/>
      <c r="H4" s="226"/>
      <c r="I4" s="226"/>
      <c r="J4" s="227"/>
    </row>
    <row r="5" spans="1:15" ht="24" customHeight="1" x14ac:dyDescent="0.2">
      <c r="A5" s="2"/>
      <c r="B5" s="31" t="s">
        <v>23</v>
      </c>
      <c r="D5" s="230"/>
      <c r="E5" s="231"/>
      <c r="F5" s="231"/>
      <c r="G5" s="231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32"/>
      <c r="E6" s="233"/>
      <c r="F6" s="233"/>
      <c r="G6" s="233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34"/>
      <c r="F7" s="235"/>
      <c r="G7" s="235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9"/>
      <c r="E11" s="249"/>
      <c r="F11" s="249"/>
      <c r="G11" s="249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24"/>
      <c r="E12" s="224"/>
      <c r="F12" s="224"/>
      <c r="G12" s="224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8"/>
      <c r="F13" s="229"/>
      <c r="G13" s="229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8"/>
      <c r="F15" s="248"/>
      <c r="G15" s="250"/>
      <c r="H15" s="250"/>
      <c r="I15" s="250" t="s">
        <v>31</v>
      </c>
      <c r="J15" s="251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12"/>
      <c r="F16" s="213"/>
      <c r="G16" s="212"/>
      <c r="H16" s="213"/>
      <c r="I16" s="212">
        <f>SUMIF(F52:F77,A16,I52:I77)+SUMIF(F52:F77,"PSU",I52:I77)</f>
        <v>0</v>
      </c>
      <c r="J16" s="214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12"/>
      <c r="F17" s="213"/>
      <c r="G17" s="212"/>
      <c r="H17" s="213"/>
      <c r="I17" s="212">
        <f>SUMIF(F52:F77,A17,I52:I77)</f>
        <v>0</v>
      </c>
      <c r="J17" s="214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12"/>
      <c r="F18" s="213"/>
      <c r="G18" s="212"/>
      <c r="H18" s="213"/>
      <c r="I18" s="212">
        <f>SUM(I75,I76,I78)</f>
        <v>0</v>
      </c>
      <c r="J18" s="214"/>
    </row>
    <row r="19" spans="1:10" ht="23.25" customHeight="1" x14ac:dyDescent="0.2">
      <c r="A19" s="139" t="s">
        <v>110</v>
      </c>
      <c r="B19" s="38" t="s">
        <v>29</v>
      </c>
      <c r="C19" s="62"/>
      <c r="D19" s="63"/>
      <c r="E19" s="212"/>
      <c r="F19" s="213"/>
      <c r="G19" s="212"/>
      <c r="H19" s="213"/>
      <c r="I19" s="212">
        <f>SUMIF(F52:F77,A19,I52:I77)</f>
        <v>0</v>
      </c>
      <c r="J19" s="214"/>
    </row>
    <row r="20" spans="1:10" ht="23.25" customHeight="1" x14ac:dyDescent="0.2">
      <c r="A20" s="139" t="s">
        <v>111</v>
      </c>
      <c r="B20" s="38" t="s">
        <v>30</v>
      </c>
      <c r="C20" s="62"/>
      <c r="D20" s="63"/>
      <c r="E20" s="212"/>
      <c r="F20" s="213"/>
      <c r="G20" s="212"/>
      <c r="H20" s="213"/>
      <c r="I20" s="212">
        <f>SUMIF(F52:F77,A20,I52:I77)</f>
        <v>0</v>
      </c>
      <c r="J20" s="214"/>
    </row>
    <row r="21" spans="1:10" ht="23.25" customHeight="1" x14ac:dyDescent="0.2">
      <c r="A21" s="2"/>
      <c r="B21" s="48" t="s">
        <v>31</v>
      </c>
      <c r="C21" s="64"/>
      <c r="D21" s="65"/>
      <c r="E21" s="215"/>
      <c r="F21" s="223"/>
      <c r="G21" s="215"/>
      <c r="H21" s="223"/>
      <c r="I21" s="215">
        <f>SUM(I16:J20)</f>
        <v>0</v>
      </c>
      <c r="J21" s="21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10">
        <f>ZakladDPHSniVypocet</f>
        <v>0</v>
      </c>
      <c r="H23" s="211"/>
      <c r="I23" s="21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8">
        <f>A23</f>
        <v>0</v>
      </c>
      <c r="H24" s="209"/>
      <c r="I24" s="20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10">
        <f>SUM(I21)</f>
        <v>0</v>
      </c>
      <c r="H25" s="211"/>
      <c r="I25" s="21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9">
        <f>A25</f>
        <v>0</v>
      </c>
      <c r="H26" s="240"/>
      <c r="I26" s="240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41">
        <f>CenaCelkem-(ZakladDPHSni+DPHSni+ZakladDPHZakl+DPHZakl)</f>
        <v>0</v>
      </c>
      <c r="H27" s="241"/>
      <c r="I27" s="241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7">
        <f>ZakladDPHSniVypocet+ZakladDPHZaklVypocet</f>
        <v>0</v>
      </c>
      <c r="H28" s="218"/>
      <c r="I28" s="218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7">
        <f>A27</f>
        <v>0</v>
      </c>
      <c r="H29" s="217"/>
      <c r="I29" s="217"/>
      <c r="J29" s="119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9"/>
      <c r="E34" s="220"/>
      <c r="G34" s="221"/>
      <c r="H34" s="222"/>
      <c r="I34" s="222"/>
      <c r="J34" s="25"/>
    </row>
    <row r="35" spans="1:10" ht="12.75" customHeight="1" x14ac:dyDescent="0.2">
      <c r="A35" s="2"/>
      <c r="B35" s="2"/>
      <c r="D35" s="207" t="s">
        <v>2</v>
      </c>
      <c r="E35" s="20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48</v>
      </c>
      <c r="C39" s="202"/>
      <c r="D39" s="202"/>
      <c r="E39" s="202"/>
      <c r="F39" s="99">
        <f>'66 03 Pol'!AE118</f>
        <v>0</v>
      </c>
      <c r="G39" s="100">
        <f>'66 03 Pol'!AF118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 t="s">
        <v>43</v>
      </c>
      <c r="C40" s="203" t="s">
        <v>44</v>
      </c>
      <c r="D40" s="203"/>
      <c r="E40" s="203"/>
      <c r="F40" s="104">
        <f>'66 03 Pol'!AE118</f>
        <v>0</v>
      </c>
      <c r="G40" s="105">
        <f>'66 03 Pol'!AF118</f>
        <v>0</v>
      </c>
      <c r="H40" s="105">
        <f>(F40*SazbaDPH1/100)+(G40*SazbaDPH2/100)</f>
        <v>0</v>
      </c>
      <c r="I40" s="105">
        <f>F40+G40+H40</f>
        <v>0</v>
      </c>
      <c r="J40" s="106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07" t="s">
        <v>41</v>
      </c>
      <c r="C41" s="202" t="s">
        <v>42</v>
      </c>
      <c r="D41" s="202"/>
      <c r="E41" s="202"/>
      <c r="F41" s="108">
        <f>'66 03 Pol'!AE118</f>
        <v>0</v>
      </c>
      <c r="G41" s="101">
        <f>'66 03 Pol'!AF118</f>
        <v>0</v>
      </c>
      <c r="H41" s="101">
        <f>(F41*SazbaDPH1/100)+(G41*SazbaDPH2/100)</f>
        <v>0</v>
      </c>
      <c r="I41" s="101">
        <f>F41+G41+H41</f>
        <v>0</v>
      </c>
      <c r="J41" s="102" t="str">
        <f>IF(_xlfn.SINGLE(CenaCelkemVypocet)=0,"",I41/_xlfn.SINGLE(CenaCelkemVypocet)*100)</f>
        <v/>
      </c>
    </row>
    <row r="42" spans="1:10" ht="25.5" hidden="1" customHeight="1" x14ac:dyDescent="0.2">
      <c r="A42" s="88"/>
      <c r="B42" s="204" t="s">
        <v>49</v>
      </c>
      <c r="C42" s="205"/>
      <c r="D42" s="205"/>
      <c r="E42" s="206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4" spans="1:10" x14ac:dyDescent="0.2">
      <c r="A44" t="s">
        <v>51</v>
      </c>
      <c r="B44" t="s">
        <v>399</v>
      </c>
    </row>
    <row r="45" spans="1:10" x14ac:dyDescent="0.2">
      <c r="A45" t="s">
        <v>52</v>
      </c>
      <c r="B45" t="s">
        <v>400</v>
      </c>
    </row>
    <row r="46" spans="1:10" x14ac:dyDescent="0.2">
      <c r="A46" t="s">
        <v>53</v>
      </c>
      <c r="B46" t="s">
        <v>54</v>
      </c>
    </row>
    <row r="49" spans="1:10" ht="15.75" x14ac:dyDescent="0.25">
      <c r="B49" s="120" t="s">
        <v>55</v>
      </c>
    </row>
    <row r="51" spans="1:10" ht="25.5" customHeight="1" x14ac:dyDescent="0.2">
      <c r="A51" s="122"/>
      <c r="B51" s="125" t="s">
        <v>18</v>
      </c>
      <c r="C51" s="125" t="s">
        <v>6</v>
      </c>
      <c r="D51" s="126"/>
      <c r="E51" s="126"/>
      <c r="F51" s="127" t="s">
        <v>56</v>
      </c>
      <c r="G51" s="127"/>
      <c r="H51" s="127"/>
      <c r="I51" s="127" t="s">
        <v>31</v>
      </c>
      <c r="J51" s="127" t="s">
        <v>0</v>
      </c>
    </row>
    <row r="52" spans="1:10" ht="36.75" customHeight="1" x14ac:dyDescent="0.2">
      <c r="A52" s="123"/>
      <c r="B52" s="128" t="s">
        <v>57</v>
      </c>
      <c r="C52" s="200" t="s">
        <v>58</v>
      </c>
      <c r="D52" s="201"/>
      <c r="E52" s="201"/>
      <c r="F52" s="137" t="s">
        <v>26</v>
      </c>
      <c r="G52" s="129"/>
      <c r="H52" s="129"/>
      <c r="I52" s="129">
        <f>'66 03 Pol'!G8</f>
        <v>0</v>
      </c>
      <c r="J52" s="134" t="str">
        <f>IF(I79=0,"",I52/I79*100)</f>
        <v/>
      </c>
    </row>
    <row r="53" spans="1:10" ht="36.75" customHeight="1" x14ac:dyDescent="0.2">
      <c r="A53" s="123"/>
      <c r="B53" s="128" t="s">
        <v>59</v>
      </c>
      <c r="C53" s="200" t="s">
        <v>60</v>
      </c>
      <c r="D53" s="201"/>
      <c r="E53" s="201"/>
      <c r="F53" s="137" t="s">
        <v>26</v>
      </c>
      <c r="G53" s="129"/>
      <c r="H53" s="129"/>
      <c r="I53" s="129">
        <f>'66 03 Pol'!G10</f>
        <v>0</v>
      </c>
      <c r="J53" s="134" t="str">
        <f>IF(I79=0,"",I53/I79*100)</f>
        <v/>
      </c>
    </row>
    <row r="54" spans="1:10" ht="36.75" customHeight="1" x14ac:dyDescent="0.2">
      <c r="A54" s="123"/>
      <c r="B54" s="128" t="s">
        <v>61</v>
      </c>
      <c r="C54" s="200" t="s">
        <v>62</v>
      </c>
      <c r="D54" s="201"/>
      <c r="E54" s="201"/>
      <c r="F54" s="137" t="s">
        <v>26</v>
      </c>
      <c r="G54" s="129"/>
      <c r="H54" s="129"/>
      <c r="I54" s="129">
        <f>'66 03 Pol'!G14</f>
        <v>0</v>
      </c>
      <c r="J54" s="134" t="str">
        <f>IF(I79=0,"",I54/I79*100)</f>
        <v/>
      </c>
    </row>
    <row r="55" spans="1:10" ht="36.75" customHeight="1" x14ac:dyDescent="0.2">
      <c r="A55" s="123"/>
      <c r="B55" s="128" t="s">
        <v>63</v>
      </c>
      <c r="C55" s="200" t="s">
        <v>64</v>
      </c>
      <c r="D55" s="201"/>
      <c r="E55" s="201"/>
      <c r="F55" s="137" t="s">
        <v>26</v>
      </c>
      <c r="G55" s="129"/>
      <c r="H55" s="129"/>
      <c r="I55" s="129">
        <f>'66 03 Pol'!G16</f>
        <v>0</v>
      </c>
      <c r="J55" s="134" t="str">
        <f>IF(I79=0,"",I55/I79*100)</f>
        <v/>
      </c>
    </row>
    <row r="56" spans="1:10" ht="36.75" customHeight="1" x14ac:dyDescent="0.2">
      <c r="A56" s="123"/>
      <c r="B56" s="128" t="s">
        <v>65</v>
      </c>
      <c r="C56" s="200" t="s">
        <v>66</v>
      </c>
      <c r="D56" s="201"/>
      <c r="E56" s="201"/>
      <c r="F56" s="137" t="s">
        <v>26</v>
      </c>
      <c r="G56" s="129"/>
      <c r="H56" s="129"/>
      <c r="I56" s="129">
        <f>'66 03 Pol'!G18</f>
        <v>0</v>
      </c>
      <c r="J56" s="134" t="str">
        <f>IF(I79=0,"",I56/I79*100)</f>
        <v/>
      </c>
    </row>
    <row r="57" spans="1:10" ht="36.75" customHeight="1" x14ac:dyDescent="0.2">
      <c r="A57" s="123"/>
      <c r="B57" s="128" t="s">
        <v>67</v>
      </c>
      <c r="C57" s="200" t="s">
        <v>68</v>
      </c>
      <c r="D57" s="201"/>
      <c r="E57" s="201"/>
      <c r="F57" s="137" t="s">
        <v>26</v>
      </c>
      <c r="G57" s="129"/>
      <c r="H57" s="129"/>
      <c r="I57" s="129">
        <f>'66 03 Pol'!G20</f>
        <v>0</v>
      </c>
      <c r="J57" s="134" t="str">
        <f>IF(I79=0,"",I57/I79*100)</f>
        <v/>
      </c>
    </row>
    <row r="58" spans="1:10" ht="36.75" customHeight="1" x14ac:dyDescent="0.2">
      <c r="A58" s="123"/>
      <c r="B58" s="128" t="s">
        <v>69</v>
      </c>
      <c r="C58" s="200" t="s">
        <v>70</v>
      </c>
      <c r="D58" s="201"/>
      <c r="E58" s="201"/>
      <c r="F58" s="137" t="s">
        <v>26</v>
      </c>
      <c r="G58" s="129"/>
      <c r="H58" s="129"/>
      <c r="I58" s="129">
        <f>'66 03 Pol'!G23</f>
        <v>0</v>
      </c>
      <c r="J58" s="134" t="str">
        <f>IF(I79=0,"",I58/I79*100)</f>
        <v/>
      </c>
    </row>
    <row r="59" spans="1:10" ht="36.75" customHeight="1" x14ac:dyDescent="0.2">
      <c r="A59" s="123"/>
      <c r="B59" s="128" t="s">
        <v>71</v>
      </c>
      <c r="C59" s="200" t="s">
        <v>72</v>
      </c>
      <c r="D59" s="201"/>
      <c r="E59" s="201"/>
      <c r="F59" s="137" t="s">
        <v>26</v>
      </c>
      <c r="G59" s="129"/>
      <c r="H59" s="129"/>
      <c r="I59" s="129">
        <f>'66 03 Pol'!G25</f>
        <v>0</v>
      </c>
      <c r="J59" s="134" t="str">
        <f>IF(I79=0,"",I59/I79*100)</f>
        <v/>
      </c>
    </row>
    <row r="60" spans="1:10" ht="36.75" customHeight="1" x14ac:dyDescent="0.2">
      <c r="A60" s="123"/>
      <c r="B60" s="128" t="s">
        <v>73</v>
      </c>
      <c r="C60" s="200" t="s">
        <v>74</v>
      </c>
      <c r="D60" s="201"/>
      <c r="E60" s="201"/>
      <c r="F60" s="137" t="s">
        <v>26</v>
      </c>
      <c r="G60" s="129"/>
      <c r="H60" s="129"/>
      <c r="I60" s="129">
        <f>'66 03 Pol'!G32</f>
        <v>0</v>
      </c>
      <c r="J60" s="134" t="str">
        <f>IF(I79=0,"",I60/I79*100)</f>
        <v/>
      </c>
    </row>
    <row r="61" spans="1:10" ht="36.75" customHeight="1" x14ac:dyDescent="0.2">
      <c r="A61" s="123"/>
      <c r="B61" s="128" t="s">
        <v>75</v>
      </c>
      <c r="C61" s="200" t="s">
        <v>76</v>
      </c>
      <c r="D61" s="201"/>
      <c r="E61" s="201"/>
      <c r="F61" s="137" t="s">
        <v>27</v>
      </c>
      <c r="G61" s="129"/>
      <c r="H61" s="129"/>
      <c r="I61" s="129">
        <f>'66 03 Pol'!G34</f>
        <v>0</v>
      </c>
      <c r="J61" s="134" t="str">
        <f>IF(I79=0,"",I61/I79*100)</f>
        <v/>
      </c>
    </row>
    <row r="62" spans="1:10" ht="36.75" customHeight="1" x14ac:dyDescent="0.2">
      <c r="A62" s="123"/>
      <c r="B62" s="128" t="s">
        <v>77</v>
      </c>
      <c r="C62" s="200" t="s">
        <v>78</v>
      </c>
      <c r="D62" s="201"/>
      <c r="E62" s="201"/>
      <c r="F62" s="137" t="s">
        <v>27</v>
      </c>
      <c r="G62" s="129"/>
      <c r="H62" s="129"/>
      <c r="I62" s="129">
        <f>'66 03 Pol'!G37</f>
        <v>0</v>
      </c>
      <c r="J62" s="134" t="str">
        <f>IF(I79=0,"",I62/I79*100)</f>
        <v/>
      </c>
    </row>
    <row r="63" spans="1:10" ht="36.75" customHeight="1" x14ac:dyDescent="0.2">
      <c r="A63" s="123"/>
      <c r="B63" s="128" t="s">
        <v>79</v>
      </c>
      <c r="C63" s="200" t="s">
        <v>80</v>
      </c>
      <c r="D63" s="201"/>
      <c r="E63" s="201"/>
      <c r="F63" s="137" t="s">
        <v>27</v>
      </c>
      <c r="G63" s="129"/>
      <c r="H63" s="129"/>
      <c r="I63" s="129">
        <f>'66 03 Pol'!G42</f>
        <v>0</v>
      </c>
      <c r="J63" s="134" t="str">
        <f>IF(I79=0,"",I63/I79*100)</f>
        <v/>
      </c>
    </row>
    <row r="64" spans="1:10" ht="36.75" customHeight="1" x14ac:dyDescent="0.2">
      <c r="A64" s="123"/>
      <c r="B64" s="128" t="s">
        <v>81</v>
      </c>
      <c r="C64" s="200" t="s">
        <v>82</v>
      </c>
      <c r="D64" s="201"/>
      <c r="E64" s="201"/>
      <c r="F64" s="137" t="s">
        <v>27</v>
      </c>
      <c r="G64" s="129"/>
      <c r="H64" s="129"/>
      <c r="I64" s="129">
        <f>'66 03 Pol'!G44</f>
        <v>0</v>
      </c>
      <c r="J64" s="134" t="str">
        <f>IF(I79=0,"",I64/I79*100)</f>
        <v/>
      </c>
    </row>
    <row r="65" spans="1:10" ht="36.75" customHeight="1" x14ac:dyDescent="0.2">
      <c r="A65" s="123"/>
      <c r="B65" s="128" t="s">
        <v>83</v>
      </c>
      <c r="C65" s="200" t="s">
        <v>84</v>
      </c>
      <c r="D65" s="201"/>
      <c r="E65" s="201"/>
      <c r="F65" s="137" t="s">
        <v>27</v>
      </c>
      <c r="G65" s="129"/>
      <c r="H65" s="129"/>
      <c r="I65" s="129">
        <f>'66 03 Pol'!G65</f>
        <v>0</v>
      </c>
      <c r="J65" s="134" t="str">
        <f>IF(I79=0,"",I65/I79*100)</f>
        <v/>
      </c>
    </row>
    <row r="66" spans="1:10" ht="36.75" customHeight="1" x14ac:dyDescent="0.2">
      <c r="A66" s="123"/>
      <c r="B66" s="128" t="s">
        <v>85</v>
      </c>
      <c r="C66" s="200" t="s">
        <v>86</v>
      </c>
      <c r="D66" s="201"/>
      <c r="E66" s="201"/>
      <c r="F66" s="137" t="s">
        <v>27</v>
      </c>
      <c r="G66" s="129"/>
      <c r="H66" s="129"/>
      <c r="I66" s="129">
        <f>'66 03 Pol'!G67</f>
        <v>0</v>
      </c>
      <c r="J66" s="134" t="str">
        <f>IF(I79=0,"",I66/I79*100)</f>
        <v/>
      </c>
    </row>
    <row r="67" spans="1:10" ht="36.75" customHeight="1" x14ac:dyDescent="0.2">
      <c r="A67" s="123"/>
      <c r="B67" s="128" t="s">
        <v>87</v>
      </c>
      <c r="C67" s="200" t="s">
        <v>88</v>
      </c>
      <c r="D67" s="201"/>
      <c r="E67" s="201"/>
      <c r="F67" s="137" t="s">
        <v>27</v>
      </c>
      <c r="G67" s="129"/>
      <c r="H67" s="129"/>
      <c r="I67" s="129">
        <f>'66 03 Pol'!G70</f>
        <v>0</v>
      </c>
      <c r="J67" s="134" t="str">
        <f>IF(I79=0,"",I67/I79*100)</f>
        <v/>
      </c>
    </row>
    <row r="68" spans="1:10" ht="36.75" customHeight="1" x14ac:dyDescent="0.2">
      <c r="A68" s="123"/>
      <c r="B68" s="128" t="s">
        <v>89</v>
      </c>
      <c r="C68" s="200" t="s">
        <v>90</v>
      </c>
      <c r="D68" s="201"/>
      <c r="E68" s="201"/>
      <c r="F68" s="137" t="s">
        <v>27</v>
      </c>
      <c r="G68" s="129"/>
      <c r="H68" s="129"/>
      <c r="I68" s="129">
        <f>'66 03 Pol'!G72</f>
        <v>0</v>
      </c>
      <c r="J68" s="134" t="str">
        <f>IF(I79=0,"",I68/I79*100)</f>
        <v/>
      </c>
    </row>
    <row r="69" spans="1:10" ht="36.75" customHeight="1" x14ac:dyDescent="0.2">
      <c r="A69" s="123"/>
      <c r="B69" s="128" t="s">
        <v>91</v>
      </c>
      <c r="C69" s="200" t="s">
        <v>92</v>
      </c>
      <c r="D69" s="201"/>
      <c r="E69" s="201"/>
      <c r="F69" s="137" t="s">
        <v>27</v>
      </c>
      <c r="G69" s="129"/>
      <c r="H69" s="129"/>
      <c r="I69" s="129">
        <f>'66 03 Pol'!G74</f>
        <v>0</v>
      </c>
      <c r="J69" s="134" t="str">
        <f>IF(I79=0,"",I69/I79*100)</f>
        <v/>
      </c>
    </row>
    <row r="70" spans="1:10" ht="36.75" customHeight="1" x14ac:dyDescent="0.2">
      <c r="A70" s="123"/>
      <c r="B70" s="128" t="s">
        <v>93</v>
      </c>
      <c r="C70" s="200" t="s">
        <v>94</v>
      </c>
      <c r="D70" s="201"/>
      <c r="E70" s="201"/>
      <c r="F70" s="137" t="s">
        <v>27</v>
      </c>
      <c r="G70" s="129"/>
      <c r="H70" s="129"/>
      <c r="I70" s="129">
        <f>'66 03 Pol'!G79</f>
        <v>0</v>
      </c>
      <c r="J70" s="134" t="str">
        <f>IF(I79=0,"",I70/I79*100)</f>
        <v/>
      </c>
    </row>
    <row r="71" spans="1:10" ht="36.75" customHeight="1" x14ac:dyDescent="0.2">
      <c r="A71" s="123"/>
      <c r="B71" s="128" t="s">
        <v>95</v>
      </c>
      <c r="C71" s="200" t="s">
        <v>96</v>
      </c>
      <c r="D71" s="201"/>
      <c r="E71" s="201"/>
      <c r="F71" s="137" t="s">
        <v>27</v>
      </c>
      <c r="G71" s="129"/>
      <c r="H71" s="129"/>
      <c r="I71" s="129">
        <f>'66 03 Pol'!G84</f>
        <v>0</v>
      </c>
      <c r="J71" s="134" t="str">
        <f>IF(I79=0,"",I71/I79*100)</f>
        <v/>
      </c>
    </row>
    <row r="72" spans="1:10" ht="36.75" customHeight="1" x14ac:dyDescent="0.2">
      <c r="A72" s="123"/>
      <c r="B72" s="128" t="s">
        <v>97</v>
      </c>
      <c r="C72" s="200" t="s">
        <v>98</v>
      </c>
      <c r="D72" s="201"/>
      <c r="E72" s="201"/>
      <c r="F72" s="137" t="s">
        <v>27</v>
      </c>
      <c r="G72" s="129"/>
      <c r="H72" s="129"/>
      <c r="I72" s="129">
        <f>'66 03 Pol'!G90</f>
        <v>0</v>
      </c>
      <c r="J72" s="134" t="str">
        <f>IF(I79=0,"",I72/I79*100)</f>
        <v/>
      </c>
    </row>
    <row r="73" spans="1:10" ht="36.75" customHeight="1" x14ac:dyDescent="0.2">
      <c r="A73" s="123"/>
      <c r="B73" s="128" t="s">
        <v>99</v>
      </c>
      <c r="C73" s="200" t="s">
        <v>100</v>
      </c>
      <c r="D73" s="201"/>
      <c r="E73" s="201"/>
      <c r="F73" s="137" t="s">
        <v>27</v>
      </c>
      <c r="G73" s="129"/>
      <c r="H73" s="129"/>
      <c r="I73" s="129">
        <f>'66 03 Pol'!G94</f>
        <v>0</v>
      </c>
      <c r="J73" s="134" t="str">
        <f>IF(I79=0,"",I73/I79*100)</f>
        <v/>
      </c>
    </row>
    <row r="74" spans="1:10" ht="36.75" customHeight="1" x14ac:dyDescent="0.2">
      <c r="A74" s="123"/>
      <c r="B74" s="128" t="s">
        <v>101</v>
      </c>
      <c r="C74" s="200" t="s">
        <v>102</v>
      </c>
      <c r="D74" s="201"/>
      <c r="E74" s="201"/>
      <c r="F74" s="137" t="s">
        <v>27</v>
      </c>
      <c r="G74" s="129"/>
      <c r="H74" s="129"/>
      <c r="I74" s="129">
        <f>'66 03 Pol'!G96</f>
        <v>0</v>
      </c>
      <c r="J74" s="134" t="str">
        <f>IF(I79=0,"",I74/I79*100)</f>
        <v/>
      </c>
    </row>
    <row r="75" spans="1:10" ht="36.75" customHeight="1" x14ac:dyDescent="0.2">
      <c r="A75" s="123"/>
      <c r="B75" s="128" t="s">
        <v>103</v>
      </c>
      <c r="C75" s="200" t="s">
        <v>104</v>
      </c>
      <c r="D75" s="201"/>
      <c r="E75" s="201"/>
      <c r="F75" s="137" t="s">
        <v>28</v>
      </c>
      <c r="G75" s="129"/>
      <c r="H75" s="129"/>
      <c r="I75" s="129">
        <f>'66 03 Pol'!G99</f>
        <v>0</v>
      </c>
      <c r="J75" s="134" t="str">
        <f>IF(I79=0,"",I75/I79*100)</f>
        <v/>
      </c>
    </row>
    <row r="76" spans="1:10" ht="36.75" customHeight="1" x14ac:dyDescent="0.2">
      <c r="A76" s="123"/>
      <c r="B76" s="128" t="s">
        <v>105</v>
      </c>
      <c r="C76" s="200" t="s">
        <v>106</v>
      </c>
      <c r="D76" s="201"/>
      <c r="E76" s="201"/>
      <c r="F76" s="137" t="s">
        <v>28</v>
      </c>
      <c r="G76" s="129"/>
      <c r="H76" s="129"/>
      <c r="I76" s="129">
        <f>'66 03 Pol'!G107</f>
        <v>0</v>
      </c>
      <c r="J76" s="134" t="str">
        <f>IF(I79=0,"",I76/I79*100)</f>
        <v/>
      </c>
    </row>
    <row r="77" spans="1:10" ht="36.75" customHeight="1" x14ac:dyDescent="0.2">
      <c r="A77" s="123"/>
      <c r="B77" s="128" t="s">
        <v>107</v>
      </c>
      <c r="C77" s="200" t="s">
        <v>108</v>
      </c>
      <c r="D77" s="201"/>
      <c r="E77" s="201"/>
      <c r="F77" s="137" t="s">
        <v>109</v>
      </c>
      <c r="G77" s="129"/>
      <c r="H77" s="129"/>
      <c r="I77" s="129">
        <f>'66 03 Pol'!G110</f>
        <v>0</v>
      </c>
      <c r="J77" s="134" t="str">
        <f>IF(I79=0,"",I77/I79*100)</f>
        <v/>
      </c>
    </row>
    <row r="78" spans="1:10" ht="36.75" customHeight="1" x14ac:dyDescent="0.2">
      <c r="A78" s="123"/>
      <c r="B78" s="195" t="s">
        <v>395</v>
      </c>
      <c r="C78" s="200" t="s">
        <v>396</v>
      </c>
      <c r="D78" s="201"/>
      <c r="E78" s="201"/>
      <c r="F78" s="196" t="s">
        <v>28</v>
      </c>
      <c r="G78" s="197"/>
      <c r="H78" s="197"/>
      <c r="I78" s="197">
        <f>SUM('r'!F62)</f>
        <v>0</v>
      </c>
      <c r="J78" s="134" t="str">
        <f>IF(I79=0,"",I78/I79*100)</f>
        <v/>
      </c>
    </row>
    <row r="79" spans="1:10" ht="25.5" customHeight="1" x14ac:dyDescent="0.2">
      <c r="A79" s="124"/>
      <c r="B79" s="130" t="s">
        <v>1</v>
      </c>
      <c r="C79" s="131"/>
      <c r="D79" s="132"/>
      <c r="E79" s="132"/>
      <c r="F79" s="138"/>
      <c r="G79" s="133"/>
      <c r="H79" s="133"/>
      <c r="I79" s="133">
        <f>SUM(I52:I78)</f>
        <v>0</v>
      </c>
      <c r="J79" s="135">
        <f>SUM(J52:J78)</f>
        <v>0</v>
      </c>
    </row>
    <row r="80" spans="1:10" x14ac:dyDescent="0.2">
      <c r="F80" s="87"/>
      <c r="G80" s="87"/>
      <c r="H80" s="87"/>
      <c r="I80" s="87"/>
      <c r="J80" s="136"/>
    </row>
    <row r="81" spans="6:10" x14ac:dyDescent="0.2">
      <c r="F81" s="87"/>
      <c r="G81" s="87"/>
      <c r="H81" s="87"/>
      <c r="I81" s="87"/>
      <c r="J81" s="136"/>
    </row>
    <row r="82" spans="6:10" x14ac:dyDescent="0.2">
      <c r="F82" s="87"/>
      <c r="G82" s="87"/>
      <c r="H82" s="87"/>
      <c r="I82" s="87"/>
      <c r="J82" s="13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2">
    <mergeCell ref="C78:E78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G21:H21"/>
    <mergeCell ref="C39:E39"/>
    <mergeCell ref="C40:E40"/>
    <mergeCell ref="C41:E41"/>
    <mergeCell ref="B42:E42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2" t="s">
        <v>7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50" t="s">
        <v>8</v>
      </c>
      <c r="B2" s="49"/>
      <c r="C2" s="254"/>
      <c r="D2" s="254"/>
      <c r="E2" s="254"/>
      <c r="F2" s="254"/>
      <c r="G2" s="255"/>
    </row>
    <row r="3" spans="1:7" ht="24.95" customHeight="1" x14ac:dyDescent="0.2">
      <c r="A3" s="50" t="s">
        <v>9</v>
      </c>
      <c r="B3" s="49"/>
      <c r="C3" s="254"/>
      <c r="D3" s="254"/>
      <c r="E3" s="254"/>
      <c r="F3" s="254"/>
      <c r="G3" s="255"/>
    </row>
    <row r="4" spans="1:7" ht="24.95" customHeight="1" x14ac:dyDescent="0.2">
      <c r="A4" s="50" t="s">
        <v>10</v>
      </c>
      <c r="B4" s="49"/>
      <c r="C4" s="254"/>
      <c r="D4" s="254"/>
      <c r="E4" s="254"/>
      <c r="F4" s="254"/>
      <c r="G4" s="25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86"/>
  <sheetViews>
    <sheetView tabSelected="1" workbookViewId="0">
      <pane ySplit="7" topLeftCell="A104" activePane="bottomLeft" state="frozen"/>
      <selection pane="bottomLeft" activeCell="F111" sqref="F111:F116"/>
    </sheetView>
  </sheetViews>
  <sheetFormatPr defaultRowHeight="12.75" outlineLevelRow="1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8" t="s">
        <v>7</v>
      </c>
      <c r="B1" s="268"/>
      <c r="C1" s="268"/>
      <c r="D1" s="268"/>
      <c r="E1" s="268"/>
      <c r="F1" s="268"/>
      <c r="G1" s="268"/>
      <c r="AG1" t="s">
        <v>112</v>
      </c>
    </row>
    <row r="2" spans="1:60" ht="24.95" customHeight="1" x14ac:dyDescent="0.2">
      <c r="A2" s="50" t="s">
        <v>8</v>
      </c>
      <c r="B2" s="198" t="s">
        <v>47</v>
      </c>
      <c r="C2" s="269" t="s">
        <v>397</v>
      </c>
      <c r="D2" s="270"/>
      <c r="E2" s="270"/>
      <c r="F2" s="270"/>
      <c r="G2" s="271"/>
      <c r="AG2" t="s">
        <v>113</v>
      </c>
    </row>
    <row r="3" spans="1:60" ht="24.95" customHeight="1" x14ac:dyDescent="0.2">
      <c r="A3" s="50" t="s">
        <v>9</v>
      </c>
      <c r="B3" s="198" t="s">
        <v>43</v>
      </c>
      <c r="C3" s="269" t="s">
        <v>398</v>
      </c>
      <c r="D3" s="270"/>
      <c r="E3" s="270"/>
      <c r="F3" s="270"/>
      <c r="G3" s="271"/>
      <c r="AC3" s="121" t="s">
        <v>113</v>
      </c>
      <c r="AG3" t="s">
        <v>114</v>
      </c>
    </row>
    <row r="4" spans="1:60" ht="24.95" customHeight="1" x14ac:dyDescent="0.2">
      <c r="A4" s="140" t="s">
        <v>10</v>
      </c>
      <c r="B4" s="199" t="s">
        <v>41</v>
      </c>
      <c r="C4" s="272" t="s">
        <v>42</v>
      </c>
      <c r="D4" s="273"/>
      <c r="E4" s="273"/>
      <c r="F4" s="273"/>
      <c r="G4" s="274"/>
      <c r="AG4" t="s">
        <v>115</v>
      </c>
    </row>
    <row r="5" spans="1:60" x14ac:dyDescent="0.2">
      <c r="D5" s="10"/>
    </row>
    <row r="6" spans="1:60" ht="38.25" x14ac:dyDescent="0.2">
      <c r="A6" s="142" t="s">
        <v>116</v>
      </c>
      <c r="B6" s="144" t="s">
        <v>117</v>
      </c>
      <c r="C6" s="144" t="s">
        <v>118</v>
      </c>
      <c r="D6" s="143" t="s">
        <v>119</v>
      </c>
      <c r="E6" s="142" t="s">
        <v>120</v>
      </c>
      <c r="F6" s="141" t="s">
        <v>121</v>
      </c>
      <c r="G6" s="142" t="s">
        <v>31</v>
      </c>
      <c r="H6" s="145" t="s">
        <v>32</v>
      </c>
      <c r="I6" s="145" t="s">
        <v>122</v>
      </c>
      <c r="J6" s="145" t="s">
        <v>33</v>
      </c>
      <c r="K6" s="145" t="s">
        <v>123</v>
      </c>
      <c r="L6" s="145" t="s">
        <v>124</v>
      </c>
      <c r="M6" s="145" t="s">
        <v>125</v>
      </c>
      <c r="N6" s="145" t="s">
        <v>126</v>
      </c>
      <c r="O6" s="145" t="s">
        <v>127</v>
      </c>
      <c r="P6" s="145" t="s">
        <v>128</v>
      </c>
      <c r="Q6" s="145" t="s">
        <v>129</v>
      </c>
      <c r="R6" s="145" t="s">
        <v>130</v>
      </c>
      <c r="S6" s="145" t="s">
        <v>131</v>
      </c>
      <c r="T6" s="145" t="s">
        <v>132</v>
      </c>
      <c r="U6" s="145" t="s">
        <v>133</v>
      </c>
      <c r="V6" s="145" t="s">
        <v>134</v>
      </c>
      <c r="W6" s="145" t="s">
        <v>135</v>
      </c>
      <c r="X6" s="145" t="s">
        <v>136</v>
      </c>
      <c r="Y6" s="145" t="s">
        <v>137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7"/>
      <c r="O7" s="147"/>
      <c r="P7" s="147"/>
      <c r="Q7" s="147"/>
      <c r="R7" s="148"/>
      <c r="S7" s="148"/>
      <c r="T7" s="148"/>
      <c r="U7" s="148"/>
      <c r="V7" s="148"/>
      <c r="W7" s="148"/>
      <c r="X7" s="148"/>
      <c r="Y7" s="148"/>
    </row>
    <row r="8" spans="1:60" x14ac:dyDescent="0.2">
      <c r="A8" s="158" t="s">
        <v>138</v>
      </c>
      <c r="B8" s="159" t="s">
        <v>57</v>
      </c>
      <c r="C8" s="177" t="s">
        <v>58</v>
      </c>
      <c r="D8" s="160"/>
      <c r="E8" s="161"/>
      <c r="F8" s="162"/>
      <c r="G8" s="163">
        <f>SUMIF(AG9:AG9,"&lt;&gt;NOR",G9:G9)</f>
        <v>0</v>
      </c>
      <c r="H8" s="157"/>
      <c r="I8" s="157">
        <f>SUM(I9:I9)</f>
        <v>540.86</v>
      </c>
      <c r="J8" s="157"/>
      <c r="K8" s="157">
        <f>SUM(K9:K9)</f>
        <v>322.14</v>
      </c>
      <c r="L8" s="157"/>
      <c r="M8" s="157">
        <f>SUM(M9:M9)</f>
        <v>0</v>
      </c>
      <c r="N8" s="156"/>
      <c r="O8" s="156">
        <f>SUM(O9:O9)</f>
        <v>0.08</v>
      </c>
      <c r="P8" s="156"/>
      <c r="Q8" s="156">
        <f>SUM(Q9:Q9)</f>
        <v>0</v>
      </c>
      <c r="R8" s="157"/>
      <c r="S8" s="157"/>
      <c r="T8" s="157"/>
      <c r="U8" s="157"/>
      <c r="V8" s="157">
        <f>SUM(V9:V9)</f>
        <v>0.54</v>
      </c>
      <c r="W8" s="157"/>
      <c r="X8" s="157"/>
      <c r="Y8" s="157"/>
      <c r="AG8" t="s">
        <v>139</v>
      </c>
    </row>
    <row r="9" spans="1:60" outlineLevel="1" x14ac:dyDescent="0.2">
      <c r="A9" s="171">
        <v>1</v>
      </c>
      <c r="B9" s="172" t="s">
        <v>140</v>
      </c>
      <c r="C9" s="178" t="s">
        <v>141</v>
      </c>
      <c r="D9" s="173" t="s">
        <v>142</v>
      </c>
      <c r="E9" s="174">
        <v>1</v>
      </c>
      <c r="F9" s="175"/>
      <c r="G9" s="176">
        <f>ROUND(E9*F9,2)</f>
        <v>0</v>
      </c>
      <c r="H9" s="155">
        <v>540.86</v>
      </c>
      <c r="I9" s="154">
        <f>ROUND(E9*H9,2)</f>
        <v>540.86</v>
      </c>
      <c r="J9" s="155">
        <v>322.14</v>
      </c>
      <c r="K9" s="154">
        <f>ROUND(E9*J9,2)</f>
        <v>322.14</v>
      </c>
      <c r="L9" s="154">
        <v>21</v>
      </c>
      <c r="M9" s="154">
        <f>G9*(1+L9/100)</f>
        <v>0</v>
      </c>
      <c r="N9" s="153">
        <v>7.535E-2</v>
      </c>
      <c r="O9" s="153">
        <f>ROUND(E9*N9,2)</f>
        <v>0.08</v>
      </c>
      <c r="P9" s="153">
        <v>0</v>
      </c>
      <c r="Q9" s="153">
        <f>ROUND(E9*P9,2)</f>
        <v>0</v>
      </c>
      <c r="R9" s="154"/>
      <c r="S9" s="154" t="s">
        <v>143</v>
      </c>
      <c r="T9" s="154" t="s">
        <v>143</v>
      </c>
      <c r="U9" s="154">
        <v>0.53500000000000003</v>
      </c>
      <c r="V9" s="154">
        <f>ROUND(E9*U9,2)</f>
        <v>0.54</v>
      </c>
      <c r="W9" s="154"/>
      <c r="X9" s="154" t="s">
        <v>144</v>
      </c>
      <c r="Y9" s="154" t="s">
        <v>145</v>
      </c>
      <c r="Z9" s="146"/>
      <c r="AA9" s="146"/>
      <c r="AB9" s="146"/>
      <c r="AC9" s="146"/>
      <c r="AD9" s="146"/>
      <c r="AE9" s="146"/>
      <c r="AF9" s="146"/>
      <c r="AG9" s="146" t="s">
        <v>146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x14ac:dyDescent="0.2">
      <c r="A10" s="158" t="s">
        <v>138</v>
      </c>
      <c r="B10" s="159" t="s">
        <v>59</v>
      </c>
      <c r="C10" s="177" t="s">
        <v>60</v>
      </c>
      <c r="D10" s="160"/>
      <c r="E10" s="161"/>
      <c r="F10" s="162"/>
      <c r="G10" s="163">
        <f>SUMIF(AG11:AG13,"&lt;&gt;NOR",G11:G13)</f>
        <v>0</v>
      </c>
      <c r="H10" s="157"/>
      <c r="I10" s="157">
        <f>SUM(I11:I13)</f>
        <v>25515.739999999998</v>
      </c>
      <c r="J10" s="157"/>
      <c r="K10" s="157">
        <f>SUM(K11:K13)</f>
        <v>31530.18</v>
      </c>
      <c r="L10" s="157"/>
      <c r="M10" s="157">
        <f>SUM(M11:M13)</f>
        <v>0</v>
      </c>
      <c r="N10" s="156"/>
      <c r="O10" s="156">
        <f>SUM(O11:O13)</f>
        <v>1.1200000000000001</v>
      </c>
      <c r="P10" s="156"/>
      <c r="Q10" s="156">
        <f>SUM(Q11:Q13)</f>
        <v>0</v>
      </c>
      <c r="R10" s="157"/>
      <c r="S10" s="157"/>
      <c r="T10" s="157"/>
      <c r="U10" s="157"/>
      <c r="V10" s="157">
        <f>SUM(V11:V13)</f>
        <v>46.15</v>
      </c>
      <c r="W10" s="157"/>
      <c r="X10" s="157"/>
      <c r="Y10" s="157"/>
      <c r="AG10" t="s">
        <v>139</v>
      </c>
    </row>
    <row r="11" spans="1:60" ht="22.5" outlineLevel="1" x14ac:dyDescent="0.2">
      <c r="A11" s="171">
        <v>2</v>
      </c>
      <c r="B11" s="172" t="s">
        <v>147</v>
      </c>
      <c r="C11" s="178" t="s">
        <v>148</v>
      </c>
      <c r="D11" s="173" t="s">
        <v>142</v>
      </c>
      <c r="E11" s="174">
        <v>36.83</v>
      </c>
      <c r="F11" s="175"/>
      <c r="G11" s="176">
        <f>ROUND(E11*F11,2)</f>
        <v>0</v>
      </c>
      <c r="H11" s="155">
        <v>544.62</v>
      </c>
      <c r="I11" s="154">
        <f>ROUND(E11*H11,2)</f>
        <v>20058.349999999999</v>
      </c>
      <c r="J11" s="155">
        <v>680.38</v>
      </c>
      <c r="K11" s="154">
        <f>ROUND(E11*J11,2)</f>
        <v>25058.400000000001</v>
      </c>
      <c r="L11" s="154">
        <v>21</v>
      </c>
      <c r="M11" s="154">
        <f>G11*(1+L11/100)</f>
        <v>0</v>
      </c>
      <c r="N11" s="153">
        <v>2.5229999999999999E-2</v>
      </c>
      <c r="O11" s="153">
        <f>ROUND(E11*N11,2)</f>
        <v>0.93</v>
      </c>
      <c r="P11" s="153">
        <v>0</v>
      </c>
      <c r="Q11" s="153">
        <f>ROUND(E11*P11,2)</f>
        <v>0</v>
      </c>
      <c r="R11" s="154"/>
      <c r="S11" s="154" t="s">
        <v>143</v>
      </c>
      <c r="T11" s="154" t="s">
        <v>143</v>
      </c>
      <c r="U11" s="154">
        <v>0.99</v>
      </c>
      <c r="V11" s="154">
        <f>ROUND(E11*U11,2)</f>
        <v>36.46</v>
      </c>
      <c r="W11" s="154"/>
      <c r="X11" s="154" t="s">
        <v>144</v>
      </c>
      <c r="Y11" s="154" t="s">
        <v>145</v>
      </c>
      <c r="Z11" s="146"/>
      <c r="AA11" s="146"/>
      <c r="AB11" s="146"/>
      <c r="AC11" s="146"/>
      <c r="AD11" s="146"/>
      <c r="AE11" s="146"/>
      <c r="AF11" s="146"/>
      <c r="AG11" s="146" t="s">
        <v>146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 x14ac:dyDescent="0.2">
      <c r="A12" s="171">
        <v>3</v>
      </c>
      <c r="B12" s="172" t="s">
        <v>149</v>
      </c>
      <c r="C12" s="178" t="s">
        <v>150</v>
      </c>
      <c r="D12" s="173" t="s">
        <v>142</v>
      </c>
      <c r="E12" s="174">
        <v>6.1479999999999997</v>
      </c>
      <c r="F12" s="175"/>
      <c r="G12" s="176">
        <f>ROUND(E12*F12,2)</f>
        <v>0</v>
      </c>
      <c r="H12" s="155">
        <v>712.62</v>
      </c>
      <c r="I12" s="154">
        <f>ROUND(E12*H12,2)</f>
        <v>4381.1899999999996</v>
      </c>
      <c r="J12" s="155">
        <v>680.38</v>
      </c>
      <c r="K12" s="154">
        <f>ROUND(E12*J12,2)</f>
        <v>4182.9799999999996</v>
      </c>
      <c r="L12" s="154">
        <v>21</v>
      </c>
      <c r="M12" s="154">
        <f>G12*(1+L12/100)</f>
        <v>0</v>
      </c>
      <c r="N12" s="153">
        <v>2.6159999999999999E-2</v>
      </c>
      <c r="O12" s="153">
        <f>ROUND(E12*N12,2)</f>
        <v>0.16</v>
      </c>
      <c r="P12" s="153">
        <v>0</v>
      </c>
      <c r="Q12" s="153">
        <f>ROUND(E12*P12,2)</f>
        <v>0</v>
      </c>
      <c r="R12" s="154"/>
      <c r="S12" s="154" t="s">
        <v>143</v>
      </c>
      <c r="T12" s="154" t="s">
        <v>143</v>
      </c>
      <c r="U12" s="154">
        <v>0.99</v>
      </c>
      <c r="V12" s="154">
        <f>ROUND(E12*U12,2)</f>
        <v>6.09</v>
      </c>
      <c r="W12" s="154"/>
      <c r="X12" s="154" t="s">
        <v>144</v>
      </c>
      <c r="Y12" s="154" t="s">
        <v>145</v>
      </c>
      <c r="Z12" s="146"/>
      <c r="AA12" s="146"/>
      <c r="AB12" s="146"/>
      <c r="AC12" s="146"/>
      <c r="AD12" s="146"/>
      <c r="AE12" s="146"/>
      <c r="AF12" s="146"/>
      <c r="AG12" s="146" t="s">
        <v>146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ht="33.75" outlineLevel="1" x14ac:dyDescent="0.2">
      <c r="A13" s="171">
        <v>4</v>
      </c>
      <c r="B13" s="172" t="s">
        <v>151</v>
      </c>
      <c r="C13" s="178" t="s">
        <v>152</v>
      </c>
      <c r="D13" s="173" t="s">
        <v>153</v>
      </c>
      <c r="E13" s="174">
        <v>10</v>
      </c>
      <c r="F13" s="175"/>
      <c r="G13" s="176">
        <f>ROUND(E13*F13,2)</f>
        <v>0</v>
      </c>
      <c r="H13" s="155">
        <v>107.62</v>
      </c>
      <c r="I13" s="154">
        <f>ROUND(E13*H13,2)</f>
        <v>1076.2</v>
      </c>
      <c r="J13" s="155">
        <v>228.88</v>
      </c>
      <c r="K13" s="154">
        <f>ROUND(E13*J13,2)</f>
        <v>2288.8000000000002</v>
      </c>
      <c r="L13" s="154">
        <v>21</v>
      </c>
      <c r="M13" s="154">
        <f>G13*(1+L13/100)</f>
        <v>0</v>
      </c>
      <c r="N13" s="153">
        <v>3.32E-3</v>
      </c>
      <c r="O13" s="153">
        <f>ROUND(E13*N13,2)</f>
        <v>0.03</v>
      </c>
      <c r="P13" s="153">
        <v>0</v>
      </c>
      <c r="Q13" s="153">
        <f>ROUND(E13*P13,2)</f>
        <v>0</v>
      </c>
      <c r="R13" s="154"/>
      <c r="S13" s="154" t="s">
        <v>143</v>
      </c>
      <c r="T13" s="154" t="s">
        <v>143</v>
      </c>
      <c r="U13" s="154">
        <v>0.36</v>
      </c>
      <c r="V13" s="154">
        <f>ROUND(E13*U13,2)</f>
        <v>3.6</v>
      </c>
      <c r="W13" s="154"/>
      <c r="X13" s="154" t="s">
        <v>144</v>
      </c>
      <c r="Y13" s="154" t="s">
        <v>145</v>
      </c>
      <c r="Z13" s="146"/>
      <c r="AA13" s="146"/>
      <c r="AB13" s="146"/>
      <c r="AC13" s="146"/>
      <c r="AD13" s="146"/>
      <c r="AE13" s="146"/>
      <c r="AF13" s="146"/>
      <c r="AG13" s="146" t="s">
        <v>146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ht="25.5" x14ac:dyDescent="0.2">
      <c r="A14" s="158" t="s">
        <v>138</v>
      </c>
      <c r="B14" s="159" t="s">
        <v>61</v>
      </c>
      <c r="C14" s="177" t="s">
        <v>62</v>
      </c>
      <c r="D14" s="160"/>
      <c r="E14" s="161"/>
      <c r="F14" s="162"/>
      <c r="G14" s="163">
        <f>SUMIF(AG15:AG15,"&lt;&gt;NOR",G15:G15)</f>
        <v>0</v>
      </c>
      <c r="H14" s="157"/>
      <c r="I14" s="157">
        <f>SUM(I15:I15)</f>
        <v>561.79999999999995</v>
      </c>
      <c r="J14" s="157"/>
      <c r="K14" s="157">
        <f>SUM(K15:K15)</f>
        <v>1051.5</v>
      </c>
      <c r="L14" s="157"/>
      <c r="M14" s="157">
        <f>SUM(M15:M15)</f>
        <v>0</v>
      </c>
      <c r="N14" s="156"/>
      <c r="O14" s="156">
        <f>SUM(O15:O15)</f>
        <v>0.02</v>
      </c>
      <c r="P14" s="156"/>
      <c r="Q14" s="156">
        <f>SUM(Q15:Q15)</f>
        <v>0</v>
      </c>
      <c r="R14" s="157"/>
      <c r="S14" s="157"/>
      <c r="T14" s="157"/>
      <c r="U14" s="157"/>
      <c r="V14" s="157">
        <f>SUM(V15:V15)</f>
        <v>1.53</v>
      </c>
      <c r="W14" s="157"/>
      <c r="X14" s="157"/>
      <c r="Y14" s="157"/>
      <c r="AG14" t="s">
        <v>139</v>
      </c>
    </row>
    <row r="15" spans="1:60" ht="22.5" outlineLevel="1" x14ac:dyDescent="0.2">
      <c r="A15" s="165">
        <v>5</v>
      </c>
      <c r="B15" s="166" t="s">
        <v>154</v>
      </c>
      <c r="C15" s="179" t="s">
        <v>155</v>
      </c>
      <c r="D15" s="167" t="s">
        <v>142</v>
      </c>
      <c r="E15" s="168">
        <v>1.7</v>
      </c>
      <c r="F15" s="169"/>
      <c r="G15" s="170">
        <f>ROUND(E15*F15,2)</f>
        <v>0</v>
      </c>
      <c r="H15" s="155">
        <v>330.47</v>
      </c>
      <c r="I15" s="154">
        <f>ROUND(E15*H15,2)</f>
        <v>561.79999999999995</v>
      </c>
      <c r="J15" s="155">
        <v>618.53</v>
      </c>
      <c r="K15" s="154">
        <f>ROUND(E15*J15,2)</f>
        <v>1051.5</v>
      </c>
      <c r="L15" s="154">
        <v>21</v>
      </c>
      <c r="M15" s="154">
        <f>G15*(1+L15/100)</f>
        <v>0</v>
      </c>
      <c r="N15" s="153">
        <v>1.24E-2</v>
      </c>
      <c r="O15" s="153">
        <f>ROUND(E15*N15,2)</f>
        <v>0.02</v>
      </c>
      <c r="P15" s="153">
        <v>0</v>
      </c>
      <c r="Q15" s="153">
        <f>ROUND(E15*P15,2)</f>
        <v>0</v>
      </c>
      <c r="R15" s="154"/>
      <c r="S15" s="154" t="s">
        <v>143</v>
      </c>
      <c r="T15" s="154" t="s">
        <v>143</v>
      </c>
      <c r="U15" s="154">
        <v>0.9</v>
      </c>
      <c r="V15" s="154">
        <f>ROUND(E15*U15,2)</f>
        <v>1.53</v>
      </c>
      <c r="W15" s="154"/>
      <c r="X15" s="154" t="s">
        <v>144</v>
      </c>
      <c r="Y15" s="154" t="s">
        <v>145</v>
      </c>
      <c r="Z15" s="146"/>
      <c r="AA15" s="146"/>
      <c r="AB15" s="146"/>
      <c r="AC15" s="146"/>
      <c r="AD15" s="146"/>
      <c r="AE15" s="146"/>
      <c r="AF15" s="146"/>
      <c r="AG15" s="146" t="s">
        <v>146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x14ac:dyDescent="0.2">
      <c r="A16" s="158" t="s">
        <v>138</v>
      </c>
      <c r="B16" s="159" t="s">
        <v>63</v>
      </c>
      <c r="C16" s="177" t="s">
        <v>64</v>
      </c>
      <c r="D16" s="160"/>
      <c r="E16" s="161"/>
      <c r="F16" s="162"/>
      <c r="G16" s="163">
        <f>SUMIF(AG17:AG17,"&lt;&gt;NOR",G17:G17)</f>
        <v>0</v>
      </c>
      <c r="H16" s="157"/>
      <c r="I16" s="157">
        <f>SUM(I17:I17)</f>
        <v>612.29999999999995</v>
      </c>
      <c r="J16" s="157"/>
      <c r="K16" s="157">
        <f>SUM(K17:K17)</f>
        <v>842.7</v>
      </c>
      <c r="L16" s="157"/>
      <c r="M16" s="157">
        <f>SUM(M17:M17)</f>
        <v>0</v>
      </c>
      <c r="N16" s="156"/>
      <c r="O16" s="156">
        <f>SUM(O17:O17)</f>
        <v>0.1</v>
      </c>
      <c r="P16" s="156"/>
      <c r="Q16" s="156">
        <f>SUM(Q17:Q17)</f>
        <v>0</v>
      </c>
      <c r="R16" s="157"/>
      <c r="S16" s="157"/>
      <c r="T16" s="157"/>
      <c r="U16" s="157"/>
      <c r="V16" s="157">
        <f>SUM(V17:V17)</f>
        <v>1.52</v>
      </c>
      <c r="W16" s="157"/>
      <c r="X16" s="157"/>
      <c r="Y16" s="157"/>
      <c r="AG16" t="s">
        <v>139</v>
      </c>
    </row>
    <row r="17" spans="1:60" ht="22.5" outlineLevel="1" x14ac:dyDescent="0.2">
      <c r="A17" s="171">
        <v>6</v>
      </c>
      <c r="B17" s="172" t="s">
        <v>156</v>
      </c>
      <c r="C17" s="178" t="s">
        <v>157</v>
      </c>
      <c r="D17" s="173" t="s">
        <v>158</v>
      </c>
      <c r="E17" s="174">
        <v>6</v>
      </c>
      <c r="F17" s="175"/>
      <c r="G17" s="176">
        <f>ROUND(E17*F17,2)</f>
        <v>0</v>
      </c>
      <c r="H17" s="155">
        <v>102.05</v>
      </c>
      <c r="I17" s="154">
        <f>ROUND(E17*H17,2)</f>
        <v>612.29999999999995</v>
      </c>
      <c r="J17" s="155">
        <v>140.44999999999999</v>
      </c>
      <c r="K17" s="154">
        <f>ROUND(E17*J17,2)</f>
        <v>842.7</v>
      </c>
      <c r="L17" s="154">
        <v>21</v>
      </c>
      <c r="M17" s="154">
        <f>G17*(1+L17/100)</f>
        <v>0</v>
      </c>
      <c r="N17" s="153">
        <v>1.634E-2</v>
      </c>
      <c r="O17" s="153">
        <f>ROUND(E17*N17,2)</f>
        <v>0.1</v>
      </c>
      <c r="P17" s="153">
        <v>0</v>
      </c>
      <c r="Q17" s="153">
        <f>ROUND(E17*P17,2)</f>
        <v>0</v>
      </c>
      <c r="R17" s="154"/>
      <c r="S17" s="154" t="s">
        <v>143</v>
      </c>
      <c r="T17" s="154" t="s">
        <v>143</v>
      </c>
      <c r="U17" s="154">
        <v>0.253</v>
      </c>
      <c r="V17" s="154">
        <f>ROUND(E17*U17,2)</f>
        <v>1.52</v>
      </c>
      <c r="W17" s="154"/>
      <c r="X17" s="154" t="s">
        <v>144</v>
      </c>
      <c r="Y17" s="154" t="s">
        <v>145</v>
      </c>
      <c r="Z17" s="146"/>
      <c r="AA17" s="146"/>
      <c r="AB17" s="146"/>
      <c r="AC17" s="146"/>
      <c r="AD17" s="146"/>
      <c r="AE17" s="146"/>
      <c r="AF17" s="146"/>
      <c r="AG17" s="146" t="s">
        <v>146</v>
      </c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x14ac:dyDescent="0.2">
      <c r="A18" s="158" t="s">
        <v>138</v>
      </c>
      <c r="B18" s="159" t="s">
        <v>65</v>
      </c>
      <c r="C18" s="177" t="s">
        <v>66</v>
      </c>
      <c r="D18" s="160"/>
      <c r="E18" s="161"/>
      <c r="F18" s="162"/>
      <c r="G18" s="163">
        <f>SUMIF(AG19:AG19,"&lt;&gt;NOR",G19:G19)</f>
        <v>0</v>
      </c>
      <c r="H18" s="157"/>
      <c r="I18" s="157">
        <f>SUM(I19:I19)</f>
        <v>2751.32</v>
      </c>
      <c r="J18" s="157"/>
      <c r="K18" s="157">
        <f>SUM(K19:K19)</f>
        <v>3942.76</v>
      </c>
      <c r="L18" s="157"/>
      <c r="M18" s="157">
        <f>SUM(M19:M19)</f>
        <v>0</v>
      </c>
      <c r="N18" s="156"/>
      <c r="O18" s="156">
        <f>SUM(O19:O19)</f>
        <v>0.38</v>
      </c>
      <c r="P18" s="156"/>
      <c r="Q18" s="156">
        <f>SUM(Q19:Q19)</f>
        <v>0</v>
      </c>
      <c r="R18" s="157"/>
      <c r="S18" s="157"/>
      <c r="T18" s="157"/>
      <c r="U18" s="157"/>
      <c r="V18" s="157">
        <f>SUM(V19:V19)</f>
        <v>6.57</v>
      </c>
      <c r="W18" s="157"/>
      <c r="X18" s="157"/>
      <c r="Y18" s="157"/>
      <c r="AG18" t="s">
        <v>139</v>
      </c>
    </row>
    <row r="19" spans="1:60" outlineLevel="1" x14ac:dyDescent="0.2">
      <c r="A19" s="171">
        <v>7</v>
      </c>
      <c r="B19" s="172" t="s">
        <v>159</v>
      </c>
      <c r="C19" s="178" t="s">
        <v>160</v>
      </c>
      <c r="D19" s="173" t="s">
        <v>142</v>
      </c>
      <c r="E19" s="174">
        <v>18.239999999999998</v>
      </c>
      <c r="F19" s="175"/>
      <c r="G19" s="176">
        <f>ROUND(E19*F19,2)</f>
        <v>0</v>
      </c>
      <c r="H19" s="155">
        <v>150.84</v>
      </c>
      <c r="I19" s="154">
        <f>ROUND(E19*H19,2)</f>
        <v>2751.32</v>
      </c>
      <c r="J19" s="155">
        <v>216.16</v>
      </c>
      <c r="K19" s="154">
        <f>ROUND(E19*J19,2)</f>
        <v>3942.76</v>
      </c>
      <c r="L19" s="154">
        <v>21</v>
      </c>
      <c r="M19" s="154">
        <f>G19*(1+L19/100)</f>
        <v>0</v>
      </c>
      <c r="N19" s="153">
        <v>2.1000000000000001E-2</v>
      </c>
      <c r="O19" s="153">
        <f>ROUND(E19*N19,2)</f>
        <v>0.38</v>
      </c>
      <c r="P19" s="153">
        <v>0</v>
      </c>
      <c r="Q19" s="153">
        <f>ROUND(E19*P19,2)</f>
        <v>0</v>
      </c>
      <c r="R19" s="154"/>
      <c r="S19" s="154" t="s">
        <v>143</v>
      </c>
      <c r="T19" s="154" t="s">
        <v>143</v>
      </c>
      <c r="U19" s="154">
        <v>0.36</v>
      </c>
      <c r="V19" s="154">
        <f>ROUND(E19*U19,2)</f>
        <v>6.57</v>
      </c>
      <c r="W19" s="154"/>
      <c r="X19" s="154" t="s">
        <v>144</v>
      </c>
      <c r="Y19" s="154" t="s">
        <v>145</v>
      </c>
      <c r="Z19" s="146"/>
      <c r="AA19" s="146"/>
      <c r="AB19" s="146"/>
      <c r="AC19" s="146"/>
      <c r="AD19" s="146"/>
      <c r="AE19" s="146"/>
      <c r="AF19" s="146"/>
      <c r="AG19" s="146" t="s">
        <v>146</v>
      </c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x14ac:dyDescent="0.2">
      <c r="A20" s="158" t="s">
        <v>138</v>
      </c>
      <c r="B20" s="159" t="s">
        <v>67</v>
      </c>
      <c r="C20" s="177" t="s">
        <v>68</v>
      </c>
      <c r="D20" s="160"/>
      <c r="E20" s="161"/>
      <c r="F20" s="162"/>
      <c r="G20" s="163">
        <f>SUMIF(AG21:AG22,"&lt;&gt;NOR",G21:G22)</f>
        <v>0</v>
      </c>
      <c r="H20" s="157"/>
      <c r="I20" s="157">
        <f>SUM(I21:I22)</f>
        <v>5445.84</v>
      </c>
      <c r="J20" s="157"/>
      <c r="K20" s="157">
        <f>SUM(K21:K22)</f>
        <v>6316.5</v>
      </c>
      <c r="L20" s="157"/>
      <c r="M20" s="157">
        <f>SUM(M21:M22)</f>
        <v>0</v>
      </c>
      <c r="N20" s="156"/>
      <c r="O20" s="156">
        <f>SUM(O21:O22)</f>
        <v>0.23</v>
      </c>
      <c r="P20" s="156"/>
      <c r="Q20" s="156">
        <f>SUM(Q21:Q22)</f>
        <v>0</v>
      </c>
      <c r="R20" s="157"/>
      <c r="S20" s="157"/>
      <c r="T20" s="157"/>
      <c r="U20" s="157"/>
      <c r="V20" s="157">
        <f>SUM(V21:V22)</f>
        <v>9.6900000000000013</v>
      </c>
      <c r="W20" s="157"/>
      <c r="X20" s="157"/>
      <c r="Y20" s="157"/>
      <c r="AG20" t="s">
        <v>139</v>
      </c>
    </row>
    <row r="21" spans="1:60" ht="22.5" outlineLevel="1" x14ac:dyDescent="0.2">
      <c r="A21" s="171">
        <v>8</v>
      </c>
      <c r="B21" s="172" t="s">
        <v>161</v>
      </c>
      <c r="C21" s="178" t="s">
        <v>162</v>
      </c>
      <c r="D21" s="173" t="s">
        <v>142</v>
      </c>
      <c r="E21" s="174">
        <v>24.117999999999999</v>
      </c>
      <c r="F21" s="175"/>
      <c r="G21" s="176">
        <f>ROUND(E21*F21,2)</f>
        <v>0</v>
      </c>
      <c r="H21" s="155">
        <v>225.8</v>
      </c>
      <c r="I21" s="154">
        <f>ROUND(E21*H21,2)</f>
        <v>5445.84</v>
      </c>
      <c r="J21" s="155">
        <v>210.7</v>
      </c>
      <c r="K21" s="154">
        <f>ROUND(E21*J21,2)</f>
        <v>5081.66</v>
      </c>
      <c r="L21" s="154">
        <v>21</v>
      </c>
      <c r="M21" s="154">
        <f>G21*(1+L21/100)</f>
        <v>0</v>
      </c>
      <c r="N21" s="153">
        <v>9.6100000000000005E-3</v>
      </c>
      <c r="O21" s="153">
        <f>ROUND(E21*N21,2)</f>
        <v>0.23</v>
      </c>
      <c r="P21" s="153">
        <v>0</v>
      </c>
      <c r="Q21" s="153">
        <f>ROUND(E21*P21,2)</f>
        <v>0</v>
      </c>
      <c r="R21" s="154"/>
      <c r="S21" s="154" t="s">
        <v>143</v>
      </c>
      <c r="T21" s="154" t="s">
        <v>143</v>
      </c>
      <c r="U21" s="154">
        <v>0.35149999999999998</v>
      </c>
      <c r="V21" s="154">
        <f>ROUND(E21*U21,2)</f>
        <v>8.48</v>
      </c>
      <c r="W21" s="154"/>
      <c r="X21" s="154" t="s">
        <v>144</v>
      </c>
      <c r="Y21" s="154" t="s">
        <v>145</v>
      </c>
      <c r="Z21" s="146"/>
      <c r="AA21" s="146"/>
      <c r="AB21" s="146"/>
      <c r="AC21" s="146"/>
      <c r="AD21" s="146"/>
      <c r="AE21" s="146"/>
      <c r="AF21" s="146"/>
      <c r="AG21" s="146" t="s">
        <v>146</v>
      </c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 x14ac:dyDescent="0.2">
      <c r="A22" s="171">
        <v>9</v>
      </c>
      <c r="B22" s="172" t="s">
        <v>163</v>
      </c>
      <c r="C22" s="178" t="s">
        <v>164</v>
      </c>
      <c r="D22" s="173" t="s">
        <v>142</v>
      </c>
      <c r="E22" s="174">
        <v>24.117999999999999</v>
      </c>
      <c r="F22" s="175"/>
      <c r="G22" s="176">
        <f>ROUND(E22*F22,2)</f>
        <v>0</v>
      </c>
      <c r="H22" s="155">
        <v>0</v>
      </c>
      <c r="I22" s="154">
        <f>ROUND(E22*H22,2)</f>
        <v>0</v>
      </c>
      <c r="J22" s="155">
        <v>51.2</v>
      </c>
      <c r="K22" s="154">
        <f>ROUND(E22*J22,2)</f>
        <v>1234.8399999999999</v>
      </c>
      <c r="L22" s="154">
        <v>21</v>
      </c>
      <c r="M22" s="154">
        <f>G22*(1+L22/100)</f>
        <v>0</v>
      </c>
      <c r="N22" s="153">
        <v>0</v>
      </c>
      <c r="O22" s="153">
        <f>ROUND(E22*N22,2)</f>
        <v>0</v>
      </c>
      <c r="P22" s="153">
        <v>0</v>
      </c>
      <c r="Q22" s="153">
        <f>ROUND(E22*P22,2)</f>
        <v>0</v>
      </c>
      <c r="R22" s="154"/>
      <c r="S22" s="154" t="s">
        <v>143</v>
      </c>
      <c r="T22" s="154" t="s">
        <v>143</v>
      </c>
      <c r="U22" s="154">
        <v>0.05</v>
      </c>
      <c r="V22" s="154">
        <f>ROUND(E22*U22,2)</f>
        <v>1.21</v>
      </c>
      <c r="W22" s="154"/>
      <c r="X22" s="154" t="s">
        <v>144</v>
      </c>
      <c r="Y22" s="154" t="s">
        <v>145</v>
      </c>
      <c r="Z22" s="146"/>
      <c r="AA22" s="146"/>
      <c r="AB22" s="146"/>
      <c r="AC22" s="146"/>
      <c r="AD22" s="146"/>
      <c r="AE22" s="146"/>
      <c r="AF22" s="146"/>
      <c r="AG22" s="146" t="s">
        <v>146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x14ac:dyDescent="0.2">
      <c r="A23" s="158" t="s">
        <v>138</v>
      </c>
      <c r="B23" s="159" t="s">
        <v>69</v>
      </c>
      <c r="C23" s="177" t="s">
        <v>70</v>
      </c>
      <c r="D23" s="160"/>
      <c r="E23" s="161"/>
      <c r="F23" s="162"/>
      <c r="G23" s="163">
        <f>SUMIF(AG24:AG24,"&lt;&gt;NOR",G24:G24)</f>
        <v>0</v>
      </c>
      <c r="H23" s="157"/>
      <c r="I23" s="157">
        <f>SUM(I24:I24)</f>
        <v>1815.21</v>
      </c>
      <c r="J23" s="157"/>
      <c r="K23" s="157">
        <f>SUM(K24:K24)</f>
        <v>3342.6</v>
      </c>
      <c r="L23" s="157"/>
      <c r="M23" s="157">
        <f>SUM(M24:M24)</f>
        <v>0</v>
      </c>
      <c r="N23" s="156"/>
      <c r="O23" s="156">
        <f>SUM(O24:O24)</f>
        <v>0.04</v>
      </c>
      <c r="P23" s="156"/>
      <c r="Q23" s="156">
        <f>SUM(Q24:Q24)</f>
        <v>0</v>
      </c>
      <c r="R23" s="157"/>
      <c r="S23" s="157"/>
      <c r="T23" s="157"/>
      <c r="U23" s="157"/>
      <c r="V23" s="157">
        <f>SUM(V24:V24)</f>
        <v>6.02</v>
      </c>
      <c r="W23" s="157"/>
      <c r="X23" s="157"/>
      <c r="Y23" s="157"/>
      <c r="AG23" t="s">
        <v>139</v>
      </c>
    </row>
    <row r="24" spans="1:60" outlineLevel="1" x14ac:dyDescent="0.2">
      <c r="A24" s="171">
        <v>10</v>
      </c>
      <c r="B24" s="172" t="s">
        <v>165</v>
      </c>
      <c r="C24" s="178" t="s">
        <v>166</v>
      </c>
      <c r="D24" s="173" t="s">
        <v>142</v>
      </c>
      <c r="E24" s="174">
        <v>28.108000000000001</v>
      </c>
      <c r="F24" s="175"/>
      <c r="G24" s="176">
        <f>ROUND(E24*F24,2)</f>
        <v>0</v>
      </c>
      <c r="H24" s="155">
        <v>64.58</v>
      </c>
      <c r="I24" s="154">
        <f>ROUND(E24*H24,2)</f>
        <v>1815.21</v>
      </c>
      <c r="J24" s="155">
        <v>118.92</v>
      </c>
      <c r="K24" s="154">
        <f>ROUND(E24*J24,2)</f>
        <v>3342.6</v>
      </c>
      <c r="L24" s="154">
        <v>21</v>
      </c>
      <c r="M24" s="154">
        <f>G24*(1+L24/100)</f>
        <v>0</v>
      </c>
      <c r="N24" s="153">
        <v>1.58E-3</v>
      </c>
      <c r="O24" s="153">
        <f>ROUND(E24*N24,2)</f>
        <v>0.04</v>
      </c>
      <c r="P24" s="153">
        <v>0</v>
      </c>
      <c r="Q24" s="153">
        <f>ROUND(E24*P24,2)</f>
        <v>0</v>
      </c>
      <c r="R24" s="154"/>
      <c r="S24" s="154" t="s">
        <v>143</v>
      </c>
      <c r="T24" s="154" t="s">
        <v>143</v>
      </c>
      <c r="U24" s="154">
        <v>0.214</v>
      </c>
      <c r="V24" s="154">
        <f>ROUND(E24*U24,2)</f>
        <v>6.02</v>
      </c>
      <c r="W24" s="154"/>
      <c r="X24" s="154" t="s">
        <v>144</v>
      </c>
      <c r="Y24" s="154" t="s">
        <v>145</v>
      </c>
      <c r="Z24" s="146"/>
      <c r="AA24" s="146"/>
      <c r="AB24" s="146"/>
      <c r="AC24" s="146"/>
      <c r="AD24" s="146"/>
      <c r="AE24" s="146"/>
      <c r="AF24" s="146"/>
      <c r="AG24" s="146" t="s">
        <v>146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x14ac:dyDescent="0.2">
      <c r="A25" s="158" t="s">
        <v>138</v>
      </c>
      <c r="B25" s="159" t="s">
        <v>71</v>
      </c>
      <c r="C25" s="177" t="s">
        <v>72</v>
      </c>
      <c r="D25" s="160"/>
      <c r="E25" s="161"/>
      <c r="F25" s="162"/>
      <c r="G25" s="163">
        <f>SUMIF(AG26:AG31,"&lt;&gt;NOR",G26:G31)</f>
        <v>0</v>
      </c>
      <c r="H25" s="157"/>
      <c r="I25" s="157">
        <f>SUM(I26:I31)</f>
        <v>114.86</v>
      </c>
      <c r="J25" s="157"/>
      <c r="K25" s="157">
        <f>SUM(K26:K31)</f>
        <v>14314.239999999998</v>
      </c>
      <c r="L25" s="157"/>
      <c r="M25" s="157">
        <f>SUM(M26:M31)</f>
        <v>0</v>
      </c>
      <c r="N25" s="156"/>
      <c r="O25" s="156">
        <f>SUM(O26:O31)</f>
        <v>0</v>
      </c>
      <c r="P25" s="156"/>
      <c r="Q25" s="156">
        <f>SUM(Q26:Q31)</f>
        <v>1.77</v>
      </c>
      <c r="R25" s="157"/>
      <c r="S25" s="157"/>
      <c r="T25" s="157"/>
      <c r="U25" s="157"/>
      <c r="V25" s="157">
        <f>SUM(V26:V31)</f>
        <v>17.689999999999998</v>
      </c>
      <c r="W25" s="157"/>
      <c r="X25" s="157"/>
      <c r="Y25" s="157"/>
      <c r="AG25" t="s">
        <v>139</v>
      </c>
    </row>
    <row r="26" spans="1:60" ht="22.5" outlineLevel="1" x14ac:dyDescent="0.2">
      <c r="A26" s="171">
        <v>11</v>
      </c>
      <c r="B26" s="172" t="s">
        <v>167</v>
      </c>
      <c r="C26" s="178" t="s">
        <v>168</v>
      </c>
      <c r="D26" s="173" t="s">
        <v>142</v>
      </c>
      <c r="E26" s="174">
        <v>2.98</v>
      </c>
      <c r="F26" s="175"/>
      <c r="G26" s="176">
        <f t="shared" ref="G26:G31" si="0">ROUND(E26*F26,2)</f>
        <v>0</v>
      </c>
      <c r="H26" s="155">
        <v>9.65</v>
      </c>
      <c r="I26" s="154">
        <f t="shared" ref="I26:I31" si="1">ROUND(E26*H26,2)</f>
        <v>28.76</v>
      </c>
      <c r="J26" s="155">
        <v>109.35</v>
      </c>
      <c r="K26" s="154">
        <f t="shared" ref="K26:K31" si="2">ROUND(E26*J26,2)</f>
        <v>325.86</v>
      </c>
      <c r="L26" s="154">
        <v>21</v>
      </c>
      <c r="M26" s="154">
        <f t="shared" ref="M26:M31" si="3">G26*(1+L26/100)</f>
        <v>0</v>
      </c>
      <c r="N26" s="153">
        <v>3.3E-4</v>
      </c>
      <c r="O26" s="153">
        <f t="shared" ref="O26:O31" si="4">ROUND(E26*N26,2)</f>
        <v>0</v>
      </c>
      <c r="P26" s="153">
        <v>1.068E-2</v>
      </c>
      <c r="Q26" s="153">
        <f t="shared" ref="Q26:Q31" si="5">ROUND(E26*P26,2)</f>
        <v>0.03</v>
      </c>
      <c r="R26" s="154"/>
      <c r="S26" s="154" t="s">
        <v>143</v>
      </c>
      <c r="T26" s="154" t="s">
        <v>143</v>
      </c>
      <c r="U26" s="154">
        <v>0.21099999999999999</v>
      </c>
      <c r="V26" s="154">
        <f t="shared" ref="V26:V31" si="6">ROUND(E26*U26,2)</f>
        <v>0.63</v>
      </c>
      <c r="W26" s="154"/>
      <c r="X26" s="154" t="s">
        <v>144</v>
      </c>
      <c r="Y26" s="154" t="s">
        <v>145</v>
      </c>
      <c r="Z26" s="146"/>
      <c r="AA26" s="146"/>
      <c r="AB26" s="146"/>
      <c r="AC26" s="146"/>
      <c r="AD26" s="146"/>
      <c r="AE26" s="146"/>
      <c r="AF26" s="146"/>
      <c r="AG26" s="146" t="s">
        <v>146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outlineLevel="1" x14ac:dyDescent="0.2">
      <c r="A27" s="171">
        <v>12</v>
      </c>
      <c r="B27" s="172" t="s">
        <v>169</v>
      </c>
      <c r="C27" s="178" t="s">
        <v>170</v>
      </c>
      <c r="D27" s="173" t="s">
        <v>142</v>
      </c>
      <c r="E27" s="174">
        <v>3.99</v>
      </c>
      <c r="F27" s="175"/>
      <c r="G27" s="176">
        <f t="shared" si="0"/>
        <v>0</v>
      </c>
      <c r="H27" s="155">
        <v>0</v>
      </c>
      <c r="I27" s="154">
        <f t="shared" si="1"/>
        <v>0</v>
      </c>
      <c r="J27" s="155">
        <v>77.7</v>
      </c>
      <c r="K27" s="154">
        <f t="shared" si="2"/>
        <v>310.02</v>
      </c>
      <c r="L27" s="154">
        <v>21</v>
      </c>
      <c r="M27" s="154">
        <f t="shared" si="3"/>
        <v>0</v>
      </c>
      <c r="N27" s="153">
        <v>0</v>
      </c>
      <c r="O27" s="153">
        <f t="shared" si="4"/>
        <v>0</v>
      </c>
      <c r="P27" s="153">
        <v>1.75E-3</v>
      </c>
      <c r="Q27" s="153">
        <f t="shared" si="5"/>
        <v>0.01</v>
      </c>
      <c r="R27" s="154"/>
      <c r="S27" s="154" t="s">
        <v>143</v>
      </c>
      <c r="T27" s="154" t="s">
        <v>143</v>
      </c>
      <c r="U27" s="154">
        <v>0.16500000000000001</v>
      </c>
      <c r="V27" s="154">
        <f t="shared" si="6"/>
        <v>0.66</v>
      </c>
      <c r="W27" s="154"/>
      <c r="X27" s="154" t="s">
        <v>144</v>
      </c>
      <c r="Y27" s="154" t="s">
        <v>145</v>
      </c>
      <c r="Z27" s="146"/>
      <c r="AA27" s="146"/>
      <c r="AB27" s="146"/>
      <c r="AC27" s="146"/>
      <c r="AD27" s="146"/>
      <c r="AE27" s="146"/>
      <c r="AF27" s="146"/>
      <c r="AG27" s="146" t="s">
        <v>146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 x14ac:dyDescent="0.2">
      <c r="A28" s="171">
        <v>13</v>
      </c>
      <c r="B28" s="172" t="s">
        <v>171</v>
      </c>
      <c r="C28" s="178" t="s">
        <v>172</v>
      </c>
      <c r="D28" s="173" t="s">
        <v>142</v>
      </c>
      <c r="E28" s="174">
        <v>24.117999999999999</v>
      </c>
      <c r="F28" s="175"/>
      <c r="G28" s="176">
        <f t="shared" si="0"/>
        <v>0</v>
      </c>
      <c r="H28" s="155">
        <v>0</v>
      </c>
      <c r="I28" s="154">
        <f t="shared" si="1"/>
        <v>0</v>
      </c>
      <c r="J28" s="155">
        <v>394</v>
      </c>
      <c r="K28" s="154">
        <f t="shared" si="2"/>
        <v>9502.49</v>
      </c>
      <c r="L28" s="154">
        <v>21</v>
      </c>
      <c r="M28" s="154">
        <f t="shared" si="3"/>
        <v>0</v>
      </c>
      <c r="N28" s="153">
        <v>0</v>
      </c>
      <c r="O28" s="153">
        <f t="shared" si="4"/>
        <v>0</v>
      </c>
      <c r="P28" s="153">
        <v>1.26E-2</v>
      </c>
      <c r="Q28" s="153">
        <f t="shared" si="5"/>
        <v>0.3</v>
      </c>
      <c r="R28" s="154"/>
      <c r="S28" s="154" t="s">
        <v>143</v>
      </c>
      <c r="T28" s="154" t="s">
        <v>143</v>
      </c>
      <c r="U28" s="154">
        <v>0.33</v>
      </c>
      <c r="V28" s="154">
        <f t="shared" si="6"/>
        <v>7.96</v>
      </c>
      <c r="W28" s="154"/>
      <c r="X28" s="154" t="s">
        <v>144</v>
      </c>
      <c r="Y28" s="154" t="s">
        <v>145</v>
      </c>
      <c r="Z28" s="146"/>
      <c r="AA28" s="146"/>
      <c r="AB28" s="146"/>
      <c r="AC28" s="146"/>
      <c r="AD28" s="146"/>
      <c r="AE28" s="146"/>
      <c r="AF28" s="146"/>
      <c r="AG28" s="146" t="s">
        <v>146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ht="22.5" outlineLevel="1" x14ac:dyDescent="0.2">
      <c r="A29" s="171">
        <v>14</v>
      </c>
      <c r="B29" s="172" t="s">
        <v>173</v>
      </c>
      <c r="C29" s="178" t="s">
        <v>174</v>
      </c>
      <c r="D29" s="173" t="s">
        <v>142</v>
      </c>
      <c r="E29" s="174">
        <v>3.99</v>
      </c>
      <c r="F29" s="175"/>
      <c r="G29" s="176">
        <f t="shared" si="0"/>
        <v>0</v>
      </c>
      <c r="H29" s="155">
        <v>0</v>
      </c>
      <c r="I29" s="154">
        <f t="shared" si="1"/>
        <v>0</v>
      </c>
      <c r="J29" s="155">
        <v>115.5</v>
      </c>
      <c r="K29" s="154">
        <f t="shared" si="2"/>
        <v>460.85</v>
      </c>
      <c r="L29" s="154">
        <v>21</v>
      </c>
      <c r="M29" s="154">
        <f t="shared" si="3"/>
        <v>0</v>
      </c>
      <c r="N29" s="153">
        <v>0</v>
      </c>
      <c r="O29" s="153">
        <f t="shared" si="4"/>
        <v>0</v>
      </c>
      <c r="P29" s="153">
        <v>0.02</v>
      </c>
      <c r="Q29" s="153">
        <f t="shared" si="5"/>
        <v>0.08</v>
      </c>
      <c r="R29" s="154"/>
      <c r="S29" s="154" t="s">
        <v>143</v>
      </c>
      <c r="T29" s="154" t="s">
        <v>143</v>
      </c>
      <c r="U29" s="154">
        <v>0.23</v>
      </c>
      <c r="V29" s="154">
        <f t="shared" si="6"/>
        <v>0.92</v>
      </c>
      <c r="W29" s="154"/>
      <c r="X29" s="154" t="s">
        <v>144</v>
      </c>
      <c r="Y29" s="154" t="s">
        <v>145</v>
      </c>
      <c r="Z29" s="146"/>
      <c r="AA29" s="146"/>
      <c r="AB29" s="146"/>
      <c r="AC29" s="146"/>
      <c r="AD29" s="146"/>
      <c r="AE29" s="146"/>
      <c r="AF29" s="146"/>
      <c r="AG29" s="146" t="s">
        <v>146</v>
      </c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1" x14ac:dyDescent="0.2">
      <c r="A30" s="165">
        <v>15</v>
      </c>
      <c r="B30" s="166" t="s">
        <v>175</v>
      </c>
      <c r="C30" s="179" t="s">
        <v>176</v>
      </c>
      <c r="D30" s="167" t="s">
        <v>158</v>
      </c>
      <c r="E30" s="168">
        <v>6</v>
      </c>
      <c r="F30" s="169"/>
      <c r="G30" s="170">
        <f t="shared" si="0"/>
        <v>0</v>
      </c>
      <c r="H30" s="155">
        <v>14.35</v>
      </c>
      <c r="I30" s="154">
        <f t="shared" si="1"/>
        <v>86.1</v>
      </c>
      <c r="J30" s="155">
        <v>161.65</v>
      </c>
      <c r="K30" s="154">
        <f t="shared" si="2"/>
        <v>969.9</v>
      </c>
      <c r="L30" s="154">
        <v>21</v>
      </c>
      <c r="M30" s="154">
        <f t="shared" si="3"/>
        <v>0</v>
      </c>
      <c r="N30" s="153">
        <v>4.8999999999999998E-4</v>
      </c>
      <c r="O30" s="153">
        <f t="shared" si="4"/>
        <v>0</v>
      </c>
      <c r="P30" s="153">
        <v>1.7999999999999999E-2</v>
      </c>
      <c r="Q30" s="153">
        <f t="shared" si="5"/>
        <v>0.11</v>
      </c>
      <c r="R30" s="154"/>
      <c r="S30" s="154" t="s">
        <v>143</v>
      </c>
      <c r="T30" s="154" t="s">
        <v>143</v>
      </c>
      <c r="U30" s="154">
        <v>0.34200000000000003</v>
      </c>
      <c r="V30" s="154">
        <f t="shared" si="6"/>
        <v>2.0499999999999998</v>
      </c>
      <c r="W30" s="154"/>
      <c r="X30" s="154" t="s">
        <v>144</v>
      </c>
      <c r="Y30" s="154" t="s">
        <v>145</v>
      </c>
      <c r="Z30" s="146"/>
      <c r="AA30" s="146"/>
      <c r="AB30" s="146"/>
      <c r="AC30" s="146"/>
      <c r="AD30" s="146"/>
      <c r="AE30" s="146"/>
      <c r="AF30" s="146"/>
      <c r="AG30" s="146" t="s">
        <v>146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 x14ac:dyDescent="0.2">
      <c r="A31" s="171">
        <v>16</v>
      </c>
      <c r="B31" s="172" t="s">
        <v>177</v>
      </c>
      <c r="C31" s="178" t="s">
        <v>178</v>
      </c>
      <c r="D31" s="173" t="s">
        <v>142</v>
      </c>
      <c r="E31" s="174">
        <v>18.239999999999998</v>
      </c>
      <c r="F31" s="175"/>
      <c r="G31" s="176">
        <f t="shared" si="0"/>
        <v>0</v>
      </c>
      <c r="H31" s="155">
        <v>0</v>
      </c>
      <c r="I31" s="154">
        <f t="shared" si="1"/>
        <v>0</v>
      </c>
      <c r="J31" s="155">
        <v>150.5</v>
      </c>
      <c r="K31" s="154">
        <f t="shared" si="2"/>
        <v>2745.12</v>
      </c>
      <c r="L31" s="154">
        <v>21</v>
      </c>
      <c r="M31" s="154">
        <f t="shared" si="3"/>
        <v>0</v>
      </c>
      <c r="N31" s="153">
        <v>0</v>
      </c>
      <c r="O31" s="153">
        <f t="shared" si="4"/>
        <v>0</v>
      </c>
      <c r="P31" s="153">
        <v>6.8000000000000005E-2</v>
      </c>
      <c r="Q31" s="153">
        <f t="shared" si="5"/>
        <v>1.24</v>
      </c>
      <c r="R31" s="154"/>
      <c r="S31" s="154" t="s">
        <v>143</v>
      </c>
      <c r="T31" s="154" t="s">
        <v>143</v>
      </c>
      <c r="U31" s="154">
        <v>0.3</v>
      </c>
      <c r="V31" s="154">
        <f t="shared" si="6"/>
        <v>5.47</v>
      </c>
      <c r="W31" s="154"/>
      <c r="X31" s="154" t="s">
        <v>144</v>
      </c>
      <c r="Y31" s="154" t="s">
        <v>145</v>
      </c>
      <c r="Z31" s="146"/>
      <c r="AA31" s="146"/>
      <c r="AB31" s="146"/>
      <c r="AC31" s="146"/>
      <c r="AD31" s="146"/>
      <c r="AE31" s="146"/>
      <c r="AF31" s="146"/>
      <c r="AG31" s="146" t="s">
        <v>146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x14ac:dyDescent="0.2">
      <c r="A32" s="158" t="s">
        <v>138</v>
      </c>
      <c r="B32" s="159" t="s">
        <v>73</v>
      </c>
      <c r="C32" s="177" t="s">
        <v>74</v>
      </c>
      <c r="D32" s="160"/>
      <c r="E32" s="161"/>
      <c r="F32" s="162"/>
      <c r="G32" s="163">
        <f>SUMIF(AG33:AG33,"&lt;&gt;NOR",G33:G33)</f>
        <v>0</v>
      </c>
      <c r="H32" s="157"/>
      <c r="I32" s="157">
        <f>SUM(I33:I33)</f>
        <v>0</v>
      </c>
      <c r="J32" s="157"/>
      <c r="K32" s="157">
        <f>SUM(K33:K33)</f>
        <v>4747.74</v>
      </c>
      <c r="L32" s="157"/>
      <c r="M32" s="157">
        <f>SUM(M33:M33)</f>
        <v>0</v>
      </c>
      <c r="N32" s="156"/>
      <c r="O32" s="156">
        <f>SUM(O33:O33)</f>
        <v>0</v>
      </c>
      <c r="P32" s="156"/>
      <c r="Q32" s="156">
        <f>SUM(Q33:Q33)</f>
        <v>0</v>
      </c>
      <c r="R32" s="157"/>
      <c r="S32" s="157"/>
      <c r="T32" s="157"/>
      <c r="U32" s="157"/>
      <c r="V32" s="157">
        <f>SUM(V33:V33)</f>
        <v>8.19</v>
      </c>
      <c r="W32" s="157"/>
      <c r="X32" s="157"/>
      <c r="Y32" s="157"/>
      <c r="AG32" t="s">
        <v>139</v>
      </c>
    </row>
    <row r="33" spans="1:60" outlineLevel="1" x14ac:dyDescent="0.2">
      <c r="A33" s="171">
        <v>17</v>
      </c>
      <c r="B33" s="172" t="s">
        <v>179</v>
      </c>
      <c r="C33" s="178" t="s">
        <v>180</v>
      </c>
      <c r="D33" s="173" t="s">
        <v>181</v>
      </c>
      <c r="E33" s="174">
        <v>3.18</v>
      </c>
      <c r="F33" s="175"/>
      <c r="G33" s="176">
        <f>ROUND(E33*F33,2)</f>
        <v>0</v>
      </c>
      <c r="H33" s="155">
        <v>0</v>
      </c>
      <c r="I33" s="154">
        <f>ROUND(E33*H33,2)</f>
        <v>0</v>
      </c>
      <c r="J33" s="155">
        <v>1493</v>
      </c>
      <c r="K33" s="154">
        <f>ROUND(E33*J33,2)</f>
        <v>4747.74</v>
      </c>
      <c r="L33" s="154">
        <v>21</v>
      </c>
      <c r="M33" s="154">
        <f>G33*(1+L33/100)</f>
        <v>0</v>
      </c>
      <c r="N33" s="153">
        <v>0</v>
      </c>
      <c r="O33" s="153">
        <f>ROUND(E33*N33,2)</f>
        <v>0</v>
      </c>
      <c r="P33" s="153">
        <v>0</v>
      </c>
      <c r="Q33" s="153">
        <f>ROUND(E33*P33,2)</f>
        <v>0</v>
      </c>
      <c r="R33" s="154"/>
      <c r="S33" s="154" t="s">
        <v>143</v>
      </c>
      <c r="T33" s="154" t="s">
        <v>143</v>
      </c>
      <c r="U33" s="154">
        <v>2.577</v>
      </c>
      <c r="V33" s="154">
        <f>ROUND(E33*U33,2)</f>
        <v>8.19</v>
      </c>
      <c r="W33" s="154"/>
      <c r="X33" s="154" t="s">
        <v>144</v>
      </c>
      <c r="Y33" s="154" t="s">
        <v>145</v>
      </c>
      <c r="Z33" s="146"/>
      <c r="AA33" s="146"/>
      <c r="AB33" s="146"/>
      <c r="AC33" s="146"/>
      <c r="AD33" s="146"/>
      <c r="AE33" s="146"/>
      <c r="AF33" s="146"/>
      <c r="AG33" s="146" t="s">
        <v>146</v>
      </c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x14ac:dyDescent="0.2">
      <c r="A34" s="158" t="s">
        <v>138</v>
      </c>
      <c r="B34" s="159" t="s">
        <v>75</v>
      </c>
      <c r="C34" s="177" t="s">
        <v>76</v>
      </c>
      <c r="D34" s="160"/>
      <c r="E34" s="161"/>
      <c r="F34" s="162"/>
      <c r="G34" s="163">
        <f>SUMIF(AG35:AG36,"&lt;&gt;NOR",G35:G36)</f>
        <v>0</v>
      </c>
      <c r="H34" s="157"/>
      <c r="I34" s="157">
        <f>SUM(I35:I36)</f>
        <v>5444.8099999999995</v>
      </c>
      <c r="J34" s="157"/>
      <c r="K34" s="157">
        <f>SUM(K35:K36)</f>
        <v>3560.49</v>
      </c>
      <c r="L34" s="157"/>
      <c r="M34" s="157">
        <f>SUM(M35:M36)</f>
        <v>0</v>
      </c>
      <c r="N34" s="156"/>
      <c r="O34" s="156">
        <f>SUM(O35:O36)</f>
        <v>0.03</v>
      </c>
      <c r="P34" s="156"/>
      <c r="Q34" s="156">
        <f>SUM(Q35:Q36)</f>
        <v>0</v>
      </c>
      <c r="R34" s="157"/>
      <c r="S34" s="157"/>
      <c r="T34" s="157"/>
      <c r="U34" s="157"/>
      <c r="V34" s="157">
        <f>SUM(V35:V36)</f>
        <v>5.6</v>
      </c>
      <c r="W34" s="157"/>
      <c r="X34" s="157"/>
      <c r="Y34" s="157"/>
      <c r="AG34" t="s">
        <v>139</v>
      </c>
    </row>
    <row r="35" spans="1:60" ht="22.5" outlineLevel="1" x14ac:dyDescent="0.2">
      <c r="A35" s="171">
        <v>18</v>
      </c>
      <c r="B35" s="172" t="s">
        <v>182</v>
      </c>
      <c r="C35" s="178" t="s">
        <v>183</v>
      </c>
      <c r="D35" s="173" t="s">
        <v>142</v>
      </c>
      <c r="E35" s="174">
        <v>8.35</v>
      </c>
      <c r="F35" s="175"/>
      <c r="G35" s="176">
        <f>ROUND(E35*F35,2)</f>
        <v>0</v>
      </c>
      <c r="H35" s="155">
        <v>479.39</v>
      </c>
      <c r="I35" s="154">
        <f>ROUND(E35*H35,2)</f>
        <v>4002.91</v>
      </c>
      <c r="J35" s="155">
        <v>316.61</v>
      </c>
      <c r="K35" s="154">
        <f>ROUND(E35*J35,2)</f>
        <v>2643.69</v>
      </c>
      <c r="L35" s="154">
        <v>21</v>
      </c>
      <c r="M35" s="154">
        <f>G35*(1+L35/100)</f>
        <v>0</v>
      </c>
      <c r="N35" s="153">
        <v>3.5799999999999998E-3</v>
      </c>
      <c r="O35" s="153">
        <f>ROUND(E35*N35,2)</f>
        <v>0.03</v>
      </c>
      <c r="P35" s="153">
        <v>0</v>
      </c>
      <c r="Q35" s="153">
        <f>ROUND(E35*P35,2)</f>
        <v>0</v>
      </c>
      <c r="R35" s="154"/>
      <c r="S35" s="154" t="s">
        <v>143</v>
      </c>
      <c r="T35" s="154" t="s">
        <v>143</v>
      </c>
      <c r="U35" s="154">
        <v>0.498</v>
      </c>
      <c r="V35" s="154">
        <f>ROUND(E35*U35,2)</f>
        <v>4.16</v>
      </c>
      <c r="W35" s="154"/>
      <c r="X35" s="154" t="s">
        <v>144</v>
      </c>
      <c r="Y35" s="154" t="s">
        <v>145</v>
      </c>
      <c r="Z35" s="146"/>
      <c r="AA35" s="146"/>
      <c r="AB35" s="146"/>
      <c r="AC35" s="146"/>
      <c r="AD35" s="146"/>
      <c r="AE35" s="146"/>
      <c r="AF35" s="146"/>
      <c r="AG35" s="146" t="s">
        <v>146</v>
      </c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ht="33.75" outlineLevel="1" x14ac:dyDescent="0.2">
      <c r="A36" s="171">
        <v>19</v>
      </c>
      <c r="B36" s="172" t="s">
        <v>184</v>
      </c>
      <c r="C36" s="178" t="s">
        <v>185</v>
      </c>
      <c r="D36" s="173" t="s">
        <v>158</v>
      </c>
      <c r="E36" s="174">
        <v>10.3</v>
      </c>
      <c r="F36" s="175"/>
      <c r="G36" s="176">
        <f>ROUND(E36*F36,2)</f>
        <v>0</v>
      </c>
      <c r="H36" s="155">
        <v>139.99</v>
      </c>
      <c r="I36" s="154">
        <f>ROUND(E36*H36,2)</f>
        <v>1441.9</v>
      </c>
      <c r="J36" s="155">
        <v>89.01</v>
      </c>
      <c r="K36" s="154">
        <f>ROUND(E36*J36,2)</f>
        <v>916.8</v>
      </c>
      <c r="L36" s="154">
        <v>21</v>
      </c>
      <c r="M36" s="154">
        <f>G36*(1+L36/100)</f>
        <v>0</v>
      </c>
      <c r="N36" s="153">
        <v>2.9E-4</v>
      </c>
      <c r="O36" s="153">
        <f>ROUND(E36*N36,2)</f>
        <v>0</v>
      </c>
      <c r="P36" s="153">
        <v>0</v>
      </c>
      <c r="Q36" s="153">
        <f>ROUND(E36*P36,2)</f>
        <v>0</v>
      </c>
      <c r="R36" s="154"/>
      <c r="S36" s="154" t="s">
        <v>143</v>
      </c>
      <c r="T36" s="154" t="s">
        <v>143</v>
      </c>
      <c r="U36" s="154">
        <v>0.14000000000000001</v>
      </c>
      <c r="V36" s="154">
        <f>ROUND(E36*U36,2)</f>
        <v>1.44</v>
      </c>
      <c r="W36" s="154"/>
      <c r="X36" s="154" t="s">
        <v>144</v>
      </c>
      <c r="Y36" s="154" t="s">
        <v>145</v>
      </c>
      <c r="Z36" s="146"/>
      <c r="AA36" s="146"/>
      <c r="AB36" s="146"/>
      <c r="AC36" s="146"/>
      <c r="AD36" s="146"/>
      <c r="AE36" s="146"/>
      <c r="AF36" s="146"/>
      <c r="AG36" s="146" t="s">
        <v>146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x14ac:dyDescent="0.2">
      <c r="A37" s="158" t="s">
        <v>138</v>
      </c>
      <c r="B37" s="159" t="s">
        <v>77</v>
      </c>
      <c r="C37" s="177" t="s">
        <v>78</v>
      </c>
      <c r="D37" s="160"/>
      <c r="E37" s="161"/>
      <c r="F37" s="162"/>
      <c r="G37" s="163">
        <f>SUMIF(AG38:AG41,"&lt;&gt;NOR",G38:G41)</f>
        <v>0</v>
      </c>
      <c r="H37" s="157"/>
      <c r="I37" s="157">
        <f>SUM(I38:I41)</f>
        <v>1476.5099999999998</v>
      </c>
      <c r="J37" s="157"/>
      <c r="K37" s="157">
        <f>SUM(K38:K41)</f>
        <v>26538.489999999998</v>
      </c>
      <c r="L37" s="157"/>
      <c r="M37" s="157">
        <f>SUM(M38:M41)</f>
        <v>0</v>
      </c>
      <c r="N37" s="156"/>
      <c r="O37" s="156">
        <f>SUM(O38:O41)</f>
        <v>0</v>
      </c>
      <c r="P37" s="156"/>
      <c r="Q37" s="156">
        <f>SUM(Q38:Q41)</f>
        <v>0</v>
      </c>
      <c r="R37" s="157"/>
      <c r="S37" s="157"/>
      <c r="T37" s="157"/>
      <c r="U37" s="157"/>
      <c r="V37" s="157">
        <f>SUM(V38:V41)</f>
        <v>2.42</v>
      </c>
      <c r="W37" s="157"/>
      <c r="X37" s="157"/>
      <c r="Y37" s="157"/>
      <c r="AG37" t="s">
        <v>139</v>
      </c>
    </row>
    <row r="38" spans="1:60" outlineLevel="1" x14ac:dyDescent="0.2">
      <c r="A38" s="165">
        <v>20</v>
      </c>
      <c r="B38" s="166" t="s">
        <v>186</v>
      </c>
      <c r="C38" s="179" t="s">
        <v>187</v>
      </c>
      <c r="D38" s="167" t="s">
        <v>158</v>
      </c>
      <c r="E38" s="168">
        <v>1</v>
      </c>
      <c r="F38" s="169"/>
      <c r="G38" s="170">
        <f>ROUND(E38*F38,2)</f>
        <v>0</v>
      </c>
      <c r="H38" s="155">
        <v>1039.83</v>
      </c>
      <c r="I38" s="154">
        <f>ROUND(E38*H38,2)</f>
        <v>1039.83</v>
      </c>
      <c r="J38" s="155">
        <v>506.17</v>
      </c>
      <c r="K38" s="154">
        <f>ROUND(E38*J38,2)</f>
        <v>506.17</v>
      </c>
      <c r="L38" s="154">
        <v>21</v>
      </c>
      <c r="M38" s="154">
        <f>G38*(1+L38/100)</f>
        <v>0</v>
      </c>
      <c r="N38" s="153">
        <v>2.15E-3</v>
      </c>
      <c r="O38" s="153">
        <f>ROUND(E38*N38,2)</f>
        <v>0</v>
      </c>
      <c r="P38" s="153">
        <v>0</v>
      </c>
      <c r="Q38" s="153">
        <f>ROUND(E38*P38,2)</f>
        <v>0</v>
      </c>
      <c r="R38" s="154"/>
      <c r="S38" s="154" t="s">
        <v>143</v>
      </c>
      <c r="T38" s="154" t="s">
        <v>143</v>
      </c>
      <c r="U38" s="154">
        <v>0.79730000000000001</v>
      </c>
      <c r="V38" s="154">
        <f>ROUND(E38*U38,2)</f>
        <v>0.8</v>
      </c>
      <c r="W38" s="154"/>
      <c r="X38" s="154" t="s">
        <v>144</v>
      </c>
      <c r="Y38" s="154" t="s">
        <v>145</v>
      </c>
      <c r="Z38" s="146"/>
      <c r="AA38" s="146"/>
      <c r="AB38" s="146"/>
      <c r="AC38" s="146"/>
      <c r="AD38" s="146"/>
      <c r="AE38" s="146"/>
      <c r="AF38" s="146"/>
      <c r="AG38" s="146" t="s">
        <v>146</v>
      </c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1" x14ac:dyDescent="0.2">
      <c r="A39" s="165">
        <v>21</v>
      </c>
      <c r="B39" s="166" t="s">
        <v>188</v>
      </c>
      <c r="C39" s="179" t="s">
        <v>189</v>
      </c>
      <c r="D39" s="167" t="s">
        <v>158</v>
      </c>
      <c r="E39" s="168">
        <v>2</v>
      </c>
      <c r="F39" s="169"/>
      <c r="G39" s="170">
        <f>ROUND(E39*F39,2)</f>
        <v>0</v>
      </c>
      <c r="H39" s="155">
        <v>92.55</v>
      </c>
      <c r="I39" s="154">
        <f>ROUND(E39*H39,2)</f>
        <v>185.1</v>
      </c>
      <c r="J39" s="155">
        <v>228.45</v>
      </c>
      <c r="K39" s="154">
        <f>ROUND(E39*J39,2)</f>
        <v>456.9</v>
      </c>
      <c r="L39" s="154">
        <v>21</v>
      </c>
      <c r="M39" s="154">
        <f>G39*(1+L39/100)</f>
        <v>0</v>
      </c>
      <c r="N39" s="153">
        <v>4.6999999999999999E-4</v>
      </c>
      <c r="O39" s="153">
        <f>ROUND(E39*N39,2)</f>
        <v>0</v>
      </c>
      <c r="P39" s="153">
        <v>0</v>
      </c>
      <c r="Q39" s="153">
        <f>ROUND(E39*P39,2)</f>
        <v>0</v>
      </c>
      <c r="R39" s="154"/>
      <c r="S39" s="154" t="s">
        <v>143</v>
      </c>
      <c r="T39" s="154" t="s">
        <v>143</v>
      </c>
      <c r="U39" s="154">
        <v>0.35899999999999999</v>
      </c>
      <c r="V39" s="154">
        <f>ROUND(E39*U39,2)</f>
        <v>0.72</v>
      </c>
      <c r="W39" s="154"/>
      <c r="X39" s="154" t="s">
        <v>144</v>
      </c>
      <c r="Y39" s="154" t="s">
        <v>145</v>
      </c>
      <c r="Z39" s="146"/>
      <c r="AA39" s="146"/>
      <c r="AB39" s="146"/>
      <c r="AC39" s="146"/>
      <c r="AD39" s="146"/>
      <c r="AE39" s="146"/>
      <c r="AF39" s="146"/>
      <c r="AG39" s="146" t="s">
        <v>146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65">
        <v>22</v>
      </c>
      <c r="B40" s="166" t="s">
        <v>190</v>
      </c>
      <c r="C40" s="179" t="s">
        <v>191</v>
      </c>
      <c r="D40" s="167" t="s">
        <v>158</v>
      </c>
      <c r="E40" s="168">
        <v>2</v>
      </c>
      <c r="F40" s="169"/>
      <c r="G40" s="170">
        <f>ROUND(E40*F40,2)</f>
        <v>0</v>
      </c>
      <c r="H40" s="155">
        <v>125.79</v>
      </c>
      <c r="I40" s="154">
        <f>ROUND(E40*H40,2)</f>
        <v>251.58</v>
      </c>
      <c r="J40" s="155">
        <v>287.70999999999998</v>
      </c>
      <c r="K40" s="154">
        <f>ROUND(E40*J40,2)</f>
        <v>575.41999999999996</v>
      </c>
      <c r="L40" s="154">
        <v>21</v>
      </c>
      <c r="M40" s="154">
        <f>G40*(1+L40/100)</f>
        <v>0</v>
      </c>
      <c r="N40" s="153">
        <v>6.9999999999999999E-4</v>
      </c>
      <c r="O40" s="153">
        <f>ROUND(E40*N40,2)</f>
        <v>0</v>
      </c>
      <c r="P40" s="153">
        <v>0</v>
      </c>
      <c r="Q40" s="153">
        <f>ROUND(E40*P40,2)</f>
        <v>0</v>
      </c>
      <c r="R40" s="154"/>
      <c r="S40" s="154" t="s">
        <v>143</v>
      </c>
      <c r="T40" s="154" t="s">
        <v>143</v>
      </c>
      <c r="U40" s="154">
        <v>0.45200000000000001</v>
      </c>
      <c r="V40" s="154">
        <f>ROUND(E40*U40,2)</f>
        <v>0.9</v>
      </c>
      <c r="W40" s="154"/>
      <c r="X40" s="154" t="s">
        <v>144</v>
      </c>
      <c r="Y40" s="154" t="s">
        <v>145</v>
      </c>
      <c r="Z40" s="146"/>
      <c r="AA40" s="146"/>
      <c r="AB40" s="146"/>
      <c r="AC40" s="146"/>
      <c r="AD40" s="146"/>
      <c r="AE40" s="146"/>
      <c r="AF40" s="146"/>
      <c r="AG40" s="146" t="s">
        <v>146</v>
      </c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 x14ac:dyDescent="0.2">
      <c r="A41" s="171">
        <v>23</v>
      </c>
      <c r="B41" s="172" t="s">
        <v>192</v>
      </c>
      <c r="C41" s="178" t="s">
        <v>193</v>
      </c>
      <c r="D41" s="173" t="s">
        <v>194</v>
      </c>
      <c r="E41" s="174">
        <v>1</v>
      </c>
      <c r="F41" s="175"/>
      <c r="G41" s="176">
        <f>ROUND(E41*F41,2)</f>
        <v>0</v>
      </c>
      <c r="H41" s="155">
        <v>0</v>
      </c>
      <c r="I41" s="154">
        <f>ROUND(E41*H41,2)</f>
        <v>0</v>
      </c>
      <c r="J41" s="155">
        <v>25000</v>
      </c>
      <c r="K41" s="154">
        <f>ROUND(E41*J41,2)</f>
        <v>25000</v>
      </c>
      <c r="L41" s="154">
        <v>21</v>
      </c>
      <c r="M41" s="154">
        <f>G41*(1+L41/100)</f>
        <v>0</v>
      </c>
      <c r="N41" s="153">
        <v>0</v>
      </c>
      <c r="O41" s="153">
        <f>ROUND(E41*N41,2)</f>
        <v>0</v>
      </c>
      <c r="P41" s="153">
        <v>0</v>
      </c>
      <c r="Q41" s="153">
        <f>ROUND(E41*P41,2)</f>
        <v>0</v>
      </c>
      <c r="R41" s="154"/>
      <c r="S41" s="154" t="s">
        <v>195</v>
      </c>
      <c r="T41" s="154" t="s">
        <v>196</v>
      </c>
      <c r="U41" s="154">
        <v>0</v>
      </c>
      <c r="V41" s="154">
        <f>ROUND(E41*U41,2)</f>
        <v>0</v>
      </c>
      <c r="W41" s="154"/>
      <c r="X41" s="154" t="s">
        <v>144</v>
      </c>
      <c r="Y41" s="154" t="s">
        <v>145</v>
      </c>
      <c r="Z41" s="146"/>
      <c r="AA41" s="146"/>
      <c r="AB41" s="146"/>
      <c r="AC41" s="146"/>
      <c r="AD41" s="146"/>
      <c r="AE41" s="146"/>
      <c r="AF41" s="146"/>
      <c r="AG41" s="146" t="s">
        <v>146</v>
      </c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x14ac:dyDescent="0.2">
      <c r="A42" s="158" t="s">
        <v>138</v>
      </c>
      <c r="B42" s="159" t="s">
        <v>79</v>
      </c>
      <c r="C42" s="177" t="s">
        <v>80</v>
      </c>
      <c r="D42" s="160"/>
      <c r="E42" s="161"/>
      <c r="F42" s="162"/>
      <c r="G42" s="163">
        <f>SUMIF(AG43:AG43,"&lt;&gt;NOR",G43:G43)</f>
        <v>0</v>
      </c>
      <c r="H42" s="157"/>
      <c r="I42" s="157">
        <f>SUM(I43:I43)</f>
        <v>2033.64</v>
      </c>
      <c r="J42" s="157"/>
      <c r="K42" s="157">
        <f>SUM(K43:K43)</f>
        <v>2406.36</v>
      </c>
      <c r="L42" s="157"/>
      <c r="M42" s="157">
        <f>SUM(M43:M43)</f>
        <v>0</v>
      </c>
      <c r="N42" s="156"/>
      <c r="O42" s="156">
        <f>SUM(O43:O43)</f>
        <v>0.02</v>
      </c>
      <c r="P42" s="156"/>
      <c r="Q42" s="156">
        <f>SUM(Q43:Q43)</f>
        <v>0</v>
      </c>
      <c r="R42" s="157"/>
      <c r="S42" s="157"/>
      <c r="T42" s="157"/>
      <c r="U42" s="157"/>
      <c r="V42" s="157">
        <f>SUM(V43:V43)</f>
        <v>2.2599999999999998</v>
      </c>
      <c r="W42" s="157"/>
      <c r="X42" s="157"/>
      <c r="Y42" s="157"/>
      <c r="AG42" t="s">
        <v>139</v>
      </c>
    </row>
    <row r="43" spans="1:60" ht="22.5" outlineLevel="1" x14ac:dyDescent="0.2">
      <c r="A43" s="165">
        <v>24</v>
      </c>
      <c r="B43" s="166" t="s">
        <v>197</v>
      </c>
      <c r="C43" s="179" t="s">
        <v>198</v>
      </c>
      <c r="D43" s="167" t="s">
        <v>158</v>
      </c>
      <c r="E43" s="168">
        <v>3</v>
      </c>
      <c r="F43" s="169"/>
      <c r="G43" s="170">
        <f>ROUND(E43*F43,2)</f>
        <v>0</v>
      </c>
      <c r="H43" s="155">
        <v>677.88</v>
      </c>
      <c r="I43" s="154">
        <f>ROUND(E43*H43,2)</f>
        <v>2033.64</v>
      </c>
      <c r="J43" s="155">
        <v>802.12</v>
      </c>
      <c r="K43" s="154">
        <f>ROUND(E43*J43,2)</f>
        <v>2406.36</v>
      </c>
      <c r="L43" s="154">
        <v>21</v>
      </c>
      <c r="M43" s="154">
        <f>G43*(1+L43/100)</f>
        <v>0</v>
      </c>
      <c r="N43" s="153">
        <v>5.8799999999999998E-3</v>
      </c>
      <c r="O43" s="153">
        <f>ROUND(E43*N43,2)</f>
        <v>0.02</v>
      </c>
      <c r="P43" s="153">
        <v>0</v>
      </c>
      <c r="Q43" s="153">
        <f>ROUND(E43*P43,2)</f>
        <v>0</v>
      </c>
      <c r="R43" s="154"/>
      <c r="S43" s="154" t="s">
        <v>195</v>
      </c>
      <c r="T43" s="154" t="s">
        <v>196</v>
      </c>
      <c r="U43" s="154">
        <v>0.75470000000000004</v>
      </c>
      <c r="V43" s="154">
        <f>ROUND(E43*U43,2)</f>
        <v>2.2599999999999998</v>
      </c>
      <c r="W43" s="154"/>
      <c r="X43" s="154" t="s">
        <v>144</v>
      </c>
      <c r="Y43" s="154" t="s">
        <v>145</v>
      </c>
      <c r="Z43" s="146"/>
      <c r="AA43" s="146"/>
      <c r="AB43" s="146"/>
      <c r="AC43" s="146"/>
      <c r="AD43" s="146"/>
      <c r="AE43" s="146"/>
      <c r="AF43" s="146"/>
      <c r="AG43" s="146" t="s">
        <v>146</v>
      </c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x14ac:dyDescent="0.2">
      <c r="A44" s="158" t="s">
        <v>138</v>
      </c>
      <c r="B44" s="159" t="s">
        <v>81</v>
      </c>
      <c r="C44" s="177" t="s">
        <v>82</v>
      </c>
      <c r="D44" s="160"/>
      <c r="E44" s="161"/>
      <c r="F44" s="162"/>
      <c r="G44" s="163">
        <f>SUMIF(AG45:AG64,"&lt;&gt;NOR",G45:G64)</f>
        <v>0</v>
      </c>
      <c r="H44" s="157"/>
      <c r="I44" s="157">
        <f>SUM(I45:I64)</f>
        <v>44418.729999999996</v>
      </c>
      <c r="J44" s="157"/>
      <c r="K44" s="157">
        <f>SUM(K45:K64)</f>
        <v>9455.470000000003</v>
      </c>
      <c r="L44" s="157"/>
      <c r="M44" s="157">
        <f>SUM(M45:M64)</f>
        <v>0</v>
      </c>
      <c r="N44" s="156"/>
      <c r="O44" s="156">
        <f>SUM(O45:O64)</f>
        <v>0.13</v>
      </c>
      <c r="P44" s="156"/>
      <c r="Q44" s="156">
        <f>SUM(Q45:Q64)</f>
        <v>0.17</v>
      </c>
      <c r="R44" s="157"/>
      <c r="S44" s="157"/>
      <c r="T44" s="157"/>
      <c r="U44" s="157"/>
      <c r="V44" s="157">
        <f>SUM(V45:V64)</f>
        <v>15.17</v>
      </c>
      <c r="W44" s="157"/>
      <c r="X44" s="157"/>
      <c r="Y44" s="157"/>
      <c r="AG44" t="s">
        <v>139</v>
      </c>
    </row>
    <row r="45" spans="1:60" outlineLevel="1" x14ac:dyDescent="0.2">
      <c r="A45" s="171">
        <v>25</v>
      </c>
      <c r="B45" s="172" t="s">
        <v>199</v>
      </c>
      <c r="C45" s="178" t="s">
        <v>200</v>
      </c>
      <c r="D45" s="173" t="s">
        <v>194</v>
      </c>
      <c r="E45" s="174">
        <v>1</v>
      </c>
      <c r="F45" s="175"/>
      <c r="G45" s="176">
        <f>ROUND(E45*F45,2)</f>
        <v>0</v>
      </c>
      <c r="H45" s="155">
        <v>0</v>
      </c>
      <c r="I45" s="154">
        <f>ROUND(E45*H45,2)</f>
        <v>0</v>
      </c>
      <c r="J45" s="155">
        <v>233.5</v>
      </c>
      <c r="K45" s="154">
        <f>ROUND(E45*J45,2)</f>
        <v>233.5</v>
      </c>
      <c r="L45" s="154">
        <v>21</v>
      </c>
      <c r="M45" s="154">
        <f>G45*(1+L45/100)</f>
        <v>0</v>
      </c>
      <c r="N45" s="153">
        <v>0</v>
      </c>
      <c r="O45" s="153">
        <f>ROUND(E45*N45,2)</f>
        <v>0</v>
      </c>
      <c r="P45" s="153">
        <v>3.4200000000000001E-2</v>
      </c>
      <c r="Q45" s="153">
        <f>ROUND(E45*P45,2)</f>
        <v>0.03</v>
      </c>
      <c r="R45" s="154"/>
      <c r="S45" s="154" t="s">
        <v>143</v>
      </c>
      <c r="T45" s="154" t="s">
        <v>143</v>
      </c>
      <c r="U45" s="154">
        <v>0.46500000000000002</v>
      </c>
      <c r="V45" s="154">
        <f>ROUND(E45*U45,2)</f>
        <v>0.47</v>
      </c>
      <c r="W45" s="154"/>
      <c r="X45" s="154" t="s">
        <v>144</v>
      </c>
      <c r="Y45" s="154" t="s">
        <v>145</v>
      </c>
      <c r="Z45" s="146"/>
      <c r="AA45" s="146"/>
      <c r="AB45" s="146"/>
      <c r="AC45" s="146"/>
      <c r="AD45" s="146"/>
      <c r="AE45" s="146"/>
      <c r="AF45" s="146"/>
      <c r="AG45" s="146" t="s">
        <v>146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ht="22.5" outlineLevel="1" x14ac:dyDescent="0.2">
      <c r="A46" s="171">
        <v>26</v>
      </c>
      <c r="B46" s="172" t="s">
        <v>201</v>
      </c>
      <c r="C46" s="178" t="s">
        <v>202</v>
      </c>
      <c r="D46" s="173" t="s">
        <v>194</v>
      </c>
      <c r="E46" s="174">
        <v>1</v>
      </c>
      <c r="F46" s="175"/>
      <c r="G46" s="176">
        <f>ROUND(E46*F46,2)</f>
        <v>0</v>
      </c>
      <c r="H46" s="155">
        <v>7319.12</v>
      </c>
      <c r="I46" s="154">
        <f>ROUND(E46*H46,2)</f>
        <v>7319.12</v>
      </c>
      <c r="J46" s="155">
        <v>1030.8800000000001</v>
      </c>
      <c r="K46" s="154">
        <f>ROUND(E46*J46,2)</f>
        <v>1030.8800000000001</v>
      </c>
      <c r="L46" s="154">
        <v>21</v>
      </c>
      <c r="M46" s="154">
        <f>G46*(1+L46/100)</f>
        <v>0</v>
      </c>
      <c r="N46" s="153">
        <v>2.8799999999999999E-2</v>
      </c>
      <c r="O46" s="153">
        <f>ROUND(E46*N46,2)</f>
        <v>0.03</v>
      </c>
      <c r="P46" s="153">
        <v>0</v>
      </c>
      <c r="Q46" s="153">
        <f>ROUND(E46*P46,2)</f>
        <v>0</v>
      </c>
      <c r="R46" s="154"/>
      <c r="S46" s="154" t="s">
        <v>143</v>
      </c>
      <c r="T46" s="154" t="s">
        <v>143</v>
      </c>
      <c r="U46" s="154">
        <v>1.5</v>
      </c>
      <c r="V46" s="154">
        <f>ROUND(E46*U46,2)</f>
        <v>1.5</v>
      </c>
      <c r="W46" s="154"/>
      <c r="X46" s="154" t="s">
        <v>144</v>
      </c>
      <c r="Y46" s="154" t="s">
        <v>145</v>
      </c>
      <c r="Z46" s="146"/>
      <c r="AA46" s="146"/>
      <c r="AB46" s="146"/>
      <c r="AC46" s="146"/>
      <c r="AD46" s="146"/>
      <c r="AE46" s="146"/>
      <c r="AF46" s="146"/>
      <c r="AG46" s="146" t="s">
        <v>146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 x14ac:dyDescent="0.2">
      <c r="A47" s="171">
        <v>27</v>
      </c>
      <c r="B47" s="172" t="s">
        <v>203</v>
      </c>
      <c r="C47" s="178" t="s">
        <v>204</v>
      </c>
      <c r="D47" s="173" t="s">
        <v>194</v>
      </c>
      <c r="E47" s="174">
        <v>1</v>
      </c>
      <c r="F47" s="175"/>
      <c r="G47" s="176">
        <f>ROUND(E47*F47,2)</f>
        <v>0</v>
      </c>
      <c r="H47" s="155">
        <v>0</v>
      </c>
      <c r="I47" s="154">
        <f>ROUND(E47*H47,2)</f>
        <v>0</v>
      </c>
      <c r="J47" s="155">
        <v>192</v>
      </c>
      <c r="K47" s="154">
        <f>ROUND(E47*J47,2)</f>
        <v>192</v>
      </c>
      <c r="L47" s="154">
        <v>21</v>
      </c>
      <c r="M47" s="154">
        <f>G47*(1+L47/100)</f>
        <v>0</v>
      </c>
      <c r="N47" s="153">
        <v>0</v>
      </c>
      <c r="O47" s="153">
        <f>ROUND(E47*N47,2)</f>
        <v>0</v>
      </c>
      <c r="P47" s="153">
        <v>1.9460000000000002E-2</v>
      </c>
      <c r="Q47" s="153">
        <f>ROUND(E47*P47,2)</f>
        <v>0.02</v>
      </c>
      <c r="R47" s="154"/>
      <c r="S47" s="154" t="s">
        <v>143</v>
      </c>
      <c r="T47" s="154" t="s">
        <v>143</v>
      </c>
      <c r="U47" s="154">
        <v>0.38200000000000001</v>
      </c>
      <c r="V47" s="154">
        <f>ROUND(E47*U47,2)</f>
        <v>0.38</v>
      </c>
      <c r="W47" s="154"/>
      <c r="X47" s="154" t="s">
        <v>144</v>
      </c>
      <c r="Y47" s="154" t="s">
        <v>145</v>
      </c>
      <c r="Z47" s="146"/>
      <c r="AA47" s="146"/>
      <c r="AB47" s="146"/>
      <c r="AC47" s="146"/>
      <c r="AD47" s="146"/>
      <c r="AE47" s="146"/>
      <c r="AF47" s="146"/>
      <c r="AG47" s="146" t="s">
        <v>146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1" x14ac:dyDescent="0.2">
      <c r="A48" s="171">
        <v>28</v>
      </c>
      <c r="B48" s="172" t="s">
        <v>205</v>
      </c>
      <c r="C48" s="178" t="s">
        <v>206</v>
      </c>
      <c r="D48" s="173" t="s">
        <v>194</v>
      </c>
      <c r="E48" s="174">
        <v>1</v>
      </c>
      <c r="F48" s="175"/>
      <c r="G48" s="176">
        <f>ROUND(E48*F48,2)</f>
        <v>0</v>
      </c>
      <c r="H48" s="155">
        <v>1817.86</v>
      </c>
      <c r="I48" s="154">
        <f>ROUND(E48*H48,2)</f>
        <v>1817.86</v>
      </c>
      <c r="J48" s="155">
        <v>817.14</v>
      </c>
      <c r="K48" s="154">
        <f>ROUND(E48*J48,2)</f>
        <v>817.14</v>
      </c>
      <c r="L48" s="154">
        <v>21</v>
      </c>
      <c r="M48" s="154">
        <f>G48*(1+L48/100)</f>
        <v>0</v>
      </c>
      <c r="N48" s="153">
        <v>1.7010000000000001E-2</v>
      </c>
      <c r="O48" s="153">
        <f>ROUND(E48*N48,2)</f>
        <v>0.02</v>
      </c>
      <c r="P48" s="153">
        <v>0</v>
      </c>
      <c r="Q48" s="153">
        <f>ROUND(E48*P48,2)</f>
        <v>0</v>
      </c>
      <c r="R48" s="154"/>
      <c r="S48" s="154" t="s">
        <v>143</v>
      </c>
      <c r="T48" s="154" t="s">
        <v>143</v>
      </c>
      <c r="U48" s="154">
        <v>1.1890000000000001</v>
      </c>
      <c r="V48" s="154">
        <f>ROUND(E48*U48,2)</f>
        <v>1.19</v>
      </c>
      <c r="W48" s="154"/>
      <c r="X48" s="154" t="s">
        <v>144</v>
      </c>
      <c r="Y48" s="154" t="s">
        <v>145</v>
      </c>
      <c r="Z48" s="146"/>
      <c r="AA48" s="146"/>
      <c r="AB48" s="146"/>
      <c r="AC48" s="146"/>
      <c r="AD48" s="146"/>
      <c r="AE48" s="146"/>
      <c r="AF48" s="146"/>
      <c r="AG48" s="146" t="s">
        <v>146</v>
      </c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1" x14ac:dyDescent="0.2">
      <c r="A49" s="165">
        <v>29</v>
      </c>
      <c r="B49" s="166" t="s">
        <v>207</v>
      </c>
      <c r="C49" s="179" t="s">
        <v>208</v>
      </c>
      <c r="D49" s="167" t="s">
        <v>194</v>
      </c>
      <c r="E49" s="168">
        <v>1</v>
      </c>
      <c r="F49" s="169"/>
      <c r="G49" s="170">
        <f>ROUND(E49*F49,2)</f>
        <v>0</v>
      </c>
      <c r="H49" s="155">
        <v>168.49</v>
      </c>
      <c r="I49" s="154">
        <f>ROUND(E49*H49,2)</f>
        <v>168.49</v>
      </c>
      <c r="J49" s="155">
        <v>958.51</v>
      </c>
      <c r="K49" s="154">
        <f>ROUND(E49*J49,2)</f>
        <v>958.51</v>
      </c>
      <c r="L49" s="154">
        <v>21</v>
      </c>
      <c r="M49" s="154">
        <f>G49*(1+L49/100)</f>
        <v>0</v>
      </c>
      <c r="N49" s="153">
        <v>1.41E-3</v>
      </c>
      <c r="O49" s="153">
        <f>ROUND(E49*N49,2)</f>
        <v>0</v>
      </c>
      <c r="P49" s="153">
        <v>0</v>
      </c>
      <c r="Q49" s="153">
        <f>ROUND(E49*P49,2)</f>
        <v>0</v>
      </c>
      <c r="R49" s="154"/>
      <c r="S49" s="154" t="s">
        <v>143</v>
      </c>
      <c r="T49" s="154" t="s">
        <v>143</v>
      </c>
      <c r="U49" s="154">
        <v>1.575</v>
      </c>
      <c r="V49" s="154">
        <f>ROUND(E49*U49,2)</f>
        <v>1.58</v>
      </c>
      <c r="W49" s="154"/>
      <c r="X49" s="154" t="s">
        <v>144</v>
      </c>
      <c r="Y49" s="154" t="s">
        <v>145</v>
      </c>
      <c r="Z49" s="146"/>
      <c r="AA49" s="146"/>
      <c r="AB49" s="146"/>
      <c r="AC49" s="146"/>
      <c r="AD49" s="146"/>
      <c r="AE49" s="146"/>
      <c r="AF49" s="146"/>
      <c r="AG49" s="146" t="s">
        <v>146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1" x14ac:dyDescent="0.2">
      <c r="A50" s="171">
        <v>30</v>
      </c>
      <c r="B50" s="172" t="s">
        <v>209</v>
      </c>
      <c r="C50" s="178" t="s">
        <v>210</v>
      </c>
      <c r="D50" s="173" t="s">
        <v>194</v>
      </c>
      <c r="E50" s="174">
        <v>1</v>
      </c>
      <c r="F50" s="175"/>
      <c r="G50" s="176">
        <f t="shared" ref="G50:G64" si="7">ROUND(E50*F50,2)</f>
        <v>0</v>
      </c>
      <c r="H50" s="155">
        <v>709.93</v>
      </c>
      <c r="I50" s="154">
        <f t="shared" ref="I50:I64" si="8">ROUND(E50*H50,2)</f>
        <v>709.93</v>
      </c>
      <c r="J50" s="155">
        <v>1655.07</v>
      </c>
      <c r="K50" s="154">
        <f t="shared" ref="K50:K64" si="9">ROUND(E50*J50,2)</f>
        <v>1655.07</v>
      </c>
      <c r="L50" s="154">
        <v>21</v>
      </c>
      <c r="M50" s="154">
        <f t="shared" ref="M50:M64" si="10">G50*(1+L50/100)</f>
        <v>0</v>
      </c>
      <c r="N50" s="153">
        <v>6.2E-4</v>
      </c>
      <c r="O50" s="153">
        <f t="shared" ref="O50:O64" si="11">ROUND(E50*N50,2)</f>
        <v>0</v>
      </c>
      <c r="P50" s="153">
        <v>0</v>
      </c>
      <c r="Q50" s="153">
        <f t="shared" ref="Q50:Q64" si="12">ROUND(E50*P50,2)</f>
        <v>0</v>
      </c>
      <c r="R50" s="154"/>
      <c r="S50" s="154" t="s">
        <v>143</v>
      </c>
      <c r="T50" s="154" t="s">
        <v>143</v>
      </c>
      <c r="U50" s="154">
        <v>2.6</v>
      </c>
      <c r="V50" s="154">
        <f t="shared" ref="V50:V64" si="13">ROUND(E50*U50,2)</f>
        <v>2.6</v>
      </c>
      <c r="W50" s="154"/>
      <c r="X50" s="154" t="s">
        <v>144</v>
      </c>
      <c r="Y50" s="154" t="s">
        <v>145</v>
      </c>
      <c r="Z50" s="146"/>
      <c r="AA50" s="146"/>
      <c r="AB50" s="146"/>
      <c r="AC50" s="146"/>
      <c r="AD50" s="146"/>
      <c r="AE50" s="146"/>
      <c r="AF50" s="146"/>
      <c r="AG50" s="146" t="s">
        <v>146</v>
      </c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outlineLevel="1" x14ac:dyDescent="0.2">
      <c r="A51" s="171">
        <v>31</v>
      </c>
      <c r="B51" s="172" t="s">
        <v>211</v>
      </c>
      <c r="C51" s="178" t="s">
        <v>212</v>
      </c>
      <c r="D51" s="173" t="s">
        <v>194</v>
      </c>
      <c r="E51" s="174">
        <v>1</v>
      </c>
      <c r="F51" s="175"/>
      <c r="G51" s="176">
        <f t="shared" si="7"/>
        <v>0</v>
      </c>
      <c r="H51" s="155">
        <v>105.87</v>
      </c>
      <c r="I51" s="154">
        <f t="shared" si="8"/>
        <v>105.87</v>
      </c>
      <c r="J51" s="155">
        <v>1844.13</v>
      </c>
      <c r="K51" s="154">
        <f t="shared" si="9"/>
        <v>1844.13</v>
      </c>
      <c r="L51" s="154">
        <v>21</v>
      </c>
      <c r="M51" s="154">
        <f t="shared" si="10"/>
        <v>0</v>
      </c>
      <c r="N51" s="153">
        <v>1.7000000000000001E-4</v>
      </c>
      <c r="O51" s="153">
        <f t="shared" si="11"/>
        <v>0</v>
      </c>
      <c r="P51" s="153">
        <v>0</v>
      </c>
      <c r="Q51" s="153">
        <f t="shared" si="12"/>
        <v>0</v>
      </c>
      <c r="R51" s="154"/>
      <c r="S51" s="154" t="s">
        <v>143</v>
      </c>
      <c r="T51" s="154" t="s">
        <v>143</v>
      </c>
      <c r="U51" s="154">
        <v>2.9</v>
      </c>
      <c r="V51" s="154">
        <f t="shared" si="13"/>
        <v>2.9</v>
      </c>
      <c r="W51" s="154"/>
      <c r="X51" s="154" t="s">
        <v>144</v>
      </c>
      <c r="Y51" s="154" t="s">
        <v>145</v>
      </c>
      <c r="Z51" s="146"/>
      <c r="AA51" s="146"/>
      <c r="AB51" s="146"/>
      <c r="AC51" s="146"/>
      <c r="AD51" s="146"/>
      <c r="AE51" s="146"/>
      <c r="AF51" s="146"/>
      <c r="AG51" s="146" t="s">
        <v>146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ht="22.5" outlineLevel="1" x14ac:dyDescent="0.2">
      <c r="A52" s="171">
        <v>32</v>
      </c>
      <c r="B52" s="172" t="s">
        <v>213</v>
      </c>
      <c r="C52" s="178" t="s">
        <v>214</v>
      </c>
      <c r="D52" s="173" t="s">
        <v>194</v>
      </c>
      <c r="E52" s="174">
        <v>1</v>
      </c>
      <c r="F52" s="175"/>
      <c r="G52" s="176">
        <f t="shared" si="7"/>
        <v>0</v>
      </c>
      <c r="H52" s="155">
        <v>0</v>
      </c>
      <c r="I52" s="154">
        <f t="shared" si="8"/>
        <v>0</v>
      </c>
      <c r="J52" s="155">
        <v>347.5</v>
      </c>
      <c r="K52" s="154">
        <f t="shared" si="9"/>
        <v>347.5</v>
      </c>
      <c r="L52" s="154">
        <v>21</v>
      </c>
      <c r="M52" s="154">
        <f t="shared" si="10"/>
        <v>0</v>
      </c>
      <c r="N52" s="153">
        <v>0</v>
      </c>
      <c r="O52" s="153">
        <f t="shared" si="11"/>
        <v>0</v>
      </c>
      <c r="P52" s="153">
        <v>8.7999999999999995E-2</v>
      </c>
      <c r="Q52" s="153">
        <f t="shared" si="12"/>
        <v>0.09</v>
      </c>
      <c r="R52" s="154"/>
      <c r="S52" s="154" t="s">
        <v>143</v>
      </c>
      <c r="T52" s="154" t="s">
        <v>143</v>
      </c>
      <c r="U52" s="154">
        <v>0.69299999999999995</v>
      </c>
      <c r="V52" s="154">
        <f t="shared" si="13"/>
        <v>0.69</v>
      </c>
      <c r="W52" s="154"/>
      <c r="X52" s="154" t="s">
        <v>144</v>
      </c>
      <c r="Y52" s="154" t="s">
        <v>145</v>
      </c>
      <c r="Z52" s="146"/>
      <c r="AA52" s="146"/>
      <c r="AB52" s="146"/>
      <c r="AC52" s="146"/>
      <c r="AD52" s="146"/>
      <c r="AE52" s="146"/>
      <c r="AF52" s="146"/>
      <c r="AG52" s="146" t="s">
        <v>146</v>
      </c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outlineLevel="1" x14ac:dyDescent="0.2">
      <c r="A53" s="171">
        <v>33</v>
      </c>
      <c r="B53" s="172" t="s">
        <v>215</v>
      </c>
      <c r="C53" s="178" t="s">
        <v>216</v>
      </c>
      <c r="D53" s="173" t="s">
        <v>194</v>
      </c>
      <c r="E53" s="174">
        <v>1</v>
      </c>
      <c r="F53" s="175"/>
      <c r="G53" s="176">
        <f t="shared" si="7"/>
        <v>0</v>
      </c>
      <c r="H53" s="155">
        <v>0</v>
      </c>
      <c r="I53" s="154">
        <f t="shared" si="8"/>
        <v>0</v>
      </c>
      <c r="J53" s="155">
        <v>192.5</v>
      </c>
      <c r="K53" s="154">
        <f t="shared" si="9"/>
        <v>192.5</v>
      </c>
      <c r="L53" s="154">
        <v>21</v>
      </c>
      <c r="M53" s="154">
        <f t="shared" si="10"/>
        <v>0</v>
      </c>
      <c r="N53" s="153">
        <v>0</v>
      </c>
      <c r="O53" s="153">
        <f t="shared" si="11"/>
        <v>0</v>
      </c>
      <c r="P53" s="153">
        <v>2.4500000000000001E-2</v>
      </c>
      <c r="Q53" s="153">
        <f t="shared" si="12"/>
        <v>0.02</v>
      </c>
      <c r="R53" s="154"/>
      <c r="S53" s="154" t="s">
        <v>143</v>
      </c>
      <c r="T53" s="154" t="s">
        <v>143</v>
      </c>
      <c r="U53" s="154">
        <v>0.38300000000000001</v>
      </c>
      <c r="V53" s="154">
        <f t="shared" si="13"/>
        <v>0.38</v>
      </c>
      <c r="W53" s="154"/>
      <c r="X53" s="154" t="s">
        <v>144</v>
      </c>
      <c r="Y53" s="154" t="s">
        <v>145</v>
      </c>
      <c r="Z53" s="146"/>
      <c r="AA53" s="146"/>
      <c r="AB53" s="146"/>
      <c r="AC53" s="146"/>
      <c r="AD53" s="146"/>
      <c r="AE53" s="146"/>
      <c r="AF53" s="146"/>
      <c r="AG53" s="146" t="s">
        <v>146</v>
      </c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</row>
    <row r="54" spans="1:60" outlineLevel="1" x14ac:dyDescent="0.2">
      <c r="A54" s="171">
        <v>34</v>
      </c>
      <c r="B54" s="172" t="s">
        <v>217</v>
      </c>
      <c r="C54" s="178" t="s">
        <v>218</v>
      </c>
      <c r="D54" s="173" t="s">
        <v>194</v>
      </c>
      <c r="E54" s="174">
        <v>1</v>
      </c>
      <c r="F54" s="175"/>
      <c r="G54" s="176">
        <f t="shared" si="7"/>
        <v>0</v>
      </c>
      <c r="H54" s="155">
        <v>683.31</v>
      </c>
      <c r="I54" s="154">
        <f t="shared" si="8"/>
        <v>683.31</v>
      </c>
      <c r="J54" s="155">
        <v>321.69</v>
      </c>
      <c r="K54" s="154">
        <f t="shared" si="9"/>
        <v>321.69</v>
      </c>
      <c r="L54" s="154">
        <v>21</v>
      </c>
      <c r="M54" s="154">
        <f t="shared" si="10"/>
        <v>0</v>
      </c>
      <c r="N54" s="153">
        <v>7.2000000000000005E-4</v>
      </c>
      <c r="O54" s="153">
        <f t="shared" si="11"/>
        <v>0</v>
      </c>
      <c r="P54" s="153">
        <v>0</v>
      </c>
      <c r="Q54" s="153">
        <f t="shared" si="12"/>
        <v>0</v>
      </c>
      <c r="R54" s="154"/>
      <c r="S54" s="154" t="s">
        <v>143</v>
      </c>
      <c r="T54" s="154" t="s">
        <v>143</v>
      </c>
      <c r="U54" s="154">
        <v>0.50600000000000001</v>
      </c>
      <c r="V54" s="154">
        <f t="shared" si="13"/>
        <v>0.51</v>
      </c>
      <c r="W54" s="154"/>
      <c r="X54" s="154" t="s">
        <v>144</v>
      </c>
      <c r="Y54" s="154" t="s">
        <v>145</v>
      </c>
      <c r="Z54" s="146"/>
      <c r="AA54" s="146"/>
      <c r="AB54" s="146"/>
      <c r="AC54" s="146"/>
      <c r="AD54" s="146"/>
      <c r="AE54" s="146"/>
      <c r="AF54" s="146"/>
      <c r="AG54" s="146" t="s">
        <v>146</v>
      </c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ht="22.5" outlineLevel="1" x14ac:dyDescent="0.2">
      <c r="A55" s="171">
        <v>35</v>
      </c>
      <c r="B55" s="172" t="s">
        <v>219</v>
      </c>
      <c r="C55" s="178" t="s">
        <v>220</v>
      </c>
      <c r="D55" s="173" t="s">
        <v>153</v>
      </c>
      <c r="E55" s="174">
        <v>1</v>
      </c>
      <c r="F55" s="175"/>
      <c r="G55" s="176">
        <f t="shared" si="7"/>
        <v>0</v>
      </c>
      <c r="H55" s="155">
        <v>713.08</v>
      </c>
      <c r="I55" s="154">
        <f t="shared" si="8"/>
        <v>713.08</v>
      </c>
      <c r="J55" s="155">
        <v>282.92</v>
      </c>
      <c r="K55" s="154">
        <f t="shared" si="9"/>
        <v>282.92</v>
      </c>
      <c r="L55" s="154">
        <v>21</v>
      </c>
      <c r="M55" s="154">
        <f t="shared" si="10"/>
        <v>0</v>
      </c>
      <c r="N55" s="153">
        <v>1.1999999999999999E-3</v>
      </c>
      <c r="O55" s="153">
        <f t="shared" si="11"/>
        <v>0</v>
      </c>
      <c r="P55" s="153">
        <v>0</v>
      </c>
      <c r="Q55" s="153">
        <f t="shared" si="12"/>
        <v>0</v>
      </c>
      <c r="R55" s="154"/>
      <c r="S55" s="154" t="s">
        <v>143</v>
      </c>
      <c r="T55" s="154" t="s">
        <v>143</v>
      </c>
      <c r="U55" s="154">
        <v>0.44500000000000001</v>
      </c>
      <c r="V55" s="154">
        <f t="shared" si="13"/>
        <v>0.45</v>
      </c>
      <c r="W55" s="154"/>
      <c r="X55" s="154" t="s">
        <v>144</v>
      </c>
      <c r="Y55" s="154" t="s">
        <v>145</v>
      </c>
      <c r="Z55" s="146"/>
      <c r="AA55" s="146"/>
      <c r="AB55" s="146"/>
      <c r="AC55" s="146"/>
      <c r="AD55" s="146"/>
      <c r="AE55" s="146"/>
      <c r="AF55" s="146"/>
      <c r="AG55" s="146" t="s">
        <v>146</v>
      </c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ht="33.75" outlineLevel="1" x14ac:dyDescent="0.2">
      <c r="A56" s="171">
        <v>36</v>
      </c>
      <c r="B56" s="172" t="s">
        <v>221</v>
      </c>
      <c r="C56" s="178" t="s">
        <v>222</v>
      </c>
      <c r="D56" s="173" t="s">
        <v>153</v>
      </c>
      <c r="E56" s="174">
        <v>1</v>
      </c>
      <c r="F56" s="175"/>
      <c r="G56" s="176">
        <f t="shared" si="7"/>
        <v>0</v>
      </c>
      <c r="H56" s="155">
        <v>2341.65</v>
      </c>
      <c r="I56" s="154">
        <f t="shared" si="8"/>
        <v>2341.65</v>
      </c>
      <c r="J56" s="155">
        <v>308.35000000000002</v>
      </c>
      <c r="K56" s="154">
        <f t="shared" si="9"/>
        <v>308.35000000000002</v>
      </c>
      <c r="L56" s="154">
        <v>21</v>
      </c>
      <c r="M56" s="154">
        <f t="shared" si="10"/>
        <v>0</v>
      </c>
      <c r="N56" s="153">
        <v>8.4999999999999995E-4</v>
      </c>
      <c r="O56" s="153">
        <f t="shared" si="11"/>
        <v>0</v>
      </c>
      <c r="P56" s="153">
        <v>0</v>
      </c>
      <c r="Q56" s="153">
        <f t="shared" si="12"/>
        <v>0</v>
      </c>
      <c r="R56" s="154"/>
      <c r="S56" s="154" t="s">
        <v>143</v>
      </c>
      <c r="T56" s="154" t="s">
        <v>143</v>
      </c>
      <c r="U56" s="154">
        <v>0.48499999999999999</v>
      </c>
      <c r="V56" s="154">
        <f t="shared" si="13"/>
        <v>0.49</v>
      </c>
      <c r="W56" s="154"/>
      <c r="X56" s="154" t="s">
        <v>144</v>
      </c>
      <c r="Y56" s="154" t="s">
        <v>145</v>
      </c>
      <c r="Z56" s="146"/>
      <c r="AA56" s="146"/>
      <c r="AB56" s="146"/>
      <c r="AC56" s="146"/>
      <c r="AD56" s="146"/>
      <c r="AE56" s="146"/>
      <c r="AF56" s="146"/>
      <c r="AG56" s="146" t="s">
        <v>146</v>
      </c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1" x14ac:dyDescent="0.2">
      <c r="A57" s="171">
        <v>37</v>
      </c>
      <c r="B57" s="172" t="s">
        <v>223</v>
      </c>
      <c r="C57" s="178" t="s">
        <v>224</v>
      </c>
      <c r="D57" s="173" t="s">
        <v>153</v>
      </c>
      <c r="E57" s="174">
        <v>1</v>
      </c>
      <c r="F57" s="175"/>
      <c r="G57" s="176">
        <f t="shared" si="7"/>
        <v>0</v>
      </c>
      <c r="H57" s="155">
        <v>9.34</v>
      </c>
      <c r="I57" s="154">
        <f t="shared" si="8"/>
        <v>9.34</v>
      </c>
      <c r="J57" s="155">
        <v>283.16000000000003</v>
      </c>
      <c r="K57" s="154">
        <f t="shared" si="9"/>
        <v>283.16000000000003</v>
      </c>
      <c r="L57" s="154">
        <v>21</v>
      </c>
      <c r="M57" s="154">
        <f t="shared" si="10"/>
        <v>0</v>
      </c>
      <c r="N57" s="153">
        <v>4.0000000000000003E-5</v>
      </c>
      <c r="O57" s="153">
        <f t="shared" si="11"/>
        <v>0</v>
      </c>
      <c r="P57" s="153">
        <v>0</v>
      </c>
      <c r="Q57" s="153">
        <f t="shared" si="12"/>
        <v>0</v>
      </c>
      <c r="R57" s="154"/>
      <c r="S57" s="154" t="s">
        <v>143</v>
      </c>
      <c r="T57" s="154" t="s">
        <v>143</v>
      </c>
      <c r="U57" s="154">
        <v>0.44500000000000001</v>
      </c>
      <c r="V57" s="154">
        <f t="shared" si="13"/>
        <v>0.45</v>
      </c>
      <c r="W57" s="154"/>
      <c r="X57" s="154" t="s">
        <v>144</v>
      </c>
      <c r="Y57" s="154" t="s">
        <v>145</v>
      </c>
      <c r="Z57" s="146"/>
      <c r="AA57" s="146"/>
      <c r="AB57" s="146"/>
      <c r="AC57" s="146"/>
      <c r="AD57" s="146"/>
      <c r="AE57" s="146"/>
      <c r="AF57" s="146"/>
      <c r="AG57" s="146" t="s">
        <v>146</v>
      </c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ht="22.5" outlineLevel="1" x14ac:dyDescent="0.2">
      <c r="A58" s="171">
        <v>38</v>
      </c>
      <c r="B58" s="172" t="s">
        <v>225</v>
      </c>
      <c r="C58" s="178" t="s">
        <v>226</v>
      </c>
      <c r="D58" s="173" t="s">
        <v>153</v>
      </c>
      <c r="E58" s="174">
        <v>1</v>
      </c>
      <c r="F58" s="175"/>
      <c r="G58" s="176">
        <f t="shared" si="7"/>
        <v>0</v>
      </c>
      <c r="H58" s="155">
        <v>1956.8</v>
      </c>
      <c r="I58" s="154">
        <f t="shared" si="8"/>
        <v>1956.8</v>
      </c>
      <c r="J58" s="155">
        <v>373.2</v>
      </c>
      <c r="K58" s="154">
        <f t="shared" si="9"/>
        <v>373.2</v>
      </c>
      <c r="L58" s="154">
        <v>21</v>
      </c>
      <c r="M58" s="154">
        <f t="shared" si="10"/>
        <v>0</v>
      </c>
      <c r="N58" s="153">
        <v>1.5200000000000001E-3</v>
      </c>
      <c r="O58" s="153">
        <f t="shared" si="11"/>
        <v>0</v>
      </c>
      <c r="P58" s="153">
        <v>0</v>
      </c>
      <c r="Q58" s="153">
        <f t="shared" si="12"/>
        <v>0</v>
      </c>
      <c r="R58" s="154"/>
      <c r="S58" s="154" t="s">
        <v>143</v>
      </c>
      <c r="T58" s="154" t="s">
        <v>143</v>
      </c>
      <c r="U58" s="154">
        <v>0.58699999999999997</v>
      </c>
      <c r="V58" s="154">
        <f t="shared" si="13"/>
        <v>0.59</v>
      </c>
      <c r="W58" s="154"/>
      <c r="X58" s="154" t="s">
        <v>144</v>
      </c>
      <c r="Y58" s="154" t="s">
        <v>145</v>
      </c>
      <c r="Z58" s="146"/>
      <c r="AA58" s="146"/>
      <c r="AB58" s="146"/>
      <c r="AC58" s="146"/>
      <c r="AD58" s="146"/>
      <c r="AE58" s="146"/>
      <c r="AF58" s="146"/>
      <c r="AG58" s="146" t="s">
        <v>146</v>
      </c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outlineLevel="1" x14ac:dyDescent="0.2">
      <c r="A59" s="171">
        <v>39</v>
      </c>
      <c r="B59" s="172" t="s">
        <v>227</v>
      </c>
      <c r="C59" s="178" t="s">
        <v>228</v>
      </c>
      <c r="D59" s="173" t="s">
        <v>153</v>
      </c>
      <c r="E59" s="174">
        <v>1</v>
      </c>
      <c r="F59" s="175"/>
      <c r="G59" s="176">
        <f t="shared" si="7"/>
        <v>0</v>
      </c>
      <c r="H59" s="155">
        <v>106.55</v>
      </c>
      <c r="I59" s="154">
        <f t="shared" si="8"/>
        <v>106.55</v>
      </c>
      <c r="J59" s="155">
        <v>414.45</v>
      </c>
      <c r="K59" s="154">
        <f t="shared" si="9"/>
        <v>414.45</v>
      </c>
      <c r="L59" s="154">
        <v>21</v>
      </c>
      <c r="M59" s="154">
        <f t="shared" si="10"/>
        <v>0</v>
      </c>
      <c r="N59" s="153">
        <v>1.2999999999999999E-4</v>
      </c>
      <c r="O59" s="153">
        <f t="shared" si="11"/>
        <v>0</v>
      </c>
      <c r="P59" s="153">
        <v>0</v>
      </c>
      <c r="Q59" s="153">
        <f t="shared" si="12"/>
        <v>0</v>
      </c>
      <c r="R59" s="154"/>
      <c r="S59" s="154" t="s">
        <v>143</v>
      </c>
      <c r="T59" s="154" t="s">
        <v>143</v>
      </c>
      <c r="U59" s="154">
        <v>0.65500000000000003</v>
      </c>
      <c r="V59" s="154">
        <f t="shared" si="13"/>
        <v>0.66</v>
      </c>
      <c r="W59" s="154"/>
      <c r="X59" s="154" t="s">
        <v>144</v>
      </c>
      <c r="Y59" s="154" t="s">
        <v>145</v>
      </c>
      <c r="Z59" s="146"/>
      <c r="AA59" s="146"/>
      <c r="AB59" s="146"/>
      <c r="AC59" s="146"/>
      <c r="AD59" s="146"/>
      <c r="AE59" s="146"/>
      <c r="AF59" s="146"/>
      <c r="AG59" s="146" t="s">
        <v>146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ht="22.5" outlineLevel="1" x14ac:dyDescent="0.2">
      <c r="A60" s="171">
        <v>40</v>
      </c>
      <c r="B60" s="172" t="s">
        <v>229</v>
      </c>
      <c r="C60" s="178" t="s">
        <v>230</v>
      </c>
      <c r="D60" s="173" t="s">
        <v>153</v>
      </c>
      <c r="E60" s="174">
        <v>1</v>
      </c>
      <c r="F60" s="175"/>
      <c r="G60" s="176">
        <f t="shared" si="7"/>
        <v>0</v>
      </c>
      <c r="H60" s="155">
        <v>0</v>
      </c>
      <c r="I60" s="154">
        <f t="shared" si="8"/>
        <v>0</v>
      </c>
      <c r="J60" s="155">
        <v>42.2</v>
      </c>
      <c r="K60" s="154">
        <f t="shared" si="9"/>
        <v>42.2</v>
      </c>
      <c r="L60" s="154">
        <v>21</v>
      </c>
      <c r="M60" s="154">
        <f t="shared" si="10"/>
        <v>0</v>
      </c>
      <c r="N60" s="153">
        <v>0</v>
      </c>
      <c r="O60" s="153">
        <f t="shared" si="11"/>
        <v>0</v>
      </c>
      <c r="P60" s="153">
        <v>5.0000000000000001E-3</v>
      </c>
      <c r="Q60" s="153">
        <f t="shared" si="12"/>
        <v>0.01</v>
      </c>
      <c r="R60" s="154"/>
      <c r="S60" s="154" t="s">
        <v>143</v>
      </c>
      <c r="T60" s="154" t="s">
        <v>143</v>
      </c>
      <c r="U60" s="154">
        <v>8.4000000000000005E-2</v>
      </c>
      <c r="V60" s="154">
        <f t="shared" si="13"/>
        <v>0.08</v>
      </c>
      <c r="W60" s="154"/>
      <c r="X60" s="154" t="s">
        <v>144</v>
      </c>
      <c r="Y60" s="154" t="s">
        <v>145</v>
      </c>
      <c r="Z60" s="146"/>
      <c r="AA60" s="146"/>
      <c r="AB60" s="146"/>
      <c r="AC60" s="146"/>
      <c r="AD60" s="146"/>
      <c r="AE60" s="146"/>
      <c r="AF60" s="146"/>
      <c r="AG60" s="146" t="s">
        <v>146</v>
      </c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outlineLevel="1" x14ac:dyDescent="0.2">
      <c r="A61" s="171">
        <v>41</v>
      </c>
      <c r="B61" s="172" t="s">
        <v>231</v>
      </c>
      <c r="C61" s="178" t="s">
        <v>232</v>
      </c>
      <c r="D61" s="173" t="s">
        <v>153</v>
      </c>
      <c r="E61" s="174">
        <v>1</v>
      </c>
      <c r="F61" s="175"/>
      <c r="G61" s="176">
        <f t="shared" si="7"/>
        <v>0</v>
      </c>
      <c r="H61" s="155">
        <v>296.73</v>
      </c>
      <c r="I61" s="154">
        <f t="shared" si="8"/>
        <v>296.73</v>
      </c>
      <c r="J61" s="155">
        <v>158.27000000000001</v>
      </c>
      <c r="K61" s="154">
        <f t="shared" si="9"/>
        <v>158.27000000000001</v>
      </c>
      <c r="L61" s="154">
        <v>21</v>
      </c>
      <c r="M61" s="154">
        <f t="shared" si="10"/>
        <v>0</v>
      </c>
      <c r="N61" s="153">
        <v>2.0000000000000001E-4</v>
      </c>
      <c r="O61" s="153">
        <f t="shared" si="11"/>
        <v>0</v>
      </c>
      <c r="P61" s="153">
        <v>0</v>
      </c>
      <c r="Q61" s="153">
        <f t="shared" si="12"/>
        <v>0</v>
      </c>
      <c r="R61" s="154"/>
      <c r="S61" s="154" t="s">
        <v>195</v>
      </c>
      <c r="T61" s="154" t="s">
        <v>196</v>
      </c>
      <c r="U61" s="154">
        <v>0.246</v>
      </c>
      <c r="V61" s="154">
        <f t="shared" si="13"/>
        <v>0.25</v>
      </c>
      <c r="W61" s="154"/>
      <c r="X61" s="154" t="s">
        <v>144</v>
      </c>
      <c r="Y61" s="154" t="s">
        <v>145</v>
      </c>
      <c r="Z61" s="146"/>
      <c r="AA61" s="146"/>
      <c r="AB61" s="146"/>
      <c r="AC61" s="146"/>
      <c r="AD61" s="146"/>
      <c r="AE61" s="146"/>
      <c r="AF61" s="146"/>
      <c r="AG61" s="146" t="s">
        <v>146</v>
      </c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outlineLevel="1" x14ac:dyDescent="0.2">
      <c r="A62" s="171">
        <v>42</v>
      </c>
      <c r="B62" s="172" t="s">
        <v>233</v>
      </c>
      <c r="C62" s="178" t="s">
        <v>234</v>
      </c>
      <c r="D62" s="173" t="s">
        <v>153</v>
      </c>
      <c r="E62" s="174">
        <v>1</v>
      </c>
      <c r="F62" s="175"/>
      <c r="G62" s="176">
        <f t="shared" si="7"/>
        <v>0</v>
      </c>
      <c r="H62" s="155">
        <v>1400</v>
      </c>
      <c r="I62" s="154">
        <f t="shared" si="8"/>
        <v>1400</v>
      </c>
      <c r="J62" s="155">
        <v>0</v>
      </c>
      <c r="K62" s="154">
        <f t="shared" si="9"/>
        <v>0</v>
      </c>
      <c r="L62" s="154">
        <v>21</v>
      </c>
      <c r="M62" s="154">
        <f t="shared" si="10"/>
        <v>0</v>
      </c>
      <c r="N62" s="153">
        <v>2.3999999999999998E-3</v>
      </c>
      <c r="O62" s="153">
        <f t="shared" si="11"/>
        <v>0</v>
      </c>
      <c r="P62" s="153">
        <v>0</v>
      </c>
      <c r="Q62" s="153">
        <f t="shared" si="12"/>
        <v>0</v>
      </c>
      <c r="R62" s="154" t="s">
        <v>235</v>
      </c>
      <c r="S62" s="154" t="s">
        <v>143</v>
      </c>
      <c r="T62" s="154" t="s">
        <v>143</v>
      </c>
      <c r="U62" s="154">
        <v>0</v>
      </c>
      <c r="V62" s="154">
        <f t="shared" si="13"/>
        <v>0</v>
      </c>
      <c r="W62" s="154"/>
      <c r="X62" s="154" t="s">
        <v>236</v>
      </c>
      <c r="Y62" s="154" t="s">
        <v>145</v>
      </c>
      <c r="Z62" s="146"/>
      <c r="AA62" s="146"/>
      <c r="AB62" s="146"/>
      <c r="AC62" s="146"/>
      <c r="AD62" s="146"/>
      <c r="AE62" s="146"/>
      <c r="AF62" s="146"/>
      <c r="AG62" s="146" t="s">
        <v>237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ht="22.5" outlineLevel="1" x14ac:dyDescent="0.2">
      <c r="A63" s="171">
        <v>43</v>
      </c>
      <c r="B63" s="172" t="s">
        <v>238</v>
      </c>
      <c r="C63" s="178" t="s">
        <v>239</v>
      </c>
      <c r="D63" s="173" t="s">
        <v>153</v>
      </c>
      <c r="E63" s="174">
        <v>1</v>
      </c>
      <c r="F63" s="175"/>
      <c r="G63" s="176">
        <f t="shared" si="7"/>
        <v>0</v>
      </c>
      <c r="H63" s="155">
        <v>22380</v>
      </c>
      <c r="I63" s="154">
        <f t="shared" si="8"/>
        <v>22380</v>
      </c>
      <c r="J63" s="155">
        <v>0</v>
      </c>
      <c r="K63" s="154">
        <f t="shared" si="9"/>
        <v>0</v>
      </c>
      <c r="L63" s="154">
        <v>21</v>
      </c>
      <c r="M63" s="154">
        <f t="shared" si="10"/>
        <v>0</v>
      </c>
      <c r="N63" s="153">
        <v>3.6999999999999998E-2</v>
      </c>
      <c r="O63" s="153">
        <f t="shared" si="11"/>
        <v>0.04</v>
      </c>
      <c r="P63" s="153">
        <v>0</v>
      </c>
      <c r="Q63" s="153">
        <f t="shared" si="12"/>
        <v>0</v>
      </c>
      <c r="R63" s="154" t="s">
        <v>235</v>
      </c>
      <c r="S63" s="154" t="s">
        <v>143</v>
      </c>
      <c r="T63" s="154" t="s">
        <v>143</v>
      </c>
      <c r="U63" s="154">
        <v>0</v>
      </c>
      <c r="V63" s="154">
        <f t="shared" si="13"/>
        <v>0</v>
      </c>
      <c r="W63" s="154"/>
      <c r="X63" s="154" t="s">
        <v>236</v>
      </c>
      <c r="Y63" s="154" t="s">
        <v>145</v>
      </c>
      <c r="Z63" s="146"/>
      <c r="AA63" s="146"/>
      <c r="AB63" s="146"/>
      <c r="AC63" s="146"/>
      <c r="AD63" s="146"/>
      <c r="AE63" s="146"/>
      <c r="AF63" s="146"/>
      <c r="AG63" s="146" t="s">
        <v>237</v>
      </c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ht="22.5" outlineLevel="1" x14ac:dyDescent="0.2">
      <c r="A64" s="171">
        <v>44</v>
      </c>
      <c r="B64" s="172" t="s">
        <v>240</v>
      </c>
      <c r="C64" s="178" t="s">
        <v>241</v>
      </c>
      <c r="D64" s="173" t="s">
        <v>153</v>
      </c>
      <c r="E64" s="174">
        <v>1</v>
      </c>
      <c r="F64" s="175"/>
      <c r="G64" s="176">
        <f t="shared" si="7"/>
        <v>0</v>
      </c>
      <c r="H64" s="155">
        <v>4410</v>
      </c>
      <c r="I64" s="154">
        <f t="shared" si="8"/>
        <v>4410</v>
      </c>
      <c r="J64" s="155">
        <v>0</v>
      </c>
      <c r="K64" s="154">
        <f t="shared" si="9"/>
        <v>0</v>
      </c>
      <c r="L64" s="154">
        <v>21</v>
      </c>
      <c r="M64" s="154">
        <f t="shared" si="10"/>
        <v>0</v>
      </c>
      <c r="N64" s="153">
        <v>3.7199999999999997E-2</v>
      </c>
      <c r="O64" s="153">
        <f t="shared" si="11"/>
        <v>0.04</v>
      </c>
      <c r="P64" s="153">
        <v>0</v>
      </c>
      <c r="Q64" s="153">
        <f t="shared" si="12"/>
        <v>0</v>
      </c>
      <c r="R64" s="154" t="s">
        <v>235</v>
      </c>
      <c r="S64" s="154" t="s">
        <v>143</v>
      </c>
      <c r="T64" s="154" t="s">
        <v>143</v>
      </c>
      <c r="U64" s="154">
        <v>0</v>
      </c>
      <c r="V64" s="154">
        <f t="shared" si="13"/>
        <v>0</v>
      </c>
      <c r="W64" s="154"/>
      <c r="X64" s="154" t="s">
        <v>236</v>
      </c>
      <c r="Y64" s="154" t="s">
        <v>145</v>
      </c>
      <c r="Z64" s="146"/>
      <c r="AA64" s="146"/>
      <c r="AB64" s="146"/>
      <c r="AC64" s="146"/>
      <c r="AD64" s="146"/>
      <c r="AE64" s="146"/>
      <c r="AF64" s="146"/>
      <c r="AG64" s="146" t="s">
        <v>237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x14ac:dyDescent="0.2">
      <c r="A65" s="158" t="s">
        <v>138</v>
      </c>
      <c r="B65" s="159" t="s">
        <v>83</v>
      </c>
      <c r="C65" s="177" t="s">
        <v>84</v>
      </c>
      <c r="D65" s="160"/>
      <c r="E65" s="161"/>
      <c r="F65" s="162"/>
      <c r="G65" s="163">
        <f>SUMIF(AG66:AG66,"&lt;&gt;NOR",G66:G66)</f>
        <v>0</v>
      </c>
      <c r="H65" s="157"/>
      <c r="I65" s="157">
        <f>SUM(I66:I66)</f>
        <v>0</v>
      </c>
      <c r="J65" s="157"/>
      <c r="K65" s="157">
        <f>SUM(K66:K66)</f>
        <v>5000</v>
      </c>
      <c r="L65" s="157"/>
      <c r="M65" s="157">
        <f>SUM(M66:M66)</f>
        <v>0</v>
      </c>
      <c r="N65" s="156"/>
      <c r="O65" s="156">
        <f>SUM(O66:O66)</f>
        <v>0</v>
      </c>
      <c r="P65" s="156"/>
      <c r="Q65" s="156">
        <f>SUM(Q66:Q66)</f>
        <v>0</v>
      </c>
      <c r="R65" s="157"/>
      <c r="S65" s="157"/>
      <c r="T65" s="157"/>
      <c r="U65" s="157"/>
      <c r="V65" s="157">
        <f>SUM(V66:V66)</f>
        <v>0</v>
      </c>
      <c r="W65" s="157"/>
      <c r="X65" s="157"/>
      <c r="Y65" s="157"/>
      <c r="AG65" t="s">
        <v>139</v>
      </c>
    </row>
    <row r="66" spans="1:60" ht="22.5" outlineLevel="1" x14ac:dyDescent="0.2">
      <c r="A66" s="171">
        <v>45</v>
      </c>
      <c r="B66" s="172" t="s">
        <v>242</v>
      </c>
      <c r="C66" s="178" t="s">
        <v>243</v>
      </c>
      <c r="D66" s="173" t="s">
        <v>194</v>
      </c>
      <c r="E66" s="174">
        <v>1</v>
      </c>
      <c r="F66" s="175"/>
      <c r="G66" s="176">
        <f>ROUND(E66*F66,2)</f>
        <v>0</v>
      </c>
      <c r="H66" s="155">
        <v>0</v>
      </c>
      <c r="I66" s="154">
        <f>ROUND(E66*H66,2)</f>
        <v>0</v>
      </c>
      <c r="J66" s="155">
        <v>5000</v>
      </c>
      <c r="K66" s="154">
        <f>ROUND(E66*J66,2)</f>
        <v>5000</v>
      </c>
      <c r="L66" s="154">
        <v>21</v>
      </c>
      <c r="M66" s="154">
        <f>G66*(1+L66/100)</f>
        <v>0</v>
      </c>
      <c r="N66" s="153">
        <v>0</v>
      </c>
      <c r="O66" s="153">
        <f>ROUND(E66*N66,2)</f>
        <v>0</v>
      </c>
      <c r="P66" s="153">
        <v>0</v>
      </c>
      <c r="Q66" s="153">
        <f>ROUND(E66*P66,2)</f>
        <v>0</v>
      </c>
      <c r="R66" s="154"/>
      <c r="S66" s="154" t="s">
        <v>195</v>
      </c>
      <c r="T66" s="154" t="s">
        <v>196</v>
      </c>
      <c r="U66" s="154">
        <v>0</v>
      </c>
      <c r="V66" s="154">
        <f>ROUND(E66*U66,2)</f>
        <v>0</v>
      </c>
      <c r="W66" s="154"/>
      <c r="X66" s="154" t="s">
        <v>144</v>
      </c>
      <c r="Y66" s="154" t="s">
        <v>145</v>
      </c>
      <c r="Z66" s="146"/>
      <c r="AA66" s="146"/>
      <c r="AB66" s="146"/>
      <c r="AC66" s="146"/>
      <c r="AD66" s="146"/>
      <c r="AE66" s="146"/>
      <c r="AF66" s="146"/>
      <c r="AG66" s="146" t="s">
        <v>146</v>
      </c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x14ac:dyDescent="0.2">
      <c r="A67" s="158" t="s">
        <v>138</v>
      </c>
      <c r="B67" s="159" t="s">
        <v>85</v>
      </c>
      <c r="C67" s="177" t="s">
        <v>86</v>
      </c>
      <c r="D67" s="160"/>
      <c r="E67" s="161"/>
      <c r="F67" s="162"/>
      <c r="G67" s="163">
        <f>SUMIF(AG68:AG69,"&lt;&gt;NOR",G68:G69)</f>
        <v>0</v>
      </c>
      <c r="H67" s="157"/>
      <c r="I67" s="157">
        <f>SUM(I68:I69)</f>
        <v>119.13</v>
      </c>
      <c r="J67" s="157"/>
      <c r="K67" s="157">
        <f>SUM(K68:K69)</f>
        <v>46720.49</v>
      </c>
      <c r="L67" s="157"/>
      <c r="M67" s="157">
        <f>SUM(M68:M69)</f>
        <v>0</v>
      </c>
      <c r="N67" s="156"/>
      <c r="O67" s="156">
        <f>SUM(O68:O69)</f>
        <v>0</v>
      </c>
      <c r="P67" s="156"/>
      <c r="Q67" s="156">
        <f>SUM(Q68:Q69)</f>
        <v>0.36</v>
      </c>
      <c r="R67" s="157"/>
      <c r="S67" s="157"/>
      <c r="T67" s="157"/>
      <c r="U67" s="157"/>
      <c r="V67" s="157">
        <f>SUM(V68:V69)</f>
        <v>4.1500000000000004</v>
      </c>
      <c r="W67" s="157"/>
      <c r="X67" s="157"/>
      <c r="Y67" s="157"/>
      <c r="AG67" t="s">
        <v>139</v>
      </c>
    </row>
    <row r="68" spans="1:60" outlineLevel="1" x14ac:dyDescent="0.2">
      <c r="A68" s="171">
        <v>46</v>
      </c>
      <c r="B68" s="172" t="s">
        <v>244</v>
      </c>
      <c r="C68" s="178" t="s">
        <v>245</v>
      </c>
      <c r="D68" s="173" t="s">
        <v>142</v>
      </c>
      <c r="E68" s="174">
        <v>25.4</v>
      </c>
      <c r="F68" s="175"/>
      <c r="G68" s="176">
        <f>ROUND(E68*F68,2)</f>
        <v>0</v>
      </c>
      <c r="H68" s="155">
        <v>4.6900000000000004</v>
      </c>
      <c r="I68" s="154">
        <f>ROUND(E68*H68,2)</f>
        <v>119.13</v>
      </c>
      <c r="J68" s="155">
        <v>75.61</v>
      </c>
      <c r="K68" s="154">
        <f>ROUND(E68*J68,2)</f>
        <v>1920.49</v>
      </c>
      <c r="L68" s="154">
        <v>21</v>
      </c>
      <c r="M68" s="154">
        <f>G68*(1+L68/100)</f>
        <v>0</v>
      </c>
      <c r="N68" s="153">
        <v>1.6000000000000001E-4</v>
      </c>
      <c r="O68" s="153">
        <f>ROUND(E68*N68,2)</f>
        <v>0</v>
      </c>
      <c r="P68" s="153">
        <v>1.4E-2</v>
      </c>
      <c r="Q68" s="153">
        <f>ROUND(E68*P68,2)</f>
        <v>0.36</v>
      </c>
      <c r="R68" s="154"/>
      <c r="S68" s="154" t="s">
        <v>143</v>
      </c>
      <c r="T68" s="154" t="s">
        <v>143</v>
      </c>
      <c r="U68" s="154">
        <v>0.15</v>
      </c>
      <c r="V68" s="154">
        <f>ROUND(E68*U68,2)</f>
        <v>3.81</v>
      </c>
      <c r="W68" s="154"/>
      <c r="X68" s="154" t="s">
        <v>144</v>
      </c>
      <c r="Y68" s="154" t="s">
        <v>145</v>
      </c>
      <c r="Z68" s="146"/>
      <c r="AA68" s="146"/>
      <c r="AB68" s="146"/>
      <c r="AC68" s="146"/>
      <c r="AD68" s="146"/>
      <c r="AE68" s="146"/>
      <c r="AF68" s="146"/>
      <c r="AG68" s="146" t="s">
        <v>146</v>
      </c>
      <c r="AH68" s="146"/>
      <c r="AI68" s="146"/>
      <c r="AJ68" s="146"/>
      <c r="AK68" s="146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</row>
    <row r="69" spans="1:60" ht="22.5" outlineLevel="1" x14ac:dyDescent="0.2">
      <c r="A69" s="171">
        <v>47</v>
      </c>
      <c r="B69" s="172" t="s">
        <v>246</v>
      </c>
      <c r="C69" s="178" t="s">
        <v>247</v>
      </c>
      <c r="D69" s="173" t="s">
        <v>194</v>
      </c>
      <c r="E69" s="174">
        <v>1</v>
      </c>
      <c r="F69" s="175"/>
      <c r="G69" s="176">
        <f>ROUND(E69*F69,2)</f>
        <v>0</v>
      </c>
      <c r="H69" s="155">
        <v>0</v>
      </c>
      <c r="I69" s="154">
        <f>ROUND(E69*H69,2)</f>
        <v>0</v>
      </c>
      <c r="J69" s="155">
        <v>44800</v>
      </c>
      <c r="K69" s="154">
        <f>ROUND(E69*J69,2)</f>
        <v>44800</v>
      </c>
      <c r="L69" s="154">
        <v>21</v>
      </c>
      <c r="M69" s="154">
        <f>G69*(1+L69/100)</f>
        <v>0</v>
      </c>
      <c r="N69" s="153">
        <v>0</v>
      </c>
      <c r="O69" s="153">
        <f>ROUND(E69*N69,2)</f>
        <v>0</v>
      </c>
      <c r="P69" s="153">
        <v>0</v>
      </c>
      <c r="Q69" s="153">
        <f>ROUND(E69*P69,2)</f>
        <v>0</v>
      </c>
      <c r="R69" s="154"/>
      <c r="S69" s="154" t="s">
        <v>195</v>
      </c>
      <c r="T69" s="154" t="s">
        <v>196</v>
      </c>
      <c r="U69" s="154">
        <v>0.33500000000000002</v>
      </c>
      <c r="V69" s="154">
        <f>ROUND(E69*U69,2)</f>
        <v>0.34</v>
      </c>
      <c r="W69" s="154"/>
      <c r="X69" s="154" t="s">
        <v>144</v>
      </c>
      <c r="Y69" s="154" t="s">
        <v>145</v>
      </c>
      <c r="Z69" s="146"/>
      <c r="AA69" s="146"/>
      <c r="AB69" s="146"/>
      <c r="AC69" s="146"/>
      <c r="AD69" s="146"/>
      <c r="AE69" s="146"/>
      <c r="AF69" s="146"/>
      <c r="AG69" s="146" t="s">
        <v>146</v>
      </c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x14ac:dyDescent="0.2">
      <c r="A70" s="158" t="s">
        <v>138</v>
      </c>
      <c r="B70" s="159" t="s">
        <v>87</v>
      </c>
      <c r="C70" s="177" t="s">
        <v>88</v>
      </c>
      <c r="D70" s="160"/>
      <c r="E70" s="161"/>
      <c r="F70" s="162"/>
      <c r="G70" s="163">
        <f>SUMIF(AG71:AG71,"&lt;&gt;NOR",G71:G71)</f>
        <v>0</v>
      </c>
      <c r="H70" s="157"/>
      <c r="I70" s="157">
        <f>SUM(I71:I71)</f>
        <v>0</v>
      </c>
      <c r="J70" s="157"/>
      <c r="K70" s="157">
        <f>SUM(K71:K71)</f>
        <v>74980</v>
      </c>
      <c r="L70" s="157"/>
      <c r="M70" s="157">
        <f>SUM(M71:M71)</f>
        <v>0</v>
      </c>
      <c r="N70" s="156"/>
      <c r="O70" s="156">
        <f>SUM(O71:O71)</f>
        <v>0</v>
      </c>
      <c r="P70" s="156"/>
      <c r="Q70" s="156">
        <f>SUM(Q71:Q71)</f>
        <v>0.01</v>
      </c>
      <c r="R70" s="157"/>
      <c r="S70" s="157"/>
      <c r="T70" s="157"/>
      <c r="U70" s="157"/>
      <c r="V70" s="157">
        <f>SUM(V71:V71)</f>
        <v>0.26</v>
      </c>
      <c r="W70" s="157"/>
      <c r="X70" s="157"/>
      <c r="Y70" s="157"/>
      <c r="AG70" t="s">
        <v>139</v>
      </c>
    </row>
    <row r="71" spans="1:60" ht="22.5" outlineLevel="1" x14ac:dyDescent="0.2">
      <c r="A71" s="171">
        <v>48</v>
      </c>
      <c r="B71" s="172" t="s">
        <v>248</v>
      </c>
      <c r="C71" s="178" t="s">
        <v>249</v>
      </c>
      <c r="D71" s="173" t="s">
        <v>194</v>
      </c>
      <c r="E71" s="174">
        <v>1</v>
      </c>
      <c r="F71" s="175"/>
      <c r="G71" s="176">
        <f>ROUND(E71*F71,2)</f>
        <v>0</v>
      </c>
      <c r="H71" s="155">
        <v>0</v>
      </c>
      <c r="I71" s="154">
        <f>ROUND(E71*H71,2)</f>
        <v>0</v>
      </c>
      <c r="J71" s="155">
        <v>74980</v>
      </c>
      <c r="K71" s="154">
        <f>ROUND(E71*J71,2)</f>
        <v>74980</v>
      </c>
      <c r="L71" s="154">
        <v>21</v>
      </c>
      <c r="M71" s="154">
        <f>G71*(1+L71/100)</f>
        <v>0</v>
      </c>
      <c r="N71" s="153">
        <v>0</v>
      </c>
      <c r="O71" s="153">
        <f>ROUND(E71*N71,2)</f>
        <v>0</v>
      </c>
      <c r="P71" s="153">
        <v>1.2999999999999999E-2</v>
      </c>
      <c r="Q71" s="153">
        <f>ROUND(E71*P71,2)</f>
        <v>0.01</v>
      </c>
      <c r="R71" s="154"/>
      <c r="S71" s="154" t="s">
        <v>195</v>
      </c>
      <c r="T71" s="154" t="s">
        <v>196</v>
      </c>
      <c r="U71" s="154">
        <v>0.26129999999999998</v>
      </c>
      <c r="V71" s="154">
        <f>ROUND(E71*U71,2)</f>
        <v>0.26</v>
      </c>
      <c r="W71" s="154"/>
      <c r="X71" s="154" t="s">
        <v>144</v>
      </c>
      <c r="Y71" s="154" t="s">
        <v>145</v>
      </c>
      <c r="Z71" s="146"/>
      <c r="AA71" s="146"/>
      <c r="AB71" s="146"/>
      <c r="AC71" s="146"/>
      <c r="AD71" s="146"/>
      <c r="AE71" s="146"/>
      <c r="AF71" s="146"/>
      <c r="AG71" s="146" t="s">
        <v>146</v>
      </c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x14ac:dyDescent="0.2">
      <c r="A72" s="158" t="s">
        <v>138</v>
      </c>
      <c r="B72" s="159" t="s">
        <v>89</v>
      </c>
      <c r="C72" s="177" t="s">
        <v>90</v>
      </c>
      <c r="D72" s="160"/>
      <c r="E72" s="161"/>
      <c r="F72" s="162"/>
      <c r="G72" s="163">
        <f>SUMIF(AG73:AG73,"&lt;&gt;NOR",G73:G73)</f>
        <v>0</v>
      </c>
      <c r="H72" s="157"/>
      <c r="I72" s="157">
        <f>SUM(I73:I73)</f>
        <v>0</v>
      </c>
      <c r="J72" s="157"/>
      <c r="K72" s="157">
        <f>SUM(K73:K73)</f>
        <v>1066.8</v>
      </c>
      <c r="L72" s="157"/>
      <c r="M72" s="157">
        <f>SUM(M73:M73)</f>
        <v>0</v>
      </c>
      <c r="N72" s="156"/>
      <c r="O72" s="156">
        <f>SUM(O73:O73)</f>
        <v>0</v>
      </c>
      <c r="P72" s="156"/>
      <c r="Q72" s="156">
        <f>SUM(Q73:Q73)</f>
        <v>0.2</v>
      </c>
      <c r="R72" s="157"/>
      <c r="S72" s="157"/>
      <c r="T72" s="157"/>
      <c r="U72" s="157"/>
      <c r="V72" s="157">
        <f>SUM(V73:V73)</f>
        <v>1.68</v>
      </c>
      <c r="W72" s="157"/>
      <c r="X72" s="157"/>
      <c r="Y72" s="157"/>
      <c r="AG72" t="s">
        <v>139</v>
      </c>
    </row>
    <row r="73" spans="1:60" outlineLevel="1" x14ac:dyDescent="0.2">
      <c r="A73" s="171">
        <v>49</v>
      </c>
      <c r="B73" s="172" t="s">
        <v>250</v>
      </c>
      <c r="C73" s="178" t="s">
        <v>251</v>
      </c>
      <c r="D73" s="173" t="s">
        <v>142</v>
      </c>
      <c r="E73" s="174">
        <v>25.4</v>
      </c>
      <c r="F73" s="175"/>
      <c r="G73" s="176">
        <f>ROUND(E73*F73,2)</f>
        <v>0</v>
      </c>
      <c r="H73" s="155">
        <v>0</v>
      </c>
      <c r="I73" s="154">
        <f>ROUND(E73*H73,2)</f>
        <v>0</v>
      </c>
      <c r="J73" s="155">
        <v>42</v>
      </c>
      <c r="K73" s="154">
        <f>ROUND(E73*J73,2)</f>
        <v>1066.8</v>
      </c>
      <c r="L73" s="154">
        <v>21</v>
      </c>
      <c r="M73" s="154">
        <f>G73*(1+L73/100)</f>
        <v>0</v>
      </c>
      <c r="N73" s="153">
        <v>0</v>
      </c>
      <c r="O73" s="153">
        <f>ROUND(E73*N73,2)</f>
        <v>0</v>
      </c>
      <c r="P73" s="153">
        <v>8.0000000000000002E-3</v>
      </c>
      <c r="Q73" s="153">
        <f>ROUND(E73*P73,2)</f>
        <v>0.2</v>
      </c>
      <c r="R73" s="154"/>
      <c r="S73" s="154" t="s">
        <v>143</v>
      </c>
      <c r="T73" s="154" t="s">
        <v>143</v>
      </c>
      <c r="U73" s="154">
        <v>6.6000000000000003E-2</v>
      </c>
      <c r="V73" s="154">
        <f>ROUND(E73*U73,2)</f>
        <v>1.68</v>
      </c>
      <c r="W73" s="154"/>
      <c r="X73" s="154" t="s">
        <v>144</v>
      </c>
      <c r="Y73" s="154" t="s">
        <v>145</v>
      </c>
      <c r="Z73" s="146"/>
      <c r="AA73" s="146"/>
      <c r="AB73" s="146"/>
      <c r="AC73" s="146"/>
      <c r="AD73" s="146"/>
      <c r="AE73" s="146"/>
      <c r="AF73" s="146"/>
      <c r="AG73" s="146" t="s">
        <v>146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x14ac:dyDescent="0.2">
      <c r="A74" s="158" t="s">
        <v>138</v>
      </c>
      <c r="B74" s="159" t="s">
        <v>91</v>
      </c>
      <c r="C74" s="177" t="s">
        <v>92</v>
      </c>
      <c r="D74" s="160"/>
      <c r="E74" s="161"/>
      <c r="F74" s="162"/>
      <c r="G74" s="163">
        <f>SUMIF(AG75:AG78,"&lt;&gt;NOR",G75:G78)</f>
        <v>0</v>
      </c>
      <c r="H74" s="157"/>
      <c r="I74" s="157">
        <f>SUM(I75:I78)</f>
        <v>39834.979999999996</v>
      </c>
      <c r="J74" s="157"/>
      <c r="K74" s="157">
        <f>SUM(K75:K78)</f>
        <v>12814.230000000001</v>
      </c>
      <c r="L74" s="157"/>
      <c r="M74" s="157">
        <f>SUM(M75:M78)</f>
        <v>0</v>
      </c>
      <c r="N74" s="156"/>
      <c r="O74" s="156">
        <f>SUM(O75:O78)</f>
        <v>0.28000000000000003</v>
      </c>
      <c r="P74" s="156"/>
      <c r="Q74" s="156">
        <f>SUM(Q75:Q78)</f>
        <v>1.21</v>
      </c>
      <c r="R74" s="157"/>
      <c r="S74" s="157"/>
      <c r="T74" s="157"/>
      <c r="U74" s="157"/>
      <c r="V74" s="157">
        <f>SUM(V75:V78)</f>
        <v>20.52</v>
      </c>
      <c r="W74" s="157"/>
      <c r="X74" s="157"/>
      <c r="Y74" s="157"/>
      <c r="AG74" t="s">
        <v>139</v>
      </c>
    </row>
    <row r="75" spans="1:60" outlineLevel="1" x14ac:dyDescent="0.2">
      <c r="A75" s="171">
        <v>50</v>
      </c>
      <c r="B75" s="172" t="s">
        <v>252</v>
      </c>
      <c r="C75" s="178" t="s">
        <v>253</v>
      </c>
      <c r="D75" s="173" t="s">
        <v>142</v>
      </c>
      <c r="E75" s="174">
        <v>28.108000000000001</v>
      </c>
      <c r="F75" s="175"/>
      <c r="G75" s="176">
        <f>ROUND(E75*F75,2)</f>
        <v>0</v>
      </c>
      <c r="H75" s="155">
        <v>579.25</v>
      </c>
      <c r="I75" s="154">
        <f>ROUND(E75*H75,2)</f>
        <v>16281.56</v>
      </c>
      <c r="J75" s="155">
        <v>299.75</v>
      </c>
      <c r="K75" s="154">
        <f>ROUND(E75*J75,2)</f>
        <v>8425.3700000000008</v>
      </c>
      <c r="L75" s="154">
        <v>21</v>
      </c>
      <c r="M75" s="154">
        <f>G75*(1+L75/100)</f>
        <v>0</v>
      </c>
      <c r="N75" s="153">
        <v>4.8300000000000001E-3</v>
      </c>
      <c r="O75" s="153">
        <f>ROUND(E75*N75,2)</f>
        <v>0.14000000000000001</v>
      </c>
      <c r="P75" s="153">
        <v>0</v>
      </c>
      <c r="Q75" s="153">
        <f>ROUND(E75*P75,2)</f>
        <v>0</v>
      </c>
      <c r="R75" s="154"/>
      <c r="S75" s="154" t="s">
        <v>143</v>
      </c>
      <c r="T75" s="154" t="s">
        <v>143</v>
      </c>
      <c r="U75" s="154">
        <v>0.48499999999999999</v>
      </c>
      <c r="V75" s="154">
        <f>ROUND(E75*U75,2)</f>
        <v>13.63</v>
      </c>
      <c r="W75" s="154"/>
      <c r="X75" s="154" t="s">
        <v>144</v>
      </c>
      <c r="Y75" s="154" t="s">
        <v>145</v>
      </c>
      <c r="Z75" s="146"/>
      <c r="AA75" s="146"/>
      <c r="AB75" s="146"/>
      <c r="AC75" s="146"/>
      <c r="AD75" s="146"/>
      <c r="AE75" s="146"/>
      <c r="AF75" s="146"/>
      <c r="AG75" s="146" t="s">
        <v>146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1" x14ac:dyDescent="0.2">
      <c r="A76" s="171">
        <v>51</v>
      </c>
      <c r="B76" s="172" t="s">
        <v>254</v>
      </c>
      <c r="C76" s="178" t="s">
        <v>255</v>
      </c>
      <c r="D76" s="173" t="s">
        <v>142</v>
      </c>
      <c r="E76" s="174">
        <v>21.192</v>
      </c>
      <c r="F76" s="175"/>
      <c r="G76" s="176">
        <f>ROUND(E76*F76,2)</f>
        <v>0</v>
      </c>
      <c r="H76" s="155">
        <v>0</v>
      </c>
      <c r="I76" s="154">
        <f>ROUND(E76*H76,2)</f>
        <v>0</v>
      </c>
      <c r="J76" s="155">
        <v>143.5</v>
      </c>
      <c r="K76" s="154">
        <f>ROUND(E76*J76,2)</f>
        <v>3041.05</v>
      </c>
      <c r="L76" s="154">
        <v>21</v>
      </c>
      <c r="M76" s="154">
        <f>G76*(1+L76/100)</f>
        <v>0</v>
      </c>
      <c r="N76" s="153">
        <v>0</v>
      </c>
      <c r="O76" s="153">
        <f>ROUND(E76*N76,2)</f>
        <v>0</v>
      </c>
      <c r="P76" s="153">
        <v>5.5E-2</v>
      </c>
      <c r="Q76" s="153">
        <f>ROUND(E76*P76,2)</f>
        <v>1.17</v>
      </c>
      <c r="R76" s="154"/>
      <c r="S76" s="154" t="s">
        <v>143</v>
      </c>
      <c r="T76" s="154" t="s">
        <v>143</v>
      </c>
      <c r="U76" s="154">
        <v>0.22500000000000001</v>
      </c>
      <c r="V76" s="154">
        <f>ROUND(E76*U76,2)</f>
        <v>4.7699999999999996</v>
      </c>
      <c r="W76" s="154"/>
      <c r="X76" s="154" t="s">
        <v>144</v>
      </c>
      <c r="Y76" s="154" t="s">
        <v>145</v>
      </c>
      <c r="Z76" s="146"/>
      <c r="AA76" s="146"/>
      <c r="AB76" s="146"/>
      <c r="AC76" s="146"/>
      <c r="AD76" s="146"/>
      <c r="AE76" s="146"/>
      <c r="AF76" s="146"/>
      <c r="AG76" s="146" t="s">
        <v>146</v>
      </c>
      <c r="AH76" s="146"/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</row>
    <row r="77" spans="1:60" outlineLevel="1" x14ac:dyDescent="0.2">
      <c r="A77" s="171">
        <v>52</v>
      </c>
      <c r="B77" s="172" t="s">
        <v>256</v>
      </c>
      <c r="C77" s="178" t="s">
        <v>257</v>
      </c>
      <c r="D77" s="173" t="s">
        <v>142</v>
      </c>
      <c r="E77" s="174">
        <v>21.192</v>
      </c>
      <c r="F77" s="175"/>
      <c r="G77" s="176">
        <f>ROUND(E77*F77,2)</f>
        <v>0</v>
      </c>
      <c r="H77" s="155">
        <v>0</v>
      </c>
      <c r="I77" s="154">
        <f>ROUND(E77*H77,2)</f>
        <v>0</v>
      </c>
      <c r="J77" s="155">
        <v>63.6</v>
      </c>
      <c r="K77" s="154">
        <f>ROUND(E77*J77,2)</f>
        <v>1347.81</v>
      </c>
      <c r="L77" s="154">
        <v>21</v>
      </c>
      <c r="M77" s="154">
        <f>G77*(1+L77/100)</f>
        <v>0</v>
      </c>
      <c r="N77" s="153">
        <v>0</v>
      </c>
      <c r="O77" s="153">
        <f>ROUND(E77*N77,2)</f>
        <v>0</v>
      </c>
      <c r="P77" s="153">
        <v>2E-3</v>
      </c>
      <c r="Q77" s="153">
        <f>ROUND(E77*P77,2)</f>
        <v>0.04</v>
      </c>
      <c r="R77" s="154"/>
      <c r="S77" s="154" t="s">
        <v>143</v>
      </c>
      <c r="T77" s="154" t="s">
        <v>143</v>
      </c>
      <c r="U77" s="154">
        <v>0.1</v>
      </c>
      <c r="V77" s="154">
        <f>ROUND(E77*U77,2)</f>
        <v>2.12</v>
      </c>
      <c r="W77" s="154"/>
      <c r="X77" s="154" t="s">
        <v>144</v>
      </c>
      <c r="Y77" s="154" t="s">
        <v>145</v>
      </c>
      <c r="Z77" s="146"/>
      <c r="AA77" s="146"/>
      <c r="AB77" s="146"/>
      <c r="AC77" s="146"/>
      <c r="AD77" s="146"/>
      <c r="AE77" s="146"/>
      <c r="AF77" s="146"/>
      <c r="AG77" s="146" t="s">
        <v>146</v>
      </c>
      <c r="AH77" s="146"/>
      <c r="AI77" s="146"/>
      <c r="AJ77" s="146"/>
      <c r="AK77" s="146"/>
      <c r="AL77" s="146"/>
      <c r="AM77" s="146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6"/>
      <c r="AY77" s="146"/>
      <c r="AZ77" s="146"/>
      <c r="BA77" s="146"/>
      <c r="BB77" s="146"/>
      <c r="BC77" s="146"/>
      <c r="BD77" s="146"/>
      <c r="BE77" s="146"/>
      <c r="BF77" s="146"/>
      <c r="BG77" s="146"/>
      <c r="BH77" s="146"/>
    </row>
    <row r="78" spans="1:60" ht="22.5" outlineLevel="1" x14ac:dyDescent="0.2">
      <c r="A78" s="171">
        <v>53</v>
      </c>
      <c r="B78" s="172" t="s">
        <v>258</v>
      </c>
      <c r="C78" s="178" t="s">
        <v>259</v>
      </c>
      <c r="D78" s="173" t="s">
        <v>142</v>
      </c>
      <c r="E78" s="174">
        <v>30.91</v>
      </c>
      <c r="F78" s="175"/>
      <c r="G78" s="176">
        <f>ROUND(E78*F78,2)</f>
        <v>0</v>
      </c>
      <c r="H78" s="155">
        <v>762</v>
      </c>
      <c r="I78" s="154">
        <f>ROUND(E78*H78,2)</f>
        <v>23553.42</v>
      </c>
      <c r="J78" s="155">
        <v>0</v>
      </c>
      <c r="K78" s="154">
        <f>ROUND(E78*J78,2)</f>
        <v>0</v>
      </c>
      <c r="L78" s="154">
        <v>21</v>
      </c>
      <c r="M78" s="154">
        <f>G78*(1+L78/100)</f>
        <v>0</v>
      </c>
      <c r="N78" s="153">
        <v>4.4999999999999997E-3</v>
      </c>
      <c r="O78" s="153">
        <f>ROUND(E78*N78,2)</f>
        <v>0.14000000000000001</v>
      </c>
      <c r="P78" s="153">
        <v>0</v>
      </c>
      <c r="Q78" s="153">
        <f>ROUND(E78*P78,2)</f>
        <v>0</v>
      </c>
      <c r="R78" s="154" t="s">
        <v>235</v>
      </c>
      <c r="S78" s="154" t="s">
        <v>143</v>
      </c>
      <c r="T78" s="154" t="s">
        <v>143</v>
      </c>
      <c r="U78" s="154">
        <v>0</v>
      </c>
      <c r="V78" s="154">
        <f>ROUND(E78*U78,2)</f>
        <v>0</v>
      </c>
      <c r="W78" s="154"/>
      <c r="X78" s="154" t="s">
        <v>236</v>
      </c>
      <c r="Y78" s="154" t="s">
        <v>145</v>
      </c>
      <c r="Z78" s="146"/>
      <c r="AA78" s="146"/>
      <c r="AB78" s="146"/>
      <c r="AC78" s="146"/>
      <c r="AD78" s="146"/>
      <c r="AE78" s="146"/>
      <c r="AF78" s="146"/>
      <c r="AG78" s="146" t="s">
        <v>237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x14ac:dyDescent="0.2">
      <c r="A79" s="158" t="s">
        <v>138</v>
      </c>
      <c r="B79" s="159" t="s">
        <v>93</v>
      </c>
      <c r="C79" s="177" t="s">
        <v>94</v>
      </c>
      <c r="D79" s="160"/>
      <c r="E79" s="161"/>
      <c r="F79" s="162"/>
      <c r="G79" s="163">
        <f>SUMIF(AG80:AG83,"&lt;&gt;NOR",G80:G83)</f>
        <v>0</v>
      </c>
      <c r="H79" s="157"/>
      <c r="I79" s="157">
        <f>SUM(I80:I83)</f>
        <v>4513.79</v>
      </c>
      <c r="J79" s="157"/>
      <c r="K79" s="157">
        <f>SUM(K80:K83)</f>
        <v>3574.89</v>
      </c>
      <c r="L79" s="157"/>
      <c r="M79" s="157">
        <f>SUM(M80:M83)</f>
        <v>0</v>
      </c>
      <c r="N79" s="156"/>
      <c r="O79" s="156">
        <f>SUM(O80:O83)</f>
        <v>0.1</v>
      </c>
      <c r="P79" s="156"/>
      <c r="Q79" s="156">
        <f>SUM(Q80:Q83)</f>
        <v>0</v>
      </c>
      <c r="R79" s="157"/>
      <c r="S79" s="157"/>
      <c r="T79" s="157"/>
      <c r="U79" s="157"/>
      <c r="V79" s="157">
        <f>SUM(V80:V83)</f>
        <v>5.25</v>
      </c>
      <c r="W79" s="157"/>
      <c r="X79" s="157"/>
      <c r="Y79" s="157"/>
      <c r="AG79" t="s">
        <v>139</v>
      </c>
    </row>
    <row r="80" spans="1:60" ht="22.5" outlineLevel="1" x14ac:dyDescent="0.2">
      <c r="A80" s="171">
        <v>54</v>
      </c>
      <c r="B80" s="172" t="s">
        <v>260</v>
      </c>
      <c r="C80" s="178" t="s">
        <v>261</v>
      </c>
      <c r="D80" s="173" t="s">
        <v>142</v>
      </c>
      <c r="E80" s="174">
        <v>4.7300000000000004</v>
      </c>
      <c r="F80" s="175"/>
      <c r="G80" s="176">
        <f>ROUND(E80*F80,2)</f>
        <v>0</v>
      </c>
      <c r="H80" s="155">
        <v>0</v>
      </c>
      <c r="I80" s="154">
        <f>ROUND(E80*H80,2)</f>
        <v>0</v>
      </c>
      <c r="J80" s="155">
        <v>673</v>
      </c>
      <c r="K80" s="154">
        <f>ROUND(E80*J80,2)</f>
        <v>3183.29</v>
      </c>
      <c r="L80" s="154">
        <v>21</v>
      </c>
      <c r="M80" s="154">
        <f>G80*(1+L80/100)</f>
        <v>0</v>
      </c>
      <c r="N80" s="153">
        <v>0</v>
      </c>
      <c r="O80" s="153">
        <f>ROUND(E80*N80,2)</f>
        <v>0</v>
      </c>
      <c r="P80" s="153">
        <v>0</v>
      </c>
      <c r="Q80" s="153">
        <f>ROUND(E80*P80,2)</f>
        <v>0</v>
      </c>
      <c r="R80" s="154"/>
      <c r="S80" s="154" t="s">
        <v>143</v>
      </c>
      <c r="T80" s="154" t="s">
        <v>143</v>
      </c>
      <c r="U80" s="154">
        <v>0.97799999999999998</v>
      </c>
      <c r="V80" s="154">
        <f>ROUND(E80*U80,2)</f>
        <v>4.63</v>
      </c>
      <c r="W80" s="154"/>
      <c r="X80" s="154" t="s">
        <v>144</v>
      </c>
      <c r="Y80" s="154" t="s">
        <v>145</v>
      </c>
      <c r="Z80" s="146"/>
      <c r="AA80" s="146"/>
      <c r="AB80" s="146"/>
      <c r="AC80" s="146"/>
      <c r="AD80" s="146"/>
      <c r="AE80" s="146"/>
      <c r="AF80" s="146"/>
      <c r="AG80" s="146" t="s">
        <v>146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1" x14ac:dyDescent="0.2">
      <c r="A81" s="165">
        <v>55</v>
      </c>
      <c r="B81" s="166" t="s">
        <v>262</v>
      </c>
      <c r="C81" s="179" t="s">
        <v>263</v>
      </c>
      <c r="D81" s="167" t="s">
        <v>158</v>
      </c>
      <c r="E81" s="168">
        <v>8.8000000000000007</v>
      </c>
      <c r="F81" s="169"/>
      <c r="G81" s="170">
        <f>ROUND(E81*F81,2)</f>
        <v>0</v>
      </c>
      <c r="H81" s="155">
        <v>39.5</v>
      </c>
      <c r="I81" s="154">
        <f>ROUND(E81*H81,2)</f>
        <v>347.6</v>
      </c>
      <c r="J81" s="155">
        <v>44.5</v>
      </c>
      <c r="K81" s="154">
        <f>ROUND(E81*J81,2)</f>
        <v>391.6</v>
      </c>
      <c r="L81" s="154">
        <v>21</v>
      </c>
      <c r="M81" s="154">
        <f>G81*(1+L81/100)</f>
        <v>0</v>
      </c>
      <c r="N81" s="153">
        <v>4.0000000000000003E-5</v>
      </c>
      <c r="O81" s="153">
        <f>ROUND(E81*N81,2)</f>
        <v>0</v>
      </c>
      <c r="P81" s="153">
        <v>0</v>
      </c>
      <c r="Q81" s="153">
        <f>ROUND(E81*P81,2)</f>
        <v>0</v>
      </c>
      <c r="R81" s="154"/>
      <c r="S81" s="154" t="s">
        <v>143</v>
      </c>
      <c r="T81" s="154" t="s">
        <v>143</v>
      </c>
      <c r="U81" s="154">
        <v>7.0000000000000007E-2</v>
      </c>
      <c r="V81" s="154">
        <f>ROUND(E81*U81,2)</f>
        <v>0.62</v>
      </c>
      <c r="W81" s="154"/>
      <c r="X81" s="154" t="s">
        <v>144</v>
      </c>
      <c r="Y81" s="154" t="s">
        <v>145</v>
      </c>
      <c r="Z81" s="146"/>
      <c r="AA81" s="146"/>
      <c r="AB81" s="146"/>
      <c r="AC81" s="146"/>
      <c r="AD81" s="146"/>
      <c r="AE81" s="146"/>
      <c r="AF81" s="146"/>
      <c r="AG81" s="146" t="s">
        <v>146</v>
      </c>
      <c r="AH81" s="146"/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outlineLevel="1" x14ac:dyDescent="0.2">
      <c r="A82" s="171">
        <v>56</v>
      </c>
      <c r="B82" s="172" t="s">
        <v>264</v>
      </c>
      <c r="C82" s="178" t="s">
        <v>265</v>
      </c>
      <c r="D82" s="173" t="s">
        <v>142</v>
      </c>
      <c r="E82" s="174">
        <v>4.7300000000000004</v>
      </c>
      <c r="F82" s="175"/>
      <c r="G82" s="176">
        <f>ROUND(E82*F82,2)</f>
        <v>0</v>
      </c>
      <c r="H82" s="155">
        <v>16.2</v>
      </c>
      <c r="I82" s="154">
        <f>ROUND(E82*H82,2)</f>
        <v>76.63</v>
      </c>
      <c r="J82" s="155">
        <v>0</v>
      </c>
      <c r="K82" s="154">
        <f>ROUND(E82*J82,2)</f>
        <v>0</v>
      </c>
      <c r="L82" s="154">
        <v>21</v>
      </c>
      <c r="M82" s="154">
        <f>G82*(1+L82/100)</f>
        <v>0</v>
      </c>
      <c r="N82" s="153">
        <v>5.9999999999999995E-4</v>
      </c>
      <c r="O82" s="153">
        <f>ROUND(E82*N82,2)</f>
        <v>0</v>
      </c>
      <c r="P82" s="153">
        <v>0</v>
      </c>
      <c r="Q82" s="153">
        <f>ROUND(E82*P82,2)</f>
        <v>0</v>
      </c>
      <c r="R82" s="154"/>
      <c r="S82" s="154" t="s">
        <v>143</v>
      </c>
      <c r="T82" s="154" t="s">
        <v>143</v>
      </c>
      <c r="U82" s="154">
        <v>0</v>
      </c>
      <c r="V82" s="154">
        <f>ROUND(E82*U82,2)</f>
        <v>0</v>
      </c>
      <c r="W82" s="154"/>
      <c r="X82" s="154" t="s">
        <v>144</v>
      </c>
      <c r="Y82" s="154" t="s">
        <v>145</v>
      </c>
      <c r="Z82" s="146"/>
      <c r="AA82" s="146"/>
      <c r="AB82" s="146"/>
      <c r="AC82" s="146"/>
      <c r="AD82" s="146"/>
      <c r="AE82" s="146"/>
      <c r="AF82" s="146"/>
      <c r="AG82" s="146" t="s">
        <v>146</v>
      </c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ht="22.5" outlineLevel="1" x14ac:dyDescent="0.2">
      <c r="A83" s="171">
        <v>57</v>
      </c>
      <c r="B83" s="172" t="s">
        <v>266</v>
      </c>
      <c r="C83" s="178" t="s">
        <v>267</v>
      </c>
      <c r="D83" s="173" t="s">
        <v>142</v>
      </c>
      <c r="E83" s="174">
        <v>5.2030000000000003</v>
      </c>
      <c r="F83" s="175"/>
      <c r="G83" s="176">
        <f>ROUND(E83*F83,2)</f>
        <v>0</v>
      </c>
      <c r="H83" s="155">
        <v>786</v>
      </c>
      <c r="I83" s="154">
        <f>ROUND(E83*H83,2)</f>
        <v>4089.56</v>
      </c>
      <c r="J83" s="155">
        <v>0</v>
      </c>
      <c r="K83" s="154">
        <f>ROUND(E83*J83,2)</f>
        <v>0</v>
      </c>
      <c r="L83" s="154">
        <v>21</v>
      </c>
      <c r="M83" s="154">
        <f>G83*(1+L83/100)</f>
        <v>0</v>
      </c>
      <c r="N83" s="153">
        <v>1.9199999999999998E-2</v>
      </c>
      <c r="O83" s="153">
        <f>ROUND(E83*N83,2)</f>
        <v>0.1</v>
      </c>
      <c r="P83" s="153">
        <v>0</v>
      </c>
      <c r="Q83" s="153">
        <f>ROUND(E83*P83,2)</f>
        <v>0</v>
      </c>
      <c r="R83" s="154" t="s">
        <v>235</v>
      </c>
      <c r="S83" s="154" t="s">
        <v>143</v>
      </c>
      <c r="T83" s="154" t="s">
        <v>143</v>
      </c>
      <c r="U83" s="154">
        <v>0</v>
      </c>
      <c r="V83" s="154">
        <f>ROUND(E83*U83,2)</f>
        <v>0</v>
      </c>
      <c r="W83" s="154"/>
      <c r="X83" s="154" t="s">
        <v>236</v>
      </c>
      <c r="Y83" s="154" t="s">
        <v>145</v>
      </c>
      <c r="Z83" s="146"/>
      <c r="AA83" s="146"/>
      <c r="AB83" s="146"/>
      <c r="AC83" s="146"/>
      <c r="AD83" s="146"/>
      <c r="AE83" s="146"/>
      <c r="AF83" s="146"/>
      <c r="AG83" s="146" t="s">
        <v>237</v>
      </c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x14ac:dyDescent="0.2">
      <c r="A84" s="158" t="s">
        <v>138</v>
      </c>
      <c r="B84" s="159" t="s">
        <v>95</v>
      </c>
      <c r="C84" s="177" t="s">
        <v>96</v>
      </c>
      <c r="D84" s="160"/>
      <c r="E84" s="161"/>
      <c r="F84" s="162"/>
      <c r="G84" s="163">
        <f>SUMIF(AG85:AG89,"&lt;&gt;NOR",G85:G89)</f>
        <v>0</v>
      </c>
      <c r="H84" s="157"/>
      <c r="I84" s="157">
        <f>SUM(I85:I89)</f>
        <v>28977.1</v>
      </c>
      <c r="J84" s="157"/>
      <c r="K84" s="157">
        <f>SUM(K85:K89)</f>
        <v>10213.579999999998</v>
      </c>
      <c r="L84" s="157"/>
      <c r="M84" s="157">
        <f>SUM(M85:M89)</f>
        <v>0</v>
      </c>
      <c r="N84" s="156"/>
      <c r="O84" s="156">
        <f>SUM(O85:O89)</f>
        <v>0.09</v>
      </c>
      <c r="P84" s="156"/>
      <c r="Q84" s="156">
        <f>SUM(Q85:Q89)</f>
        <v>0.08</v>
      </c>
      <c r="R84" s="157"/>
      <c r="S84" s="157"/>
      <c r="T84" s="157"/>
      <c r="U84" s="157"/>
      <c r="V84" s="157">
        <f>SUM(V85:V89)</f>
        <v>16.560000000000002</v>
      </c>
      <c r="W84" s="157"/>
      <c r="X84" s="157"/>
      <c r="Y84" s="157"/>
      <c r="AG84" t="s">
        <v>139</v>
      </c>
    </row>
    <row r="85" spans="1:60" outlineLevel="1" x14ac:dyDescent="0.2">
      <c r="A85" s="165">
        <v>58</v>
      </c>
      <c r="B85" s="166" t="s">
        <v>268</v>
      </c>
      <c r="C85" s="179" t="s">
        <v>269</v>
      </c>
      <c r="D85" s="167" t="s">
        <v>158</v>
      </c>
      <c r="E85" s="168">
        <v>22.76</v>
      </c>
      <c r="F85" s="169"/>
      <c r="G85" s="170">
        <f>ROUND(E85*F85,2)</f>
        <v>0</v>
      </c>
      <c r="H85" s="155">
        <v>48.05</v>
      </c>
      <c r="I85" s="154">
        <f>ROUND(E85*H85,2)</f>
        <v>1093.6199999999999</v>
      </c>
      <c r="J85" s="155">
        <v>146.44999999999999</v>
      </c>
      <c r="K85" s="154">
        <f>ROUND(E85*J85,2)</f>
        <v>3333.2</v>
      </c>
      <c r="L85" s="154">
        <v>21</v>
      </c>
      <c r="M85" s="154">
        <f>G85*(1+L85/100)</f>
        <v>0</v>
      </c>
      <c r="N85" s="153">
        <v>1.4999999999999999E-4</v>
      </c>
      <c r="O85" s="153">
        <f>ROUND(E85*N85,2)</f>
        <v>0</v>
      </c>
      <c r="P85" s="153">
        <v>0</v>
      </c>
      <c r="Q85" s="153">
        <f>ROUND(E85*P85,2)</f>
        <v>0</v>
      </c>
      <c r="R85" s="154"/>
      <c r="S85" s="154" t="s">
        <v>143</v>
      </c>
      <c r="T85" s="154" t="s">
        <v>143</v>
      </c>
      <c r="U85" s="154">
        <v>0.23</v>
      </c>
      <c r="V85" s="154">
        <f>ROUND(E85*U85,2)</f>
        <v>5.23</v>
      </c>
      <c r="W85" s="154"/>
      <c r="X85" s="154" t="s">
        <v>144</v>
      </c>
      <c r="Y85" s="154" t="s">
        <v>145</v>
      </c>
      <c r="Z85" s="146"/>
      <c r="AA85" s="146"/>
      <c r="AB85" s="146"/>
      <c r="AC85" s="146"/>
      <c r="AD85" s="146"/>
      <c r="AE85" s="146"/>
      <c r="AF85" s="146"/>
      <c r="AG85" s="146" t="s">
        <v>146</v>
      </c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outlineLevel="1" x14ac:dyDescent="0.2">
      <c r="A86" s="171">
        <v>59</v>
      </c>
      <c r="B86" s="172" t="s">
        <v>270</v>
      </c>
      <c r="C86" s="178" t="s">
        <v>271</v>
      </c>
      <c r="D86" s="173" t="s">
        <v>142</v>
      </c>
      <c r="E86" s="174">
        <v>23.378</v>
      </c>
      <c r="F86" s="175"/>
      <c r="G86" s="176">
        <f>ROUND(E86*F86,2)</f>
        <v>0</v>
      </c>
      <c r="H86" s="155">
        <v>0</v>
      </c>
      <c r="I86" s="154">
        <f>ROUND(E86*H86,2)</f>
        <v>0</v>
      </c>
      <c r="J86" s="155">
        <v>52.7</v>
      </c>
      <c r="K86" s="154">
        <f>ROUND(E86*J86,2)</f>
        <v>1232.02</v>
      </c>
      <c r="L86" s="154">
        <v>21</v>
      </c>
      <c r="M86" s="154">
        <f>G86*(1+L86/100)</f>
        <v>0</v>
      </c>
      <c r="N86" s="153">
        <v>0</v>
      </c>
      <c r="O86" s="153">
        <f>ROUND(E86*N86,2)</f>
        <v>0</v>
      </c>
      <c r="P86" s="153">
        <v>3.5000000000000001E-3</v>
      </c>
      <c r="Q86" s="153">
        <f>ROUND(E86*P86,2)</f>
        <v>0.08</v>
      </c>
      <c r="R86" s="154"/>
      <c r="S86" s="154" t="s">
        <v>143</v>
      </c>
      <c r="T86" s="154" t="s">
        <v>143</v>
      </c>
      <c r="U86" s="154">
        <v>0.105</v>
      </c>
      <c r="V86" s="154">
        <f>ROUND(E86*U86,2)</f>
        <v>2.4500000000000002</v>
      </c>
      <c r="W86" s="154"/>
      <c r="X86" s="154" t="s">
        <v>144</v>
      </c>
      <c r="Y86" s="154" t="s">
        <v>145</v>
      </c>
      <c r="Z86" s="146"/>
      <c r="AA86" s="146"/>
      <c r="AB86" s="146"/>
      <c r="AC86" s="146"/>
      <c r="AD86" s="146"/>
      <c r="AE86" s="146"/>
      <c r="AF86" s="146"/>
      <c r="AG86" s="146" t="s">
        <v>146</v>
      </c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</row>
    <row r="87" spans="1:60" ht="22.5" outlineLevel="1" x14ac:dyDescent="0.2">
      <c r="A87" s="171">
        <v>60</v>
      </c>
      <c r="B87" s="172" t="s">
        <v>272</v>
      </c>
      <c r="C87" s="178" t="s">
        <v>273</v>
      </c>
      <c r="D87" s="173" t="s">
        <v>142</v>
      </c>
      <c r="E87" s="174">
        <v>23.378</v>
      </c>
      <c r="F87" s="175"/>
      <c r="G87" s="176">
        <f>ROUND(E87*F87,2)</f>
        <v>0</v>
      </c>
      <c r="H87" s="155">
        <v>56.89</v>
      </c>
      <c r="I87" s="154">
        <f>ROUND(E87*H87,2)</f>
        <v>1329.97</v>
      </c>
      <c r="J87" s="155">
        <v>241.61</v>
      </c>
      <c r="K87" s="154">
        <f>ROUND(E87*J87,2)</f>
        <v>5648.36</v>
      </c>
      <c r="L87" s="154">
        <v>21</v>
      </c>
      <c r="M87" s="154">
        <f>G87*(1+L87/100)</f>
        <v>0</v>
      </c>
      <c r="N87" s="153">
        <v>2.3000000000000001E-4</v>
      </c>
      <c r="O87" s="153">
        <f>ROUND(E87*N87,2)</f>
        <v>0.01</v>
      </c>
      <c r="P87" s="153">
        <v>0</v>
      </c>
      <c r="Q87" s="153">
        <f>ROUND(E87*P87,2)</f>
        <v>0</v>
      </c>
      <c r="R87" s="154"/>
      <c r="S87" s="154" t="s">
        <v>143</v>
      </c>
      <c r="T87" s="154" t="s">
        <v>143</v>
      </c>
      <c r="U87" s="154">
        <v>0.38</v>
      </c>
      <c r="V87" s="154">
        <f>ROUND(E87*U87,2)</f>
        <v>8.8800000000000008</v>
      </c>
      <c r="W87" s="154"/>
      <c r="X87" s="154" t="s">
        <v>144</v>
      </c>
      <c r="Y87" s="154" t="s">
        <v>145</v>
      </c>
      <c r="Z87" s="146"/>
      <c r="AA87" s="146"/>
      <c r="AB87" s="146"/>
      <c r="AC87" s="146"/>
      <c r="AD87" s="146"/>
      <c r="AE87" s="146"/>
      <c r="AF87" s="146"/>
      <c r="AG87" s="146" t="s">
        <v>146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ht="22.5" outlineLevel="1" x14ac:dyDescent="0.2">
      <c r="A88" s="171">
        <v>61</v>
      </c>
      <c r="B88" s="172" t="s">
        <v>274</v>
      </c>
      <c r="C88" s="178" t="s">
        <v>275</v>
      </c>
      <c r="D88" s="173" t="s">
        <v>158</v>
      </c>
      <c r="E88" s="174">
        <v>22.76</v>
      </c>
      <c r="F88" s="175"/>
      <c r="G88" s="176">
        <f>ROUND(E88*F88,2)</f>
        <v>0</v>
      </c>
      <c r="H88" s="155">
        <v>29.2</v>
      </c>
      <c r="I88" s="154">
        <f>ROUND(E88*H88,2)</f>
        <v>664.59</v>
      </c>
      <c r="J88" s="155">
        <v>0</v>
      </c>
      <c r="K88" s="154">
        <f>ROUND(E88*J88,2)</f>
        <v>0</v>
      </c>
      <c r="L88" s="154">
        <v>21</v>
      </c>
      <c r="M88" s="154">
        <f>G88*(1+L88/100)</f>
        <v>0</v>
      </c>
      <c r="N88" s="153">
        <v>6.0000000000000002E-5</v>
      </c>
      <c r="O88" s="153">
        <f>ROUND(E88*N88,2)</f>
        <v>0</v>
      </c>
      <c r="P88" s="153">
        <v>0</v>
      </c>
      <c r="Q88" s="153">
        <f>ROUND(E88*P88,2)</f>
        <v>0</v>
      </c>
      <c r="R88" s="154" t="s">
        <v>235</v>
      </c>
      <c r="S88" s="154" t="s">
        <v>143</v>
      </c>
      <c r="T88" s="154" t="s">
        <v>143</v>
      </c>
      <c r="U88" s="154">
        <v>0</v>
      </c>
      <c r="V88" s="154">
        <f>ROUND(E88*U88,2)</f>
        <v>0</v>
      </c>
      <c r="W88" s="154"/>
      <c r="X88" s="154" t="s">
        <v>236</v>
      </c>
      <c r="Y88" s="154" t="s">
        <v>145</v>
      </c>
      <c r="Z88" s="146"/>
      <c r="AA88" s="146"/>
      <c r="AB88" s="146"/>
      <c r="AC88" s="146"/>
      <c r="AD88" s="146"/>
      <c r="AE88" s="146"/>
      <c r="AF88" s="146"/>
      <c r="AG88" s="146" t="s">
        <v>237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ht="22.5" outlineLevel="1" x14ac:dyDescent="0.2">
      <c r="A89" s="171">
        <v>62</v>
      </c>
      <c r="B89" s="172" t="s">
        <v>276</v>
      </c>
      <c r="C89" s="178" t="s">
        <v>277</v>
      </c>
      <c r="D89" s="173" t="s">
        <v>142</v>
      </c>
      <c r="E89" s="174">
        <v>29.22</v>
      </c>
      <c r="F89" s="175"/>
      <c r="G89" s="176">
        <f>ROUND(E89*F89,2)</f>
        <v>0</v>
      </c>
      <c r="H89" s="155">
        <v>886</v>
      </c>
      <c r="I89" s="154">
        <f>ROUND(E89*H89,2)</f>
        <v>25888.92</v>
      </c>
      <c r="J89" s="155">
        <v>0</v>
      </c>
      <c r="K89" s="154">
        <f>ROUND(E89*J89,2)</f>
        <v>0</v>
      </c>
      <c r="L89" s="154">
        <v>21</v>
      </c>
      <c r="M89" s="154">
        <f>G89*(1+L89/100)</f>
        <v>0</v>
      </c>
      <c r="N89" s="153">
        <v>2.7499999999999998E-3</v>
      </c>
      <c r="O89" s="153">
        <f>ROUND(E89*N89,2)</f>
        <v>0.08</v>
      </c>
      <c r="P89" s="153">
        <v>0</v>
      </c>
      <c r="Q89" s="153">
        <f>ROUND(E89*P89,2)</f>
        <v>0</v>
      </c>
      <c r="R89" s="154" t="s">
        <v>235</v>
      </c>
      <c r="S89" s="154" t="s">
        <v>143</v>
      </c>
      <c r="T89" s="154" t="s">
        <v>143</v>
      </c>
      <c r="U89" s="154">
        <v>0</v>
      </c>
      <c r="V89" s="154">
        <f>ROUND(E89*U89,2)</f>
        <v>0</v>
      </c>
      <c r="W89" s="154"/>
      <c r="X89" s="154" t="s">
        <v>236</v>
      </c>
      <c r="Y89" s="154" t="s">
        <v>145</v>
      </c>
      <c r="Z89" s="146"/>
      <c r="AA89" s="146"/>
      <c r="AB89" s="146"/>
      <c r="AC89" s="146"/>
      <c r="AD89" s="146"/>
      <c r="AE89" s="146"/>
      <c r="AF89" s="146"/>
      <c r="AG89" s="146" t="s">
        <v>237</v>
      </c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x14ac:dyDescent="0.2">
      <c r="A90" s="158" t="s">
        <v>138</v>
      </c>
      <c r="B90" s="159" t="s">
        <v>97</v>
      </c>
      <c r="C90" s="177" t="s">
        <v>98</v>
      </c>
      <c r="D90" s="160"/>
      <c r="E90" s="161"/>
      <c r="F90" s="162"/>
      <c r="G90" s="163">
        <f>SUMIF(AG91:AG93,"&lt;&gt;NOR",G91:G93)</f>
        <v>0</v>
      </c>
      <c r="H90" s="157"/>
      <c r="I90" s="157">
        <f>SUM(I91:I93)</f>
        <v>13505.25</v>
      </c>
      <c r="J90" s="157"/>
      <c r="K90" s="157">
        <f>SUM(K91:K93)</f>
        <v>16933.830000000002</v>
      </c>
      <c r="L90" s="157"/>
      <c r="M90" s="157">
        <f>SUM(M91:M93)</f>
        <v>0</v>
      </c>
      <c r="N90" s="156"/>
      <c r="O90" s="156">
        <f>SUM(O91:O93)</f>
        <v>0.4</v>
      </c>
      <c r="P90" s="156"/>
      <c r="Q90" s="156">
        <f>SUM(Q91:Q93)</f>
        <v>0</v>
      </c>
      <c r="R90" s="157"/>
      <c r="S90" s="157"/>
      <c r="T90" s="157"/>
      <c r="U90" s="157"/>
      <c r="V90" s="157">
        <f>SUM(V91:V93)</f>
        <v>26.48</v>
      </c>
      <c r="W90" s="157"/>
      <c r="X90" s="157"/>
      <c r="Y90" s="157"/>
      <c r="AG90" t="s">
        <v>139</v>
      </c>
    </row>
    <row r="91" spans="1:60" outlineLevel="1" x14ac:dyDescent="0.2">
      <c r="A91" s="171">
        <v>63</v>
      </c>
      <c r="B91" s="172" t="s">
        <v>278</v>
      </c>
      <c r="C91" s="178" t="s">
        <v>279</v>
      </c>
      <c r="D91" s="173" t="s">
        <v>142</v>
      </c>
      <c r="E91" s="174">
        <v>20.56</v>
      </c>
      <c r="F91" s="175"/>
      <c r="G91" s="176">
        <f>ROUND(E91*F91,2)</f>
        <v>0</v>
      </c>
      <c r="H91" s="155">
        <v>8.1</v>
      </c>
      <c r="I91" s="154">
        <f>ROUND(E91*H91,2)</f>
        <v>166.54</v>
      </c>
      <c r="J91" s="155">
        <v>0</v>
      </c>
      <c r="K91" s="154">
        <f>ROUND(E91*J91,2)</f>
        <v>0</v>
      </c>
      <c r="L91" s="154">
        <v>21</v>
      </c>
      <c r="M91" s="154">
        <f>G91*(1+L91/100)</f>
        <v>0</v>
      </c>
      <c r="N91" s="153">
        <v>2.9999999999999997E-4</v>
      </c>
      <c r="O91" s="153">
        <f>ROUND(E91*N91,2)</f>
        <v>0.01</v>
      </c>
      <c r="P91" s="153">
        <v>0</v>
      </c>
      <c r="Q91" s="153">
        <f>ROUND(E91*P91,2)</f>
        <v>0</v>
      </c>
      <c r="R91" s="154"/>
      <c r="S91" s="154" t="s">
        <v>143</v>
      </c>
      <c r="T91" s="154" t="s">
        <v>143</v>
      </c>
      <c r="U91" s="154">
        <v>0</v>
      </c>
      <c r="V91" s="154">
        <f>ROUND(E91*U91,2)</f>
        <v>0</v>
      </c>
      <c r="W91" s="154"/>
      <c r="X91" s="154" t="s">
        <v>144</v>
      </c>
      <c r="Y91" s="154" t="s">
        <v>145</v>
      </c>
      <c r="Z91" s="146"/>
      <c r="AA91" s="146"/>
      <c r="AB91" s="146"/>
      <c r="AC91" s="146"/>
      <c r="AD91" s="146"/>
      <c r="AE91" s="146"/>
      <c r="AF91" s="146"/>
      <c r="AG91" s="146" t="s">
        <v>146</v>
      </c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ht="22.5" outlineLevel="1" x14ac:dyDescent="0.2">
      <c r="A92" s="171">
        <v>64</v>
      </c>
      <c r="B92" s="172" t="s">
        <v>280</v>
      </c>
      <c r="C92" s="178" t="s">
        <v>281</v>
      </c>
      <c r="D92" s="173" t="s">
        <v>142</v>
      </c>
      <c r="E92" s="174">
        <v>20.56</v>
      </c>
      <c r="F92" s="175"/>
      <c r="G92" s="176">
        <f>ROUND(E92*F92,2)</f>
        <v>0</v>
      </c>
      <c r="H92" s="155">
        <v>193.37</v>
      </c>
      <c r="I92" s="154">
        <f>ROUND(E92*H92,2)</f>
        <v>3975.69</v>
      </c>
      <c r="J92" s="155">
        <v>823.63</v>
      </c>
      <c r="K92" s="154">
        <f>ROUND(E92*J92,2)</f>
        <v>16933.830000000002</v>
      </c>
      <c r="L92" s="154">
        <v>21</v>
      </c>
      <c r="M92" s="154">
        <f>G92*(1+L92/100)</f>
        <v>0</v>
      </c>
      <c r="N92" s="153">
        <v>5.3499999999999997E-3</v>
      </c>
      <c r="O92" s="153">
        <f>ROUND(E92*N92,2)</f>
        <v>0.11</v>
      </c>
      <c r="P92" s="153">
        <v>0</v>
      </c>
      <c r="Q92" s="153">
        <f>ROUND(E92*P92,2)</f>
        <v>0</v>
      </c>
      <c r="R92" s="154"/>
      <c r="S92" s="154" t="s">
        <v>143</v>
      </c>
      <c r="T92" s="154" t="s">
        <v>143</v>
      </c>
      <c r="U92" s="154">
        <v>1.288</v>
      </c>
      <c r="V92" s="154">
        <f>ROUND(E92*U92,2)</f>
        <v>26.48</v>
      </c>
      <c r="W92" s="154"/>
      <c r="X92" s="154" t="s">
        <v>144</v>
      </c>
      <c r="Y92" s="154" t="s">
        <v>145</v>
      </c>
      <c r="Z92" s="146"/>
      <c r="AA92" s="146"/>
      <c r="AB92" s="146"/>
      <c r="AC92" s="146"/>
      <c r="AD92" s="146"/>
      <c r="AE92" s="146"/>
      <c r="AF92" s="146"/>
      <c r="AG92" s="146" t="s">
        <v>146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ht="22.5" outlineLevel="1" x14ac:dyDescent="0.2">
      <c r="A93" s="171">
        <v>65</v>
      </c>
      <c r="B93" s="172" t="s">
        <v>282</v>
      </c>
      <c r="C93" s="178" t="s">
        <v>283</v>
      </c>
      <c r="D93" s="173" t="s">
        <v>142</v>
      </c>
      <c r="E93" s="174">
        <v>22.616</v>
      </c>
      <c r="F93" s="175"/>
      <c r="G93" s="176">
        <f>ROUND(E93*F93,2)</f>
        <v>0</v>
      </c>
      <c r="H93" s="155">
        <v>414</v>
      </c>
      <c r="I93" s="154">
        <f>ROUND(E93*H93,2)</f>
        <v>9363.02</v>
      </c>
      <c r="J93" s="155">
        <v>0</v>
      </c>
      <c r="K93" s="154">
        <f>ROUND(E93*J93,2)</f>
        <v>0</v>
      </c>
      <c r="L93" s="154">
        <v>21</v>
      </c>
      <c r="M93" s="154">
        <f>G93*(1+L93/100)</f>
        <v>0</v>
      </c>
      <c r="N93" s="153">
        <v>1.2200000000000001E-2</v>
      </c>
      <c r="O93" s="153">
        <f>ROUND(E93*N93,2)</f>
        <v>0.28000000000000003</v>
      </c>
      <c r="P93" s="153">
        <v>0</v>
      </c>
      <c r="Q93" s="153">
        <f>ROUND(E93*P93,2)</f>
        <v>0</v>
      </c>
      <c r="R93" s="154" t="s">
        <v>235</v>
      </c>
      <c r="S93" s="154" t="s">
        <v>143</v>
      </c>
      <c r="T93" s="154" t="s">
        <v>143</v>
      </c>
      <c r="U93" s="154">
        <v>0</v>
      </c>
      <c r="V93" s="154">
        <f>ROUND(E93*U93,2)</f>
        <v>0</v>
      </c>
      <c r="W93" s="154"/>
      <c r="X93" s="154" t="s">
        <v>236</v>
      </c>
      <c r="Y93" s="154" t="s">
        <v>145</v>
      </c>
      <c r="Z93" s="146"/>
      <c r="AA93" s="146"/>
      <c r="AB93" s="146"/>
      <c r="AC93" s="146"/>
      <c r="AD93" s="146"/>
      <c r="AE93" s="146"/>
      <c r="AF93" s="146"/>
      <c r="AG93" s="146" t="s">
        <v>237</v>
      </c>
      <c r="AH93" s="146"/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x14ac:dyDescent="0.2">
      <c r="A94" s="158" t="s">
        <v>138</v>
      </c>
      <c r="B94" s="159" t="s">
        <v>99</v>
      </c>
      <c r="C94" s="177" t="s">
        <v>100</v>
      </c>
      <c r="D94" s="160"/>
      <c r="E94" s="161"/>
      <c r="F94" s="162"/>
      <c r="G94" s="163">
        <f>SUMIF(AG95:AG95,"&lt;&gt;NOR",G95:G95)</f>
        <v>0</v>
      </c>
      <c r="H94" s="157"/>
      <c r="I94" s="157">
        <f>SUM(I95:I95)</f>
        <v>409.2</v>
      </c>
      <c r="J94" s="157"/>
      <c r="K94" s="157">
        <f>SUM(K95:K95)</f>
        <v>686.8</v>
      </c>
      <c r="L94" s="157"/>
      <c r="M94" s="157">
        <f>SUM(M95:M95)</f>
        <v>0</v>
      </c>
      <c r="N94" s="156"/>
      <c r="O94" s="156">
        <f>SUM(O95:O95)</f>
        <v>0</v>
      </c>
      <c r="P94" s="156"/>
      <c r="Q94" s="156">
        <f>SUM(Q95:Q95)</f>
        <v>0</v>
      </c>
      <c r="R94" s="157"/>
      <c r="S94" s="157"/>
      <c r="T94" s="157"/>
      <c r="U94" s="157"/>
      <c r="V94" s="157">
        <f>SUM(V95:V95)</f>
        <v>1.1499999999999999</v>
      </c>
      <c r="W94" s="157"/>
      <c r="X94" s="157"/>
      <c r="Y94" s="157"/>
      <c r="AG94" t="s">
        <v>139</v>
      </c>
    </row>
    <row r="95" spans="1:60" outlineLevel="1" x14ac:dyDescent="0.2">
      <c r="A95" s="165">
        <v>66</v>
      </c>
      <c r="B95" s="166" t="s">
        <v>284</v>
      </c>
      <c r="C95" s="179" t="s">
        <v>285</v>
      </c>
      <c r="D95" s="167" t="s">
        <v>142</v>
      </c>
      <c r="E95" s="168">
        <v>4</v>
      </c>
      <c r="F95" s="169"/>
      <c r="G95" s="170">
        <f>ROUND(E95*F95,2)</f>
        <v>0</v>
      </c>
      <c r="H95" s="155">
        <v>102.3</v>
      </c>
      <c r="I95" s="154">
        <f>ROUND(E95*H95,2)</f>
        <v>409.2</v>
      </c>
      <c r="J95" s="155">
        <v>171.7</v>
      </c>
      <c r="K95" s="154">
        <f>ROUND(E95*J95,2)</f>
        <v>686.8</v>
      </c>
      <c r="L95" s="154">
        <v>21</v>
      </c>
      <c r="M95" s="154">
        <f>G95*(1+L95/100)</f>
        <v>0</v>
      </c>
      <c r="N95" s="153">
        <v>4.0999999999999999E-4</v>
      </c>
      <c r="O95" s="153">
        <f>ROUND(E95*N95,2)</f>
        <v>0</v>
      </c>
      <c r="P95" s="153">
        <v>0</v>
      </c>
      <c r="Q95" s="153">
        <f>ROUND(E95*P95,2)</f>
        <v>0</v>
      </c>
      <c r="R95" s="154"/>
      <c r="S95" s="154" t="s">
        <v>143</v>
      </c>
      <c r="T95" s="154" t="s">
        <v>143</v>
      </c>
      <c r="U95" s="154">
        <v>0.28699999999999998</v>
      </c>
      <c r="V95" s="154">
        <f>ROUND(E95*U95,2)</f>
        <v>1.1499999999999999</v>
      </c>
      <c r="W95" s="154"/>
      <c r="X95" s="154" t="s">
        <v>144</v>
      </c>
      <c r="Y95" s="154" t="s">
        <v>145</v>
      </c>
      <c r="Z95" s="146"/>
      <c r="AA95" s="146"/>
      <c r="AB95" s="146"/>
      <c r="AC95" s="146"/>
      <c r="AD95" s="146"/>
      <c r="AE95" s="146"/>
      <c r="AF95" s="146"/>
      <c r="AG95" s="146" t="s">
        <v>146</v>
      </c>
      <c r="AH95" s="146"/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x14ac:dyDescent="0.2">
      <c r="A96" s="158" t="s">
        <v>138</v>
      </c>
      <c r="B96" s="159" t="s">
        <v>101</v>
      </c>
      <c r="C96" s="177" t="s">
        <v>102</v>
      </c>
      <c r="D96" s="160"/>
      <c r="E96" s="161"/>
      <c r="F96" s="162"/>
      <c r="G96" s="163">
        <f>SUMIF(AG97:AG98,"&lt;&gt;NOR",G97:G98)</f>
        <v>0</v>
      </c>
      <c r="H96" s="157"/>
      <c r="I96" s="157">
        <f>SUM(I97:I98)</f>
        <v>677.77</v>
      </c>
      <c r="J96" s="157"/>
      <c r="K96" s="157">
        <f>SUM(K97:K98)</f>
        <v>4311.04</v>
      </c>
      <c r="L96" s="157"/>
      <c r="M96" s="157">
        <f>SUM(M97:M98)</f>
        <v>0</v>
      </c>
      <c r="N96" s="156"/>
      <c r="O96" s="156">
        <f>SUM(O97:O98)</f>
        <v>0.01</v>
      </c>
      <c r="P96" s="156"/>
      <c r="Q96" s="156">
        <f>SUM(Q97:Q98)</f>
        <v>0</v>
      </c>
      <c r="R96" s="157"/>
      <c r="S96" s="157"/>
      <c r="T96" s="157"/>
      <c r="U96" s="157"/>
      <c r="V96" s="157">
        <f>SUM(V97:V98)</f>
        <v>6.7799999999999994</v>
      </c>
      <c r="W96" s="157"/>
      <c r="X96" s="157"/>
      <c r="Y96" s="157"/>
      <c r="AG96" t="s">
        <v>139</v>
      </c>
    </row>
    <row r="97" spans="1:60" outlineLevel="1" x14ac:dyDescent="0.2">
      <c r="A97" s="171">
        <v>67</v>
      </c>
      <c r="B97" s="172" t="s">
        <v>286</v>
      </c>
      <c r="C97" s="178" t="s">
        <v>287</v>
      </c>
      <c r="D97" s="173" t="s">
        <v>142</v>
      </c>
      <c r="E97" s="174">
        <v>50.392000000000003</v>
      </c>
      <c r="F97" s="175"/>
      <c r="G97" s="176">
        <f>ROUND(E97*F97,2)</f>
        <v>0</v>
      </c>
      <c r="H97" s="155">
        <v>7.41</v>
      </c>
      <c r="I97" s="154">
        <f>ROUND(E97*H97,2)</f>
        <v>373.4</v>
      </c>
      <c r="J97" s="155">
        <v>20.69</v>
      </c>
      <c r="K97" s="154">
        <f>ROUND(E97*J97,2)</f>
        <v>1042.6099999999999</v>
      </c>
      <c r="L97" s="154">
        <v>21</v>
      </c>
      <c r="M97" s="154">
        <f>G97*(1+L97/100)</f>
        <v>0</v>
      </c>
      <c r="N97" s="153">
        <v>6.9999999999999994E-5</v>
      </c>
      <c r="O97" s="153">
        <f>ROUND(E97*N97,2)</f>
        <v>0</v>
      </c>
      <c r="P97" s="153">
        <v>0</v>
      </c>
      <c r="Q97" s="153">
        <f>ROUND(E97*P97,2)</f>
        <v>0</v>
      </c>
      <c r="R97" s="154"/>
      <c r="S97" s="154" t="s">
        <v>143</v>
      </c>
      <c r="T97" s="154" t="s">
        <v>143</v>
      </c>
      <c r="U97" s="154">
        <v>3.2480000000000002E-2</v>
      </c>
      <c r="V97" s="154">
        <f>ROUND(E97*U97,2)</f>
        <v>1.64</v>
      </c>
      <c r="W97" s="154"/>
      <c r="X97" s="154" t="s">
        <v>144</v>
      </c>
      <c r="Y97" s="154" t="s">
        <v>145</v>
      </c>
      <c r="Z97" s="146"/>
      <c r="AA97" s="146"/>
      <c r="AB97" s="146"/>
      <c r="AC97" s="146"/>
      <c r="AD97" s="146"/>
      <c r="AE97" s="146"/>
      <c r="AF97" s="146"/>
      <c r="AG97" s="146" t="s">
        <v>146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outlineLevel="1" x14ac:dyDescent="0.2">
      <c r="A98" s="171">
        <v>68</v>
      </c>
      <c r="B98" s="172" t="s">
        <v>288</v>
      </c>
      <c r="C98" s="178" t="s">
        <v>289</v>
      </c>
      <c r="D98" s="173" t="s">
        <v>142</v>
      </c>
      <c r="E98" s="174">
        <v>50.392000000000003</v>
      </c>
      <c r="F98" s="175"/>
      <c r="G98" s="176">
        <f>ROUND(E98*F98,2)</f>
        <v>0</v>
      </c>
      <c r="H98" s="155">
        <v>6.04</v>
      </c>
      <c r="I98" s="154">
        <f>ROUND(E98*H98,2)</f>
        <v>304.37</v>
      </c>
      <c r="J98" s="155">
        <v>64.86</v>
      </c>
      <c r="K98" s="154">
        <f>ROUND(E98*J98,2)</f>
        <v>3268.43</v>
      </c>
      <c r="L98" s="154">
        <v>21</v>
      </c>
      <c r="M98" s="154">
        <f>G98*(1+L98/100)</f>
        <v>0</v>
      </c>
      <c r="N98" s="153">
        <v>1.4999999999999999E-4</v>
      </c>
      <c r="O98" s="153">
        <f>ROUND(E98*N98,2)</f>
        <v>0.01</v>
      </c>
      <c r="P98" s="153">
        <v>0</v>
      </c>
      <c r="Q98" s="153">
        <f>ROUND(E98*P98,2)</f>
        <v>0</v>
      </c>
      <c r="R98" s="154"/>
      <c r="S98" s="154" t="s">
        <v>143</v>
      </c>
      <c r="T98" s="154" t="s">
        <v>143</v>
      </c>
      <c r="U98" s="154">
        <v>0.10191</v>
      </c>
      <c r="V98" s="154">
        <f>ROUND(E98*U98,2)</f>
        <v>5.14</v>
      </c>
      <c r="W98" s="154"/>
      <c r="X98" s="154" t="s">
        <v>144</v>
      </c>
      <c r="Y98" s="154" t="s">
        <v>145</v>
      </c>
      <c r="Z98" s="146"/>
      <c r="AA98" s="146"/>
      <c r="AB98" s="146"/>
      <c r="AC98" s="146"/>
      <c r="AD98" s="146"/>
      <c r="AE98" s="146"/>
      <c r="AF98" s="146"/>
      <c r="AG98" s="146" t="s">
        <v>146</v>
      </c>
      <c r="AH98" s="146"/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x14ac:dyDescent="0.2">
      <c r="A99" s="158" t="s">
        <v>138</v>
      </c>
      <c r="B99" s="159" t="s">
        <v>103</v>
      </c>
      <c r="C99" s="177" t="s">
        <v>104</v>
      </c>
      <c r="D99" s="160"/>
      <c r="E99" s="161"/>
      <c r="F99" s="162"/>
      <c r="G99" s="163">
        <f>SUMIF(AG100:AG106,"&lt;&gt;NOR",G100:G106)</f>
        <v>0</v>
      </c>
      <c r="H99" s="157"/>
      <c r="I99" s="157">
        <f>SUM(I100:I106)</f>
        <v>0</v>
      </c>
      <c r="J99" s="157"/>
      <c r="K99" s="157">
        <f>SUM(K100:K106)</f>
        <v>41700</v>
      </c>
      <c r="L99" s="157"/>
      <c r="M99" s="157">
        <f>SUM(M100:M106)</f>
        <v>0</v>
      </c>
      <c r="N99" s="156"/>
      <c r="O99" s="156">
        <f>SUM(O100:O106)</f>
        <v>0</v>
      </c>
      <c r="P99" s="156"/>
      <c r="Q99" s="156">
        <f>SUM(Q100:Q106)</f>
        <v>0</v>
      </c>
      <c r="R99" s="157"/>
      <c r="S99" s="157"/>
      <c r="T99" s="157"/>
      <c r="U99" s="157"/>
      <c r="V99" s="157">
        <f>SUM(V100:V106)</f>
        <v>0</v>
      </c>
      <c r="W99" s="157"/>
      <c r="X99" s="157"/>
      <c r="Y99" s="157"/>
      <c r="AG99" t="s">
        <v>139</v>
      </c>
    </row>
    <row r="100" spans="1:60" outlineLevel="1" x14ac:dyDescent="0.2">
      <c r="A100" s="171">
        <v>69</v>
      </c>
      <c r="B100" s="172" t="s">
        <v>290</v>
      </c>
      <c r="C100" s="178" t="s">
        <v>291</v>
      </c>
      <c r="D100" s="173" t="s">
        <v>292</v>
      </c>
      <c r="E100" s="174">
        <v>5</v>
      </c>
      <c r="F100" s="175"/>
      <c r="G100" s="176">
        <f t="shared" ref="G100:G106" si="14">ROUND(E100*F100,2)</f>
        <v>0</v>
      </c>
      <c r="H100" s="155">
        <v>0</v>
      </c>
      <c r="I100" s="154">
        <f t="shared" ref="I100:I106" si="15">ROUND(E100*H100,2)</f>
        <v>0</v>
      </c>
      <c r="J100" s="155">
        <v>150</v>
      </c>
      <c r="K100" s="154">
        <f t="shared" ref="K100:K106" si="16">ROUND(E100*J100,2)</f>
        <v>750</v>
      </c>
      <c r="L100" s="154">
        <v>21</v>
      </c>
      <c r="M100" s="154">
        <f t="shared" ref="M100:M106" si="17">G100*(1+L100/100)</f>
        <v>0</v>
      </c>
      <c r="N100" s="153">
        <v>0</v>
      </c>
      <c r="O100" s="153">
        <f t="shared" ref="O100:O106" si="18">ROUND(E100*N100,2)</f>
        <v>0</v>
      </c>
      <c r="P100" s="153">
        <v>0</v>
      </c>
      <c r="Q100" s="153">
        <f t="shared" ref="Q100:Q106" si="19">ROUND(E100*P100,2)</f>
        <v>0</v>
      </c>
      <c r="R100" s="154"/>
      <c r="S100" s="154" t="s">
        <v>195</v>
      </c>
      <c r="T100" s="154" t="s">
        <v>196</v>
      </c>
      <c r="U100" s="154">
        <v>0</v>
      </c>
      <c r="V100" s="154">
        <f t="shared" ref="V100:V106" si="20">ROUND(E100*U100,2)</f>
        <v>0</v>
      </c>
      <c r="W100" s="154"/>
      <c r="X100" s="154" t="s">
        <v>144</v>
      </c>
      <c r="Y100" s="154" t="s">
        <v>145</v>
      </c>
      <c r="Z100" s="146"/>
      <c r="AA100" s="146"/>
      <c r="AB100" s="146"/>
      <c r="AC100" s="146"/>
      <c r="AD100" s="146"/>
      <c r="AE100" s="146"/>
      <c r="AF100" s="146"/>
      <c r="AG100" s="146" t="s">
        <v>146</v>
      </c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ht="22.5" outlineLevel="1" x14ac:dyDescent="0.2">
      <c r="A101" s="171">
        <v>70</v>
      </c>
      <c r="B101" s="172" t="s">
        <v>293</v>
      </c>
      <c r="C101" s="178" t="s">
        <v>294</v>
      </c>
      <c r="D101" s="173" t="s">
        <v>292</v>
      </c>
      <c r="E101" s="174">
        <v>5</v>
      </c>
      <c r="F101" s="175"/>
      <c r="G101" s="176">
        <f t="shared" si="14"/>
        <v>0</v>
      </c>
      <c r="H101" s="155">
        <v>0</v>
      </c>
      <c r="I101" s="154">
        <f t="shared" si="15"/>
        <v>0</v>
      </c>
      <c r="J101" s="155">
        <v>2450</v>
      </c>
      <c r="K101" s="154">
        <f t="shared" si="16"/>
        <v>12250</v>
      </c>
      <c r="L101" s="154">
        <v>21</v>
      </c>
      <c r="M101" s="154">
        <f t="shared" si="17"/>
        <v>0</v>
      </c>
      <c r="N101" s="153">
        <v>0</v>
      </c>
      <c r="O101" s="153">
        <f t="shared" si="18"/>
        <v>0</v>
      </c>
      <c r="P101" s="153">
        <v>0</v>
      </c>
      <c r="Q101" s="153">
        <f t="shared" si="19"/>
        <v>0</v>
      </c>
      <c r="R101" s="154"/>
      <c r="S101" s="154" t="s">
        <v>195</v>
      </c>
      <c r="T101" s="154" t="s">
        <v>196</v>
      </c>
      <c r="U101" s="154">
        <v>0</v>
      </c>
      <c r="V101" s="154">
        <f t="shared" si="20"/>
        <v>0</v>
      </c>
      <c r="W101" s="154"/>
      <c r="X101" s="154" t="s">
        <v>144</v>
      </c>
      <c r="Y101" s="154" t="s">
        <v>145</v>
      </c>
      <c r="Z101" s="146"/>
      <c r="AA101" s="146"/>
      <c r="AB101" s="146"/>
      <c r="AC101" s="146"/>
      <c r="AD101" s="146"/>
      <c r="AE101" s="146"/>
      <c r="AF101" s="146"/>
      <c r="AG101" s="146" t="s">
        <v>146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ht="22.5" outlineLevel="1" x14ac:dyDescent="0.2">
      <c r="A102" s="171">
        <v>71</v>
      </c>
      <c r="B102" s="172" t="s">
        <v>295</v>
      </c>
      <c r="C102" s="178" t="s">
        <v>296</v>
      </c>
      <c r="D102" s="173" t="s">
        <v>194</v>
      </c>
      <c r="E102" s="174">
        <v>1</v>
      </c>
      <c r="F102" s="175"/>
      <c r="G102" s="176">
        <f t="shared" si="14"/>
        <v>0</v>
      </c>
      <c r="H102" s="155">
        <v>0</v>
      </c>
      <c r="I102" s="154">
        <f t="shared" si="15"/>
        <v>0</v>
      </c>
      <c r="J102" s="155">
        <v>3500</v>
      </c>
      <c r="K102" s="154">
        <f t="shared" si="16"/>
        <v>3500</v>
      </c>
      <c r="L102" s="154">
        <v>21</v>
      </c>
      <c r="M102" s="154">
        <f t="shared" si="17"/>
        <v>0</v>
      </c>
      <c r="N102" s="153">
        <v>0</v>
      </c>
      <c r="O102" s="153">
        <f t="shared" si="18"/>
        <v>0</v>
      </c>
      <c r="P102" s="153">
        <v>0</v>
      </c>
      <c r="Q102" s="153">
        <f t="shared" si="19"/>
        <v>0</v>
      </c>
      <c r="R102" s="154"/>
      <c r="S102" s="154" t="s">
        <v>195</v>
      </c>
      <c r="T102" s="154" t="s">
        <v>196</v>
      </c>
      <c r="U102" s="154">
        <v>0</v>
      </c>
      <c r="V102" s="154">
        <f t="shared" si="20"/>
        <v>0</v>
      </c>
      <c r="W102" s="154"/>
      <c r="X102" s="154" t="s">
        <v>144</v>
      </c>
      <c r="Y102" s="154" t="s">
        <v>145</v>
      </c>
      <c r="Z102" s="146"/>
      <c r="AA102" s="146"/>
      <c r="AB102" s="146"/>
      <c r="AC102" s="146"/>
      <c r="AD102" s="146"/>
      <c r="AE102" s="146"/>
      <c r="AF102" s="146"/>
      <c r="AG102" s="146" t="s">
        <v>146</v>
      </c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ht="22.5" outlineLevel="1" x14ac:dyDescent="0.2">
      <c r="A103" s="171">
        <v>72</v>
      </c>
      <c r="B103" s="172" t="s">
        <v>297</v>
      </c>
      <c r="C103" s="178" t="s">
        <v>298</v>
      </c>
      <c r="D103" s="173" t="s">
        <v>194</v>
      </c>
      <c r="E103" s="174">
        <v>1</v>
      </c>
      <c r="F103" s="175"/>
      <c r="G103" s="176">
        <f t="shared" si="14"/>
        <v>0</v>
      </c>
      <c r="H103" s="155">
        <v>0</v>
      </c>
      <c r="I103" s="154">
        <f t="shared" si="15"/>
        <v>0</v>
      </c>
      <c r="J103" s="155">
        <v>3500</v>
      </c>
      <c r="K103" s="154">
        <f t="shared" si="16"/>
        <v>3500</v>
      </c>
      <c r="L103" s="154">
        <v>21</v>
      </c>
      <c r="M103" s="154">
        <f t="shared" si="17"/>
        <v>0</v>
      </c>
      <c r="N103" s="153">
        <v>0</v>
      </c>
      <c r="O103" s="153">
        <f t="shared" si="18"/>
        <v>0</v>
      </c>
      <c r="P103" s="153">
        <v>0</v>
      </c>
      <c r="Q103" s="153">
        <f t="shared" si="19"/>
        <v>0</v>
      </c>
      <c r="R103" s="154"/>
      <c r="S103" s="154" t="s">
        <v>195</v>
      </c>
      <c r="T103" s="154" t="s">
        <v>196</v>
      </c>
      <c r="U103" s="154">
        <v>0</v>
      </c>
      <c r="V103" s="154">
        <f t="shared" si="20"/>
        <v>0</v>
      </c>
      <c r="W103" s="154"/>
      <c r="X103" s="154" t="s">
        <v>144</v>
      </c>
      <c r="Y103" s="154" t="s">
        <v>145</v>
      </c>
      <c r="Z103" s="146"/>
      <c r="AA103" s="146"/>
      <c r="AB103" s="146"/>
      <c r="AC103" s="146"/>
      <c r="AD103" s="146"/>
      <c r="AE103" s="146"/>
      <c r="AF103" s="146"/>
      <c r="AG103" s="146" t="s">
        <v>146</v>
      </c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</row>
    <row r="104" spans="1:60" ht="33.75" outlineLevel="1" x14ac:dyDescent="0.2">
      <c r="A104" s="171">
        <v>73</v>
      </c>
      <c r="B104" s="172" t="s">
        <v>299</v>
      </c>
      <c r="C104" s="178" t="s">
        <v>300</v>
      </c>
      <c r="D104" s="173" t="s">
        <v>194</v>
      </c>
      <c r="E104" s="174">
        <v>1</v>
      </c>
      <c r="F104" s="175"/>
      <c r="G104" s="176">
        <f t="shared" si="14"/>
        <v>0</v>
      </c>
      <c r="H104" s="155">
        <v>0</v>
      </c>
      <c r="I104" s="154">
        <f t="shared" si="15"/>
        <v>0</v>
      </c>
      <c r="J104" s="155">
        <v>12800</v>
      </c>
      <c r="K104" s="154">
        <f t="shared" si="16"/>
        <v>12800</v>
      </c>
      <c r="L104" s="154">
        <v>21</v>
      </c>
      <c r="M104" s="154">
        <f t="shared" si="17"/>
        <v>0</v>
      </c>
      <c r="N104" s="153">
        <v>0</v>
      </c>
      <c r="O104" s="153">
        <f t="shared" si="18"/>
        <v>0</v>
      </c>
      <c r="P104" s="153">
        <v>0</v>
      </c>
      <c r="Q104" s="153">
        <f t="shared" si="19"/>
        <v>0</v>
      </c>
      <c r="R104" s="154"/>
      <c r="S104" s="154" t="s">
        <v>195</v>
      </c>
      <c r="T104" s="154" t="s">
        <v>196</v>
      </c>
      <c r="U104" s="154">
        <v>0</v>
      </c>
      <c r="V104" s="154">
        <f t="shared" si="20"/>
        <v>0</v>
      </c>
      <c r="W104" s="154"/>
      <c r="X104" s="154" t="s">
        <v>144</v>
      </c>
      <c r="Y104" s="154" t="s">
        <v>145</v>
      </c>
      <c r="Z104" s="146"/>
      <c r="AA104" s="146"/>
      <c r="AB104" s="146"/>
      <c r="AC104" s="146"/>
      <c r="AD104" s="146"/>
      <c r="AE104" s="146"/>
      <c r="AF104" s="146"/>
      <c r="AG104" s="146" t="s">
        <v>146</v>
      </c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outlineLevel="1" x14ac:dyDescent="0.2">
      <c r="A105" s="171">
        <v>74</v>
      </c>
      <c r="B105" s="172" t="s">
        <v>301</v>
      </c>
      <c r="C105" s="178" t="s">
        <v>302</v>
      </c>
      <c r="D105" s="173" t="s">
        <v>292</v>
      </c>
      <c r="E105" s="174">
        <v>1</v>
      </c>
      <c r="F105" s="175"/>
      <c r="G105" s="176">
        <f t="shared" si="14"/>
        <v>0</v>
      </c>
      <c r="H105" s="155">
        <v>0</v>
      </c>
      <c r="I105" s="154">
        <f t="shared" si="15"/>
        <v>0</v>
      </c>
      <c r="J105" s="155">
        <v>3900</v>
      </c>
      <c r="K105" s="154">
        <f t="shared" si="16"/>
        <v>3900</v>
      </c>
      <c r="L105" s="154">
        <v>21</v>
      </c>
      <c r="M105" s="154">
        <f t="shared" si="17"/>
        <v>0</v>
      </c>
      <c r="N105" s="153">
        <v>0</v>
      </c>
      <c r="O105" s="153">
        <f t="shared" si="18"/>
        <v>0</v>
      </c>
      <c r="P105" s="153">
        <v>0</v>
      </c>
      <c r="Q105" s="153">
        <f t="shared" si="19"/>
        <v>0</v>
      </c>
      <c r="R105" s="154"/>
      <c r="S105" s="154" t="s">
        <v>195</v>
      </c>
      <c r="T105" s="154" t="s">
        <v>196</v>
      </c>
      <c r="U105" s="154">
        <v>0</v>
      </c>
      <c r="V105" s="154">
        <f t="shared" si="20"/>
        <v>0</v>
      </c>
      <c r="W105" s="154"/>
      <c r="X105" s="154" t="s">
        <v>144</v>
      </c>
      <c r="Y105" s="154" t="s">
        <v>145</v>
      </c>
      <c r="Z105" s="146"/>
      <c r="AA105" s="146"/>
      <c r="AB105" s="146"/>
      <c r="AC105" s="146"/>
      <c r="AD105" s="146"/>
      <c r="AE105" s="146"/>
      <c r="AF105" s="146"/>
      <c r="AG105" s="146" t="s">
        <v>146</v>
      </c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</row>
    <row r="106" spans="1:60" ht="22.5" outlineLevel="1" x14ac:dyDescent="0.2">
      <c r="A106" s="171">
        <v>75</v>
      </c>
      <c r="B106" s="172" t="s">
        <v>303</v>
      </c>
      <c r="C106" s="178" t="s">
        <v>304</v>
      </c>
      <c r="D106" s="173" t="s">
        <v>194</v>
      </c>
      <c r="E106" s="174">
        <v>1</v>
      </c>
      <c r="F106" s="175"/>
      <c r="G106" s="176">
        <f t="shared" si="14"/>
        <v>0</v>
      </c>
      <c r="H106" s="155">
        <v>0</v>
      </c>
      <c r="I106" s="154">
        <f t="shared" si="15"/>
        <v>0</v>
      </c>
      <c r="J106" s="155">
        <v>5000</v>
      </c>
      <c r="K106" s="154">
        <f t="shared" si="16"/>
        <v>5000</v>
      </c>
      <c r="L106" s="154">
        <v>21</v>
      </c>
      <c r="M106" s="154">
        <f t="shared" si="17"/>
        <v>0</v>
      </c>
      <c r="N106" s="153">
        <v>0</v>
      </c>
      <c r="O106" s="153">
        <f t="shared" si="18"/>
        <v>0</v>
      </c>
      <c r="P106" s="153">
        <v>0</v>
      </c>
      <c r="Q106" s="153">
        <f t="shared" si="19"/>
        <v>0</v>
      </c>
      <c r="R106" s="154"/>
      <c r="S106" s="154" t="s">
        <v>195</v>
      </c>
      <c r="T106" s="154" t="s">
        <v>196</v>
      </c>
      <c r="U106" s="154">
        <v>0</v>
      </c>
      <c r="V106" s="154">
        <f t="shared" si="20"/>
        <v>0</v>
      </c>
      <c r="W106" s="154"/>
      <c r="X106" s="154" t="s">
        <v>144</v>
      </c>
      <c r="Y106" s="154" t="s">
        <v>145</v>
      </c>
      <c r="Z106" s="146"/>
      <c r="AA106" s="146"/>
      <c r="AB106" s="146"/>
      <c r="AC106" s="146"/>
      <c r="AD106" s="146"/>
      <c r="AE106" s="146"/>
      <c r="AF106" s="146"/>
      <c r="AG106" s="146" t="s">
        <v>146</v>
      </c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x14ac:dyDescent="0.2">
      <c r="A107" s="158" t="s">
        <v>138</v>
      </c>
      <c r="B107" s="159" t="s">
        <v>105</v>
      </c>
      <c r="C107" s="177" t="s">
        <v>106</v>
      </c>
      <c r="D107" s="160"/>
      <c r="E107" s="161"/>
      <c r="F107" s="162"/>
      <c r="G107" s="163">
        <f>SUMIF(AG108:AG109,"&lt;&gt;NOR",G108:G109)</f>
        <v>0</v>
      </c>
      <c r="H107" s="157"/>
      <c r="I107" s="157">
        <f>SUM(I108:I109)</f>
        <v>0</v>
      </c>
      <c r="J107" s="157"/>
      <c r="K107" s="157">
        <f>SUM(K108:K109)</f>
        <v>41300</v>
      </c>
      <c r="L107" s="157"/>
      <c r="M107" s="157">
        <f>SUM(M108:M109)</f>
        <v>0</v>
      </c>
      <c r="N107" s="156"/>
      <c r="O107" s="156">
        <f>SUM(O108:O109)</f>
        <v>0</v>
      </c>
      <c r="P107" s="156"/>
      <c r="Q107" s="156">
        <f>SUM(Q108:Q109)</f>
        <v>0</v>
      </c>
      <c r="R107" s="157"/>
      <c r="S107" s="157"/>
      <c r="T107" s="157"/>
      <c r="U107" s="157"/>
      <c r="V107" s="157">
        <f>SUM(V108:V109)</f>
        <v>0</v>
      </c>
      <c r="W107" s="157"/>
      <c r="X107" s="157"/>
      <c r="Y107" s="157"/>
      <c r="AG107" t="s">
        <v>139</v>
      </c>
    </row>
    <row r="108" spans="1:60" ht="33.75" outlineLevel="1" x14ac:dyDescent="0.2">
      <c r="A108" s="171">
        <v>76</v>
      </c>
      <c r="B108" s="172" t="s">
        <v>305</v>
      </c>
      <c r="C108" s="178" t="s">
        <v>306</v>
      </c>
      <c r="D108" s="173" t="s">
        <v>194</v>
      </c>
      <c r="E108" s="174">
        <v>1</v>
      </c>
      <c r="F108" s="175"/>
      <c r="G108" s="176">
        <f>ROUND(E108*F108,2)</f>
        <v>0</v>
      </c>
      <c r="H108" s="155">
        <v>0</v>
      </c>
      <c r="I108" s="154">
        <f>ROUND(E108*H108,2)</f>
        <v>0</v>
      </c>
      <c r="J108" s="155">
        <v>39800</v>
      </c>
      <c r="K108" s="154">
        <f>ROUND(E108*J108,2)</f>
        <v>39800</v>
      </c>
      <c r="L108" s="154">
        <v>21</v>
      </c>
      <c r="M108" s="154">
        <f>G108*(1+L108/100)</f>
        <v>0</v>
      </c>
      <c r="N108" s="153">
        <v>0</v>
      </c>
      <c r="O108" s="153">
        <f>ROUND(E108*N108,2)</f>
        <v>0</v>
      </c>
      <c r="P108" s="153">
        <v>0</v>
      </c>
      <c r="Q108" s="153">
        <f>ROUND(E108*P108,2)</f>
        <v>0</v>
      </c>
      <c r="R108" s="154"/>
      <c r="S108" s="154" t="s">
        <v>195</v>
      </c>
      <c r="T108" s="154" t="s">
        <v>196</v>
      </c>
      <c r="U108" s="154">
        <v>0</v>
      </c>
      <c r="V108" s="154">
        <f>ROUND(E108*U108,2)</f>
        <v>0</v>
      </c>
      <c r="W108" s="154"/>
      <c r="X108" s="154" t="s">
        <v>144</v>
      </c>
      <c r="Y108" s="154" t="s">
        <v>145</v>
      </c>
      <c r="Z108" s="146"/>
      <c r="AA108" s="146"/>
      <c r="AB108" s="146"/>
      <c r="AC108" s="146"/>
      <c r="AD108" s="146"/>
      <c r="AE108" s="146"/>
      <c r="AF108" s="146"/>
      <c r="AG108" s="146" t="s">
        <v>146</v>
      </c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1" x14ac:dyDescent="0.2">
      <c r="A109" s="171">
        <v>77</v>
      </c>
      <c r="B109" s="172" t="s">
        <v>307</v>
      </c>
      <c r="C109" s="178" t="s">
        <v>308</v>
      </c>
      <c r="D109" s="173" t="s">
        <v>194</v>
      </c>
      <c r="E109" s="174">
        <v>1</v>
      </c>
      <c r="F109" s="175"/>
      <c r="G109" s="176">
        <f>ROUND(E109*F109,2)</f>
        <v>0</v>
      </c>
      <c r="H109" s="155">
        <v>0</v>
      </c>
      <c r="I109" s="154">
        <f>ROUND(E109*H109,2)</f>
        <v>0</v>
      </c>
      <c r="J109" s="155">
        <v>1500</v>
      </c>
      <c r="K109" s="154">
        <f>ROUND(E109*J109,2)</f>
        <v>1500</v>
      </c>
      <c r="L109" s="154">
        <v>21</v>
      </c>
      <c r="M109" s="154">
        <f>G109*(1+L109/100)</f>
        <v>0</v>
      </c>
      <c r="N109" s="153">
        <v>0</v>
      </c>
      <c r="O109" s="153">
        <f>ROUND(E109*N109,2)</f>
        <v>0</v>
      </c>
      <c r="P109" s="153">
        <v>0</v>
      </c>
      <c r="Q109" s="153">
        <f>ROUND(E109*P109,2)</f>
        <v>0</v>
      </c>
      <c r="R109" s="154"/>
      <c r="S109" s="154" t="s">
        <v>195</v>
      </c>
      <c r="T109" s="154" t="s">
        <v>196</v>
      </c>
      <c r="U109" s="154">
        <v>0</v>
      </c>
      <c r="V109" s="154">
        <f>ROUND(E109*U109,2)</f>
        <v>0</v>
      </c>
      <c r="W109" s="154"/>
      <c r="X109" s="154" t="s">
        <v>144</v>
      </c>
      <c r="Y109" s="154" t="s">
        <v>145</v>
      </c>
      <c r="Z109" s="146"/>
      <c r="AA109" s="146"/>
      <c r="AB109" s="146"/>
      <c r="AC109" s="146"/>
      <c r="AD109" s="146"/>
      <c r="AE109" s="146"/>
      <c r="AF109" s="146"/>
      <c r="AG109" s="146" t="s">
        <v>146</v>
      </c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x14ac:dyDescent="0.2">
      <c r="A110" s="158" t="s">
        <v>138</v>
      </c>
      <c r="B110" s="159" t="s">
        <v>107</v>
      </c>
      <c r="C110" s="177" t="s">
        <v>108</v>
      </c>
      <c r="D110" s="160"/>
      <c r="E110" s="161"/>
      <c r="F110" s="162"/>
      <c r="G110" s="163">
        <f>SUMIF(AG111:AG116,"&lt;&gt;NOR",G111:G116)</f>
        <v>0</v>
      </c>
      <c r="H110" s="157"/>
      <c r="I110" s="157">
        <f>SUM(I111:I116)</f>
        <v>0</v>
      </c>
      <c r="J110" s="157"/>
      <c r="K110" s="157">
        <f>SUM(K111:K116)</f>
        <v>7863.83</v>
      </c>
      <c r="L110" s="157"/>
      <c r="M110" s="157">
        <f>SUM(M111:M116)</f>
        <v>0</v>
      </c>
      <c r="N110" s="156"/>
      <c r="O110" s="156">
        <f>SUM(O111:O116)</f>
        <v>0</v>
      </c>
      <c r="P110" s="156"/>
      <c r="Q110" s="156">
        <f>SUM(Q111:Q116)</f>
        <v>0</v>
      </c>
      <c r="R110" s="157"/>
      <c r="S110" s="157"/>
      <c r="T110" s="157"/>
      <c r="U110" s="157"/>
      <c r="V110" s="157">
        <f>SUM(V111:V116)</f>
        <v>8.89</v>
      </c>
      <c r="W110" s="157"/>
      <c r="X110" s="157"/>
      <c r="Y110" s="157"/>
      <c r="AG110" t="s">
        <v>139</v>
      </c>
    </row>
    <row r="111" spans="1:60" outlineLevel="1" x14ac:dyDescent="0.2">
      <c r="A111" s="171">
        <v>78</v>
      </c>
      <c r="B111" s="172" t="s">
        <v>309</v>
      </c>
      <c r="C111" s="178" t="s">
        <v>310</v>
      </c>
      <c r="D111" s="173" t="s">
        <v>181</v>
      </c>
      <c r="E111" s="174">
        <v>3.73</v>
      </c>
      <c r="F111" s="175"/>
      <c r="G111" s="176">
        <f t="shared" ref="G111:G116" si="21">ROUND(E111*F111,2)</f>
        <v>0</v>
      </c>
      <c r="H111" s="155">
        <v>0</v>
      </c>
      <c r="I111" s="154">
        <f t="shared" ref="I111:I116" si="22">ROUND(E111*H111,2)</f>
        <v>0</v>
      </c>
      <c r="J111" s="155">
        <v>471</v>
      </c>
      <c r="K111" s="154">
        <f t="shared" ref="K111:K116" si="23">ROUND(E111*J111,2)</f>
        <v>1756.83</v>
      </c>
      <c r="L111" s="154">
        <v>21</v>
      </c>
      <c r="M111" s="154">
        <f t="shared" ref="M111:M116" si="24">G111*(1+L111/100)</f>
        <v>0</v>
      </c>
      <c r="N111" s="153">
        <v>0</v>
      </c>
      <c r="O111" s="153">
        <f t="shared" ref="O111:O116" si="25">ROUND(E111*N111,2)</f>
        <v>0</v>
      </c>
      <c r="P111" s="153">
        <v>0</v>
      </c>
      <c r="Q111" s="153">
        <f t="shared" ref="Q111:Q116" si="26">ROUND(E111*P111,2)</f>
        <v>0</v>
      </c>
      <c r="R111" s="154"/>
      <c r="S111" s="154" t="s">
        <v>143</v>
      </c>
      <c r="T111" s="154" t="s">
        <v>143</v>
      </c>
      <c r="U111" s="154">
        <v>0.93300000000000005</v>
      </c>
      <c r="V111" s="154">
        <f t="shared" ref="V111:V116" si="27">ROUND(E111*U111,2)</f>
        <v>3.48</v>
      </c>
      <c r="W111" s="154"/>
      <c r="X111" s="154" t="s">
        <v>144</v>
      </c>
      <c r="Y111" s="154" t="s">
        <v>145</v>
      </c>
      <c r="Z111" s="146"/>
      <c r="AA111" s="146"/>
      <c r="AB111" s="146"/>
      <c r="AC111" s="146"/>
      <c r="AD111" s="146"/>
      <c r="AE111" s="146"/>
      <c r="AF111" s="146"/>
      <c r="AG111" s="146" t="s">
        <v>146</v>
      </c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outlineLevel="1" x14ac:dyDescent="0.2">
      <c r="A112" s="171">
        <v>79</v>
      </c>
      <c r="B112" s="172" t="s">
        <v>311</v>
      </c>
      <c r="C112" s="178" t="s">
        <v>312</v>
      </c>
      <c r="D112" s="173" t="s">
        <v>181</v>
      </c>
      <c r="E112" s="174">
        <v>3.73</v>
      </c>
      <c r="F112" s="175"/>
      <c r="G112" s="176">
        <f t="shared" si="21"/>
        <v>0</v>
      </c>
      <c r="H112" s="155">
        <v>0</v>
      </c>
      <c r="I112" s="154">
        <f t="shared" si="22"/>
        <v>0</v>
      </c>
      <c r="J112" s="155">
        <v>440.5</v>
      </c>
      <c r="K112" s="154">
        <f t="shared" si="23"/>
        <v>1643.07</v>
      </c>
      <c r="L112" s="154">
        <v>21</v>
      </c>
      <c r="M112" s="154">
        <f t="shared" si="24"/>
        <v>0</v>
      </c>
      <c r="N112" s="153">
        <v>0</v>
      </c>
      <c r="O112" s="153">
        <f t="shared" si="25"/>
        <v>0</v>
      </c>
      <c r="P112" s="153">
        <v>0</v>
      </c>
      <c r="Q112" s="153">
        <f t="shared" si="26"/>
        <v>0</v>
      </c>
      <c r="R112" s="154"/>
      <c r="S112" s="154" t="s">
        <v>143</v>
      </c>
      <c r="T112" s="154" t="s">
        <v>143</v>
      </c>
      <c r="U112" s="154">
        <v>0.95899999999999996</v>
      </c>
      <c r="V112" s="154">
        <f t="shared" si="27"/>
        <v>3.58</v>
      </c>
      <c r="W112" s="154"/>
      <c r="X112" s="154" t="s">
        <v>144</v>
      </c>
      <c r="Y112" s="154" t="s">
        <v>145</v>
      </c>
      <c r="Z112" s="146"/>
      <c r="AA112" s="146"/>
      <c r="AB112" s="146"/>
      <c r="AC112" s="146"/>
      <c r="AD112" s="146"/>
      <c r="AE112" s="146"/>
      <c r="AF112" s="146"/>
      <c r="AG112" s="146" t="s">
        <v>146</v>
      </c>
      <c r="AH112" s="146"/>
      <c r="AI112" s="146"/>
      <c r="AJ112" s="146"/>
      <c r="AK112" s="146"/>
      <c r="AL112" s="146"/>
      <c r="AM112" s="146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6"/>
      <c r="AY112" s="146"/>
      <c r="AZ112" s="146"/>
      <c r="BA112" s="146"/>
      <c r="BB112" s="146"/>
      <c r="BC112" s="146"/>
      <c r="BD112" s="146"/>
      <c r="BE112" s="146"/>
      <c r="BF112" s="146"/>
      <c r="BG112" s="146"/>
      <c r="BH112" s="146"/>
    </row>
    <row r="113" spans="1:60" outlineLevel="1" x14ac:dyDescent="0.2">
      <c r="A113" s="165">
        <v>80</v>
      </c>
      <c r="B113" s="166" t="s">
        <v>313</v>
      </c>
      <c r="C113" s="179" t="s">
        <v>314</v>
      </c>
      <c r="D113" s="167" t="s">
        <v>181</v>
      </c>
      <c r="E113" s="168">
        <v>3.73</v>
      </c>
      <c r="F113" s="169"/>
      <c r="G113" s="170">
        <f t="shared" si="21"/>
        <v>0</v>
      </c>
      <c r="H113" s="155">
        <v>0</v>
      </c>
      <c r="I113" s="154">
        <f t="shared" si="22"/>
        <v>0</v>
      </c>
      <c r="J113" s="155">
        <v>301</v>
      </c>
      <c r="K113" s="154">
        <f t="shared" si="23"/>
        <v>1122.73</v>
      </c>
      <c r="L113" s="154">
        <v>21</v>
      </c>
      <c r="M113" s="154">
        <f t="shared" si="24"/>
        <v>0</v>
      </c>
      <c r="N113" s="153">
        <v>0</v>
      </c>
      <c r="O113" s="153">
        <f t="shared" si="25"/>
        <v>0</v>
      </c>
      <c r="P113" s="153">
        <v>0</v>
      </c>
      <c r="Q113" s="153">
        <f t="shared" si="26"/>
        <v>0</v>
      </c>
      <c r="R113" s="154"/>
      <c r="S113" s="154" t="s">
        <v>143</v>
      </c>
      <c r="T113" s="154" t="s">
        <v>143</v>
      </c>
      <c r="U113" s="154">
        <v>0.49</v>
      </c>
      <c r="V113" s="154">
        <f t="shared" si="27"/>
        <v>1.83</v>
      </c>
      <c r="W113" s="154"/>
      <c r="X113" s="154" t="s">
        <v>144</v>
      </c>
      <c r="Y113" s="154" t="s">
        <v>145</v>
      </c>
      <c r="Z113" s="146"/>
      <c r="AA113" s="146"/>
      <c r="AB113" s="146"/>
      <c r="AC113" s="146"/>
      <c r="AD113" s="146"/>
      <c r="AE113" s="146"/>
      <c r="AF113" s="146"/>
      <c r="AG113" s="146" t="s">
        <v>146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1" x14ac:dyDescent="0.2">
      <c r="A114" s="171">
        <v>81</v>
      </c>
      <c r="B114" s="172" t="s">
        <v>315</v>
      </c>
      <c r="C114" s="178" t="s">
        <v>316</v>
      </c>
      <c r="D114" s="173" t="s">
        <v>181</v>
      </c>
      <c r="E114" s="174">
        <v>37.299999999999997</v>
      </c>
      <c r="F114" s="175"/>
      <c r="G114" s="176">
        <f t="shared" si="21"/>
        <v>0</v>
      </c>
      <c r="H114" s="155">
        <v>0</v>
      </c>
      <c r="I114" s="154">
        <f t="shared" si="22"/>
        <v>0</v>
      </c>
      <c r="J114" s="155">
        <v>26.4</v>
      </c>
      <c r="K114" s="154">
        <f t="shared" si="23"/>
        <v>984.72</v>
      </c>
      <c r="L114" s="154">
        <v>21</v>
      </c>
      <c r="M114" s="154">
        <f t="shared" si="24"/>
        <v>0</v>
      </c>
      <c r="N114" s="153">
        <v>0</v>
      </c>
      <c r="O114" s="153">
        <f t="shared" si="25"/>
        <v>0</v>
      </c>
      <c r="P114" s="153">
        <v>0</v>
      </c>
      <c r="Q114" s="153">
        <f t="shared" si="26"/>
        <v>0</v>
      </c>
      <c r="R114" s="154"/>
      <c r="S114" s="154" t="s">
        <v>143</v>
      </c>
      <c r="T114" s="154" t="s">
        <v>143</v>
      </c>
      <c r="U114" s="154">
        <v>0</v>
      </c>
      <c r="V114" s="154">
        <f t="shared" si="27"/>
        <v>0</v>
      </c>
      <c r="W114" s="154"/>
      <c r="X114" s="154" t="s">
        <v>144</v>
      </c>
      <c r="Y114" s="154" t="s">
        <v>145</v>
      </c>
      <c r="Z114" s="146"/>
      <c r="AA114" s="146"/>
      <c r="AB114" s="146"/>
      <c r="AC114" s="146"/>
      <c r="AD114" s="146"/>
      <c r="AE114" s="146"/>
      <c r="AF114" s="146"/>
      <c r="AG114" s="146" t="s">
        <v>146</v>
      </c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ht="22.5" outlineLevel="1" x14ac:dyDescent="0.2">
      <c r="A115" s="165">
        <v>82</v>
      </c>
      <c r="B115" s="166" t="s">
        <v>317</v>
      </c>
      <c r="C115" s="179" t="s">
        <v>318</v>
      </c>
      <c r="D115" s="167" t="s">
        <v>181</v>
      </c>
      <c r="E115" s="168">
        <v>4.8000000000000001E-2</v>
      </c>
      <c r="F115" s="169"/>
      <c r="G115" s="170">
        <f t="shared" si="21"/>
        <v>0</v>
      </c>
      <c r="H115" s="155">
        <v>0</v>
      </c>
      <c r="I115" s="154">
        <f t="shared" si="22"/>
        <v>0</v>
      </c>
      <c r="J115" s="155">
        <v>6060</v>
      </c>
      <c r="K115" s="154">
        <f t="shared" si="23"/>
        <v>290.88</v>
      </c>
      <c r="L115" s="154">
        <v>21</v>
      </c>
      <c r="M115" s="154">
        <f t="shared" si="24"/>
        <v>0</v>
      </c>
      <c r="N115" s="153">
        <v>0</v>
      </c>
      <c r="O115" s="153">
        <f t="shared" si="25"/>
        <v>0</v>
      </c>
      <c r="P115" s="153">
        <v>0</v>
      </c>
      <c r="Q115" s="153">
        <f t="shared" si="26"/>
        <v>0</v>
      </c>
      <c r="R115" s="154"/>
      <c r="S115" s="154" t="s">
        <v>143</v>
      </c>
      <c r="T115" s="154" t="s">
        <v>143</v>
      </c>
      <c r="U115" s="154">
        <v>0</v>
      </c>
      <c r="V115" s="154">
        <f t="shared" si="27"/>
        <v>0</v>
      </c>
      <c r="W115" s="154"/>
      <c r="X115" s="154" t="s">
        <v>144</v>
      </c>
      <c r="Y115" s="154" t="s">
        <v>145</v>
      </c>
      <c r="Z115" s="146"/>
      <c r="AA115" s="146"/>
      <c r="AB115" s="146"/>
      <c r="AC115" s="146"/>
      <c r="AD115" s="146"/>
      <c r="AE115" s="146"/>
      <c r="AF115" s="146"/>
      <c r="AG115" s="146" t="s">
        <v>146</v>
      </c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ht="22.5" outlineLevel="1" x14ac:dyDescent="0.2">
      <c r="A116" s="165">
        <v>83</v>
      </c>
      <c r="B116" s="166" t="s">
        <v>319</v>
      </c>
      <c r="C116" s="179" t="s">
        <v>320</v>
      </c>
      <c r="D116" s="167" t="s">
        <v>181</v>
      </c>
      <c r="E116" s="168">
        <v>3.6819999999999999</v>
      </c>
      <c r="F116" s="169"/>
      <c r="G116" s="170">
        <f t="shared" si="21"/>
        <v>0</v>
      </c>
      <c r="H116" s="155">
        <v>0</v>
      </c>
      <c r="I116" s="154">
        <f t="shared" si="22"/>
        <v>0</v>
      </c>
      <c r="J116" s="155">
        <v>561</v>
      </c>
      <c r="K116" s="154">
        <f t="shared" si="23"/>
        <v>2065.6</v>
      </c>
      <c r="L116" s="154">
        <v>21</v>
      </c>
      <c r="M116" s="154">
        <f t="shared" si="24"/>
        <v>0</v>
      </c>
      <c r="N116" s="153">
        <v>0</v>
      </c>
      <c r="O116" s="153">
        <f t="shared" si="25"/>
        <v>0</v>
      </c>
      <c r="P116" s="153">
        <v>0</v>
      </c>
      <c r="Q116" s="153">
        <f t="shared" si="26"/>
        <v>0</v>
      </c>
      <c r="R116" s="154"/>
      <c r="S116" s="154" t="s">
        <v>143</v>
      </c>
      <c r="T116" s="154" t="s">
        <v>143</v>
      </c>
      <c r="U116" s="154">
        <v>0</v>
      </c>
      <c r="V116" s="154">
        <f t="shared" si="27"/>
        <v>0</v>
      </c>
      <c r="W116" s="154"/>
      <c r="X116" s="154" t="s">
        <v>144</v>
      </c>
      <c r="Y116" s="154" t="s">
        <v>145</v>
      </c>
      <c r="Z116" s="146"/>
      <c r="AA116" s="146"/>
      <c r="AB116" s="146"/>
      <c r="AC116" s="146"/>
      <c r="AD116" s="146"/>
      <c r="AE116" s="146"/>
      <c r="AF116" s="146"/>
      <c r="AG116" s="146" t="s">
        <v>146</v>
      </c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x14ac:dyDescent="0.2">
      <c r="A117" s="3"/>
      <c r="B117" s="4"/>
      <c r="C117" s="180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AE117">
        <v>12</v>
      </c>
      <c r="AF117">
        <v>21</v>
      </c>
      <c r="AG117" t="s">
        <v>124</v>
      </c>
    </row>
    <row r="118" spans="1:60" x14ac:dyDescent="0.2">
      <c r="A118" s="149"/>
      <c r="B118" s="150" t="s">
        <v>31</v>
      </c>
      <c r="C118" s="181"/>
      <c r="D118" s="151"/>
      <c r="E118" s="152"/>
      <c r="F118" s="152"/>
      <c r="G118" s="164">
        <f>G8+G10+G14+G16+G18+G20+G23+G25+G32+G34+G37+G42+G44+G65+G67+G70+G72+G74+G79+G84+G90+G94+G96+G99+G107+G110</f>
        <v>0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AE118">
        <f>SUMIF(L7:L116,AE117,G7:G116)</f>
        <v>0</v>
      </c>
      <c r="AF118">
        <f>SUMIF(L7:L116,AF117,G7:G116)</f>
        <v>0</v>
      </c>
      <c r="AG118" t="s">
        <v>321</v>
      </c>
    </row>
    <row r="119" spans="1:60" x14ac:dyDescent="0.2">
      <c r="A119" s="3"/>
      <c r="B119" s="4"/>
      <c r="C119" s="180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60" x14ac:dyDescent="0.2">
      <c r="A120" s="3"/>
      <c r="B120" s="4"/>
      <c r="C120" s="180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60" x14ac:dyDescent="0.2">
      <c r="A121" s="275" t="s">
        <v>322</v>
      </c>
      <c r="B121" s="275"/>
      <c r="C121" s="276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60" x14ac:dyDescent="0.2">
      <c r="A122" s="256"/>
      <c r="B122" s="257"/>
      <c r="C122" s="258"/>
      <c r="D122" s="257"/>
      <c r="E122" s="257"/>
      <c r="F122" s="257"/>
      <c r="G122" s="259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AG122" t="s">
        <v>323</v>
      </c>
    </row>
    <row r="123" spans="1:60" x14ac:dyDescent="0.2">
      <c r="A123" s="260"/>
      <c r="B123" s="261"/>
      <c r="C123" s="262"/>
      <c r="D123" s="261"/>
      <c r="E123" s="261"/>
      <c r="F123" s="261"/>
      <c r="G123" s="26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60" x14ac:dyDescent="0.2">
      <c r="A124" s="260"/>
      <c r="B124" s="261"/>
      <c r="C124" s="262"/>
      <c r="D124" s="261"/>
      <c r="E124" s="261"/>
      <c r="F124" s="261"/>
      <c r="G124" s="26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60" x14ac:dyDescent="0.2">
      <c r="A125" s="260"/>
      <c r="B125" s="261"/>
      <c r="C125" s="262"/>
      <c r="D125" s="261"/>
      <c r="E125" s="261"/>
      <c r="F125" s="261"/>
      <c r="G125" s="26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60" x14ac:dyDescent="0.2">
      <c r="A126" s="264"/>
      <c r="B126" s="265"/>
      <c r="C126" s="266"/>
      <c r="D126" s="265"/>
      <c r="E126" s="265"/>
      <c r="F126" s="265"/>
      <c r="G126" s="267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60" x14ac:dyDescent="0.2">
      <c r="A127" s="3"/>
      <c r="B127" s="4"/>
      <c r="C127" s="180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60" x14ac:dyDescent="0.2">
      <c r="C128" s="182"/>
      <c r="D128" s="10"/>
      <c r="AG128" t="s">
        <v>324</v>
      </c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</sheetData>
  <mergeCells count="6">
    <mergeCell ref="A122:G126"/>
    <mergeCell ref="A1:G1"/>
    <mergeCell ref="C2:G2"/>
    <mergeCell ref="C3:G3"/>
    <mergeCell ref="C4:G4"/>
    <mergeCell ref="A121:C121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7"/>
  <sheetViews>
    <sheetView workbookViewId="0">
      <selection activeCell="J53" sqref="J53"/>
    </sheetView>
  </sheetViews>
  <sheetFormatPr defaultRowHeight="12.75" x14ac:dyDescent="0.2"/>
  <cols>
    <col min="1" max="1" width="4" style="194" customWidth="1"/>
    <col min="2" max="2" width="4.85546875" style="194" customWidth="1"/>
    <col min="3" max="3" width="5.28515625" style="194" customWidth="1"/>
    <col min="4" max="4" width="39.5703125" style="194" customWidth="1"/>
    <col min="5" max="5" width="9" style="194" customWidth="1"/>
    <col min="6" max="256" width="9.140625" style="194"/>
    <col min="257" max="257" width="4" style="194" customWidth="1"/>
    <col min="258" max="258" width="4.85546875" style="194" customWidth="1"/>
    <col min="259" max="259" width="5.28515625" style="194" customWidth="1"/>
    <col min="260" max="260" width="39.5703125" style="194" customWidth="1"/>
    <col min="261" max="261" width="9" style="194" customWidth="1"/>
    <col min="262" max="512" width="9.140625" style="194"/>
    <col min="513" max="513" width="4" style="194" customWidth="1"/>
    <col min="514" max="514" width="4.85546875" style="194" customWidth="1"/>
    <col min="515" max="515" width="5.28515625" style="194" customWidth="1"/>
    <col min="516" max="516" width="39.5703125" style="194" customWidth="1"/>
    <col min="517" max="517" width="9" style="194" customWidth="1"/>
    <col min="518" max="768" width="9.140625" style="194"/>
    <col min="769" max="769" width="4" style="194" customWidth="1"/>
    <col min="770" max="770" width="4.85546875" style="194" customWidth="1"/>
    <col min="771" max="771" width="5.28515625" style="194" customWidth="1"/>
    <col min="772" max="772" width="39.5703125" style="194" customWidth="1"/>
    <col min="773" max="773" width="9" style="194" customWidth="1"/>
    <col min="774" max="1024" width="9.140625" style="194"/>
    <col min="1025" max="1025" width="4" style="194" customWidth="1"/>
    <col min="1026" max="1026" width="4.85546875" style="194" customWidth="1"/>
    <col min="1027" max="1027" width="5.28515625" style="194" customWidth="1"/>
    <col min="1028" max="1028" width="39.5703125" style="194" customWidth="1"/>
    <col min="1029" max="1029" width="9" style="194" customWidth="1"/>
    <col min="1030" max="1280" width="9.140625" style="194"/>
    <col min="1281" max="1281" width="4" style="194" customWidth="1"/>
    <col min="1282" max="1282" width="4.85546875" style="194" customWidth="1"/>
    <col min="1283" max="1283" width="5.28515625" style="194" customWidth="1"/>
    <col min="1284" max="1284" width="39.5703125" style="194" customWidth="1"/>
    <col min="1285" max="1285" width="9" style="194" customWidth="1"/>
    <col min="1286" max="1536" width="9.140625" style="194"/>
    <col min="1537" max="1537" width="4" style="194" customWidth="1"/>
    <col min="1538" max="1538" width="4.85546875" style="194" customWidth="1"/>
    <col min="1539" max="1539" width="5.28515625" style="194" customWidth="1"/>
    <col min="1540" max="1540" width="39.5703125" style="194" customWidth="1"/>
    <col min="1541" max="1541" width="9" style="194" customWidth="1"/>
    <col min="1542" max="1792" width="9.140625" style="194"/>
    <col min="1793" max="1793" width="4" style="194" customWidth="1"/>
    <col min="1794" max="1794" width="4.85546875" style="194" customWidth="1"/>
    <col min="1795" max="1795" width="5.28515625" style="194" customWidth="1"/>
    <col min="1796" max="1796" width="39.5703125" style="194" customWidth="1"/>
    <col min="1797" max="1797" width="9" style="194" customWidth="1"/>
    <col min="1798" max="2048" width="9.140625" style="194"/>
    <col min="2049" max="2049" width="4" style="194" customWidth="1"/>
    <col min="2050" max="2050" width="4.85546875" style="194" customWidth="1"/>
    <col min="2051" max="2051" width="5.28515625" style="194" customWidth="1"/>
    <col min="2052" max="2052" width="39.5703125" style="194" customWidth="1"/>
    <col min="2053" max="2053" width="9" style="194" customWidth="1"/>
    <col min="2054" max="2304" width="9.140625" style="194"/>
    <col min="2305" max="2305" width="4" style="194" customWidth="1"/>
    <col min="2306" max="2306" width="4.85546875" style="194" customWidth="1"/>
    <col min="2307" max="2307" width="5.28515625" style="194" customWidth="1"/>
    <col min="2308" max="2308" width="39.5703125" style="194" customWidth="1"/>
    <col min="2309" max="2309" width="9" style="194" customWidth="1"/>
    <col min="2310" max="2560" width="9.140625" style="194"/>
    <col min="2561" max="2561" width="4" style="194" customWidth="1"/>
    <col min="2562" max="2562" width="4.85546875" style="194" customWidth="1"/>
    <col min="2563" max="2563" width="5.28515625" style="194" customWidth="1"/>
    <col min="2564" max="2564" width="39.5703125" style="194" customWidth="1"/>
    <col min="2565" max="2565" width="9" style="194" customWidth="1"/>
    <col min="2566" max="2816" width="9.140625" style="194"/>
    <col min="2817" max="2817" width="4" style="194" customWidth="1"/>
    <col min="2818" max="2818" width="4.85546875" style="194" customWidth="1"/>
    <col min="2819" max="2819" width="5.28515625" style="194" customWidth="1"/>
    <col min="2820" max="2820" width="39.5703125" style="194" customWidth="1"/>
    <col min="2821" max="2821" width="9" style="194" customWidth="1"/>
    <col min="2822" max="3072" width="9.140625" style="194"/>
    <col min="3073" max="3073" width="4" style="194" customWidth="1"/>
    <col min="3074" max="3074" width="4.85546875" style="194" customWidth="1"/>
    <col min="3075" max="3075" width="5.28515625" style="194" customWidth="1"/>
    <col min="3076" max="3076" width="39.5703125" style="194" customWidth="1"/>
    <col min="3077" max="3077" width="9" style="194" customWidth="1"/>
    <col min="3078" max="3328" width="9.140625" style="194"/>
    <col min="3329" max="3329" width="4" style="194" customWidth="1"/>
    <col min="3330" max="3330" width="4.85546875" style="194" customWidth="1"/>
    <col min="3331" max="3331" width="5.28515625" style="194" customWidth="1"/>
    <col min="3332" max="3332" width="39.5703125" style="194" customWidth="1"/>
    <col min="3333" max="3333" width="9" style="194" customWidth="1"/>
    <col min="3334" max="3584" width="9.140625" style="194"/>
    <col min="3585" max="3585" width="4" style="194" customWidth="1"/>
    <col min="3586" max="3586" width="4.85546875" style="194" customWidth="1"/>
    <col min="3587" max="3587" width="5.28515625" style="194" customWidth="1"/>
    <col min="3588" max="3588" width="39.5703125" style="194" customWidth="1"/>
    <col min="3589" max="3589" width="9" style="194" customWidth="1"/>
    <col min="3590" max="3840" width="9.140625" style="194"/>
    <col min="3841" max="3841" width="4" style="194" customWidth="1"/>
    <col min="3842" max="3842" width="4.85546875" style="194" customWidth="1"/>
    <col min="3843" max="3843" width="5.28515625" style="194" customWidth="1"/>
    <col min="3844" max="3844" width="39.5703125" style="194" customWidth="1"/>
    <col min="3845" max="3845" width="9" style="194" customWidth="1"/>
    <col min="3846" max="4096" width="9.140625" style="194"/>
    <col min="4097" max="4097" width="4" style="194" customWidth="1"/>
    <col min="4098" max="4098" width="4.85546875" style="194" customWidth="1"/>
    <col min="4099" max="4099" width="5.28515625" style="194" customWidth="1"/>
    <col min="4100" max="4100" width="39.5703125" style="194" customWidth="1"/>
    <col min="4101" max="4101" width="9" style="194" customWidth="1"/>
    <col min="4102" max="4352" width="9.140625" style="194"/>
    <col min="4353" max="4353" width="4" style="194" customWidth="1"/>
    <col min="4354" max="4354" width="4.85546875" style="194" customWidth="1"/>
    <col min="4355" max="4355" width="5.28515625" style="194" customWidth="1"/>
    <col min="4356" max="4356" width="39.5703125" style="194" customWidth="1"/>
    <col min="4357" max="4357" width="9" style="194" customWidth="1"/>
    <col min="4358" max="4608" width="9.140625" style="194"/>
    <col min="4609" max="4609" width="4" style="194" customWidth="1"/>
    <col min="4610" max="4610" width="4.85546875" style="194" customWidth="1"/>
    <col min="4611" max="4611" width="5.28515625" style="194" customWidth="1"/>
    <col min="4612" max="4612" width="39.5703125" style="194" customWidth="1"/>
    <col min="4613" max="4613" width="9" style="194" customWidth="1"/>
    <col min="4614" max="4864" width="9.140625" style="194"/>
    <col min="4865" max="4865" width="4" style="194" customWidth="1"/>
    <col min="4866" max="4866" width="4.85546875" style="194" customWidth="1"/>
    <col min="4867" max="4867" width="5.28515625" style="194" customWidth="1"/>
    <col min="4868" max="4868" width="39.5703125" style="194" customWidth="1"/>
    <col min="4869" max="4869" width="9" style="194" customWidth="1"/>
    <col min="4870" max="5120" width="9.140625" style="194"/>
    <col min="5121" max="5121" width="4" style="194" customWidth="1"/>
    <col min="5122" max="5122" width="4.85546875" style="194" customWidth="1"/>
    <col min="5123" max="5123" width="5.28515625" style="194" customWidth="1"/>
    <col min="5124" max="5124" width="39.5703125" style="194" customWidth="1"/>
    <col min="5125" max="5125" width="9" style="194" customWidth="1"/>
    <col min="5126" max="5376" width="9.140625" style="194"/>
    <col min="5377" max="5377" width="4" style="194" customWidth="1"/>
    <col min="5378" max="5378" width="4.85546875" style="194" customWidth="1"/>
    <col min="5379" max="5379" width="5.28515625" style="194" customWidth="1"/>
    <col min="5380" max="5380" width="39.5703125" style="194" customWidth="1"/>
    <col min="5381" max="5381" width="9" style="194" customWidth="1"/>
    <col min="5382" max="5632" width="9.140625" style="194"/>
    <col min="5633" max="5633" width="4" style="194" customWidth="1"/>
    <col min="5634" max="5634" width="4.85546875" style="194" customWidth="1"/>
    <col min="5635" max="5635" width="5.28515625" style="194" customWidth="1"/>
    <col min="5636" max="5636" width="39.5703125" style="194" customWidth="1"/>
    <col min="5637" max="5637" width="9" style="194" customWidth="1"/>
    <col min="5638" max="5888" width="9.140625" style="194"/>
    <col min="5889" max="5889" width="4" style="194" customWidth="1"/>
    <col min="5890" max="5890" width="4.85546875" style="194" customWidth="1"/>
    <col min="5891" max="5891" width="5.28515625" style="194" customWidth="1"/>
    <col min="5892" max="5892" width="39.5703125" style="194" customWidth="1"/>
    <col min="5893" max="5893" width="9" style="194" customWidth="1"/>
    <col min="5894" max="6144" width="9.140625" style="194"/>
    <col min="6145" max="6145" width="4" style="194" customWidth="1"/>
    <col min="6146" max="6146" width="4.85546875" style="194" customWidth="1"/>
    <col min="6147" max="6147" width="5.28515625" style="194" customWidth="1"/>
    <col min="6148" max="6148" width="39.5703125" style="194" customWidth="1"/>
    <col min="6149" max="6149" width="9" style="194" customWidth="1"/>
    <col min="6150" max="6400" width="9.140625" style="194"/>
    <col min="6401" max="6401" width="4" style="194" customWidth="1"/>
    <col min="6402" max="6402" width="4.85546875" style="194" customWidth="1"/>
    <col min="6403" max="6403" width="5.28515625" style="194" customWidth="1"/>
    <col min="6404" max="6404" width="39.5703125" style="194" customWidth="1"/>
    <col min="6405" max="6405" width="9" style="194" customWidth="1"/>
    <col min="6406" max="6656" width="9.140625" style="194"/>
    <col min="6657" max="6657" width="4" style="194" customWidth="1"/>
    <col min="6658" max="6658" width="4.85546875" style="194" customWidth="1"/>
    <col min="6659" max="6659" width="5.28515625" style="194" customWidth="1"/>
    <col min="6660" max="6660" width="39.5703125" style="194" customWidth="1"/>
    <col min="6661" max="6661" width="9" style="194" customWidth="1"/>
    <col min="6662" max="6912" width="9.140625" style="194"/>
    <col min="6913" max="6913" width="4" style="194" customWidth="1"/>
    <col min="6914" max="6914" width="4.85546875" style="194" customWidth="1"/>
    <col min="6915" max="6915" width="5.28515625" style="194" customWidth="1"/>
    <col min="6916" max="6916" width="39.5703125" style="194" customWidth="1"/>
    <col min="6917" max="6917" width="9" style="194" customWidth="1"/>
    <col min="6918" max="7168" width="9.140625" style="194"/>
    <col min="7169" max="7169" width="4" style="194" customWidth="1"/>
    <col min="7170" max="7170" width="4.85546875" style="194" customWidth="1"/>
    <col min="7171" max="7171" width="5.28515625" style="194" customWidth="1"/>
    <col min="7172" max="7172" width="39.5703125" style="194" customWidth="1"/>
    <col min="7173" max="7173" width="9" style="194" customWidth="1"/>
    <col min="7174" max="7424" width="9.140625" style="194"/>
    <col min="7425" max="7425" width="4" style="194" customWidth="1"/>
    <col min="7426" max="7426" width="4.85546875" style="194" customWidth="1"/>
    <col min="7427" max="7427" width="5.28515625" style="194" customWidth="1"/>
    <col min="7428" max="7428" width="39.5703125" style="194" customWidth="1"/>
    <col min="7429" max="7429" width="9" style="194" customWidth="1"/>
    <col min="7430" max="7680" width="9.140625" style="194"/>
    <col min="7681" max="7681" width="4" style="194" customWidth="1"/>
    <col min="7682" max="7682" width="4.85546875" style="194" customWidth="1"/>
    <col min="7683" max="7683" width="5.28515625" style="194" customWidth="1"/>
    <col min="7684" max="7684" width="39.5703125" style="194" customWidth="1"/>
    <col min="7685" max="7685" width="9" style="194" customWidth="1"/>
    <col min="7686" max="7936" width="9.140625" style="194"/>
    <col min="7937" max="7937" width="4" style="194" customWidth="1"/>
    <col min="7938" max="7938" width="4.85546875" style="194" customWidth="1"/>
    <col min="7939" max="7939" width="5.28515625" style="194" customWidth="1"/>
    <col min="7940" max="7940" width="39.5703125" style="194" customWidth="1"/>
    <col min="7941" max="7941" width="9" style="194" customWidth="1"/>
    <col min="7942" max="8192" width="9.140625" style="194"/>
    <col min="8193" max="8193" width="4" style="194" customWidth="1"/>
    <col min="8194" max="8194" width="4.85546875" style="194" customWidth="1"/>
    <col min="8195" max="8195" width="5.28515625" style="194" customWidth="1"/>
    <col min="8196" max="8196" width="39.5703125" style="194" customWidth="1"/>
    <col min="8197" max="8197" width="9" style="194" customWidth="1"/>
    <col min="8198" max="8448" width="9.140625" style="194"/>
    <col min="8449" max="8449" width="4" style="194" customWidth="1"/>
    <col min="8450" max="8450" width="4.85546875" style="194" customWidth="1"/>
    <col min="8451" max="8451" width="5.28515625" style="194" customWidth="1"/>
    <col min="8452" max="8452" width="39.5703125" style="194" customWidth="1"/>
    <col min="8453" max="8453" width="9" style="194" customWidth="1"/>
    <col min="8454" max="8704" width="9.140625" style="194"/>
    <col min="8705" max="8705" width="4" style="194" customWidth="1"/>
    <col min="8706" max="8706" width="4.85546875" style="194" customWidth="1"/>
    <col min="8707" max="8707" width="5.28515625" style="194" customWidth="1"/>
    <col min="8708" max="8708" width="39.5703125" style="194" customWidth="1"/>
    <col min="8709" max="8709" width="9" style="194" customWidth="1"/>
    <col min="8710" max="8960" width="9.140625" style="194"/>
    <col min="8961" max="8961" width="4" style="194" customWidth="1"/>
    <col min="8962" max="8962" width="4.85546875" style="194" customWidth="1"/>
    <col min="8963" max="8963" width="5.28515625" style="194" customWidth="1"/>
    <col min="8964" max="8964" width="39.5703125" style="194" customWidth="1"/>
    <col min="8965" max="8965" width="9" style="194" customWidth="1"/>
    <col min="8966" max="9216" width="9.140625" style="194"/>
    <col min="9217" max="9217" width="4" style="194" customWidth="1"/>
    <col min="9218" max="9218" width="4.85546875" style="194" customWidth="1"/>
    <col min="9219" max="9219" width="5.28515625" style="194" customWidth="1"/>
    <col min="9220" max="9220" width="39.5703125" style="194" customWidth="1"/>
    <col min="9221" max="9221" width="9" style="194" customWidth="1"/>
    <col min="9222" max="9472" width="9.140625" style="194"/>
    <col min="9473" max="9473" width="4" style="194" customWidth="1"/>
    <col min="9474" max="9474" width="4.85546875" style="194" customWidth="1"/>
    <col min="9475" max="9475" width="5.28515625" style="194" customWidth="1"/>
    <col min="9476" max="9476" width="39.5703125" style="194" customWidth="1"/>
    <col min="9477" max="9477" width="9" style="194" customWidth="1"/>
    <col min="9478" max="9728" width="9.140625" style="194"/>
    <col min="9729" max="9729" width="4" style="194" customWidth="1"/>
    <col min="9730" max="9730" width="4.85546875" style="194" customWidth="1"/>
    <col min="9731" max="9731" width="5.28515625" style="194" customWidth="1"/>
    <col min="9732" max="9732" width="39.5703125" style="194" customWidth="1"/>
    <col min="9733" max="9733" width="9" style="194" customWidth="1"/>
    <col min="9734" max="9984" width="9.140625" style="194"/>
    <col min="9985" max="9985" width="4" style="194" customWidth="1"/>
    <col min="9986" max="9986" width="4.85546875" style="194" customWidth="1"/>
    <col min="9987" max="9987" width="5.28515625" style="194" customWidth="1"/>
    <col min="9988" max="9988" width="39.5703125" style="194" customWidth="1"/>
    <col min="9989" max="9989" width="9" style="194" customWidth="1"/>
    <col min="9990" max="10240" width="9.140625" style="194"/>
    <col min="10241" max="10241" width="4" style="194" customWidth="1"/>
    <col min="10242" max="10242" width="4.85546875" style="194" customWidth="1"/>
    <col min="10243" max="10243" width="5.28515625" style="194" customWidth="1"/>
    <col min="10244" max="10244" width="39.5703125" style="194" customWidth="1"/>
    <col min="10245" max="10245" width="9" style="194" customWidth="1"/>
    <col min="10246" max="10496" width="9.140625" style="194"/>
    <col min="10497" max="10497" width="4" style="194" customWidth="1"/>
    <col min="10498" max="10498" width="4.85546875" style="194" customWidth="1"/>
    <col min="10499" max="10499" width="5.28515625" style="194" customWidth="1"/>
    <col min="10500" max="10500" width="39.5703125" style="194" customWidth="1"/>
    <col min="10501" max="10501" width="9" style="194" customWidth="1"/>
    <col min="10502" max="10752" width="9.140625" style="194"/>
    <col min="10753" max="10753" width="4" style="194" customWidth="1"/>
    <col min="10754" max="10754" width="4.85546875" style="194" customWidth="1"/>
    <col min="10755" max="10755" width="5.28515625" style="194" customWidth="1"/>
    <col min="10756" max="10756" width="39.5703125" style="194" customWidth="1"/>
    <col min="10757" max="10757" width="9" style="194" customWidth="1"/>
    <col min="10758" max="11008" width="9.140625" style="194"/>
    <col min="11009" max="11009" width="4" style="194" customWidth="1"/>
    <col min="11010" max="11010" width="4.85546875" style="194" customWidth="1"/>
    <col min="11011" max="11011" width="5.28515625" style="194" customWidth="1"/>
    <col min="11012" max="11012" width="39.5703125" style="194" customWidth="1"/>
    <col min="11013" max="11013" width="9" style="194" customWidth="1"/>
    <col min="11014" max="11264" width="9.140625" style="194"/>
    <col min="11265" max="11265" width="4" style="194" customWidth="1"/>
    <col min="11266" max="11266" width="4.85546875" style="194" customWidth="1"/>
    <col min="11267" max="11267" width="5.28515625" style="194" customWidth="1"/>
    <col min="11268" max="11268" width="39.5703125" style="194" customWidth="1"/>
    <col min="11269" max="11269" width="9" style="194" customWidth="1"/>
    <col min="11270" max="11520" width="9.140625" style="194"/>
    <col min="11521" max="11521" width="4" style="194" customWidth="1"/>
    <col min="11522" max="11522" width="4.85546875" style="194" customWidth="1"/>
    <col min="11523" max="11523" width="5.28515625" style="194" customWidth="1"/>
    <col min="11524" max="11524" width="39.5703125" style="194" customWidth="1"/>
    <col min="11525" max="11525" width="9" style="194" customWidth="1"/>
    <col min="11526" max="11776" width="9.140625" style="194"/>
    <col min="11777" max="11777" width="4" style="194" customWidth="1"/>
    <col min="11778" max="11778" width="4.85546875" style="194" customWidth="1"/>
    <col min="11779" max="11779" width="5.28515625" style="194" customWidth="1"/>
    <col min="11780" max="11780" width="39.5703125" style="194" customWidth="1"/>
    <col min="11781" max="11781" width="9" style="194" customWidth="1"/>
    <col min="11782" max="12032" width="9.140625" style="194"/>
    <col min="12033" max="12033" width="4" style="194" customWidth="1"/>
    <col min="12034" max="12034" width="4.85546875" style="194" customWidth="1"/>
    <col min="12035" max="12035" width="5.28515625" style="194" customWidth="1"/>
    <col min="12036" max="12036" width="39.5703125" style="194" customWidth="1"/>
    <col min="12037" max="12037" width="9" style="194" customWidth="1"/>
    <col min="12038" max="12288" width="9.140625" style="194"/>
    <col min="12289" max="12289" width="4" style="194" customWidth="1"/>
    <col min="12290" max="12290" width="4.85546875" style="194" customWidth="1"/>
    <col min="12291" max="12291" width="5.28515625" style="194" customWidth="1"/>
    <col min="12292" max="12292" width="39.5703125" style="194" customWidth="1"/>
    <col min="12293" max="12293" width="9" style="194" customWidth="1"/>
    <col min="12294" max="12544" width="9.140625" style="194"/>
    <col min="12545" max="12545" width="4" style="194" customWidth="1"/>
    <col min="12546" max="12546" width="4.85546875" style="194" customWidth="1"/>
    <col min="12547" max="12547" width="5.28515625" style="194" customWidth="1"/>
    <col min="12548" max="12548" width="39.5703125" style="194" customWidth="1"/>
    <col min="12549" max="12549" width="9" style="194" customWidth="1"/>
    <col min="12550" max="12800" width="9.140625" style="194"/>
    <col min="12801" max="12801" width="4" style="194" customWidth="1"/>
    <col min="12802" max="12802" width="4.85546875" style="194" customWidth="1"/>
    <col min="12803" max="12803" width="5.28515625" style="194" customWidth="1"/>
    <col min="12804" max="12804" width="39.5703125" style="194" customWidth="1"/>
    <col min="12805" max="12805" width="9" style="194" customWidth="1"/>
    <col min="12806" max="13056" width="9.140625" style="194"/>
    <col min="13057" max="13057" width="4" style="194" customWidth="1"/>
    <col min="13058" max="13058" width="4.85546875" style="194" customWidth="1"/>
    <col min="13059" max="13059" width="5.28515625" style="194" customWidth="1"/>
    <col min="13060" max="13060" width="39.5703125" style="194" customWidth="1"/>
    <col min="13061" max="13061" width="9" style="194" customWidth="1"/>
    <col min="13062" max="13312" width="9.140625" style="194"/>
    <col min="13313" max="13313" width="4" style="194" customWidth="1"/>
    <col min="13314" max="13314" width="4.85546875" style="194" customWidth="1"/>
    <col min="13315" max="13315" width="5.28515625" style="194" customWidth="1"/>
    <col min="13316" max="13316" width="39.5703125" style="194" customWidth="1"/>
    <col min="13317" max="13317" width="9" style="194" customWidth="1"/>
    <col min="13318" max="13568" width="9.140625" style="194"/>
    <col min="13569" max="13569" width="4" style="194" customWidth="1"/>
    <col min="13570" max="13570" width="4.85546875" style="194" customWidth="1"/>
    <col min="13571" max="13571" width="5.28515625" style="194" customWidth="1"/>
    <col min="13572" max="13572" width="39.5703125" style="194" customWidth="1"/>
    <col min="13573" max="13573" width="9" style="194" customWidth="1"/>
    <col min="13574" max="13824" width="9.140625" style="194"/>
    <col min="13825" max="13825" width="4" style="194" customWidth="1"/>
    <col min="13826" max="13826" width="4.85546875" style="194" customWidth="1"/>
    <col min="13827" max="13827" width="5.28515625" style="194" customWidth="1"/>
    <col min="13828" max="13828" width="39.5703125" style="194" customWidth="1"/>
    <col min="13829" max="13829" width="9" style="194" customWidth="1"/>
    <col min="13830" max="14080" width="9.140625" style="194"/>
    <col min="14081" max="14081" width="4" style="194" customWidth="1"/>
    <col min="14082" max="14082" width="4.85546875" style="194" customWidth="1"/>
    <col min="14083" max="14083" width="5.28515625" style="194" customWidth="1"/>
    <col min="14084" max="14084" width="39.5703125" style="194" customWidth="1"/>
    <col min="14085" max="14085" width="9" style="194" customWidth="1"/>
    <col min="14086" max="14336" width="9.140625" style="194"/>
    <col min="14337" max="14337" width="4" style="194" customWidth="1"/>
    <col min="14338" max="14338" width="4.85546875" style="194" customWidth="1"/>
    <col min="14339" max="14339" width="5.28515625" style="194" customWidth="1"/>
    <col min="14340" max="14340" width="39.5703125" style="194" customWidth="1"/>
    <col min="14341" max="14341" width="9" style="194" customWidth="1"/>
    <col min="14342" max="14592" width="9.140625" style="194"/>
    <col min="14593" max="14593" width="4" style="194" customWidth="1"/>
    <col min="14594" max="14594" width="4.85546875" style="194" customWidth="1"/>
    <col min="14595" max="14595" width="5.28515625" style="194" customWidth="1"/>
    <col min="14596" max="14596" width="39.5703125" style="194" customWidth="1"/>
    <col min="14597" max="14597" width="9" style="194" customWidth="1"/>
    <col min="14598" max="14848" width="9.140625" style="194"/>
    <col min="14849" max="14849" width="4" style="194" customWidth="1"/>
    <col min="14850" max="14850" width="4.85546875" style="194" customWidth="1"/>
    <col min="14851" max="14851" width="5.28515625" style="194" customWidth="1"/>
    <col min="14852" max="14852" width="39.5703125" style="194" customWidth="1"/>
    <col min="14853" max="14853" width="9" style="194" customWidth="1"/>
    <col min="14854" max="15104" width="9.140625" style="194"/>
    <col min="15105" max="15105" width="4" style="194" customWidth="1"/>
    <col min="15106" max="15106" width="4.85546875" style="194" customWidth="1"/>
    <col min="15107" max="15107" width="5.28515625" style="194" customWidth="1"/>
    <col min="15108" max="15108" width="39.5703125" style="194" customWidth="1"/>
    <col min="15109" max="15109" width="9" style="194" customWidth="1"/>
    <col min="15110" max="15360" width="9.140625" style="194"/>
    <col min="15361" max="15361" width="4" style="194" customWidth="1"/>
    <col min="15362" max="15362" width="4.85546875" style="194" customWidth="1"/>
    <col min="15363" max="15363" width="5.28515625" style="194" customWidth="1"/>
    <col min="15364" max="15364" width="39.5703125" style="194" customWidth="1"/>
    <col min="15365" max="15365" width="9" style="194" customWidth="1"/>
    <col min="15366" max="15616" width="9.140625" style="194"/>
    <col min="15617" max="15617" width="4" style="194" customWidth="1"/>
    <col min="15618" max="15618" width="4.85546875" style="194" customWidth="1"/>
    <col min="15619" max="15619" width="5.28515625" style="194" customWidth="1"/>
    <col min="15620" max="15620" width="39.5703125" style="194" customWidth="1"/>
    <col min="15621" max="15621" width="9" style="194" customWidth="1"/>
    <col min="15622" max="15872" width="9.140625" style="194"/>
    <col min="15873" max="15873" width="4" style="194" customWidth="1"/>
    <col min="15874" max="15874" width="4.85546875" style="194" customWidth="1"/>
    <col min="15875" max="15875" width="5.28515625" style="194" customWidth="1"/>
    <col min="15876" max="15876" width="39.5703125" style="194" customWidth="1"/>
    <col min="15877" max="15877" width="9" style="194" customWidth="1"/>
    <col min="15878" max="16128" width="9.140625" style="194"/>
    <col min="16129" max="16129" width="4" style="194" customWidth="1"/>
    <col min="16130" max="16130" width="4.85546875" style="194" customWidth="1"/>
    <col min="16131" max="16131" width="5.28515625" style="194" customWidth="1"/>
    <col min="16132" max="16132" width="39.5703125" style="194" customWidth="1"/>
    <col min="16133" max="16133" width="9" style="194" customWidth="1"/>
    <col min="16134" max="16384" width="9.140625" style="194"/>
  </cols>
  <sheetData>
    <row r="1" spans="2:6" s="183" customFormat="1" ht="15.75" x14ac:dyDescent="0.25">
      <c r="B1" s="183" t="s">
        <v>325</v>
      </c>
    </row>
    <row r="2" spans="2:6" s="184" customFormat="1" ht="18" x14ac:dyDescent="0.25">
      <c r="B2" s="184" t="s">
        <v>326</v>
      </c>
    </row>
    <row r="3" spans="2:6" s="184" customFormat="1" ht="18" x14ac:dyDescent="0.25">
      <c r="B3" s="184" t="s">
        <v>327</v>
      </c>
    </row>
    <row r="4" spans="2:6" s="184" customFormat="1" ht="18" x14ac:dyDescent="0.25"/>
    <row r="5" spans="2:6" s="184" customFormat="1" ht="18" x14ac:dyDescent="0.25">
      <c r="B5" s="184" t="s">
        <v>328</v>
      </c>
    </row>
    <row r="6" spans="2:6" s="185" customFormat="1" x14ac:dyDescent="0.2">
      <c r="B6" s="185" t="s">
        <v>329</v>
      </c>
    </row>
    <row r="7" spans="2:6" s="185" customFormat="1" x14ac:dyDescent="0.2">
      <c r="B7" s="185" t="s">
        <v>330</v>
      </c>
    </row>
    <row r="8" spans="2:6" s="185" customFormat="1" x14ac:dyDescent="0.2">
      <c r="B8" s="185" t="s">
        <v>331</v>
      </c>
    </row>
    <row r="9" spans="2:6" s="185" customFormat="1" x14ac:dyDescent="0.2">
      <c r="B9" s="185" t="s">
        <v>332</v>
      </c>
    </row>
    <row r="10" spans="2:6" s="185" customFormat="1" x14ac:dyDescent="0.2">
      <c r="B10" s="185" t="s">
        <v>333</v>
      </c>
    </row>
    <row r="11" spans="2:6" s="187" customFormat="1" x14ac:dyDescent="0.2">
      <c r="B11" s="186" t="s">
        <v>334</v>
      </c>
      <c r="C11" s="186" t="s">
        <v>335</v>
      </c>
      <c r="D11" s="186" t="s">
        <v>336</v>
      </c>
      <c r="E11" s="186" t="s">
        <v>337</v>
      </c>
      <c r="F11" s="186" t="s">
        <v>338</v>
      </c>
    </row>
    <row r="12" spans="2:6" s="187" customFormat="1" x14ac:dyDescent="0.2">
      <c r="B12" s="186">
        <v>200</v>
      </c>
      <c r="C12" s="186" t="s">
        <v>339</v>
      </c>
      <c r="D12" s="188" t="s">
        <v>340</v>
      </c>
      <c r="E12" s="186"/>
      <c r="F12" s="189">
        <f t="shared" ref="F12:F61" si="0">B12*E12</f>
        <v>0</v>
      </c>
    </row>
    <row r="13" spans="2:6" s="187" customFormat="1" x14ac:dyDescent="0.2">
      <c r="B13" s="186">
        <v>2</v>
      </c>
      <c r="C13" s="186" t="s">
        <v>341</v>
      </c>
      <c r="D13" s="186" t="s">
        <v>342</v>
      </c>
      <c r="E13" s="186"/>
      <c r="F13" s="189">
        <f t="shared" si="0"/>
        <v>0</v>
      </c>
    </row>
    <row r="14" spans="2:6" s="187" customFormat="1" x14ac:dyDescent="0.2">
      <c r="B14" s="186">
        <v>1</v>
      </c>
      <c r="C14" s="186" t="s">
        <v>341</v>
      </c>
      <c r="D14" s="186" t="s">
        <v>343</v>
      </c>
      <c r="E14" s="186"/>
      <c r="F14" s="189">
        <f t="shared" si="0"/>
        <v>0</v>
      </c>
    </row>
    <row r="15" spans="2:6" s="187" customFormat="1" x14ac:dyDescent="0.2">
      <c r="B15" s="186">
        <v>2</v>
      </c>
      <c r="C15" s="186" t="s">
        <v>341</v>
      </c>
      <c r="D15" s="186" t="s">
        <v>344</v>
      </c>
      <c r="E15" s="186"/>
      <c r="F15" s="189">
        <f t="shared" si="0"/>
        <v>0</v>
      </c>
    </row>
    <row r="16" spans="2:6" s="187" customFormat="1" x14ac:dyDescent="0.2">
      <c r="B16" s="186">
        <v>0</v>
      </c>
      <c r="C16" s="186" t="s">
        <v>341</v>
      </c>
      <c r="D16" s="188" t="s">
        <v>345</v>
      </c>
      <c r="E16" s="186"/>
      <c r="F16" s="189">
        <f t="shared" si="0"/>
        <v>0</v>
      </c>
    </row>
    <row r="17" spans="2:6" s="187" customFormat="1" x14ac:dyDescent="0.2">
      <c r="B17" s="186">
        <v>0</v>
      </c>
      <c r="C17" s="186" t="s">
        <v>339</v>
      </c>
      <c r="D17" s="188" t="s">
        <v>346</v>
      </c>
      <c r="E17" s="186"/>
      <c r="F17" s="189">
        <f t="shared" si="0"/>
        <v>0</v>
      </c>
    </row>
    <row r="18" spans="2:6" s="187" customFormat="1" x14ac:dyDescent="0.2">
      <c r="B18" s="186">
        <v>0</v>
      </c>
      <c r="C18" s="186" t="s">
        <v>339</v>
      </c>
      <c r="D18" s="188" t="s">
        <v>347</v>
      </c>
      <c r="E18" s="186"/>
      <c r="F18" s="189">
        <f t="shared" si="0"/>
        <v>0</v>
      </c>
    </row>
    <row r="19" spans="2:6" s="187" customFormat="1" x14ac:dyDescent="0.2">
      <c r="B19" s="186">
        <v>0</v>
      </c>
      <c r="C19" s="186" t="s">
        <v>339</v>
      </c>
      <c r="D19" s="188" t="s">
        <v>348</v>
      </c>
      <c r="E19" s="186"/>
      <c r="F19" s="189">
        <f t="shared" si="0"/>
        <v>0</v>
      </c>
    </row>
    <row r="20" spans="2:6" s="187" customFormat="1" x14ac:dyDescent="0.2">
      <c r="B20" s="186">
        <v>0</v>
      </c>
      <c r="C20" s="186" t="s">
        <v>339</v>
      </c>
      <c r="D20" s="188" t="s">
        <v>349</v>
      </c>
      <c r="E20" s="186"/>
      <c r="F20" s="189">
        <f t="shared" si="0"/>
        <v>0</v>
      </c>
    </row>
    <row r="21" spans="2:6" s="187" customFormat="1" x14ac:dyDescent="0.2">
      <c r="B21" s="186">
        <v>6</v>
      </c>
      <c r="C21" s="186" t="s">
        <v>339</v>
      </c>
      <c r="D21" s="188" t="s">
        <v>350</v>
      </c>
      <c r="E21" s="186"/>
      <c r="F21" s="189">
        <f t="shared" si="0"/>
        <v>0</v>
      </c>
    </row>
    <row r="22" spans="2:6" s="187" customFormat="1" hidden="1" x14ac:dyDescent="0.2">
      <c r="B22" s="186">
        <v>0</v>
      </c>
      <c r="C22" s="186" t="s">
        <v>339</v>
      </c>
      <c r="D22" s="188" t="s">
        <v>351</v>
      </c>
      <c r="E22" s="186"/>
      <c r="F22" s="189">
        <f t="shared" si="0"/>
        <v>0</v>
      </c>
    </row>
    <row r="23" spans="2:6" s="187" customFormat="1" hidden="1" x14ac:dyDescent="0.2">
      <c r="B23" s="186">
        <v>0</v>
      </c>
      <c r="C23" s="186" t="s">
        <v>339</v>
      </c>
      <c r="D23" s="188" t="s">
        <v>352</v>
      </c>
      <c r="E23" s="186"/>
      <c r="F23" s="189">
        <f t="shared" si="0"/>
        <v>0</v>
      </c>
    </row>
    <row r="24" spans="2:6" s="187" customFormat="1" hidden="1" x14ac:dyDescent="0.2">
      <c r="B24" s="186">
        <v>0</v>
      </c>
      <c r="C24" s="186" t="s">
        <v>341</v>
      </c>
      <c r="D24" s="188" t="s">
        <v>353</v>
      </c>
      <c r="E24" s="186"/>
      <c r="F24" s="189">
        <f t="shared" si="0"/>
        <v>0</v>
      </c>
    </row>
    <row r="25" spans="2:6" s="187" customFormat="1" hidden="1" x14ac:dyDescent="0.2">
      <c r="B25" s="186">
        <v>0</v>
      </c>
      <c r="C25" s="186" t="s">
        <v>341</v>
      </c>
      <c r="D25" s="188" t="s">
        <v>354</v>
      </c>
      <c r="E25" s="186"/>
      <c r="F25" s="189">
        <f t="shared" si="0"/>
        <v>0</v>
      </c>
    </row>
    <row r="26" spans="2:6" s="187" customFormat="1" hidden="1" x14ac:dyDescent="0.2">
      <c r="B26" s="186">
        <v>0</v>
      </c>
      <c r="C26" s="186" t="s">
        <v>341</v>
      </c>
      <c r="D26" s="188" t="s">
        <v>355</v>
      </c>
      <c r="E26" s="186"/>
      <c r="F26" s="189">
        <f t="shared" si="0"/>
        <v>0</v>
      </c>
    </row>
    <row r="27" spans="2:6" s="187" customFormat="1" hidden="1" x14ac:dyDescent="0.2">
      <c r="B27" s="186">
        <v>0</v>
      </c>
      <c r="C27" s="186" t="s">
        <v>341</v>
      </c>
      <c r="D27" s="188" t="s">
        <v>356</v>
      </c>
      <c r="E27" s="186"/>
      <c r="F27" s="189">
        <f t="shared" si="0"/>
        <v>0</v>
      </c>
    </row>
    <row r="28" spans="2:6" s="187" customFormat="1" hidden="1" x14ac:dyDescent="0.2">
      <c r="B28" s="186">
        <v>0</v>
      </c>
      <c r="C28" s="186" t="s">
        <v>341</v>
      </c>
      <c r="D28" s="188" t="s">
        <v>357</v>
      </c>
      <c r="E28" s="186"/>
      <c r="F28" s="189">
        <f t="shared" si="0"/>
        <v>0</v>
      </c>
    </row>
    <row r="29" spans="2:6" s="187" customFormat="1" hidden="1" x14ac:dyDescent="0.2">
      <c r="B29" s="186">
        <v>0</v>
      </c>
      <c r="C29" s="186" t="s">
        <v>341</v>
      </c>
      <c r="D29" s="188" t="s">
        <v>358</v>
      </c>
      <c r="E29" s="186"/>
      <c r="F29" s="189">
        <f t="shared" si="0"/>
        <v>0</v>
      </c>
    </row>
    <row r="30" spans="2:6" s="187" customFormat="1" hidden="1" x14ac:dyDescent="0.2">
      <c r="B30" s="186">
        <v>0</v>
      </c>
      <c r="C30" s="186" t="s">
        <v>341</v>
      </c>
      <c r="D30" s="188" t="s">
        <v>359</v>
      </c>
      <c r="E30" s="186"/>
      <c r="F30" s="189">
        <f t="shared" si="0"/>
        <v>0</v>
      </c>
    </row>
    <row r="31" spans="2:6" s="187" customFormat="1" hidden="1" x14ac:dyDescent="0.2">
      <c r="B31" s="186">
        <v>0</v>
      </c>
      <c r="C31" s="186" t="s">
        <v>341</v>
      </c>
      <c r="D31" s="188" t="s">
        <v>360</v>
      </c>
      <c r="E31" s="186"/>
      <c r="F31" s="189">
        <f t="shared" si="0"/>
        <v>0</v>
      </c>
    </row>
    <row r="32" spans="2:6" s="187" customFormat="1" ht="15" hidden="1" x14ac:dyDescent="0.25">
      <c r="B32" s="186">
        <v>0</v>
      </c>
      <c r="C32" s="186" t="s">
        <v>339</v>
      </c>
      <c r="D32" s="188" t="s">
        <v>361</v>
      </c>
      <c r="E32" s="186"/>
      <c r="F32" s="189">
        <f t="shared" si="0"/>
        <v>0</v>
      </c>
    </row>
    <row r="33" spans="2:6" s="187" customFormat="1" hidden="1" x14ac:dyDescent="0.2">
      <c r="B33" s="186">
        <v>0</v>
      </c>
      <c r="C33" s="186" t="s">
        <v>339</v>
      </c>
      <c r="D33" s="188" t="s">
        <v>362</v>
      </c>
      <c r="E33" s="186"/>
      <c r="F33" s="189">
        <f t="shared" si="0"/>
        <v>0</v>
      </c>
    </row>
    <row r="34" spans="2:6" s="187" customFormat="1" ht="15" hidden="1" x14ac:dyDescent="0.25">
      <c r="B34" s="186">
        <v>0</v>
      </c>
      <c r="C34" s="186" t="s">
        <v>339</v>
      </c>
      <c r="D34" s="188" t="s">
        <v>363</v>
      </c>
      <c r="E34" s="186"/>
      <c r="F34" s="189">
        <f t="shared" si="0"/>
        <v>0</v>
      </c>
    </row>
    <row r="35" spans="2:6" s="187" customFormat="1" ht="15" hidden="1" x14ac:dyDescent="0.25">
      <c r="B35" s="186">
        <v>0</v>
      </c>
      <c r="C35" s="186" t="s">
        <v>339</v>
      </c>
      <c r="D35" s="188" t="s">
        <v>364</v>
      </c>
      <c r="E35" s="186"/>
      <c r="F35" s="189">
        <f t="shared" si="0"/>
        <v>0</v>
      </c>
    </row>
    <row r="36" spans="2:6" s="187" customFormat="1" x14ac:dyDescent="0.2">
      <c r="B36" s="186">
        <v>0</v>
      </c>
      <c r="C36" s="186" t="s">
        <v>341</v>
      </c>
      <c r="D36" s="188" t="s">
        <v>365</v>
      </c>
      <c r="E36" s="186"/>
      <c r="F36" s="189">
        <f t="shared" si="0"/>
        <v>0</v>
      </c>
    </row>
    <row r="37" spans="2:6" s="187" customFormat="1" x14ac:dyDescent="0.2">
      <c r="B37" s="186">
        <v>0</v>
      </c>
      <c r="C37" s="186" t="s">
        <v>341</v>
      </c>
      <c r="D37" s="188" t="s">
        <v>366</v>
      </c>
      <c r="E37" s="186"/>
      <c r="F37" s="189">
        <f t="shared" si="0"/>
        <v>0</v>
      </c>
    </row>
    <row r="38" spans="2:6" s="187" customFormat="1" hidden="1" x14ac:dyDescent="0.2">
      <c r="B38" s="186">
        <v>0</v>
      </c>
      <c r="C38" s="186" t="s">
        <v>341</v>
      </c>
      <c r="D38" s="188" t="s">
        <v>367</v>
      </c>
      <c r="E38" s="186"/>
      <c r="F38" s="189">
        <f t="shared" si="0"/>
        <v>0</v>
      </c>
    </row>
    <row r="39" spans="2:6" s="187" customFormat="1" hidden="1" x14ac:dyDescent="0.2">
      <c r="B39" s="186">
        <v>0</v>
      </c>
      <c r="C39" s="186" t="s">
        <v>341</v>
      </c>
      <c r="D39" s="188" t="s">
        <v>368</v>
      </c>
      <c r="E39" s="186"/>
      <c r="F39" s="189">
        <f t="shared" si="0"/>
        <v>0</v>
      </c>
    </row>
    <row r="40" spans="2:6" s="187" customFormat="1" hidden="1" x14ac:dyDescent="0.2">
      <c r="B40" s="186">
        <v>0</v>
      </c>
      <c r="C40" s="186" t="s">
        <v>341</v>
      </c>
      <c r="D40" s="188" t="s">
        <v>369</v>
      </c>
      <c r="E40" s="186"/>
      <c r="F40" s="189">
        <f t="shared" si="0"/>
        <v>0</v>
      </c>
    </row>
    <row r="41" spans="2:6" s="187" customFormat="1" hidden="1" x14ac:dyDescent="0.2">
      <c r="B41" s="186">
        <v>0</v>
      </c>
      <c r="C41" s="186" t="s">
        <v>341</v>
      </c>
      <c r="D41" s="188" t="s">
        <v>370</v>
      </c>
      <c r="E41" s="186"/>
      <c r="F41" s="189">
        <f t="shared" si="0"/>
        <v>0</v>
      </c>
    </row>
    <row r="42" spans="2:6" s="187" customFormat="1" hidden="1" x14ac:dyDescent="0.2">
      <c r="B42" s="186">
        <v>0</v>
      </c>
      <c r="C42" s="186" t="s">
        <v>341</v>
      </c>
      <c r="D42" s="188" t="s">
        <v>371</v>
      </c>
      <c r="E42" s="186"/>
      <c r="F42" s="189">
        <f t="shared" si="0"/>
        <v>0</v>
      </c>
    </row>
    <row r="43" spans="2:6" s="187" customFormat="1" hidden="1" x14ac:dyDescent="0.2">
      <c r="B43" s="186">
        <v>0</v>
      </c>
      <c r="C43" s="186" t="s">
        <v>339</v>
      </c>
      <c r="D43" s="188" t="s">
        <v>372</v>
      </c>
      <c r="E43" s="186"/>
      <c r="F43" s="189">
        <f t="shared" si="0"/>
        <v>0</v>
      </c>
    </row>
    <row r="44" spans="2:6" s="187" customFormat="1" hidden="1" x14ac:dyDescent="0.2">
      <c r="B44" s="186">
        <v>0</v>
      </c>
      <c r="C44" s="186" t="s">
        <v>339</v>
      </c>
      <c r="D44" s="188" t="s">
        <v>373</v>
      </c>
      <c r="E44" s="186"/>
      <c r="F44" s="189">
        <f t="shared" si="0"/>
        <v>0</v>
      </c>
    </row>
    <row r="45" spans="2:6" s="187" customFormat="1" hidden="1" x14ac:dyDescent="0.2">
      <c r="B45" s="186">
        <v>0</v>
      </c>
      <c r="C45" s="186" t="s">
        <v>339</v>
      </c>
      <c r="D45" s="188" t="s">
        <v>374</v>
      </c>
      <c r="E45" s="186"/>
      <c r="F45" s="189">
        <f t="shared" si="0"/>
        <v>0</v>
      </c>
    </row>
    <row r="46" spans="2:6" s="187" customFormat="1" hidden="1" x14ac:dyDescent="0.2">
      <c r="B46" s="186">
        <v>0</v>
      </c>
      <c r="C46" s="186" t="s">
        <v>339</v>
      </c>
      <c r="D46" s="188" t="s">
        <v>375</v>
      </c>
      <c r="E46" s="186"/>
      <c r="F46" s="189">
        <f t="shared" si="0"/>
        <v>0</v>
      </c>
    </row>
    <row r="47" spans="2:6" s="187" customFormat="1" hidden="1" x14ac:dyDescent="0.2">
      <c r="B47" s="186">
        <v>0</v>
      </c>
      <c r="C47" s="186" t="s">
        <v>339</v>
      </c>
      <c r="D47" s="188" t="s">
        <v>376</v>
      </c>
      <c r="E47" s="186"/>
      <c r="F47" s="189">
        <f t="shared" si="0"/>
        <v>0</v>
      </c>
    </row>
    <row r="48" spans="2:6" s="187" customFormat="1" hidden="1" x14ac:dyDescent="0.2">
      <c r="B48" s="186">
        <v>0</v>
      </c>
      <c r="C48" s="186" t="s">
        <v>339</v>
      </c>
      <c r="D48" s="188" t="s">
        <v>377</v>
      </c>
      <c r="E48" s="186"/>
      <c r="F48" s="189">
        <f t="shared" si="0"/>
        <v>0</v>
      </c>
    </row>
    <row r="49" spans="2:6" s="187" customFormat="1" hidden="1" x14ac:dyDescent="0.2">
      <c r="B49" s="186">
        <v>0</v>
      </c>
      <c r="C49" s="186" t="s">
        <v>339</v>
      </c>
      <c r="D49" s="188" t="s">
        <v>378</v>
      </c>
      <c r="E49" s="186"/>
      <c r="F49" s="189">
        <f t="shared" si="0"/>
        <v>0</v>
      </c>
    </row>
    <row r="50" spans="2:6" s="187" customFormat="1" x14ac:dyDescent="0.2">
      <c r="B50" s="186">
        <v>0</v>
      </c>
      <c r="C50" s="186" t="s">
        <v>341</v>
      </c>
      <c r="D50" s="188" t="s">
        <v>379</v>
      </c>
      <c r="E50" s="186"/>
      <c r="F50" s="189">
        <f t="shared" si="0"/>
        <v>0</v>
      </c>
    </row>
    <row r="51" spans="2:6" s="187" customFormat="1" x14ac:dyDescent="0.2">
      <c r="B51" s="186">
        <v>0</v>
      </c>
      <c r="C51" s="186" t="s">
        <v>341</v>
      </c>
      <c r="D51" s="188" t="s">
        <v>380</v>
      </c>
      <c r="E51" s="186"/>
      <c r="F51" s="189">
        <f t="shared" si="0"/>
        <v>0</v>
      </c>
    </row>
    <row r="52" spans="2:6" s="187" customFormat="1" x14ac:dyDescent="0.2">
      <c r="B52" s="186">
        <v>0</v>
      </c>
      <c r="C52" s="186" t="s">
        <v>341</v>
      </c>
      <c r="D52" s="188" t="s">
        <v>381</v>
      </c>
      <c r="E52" s="186"/>
      <c r="F52" s="189">
        <f t="shared" si="0"/>
        <v>0</v>
      </c>
    </row>
    <row r="53" spans="2:6" s="187" customFormat="1" x14ac:dyDescent="0.2">
      <c r="B53" s="186">
        <v>6</v>
      </c>
      <c r="C53" s="186" t="s">
        <v>341</v>
      </c>
      <c r="D53" s="188" t="s">
        <v>382</v>
      </c>
      <c r="E53" s="186"/>
      <c r="F53" s="189">
        <f t="shared" si="0"/>
        <v>0</v>
      </c>
    </row>
    <row r="54" spans="2:6" s="187" customFormat="1" x14ac:dyDescent="0.2">
      <c r="B54" s="186">
        <v>80</v>
      </c>
      <c r="C54" s="186" t="s">
        <v>383</v>
      </c>
      <c r="D54" s="188" t="s">
        <v>384</v>
      </c>
      <c r="E54" s="186"/>
      <c r="F54" s="189">
        <f t="shared" si="0"/>
        <v>0</v>
      </c>
    </row>
    <row r="55" spans="2:6" s="187" customFormat="1" x14ac:dyDescent="0.2">
      <c r="B55" s="186">
        <v>8</v>
      </c>
      <c r="C55" s="186" t="s">
        <v>383</v>
      </c>
      <c r="D55" s="188" t="s">
        <v>385</v>
      </c>
      <c r="E55" s="186"/>
      <c r="F55" s="189">
        <f t="shared" si="0"/>
        <v>0</v>
      </c>
    </row>
    <row r="56" spans="2:6" s="187" customFormat="1" x14ac:dyDescent="0.2">
      <c r="B56" s="186">
        <v>0</v>
      </c>
      <c r="C56" s="186" t="s">
        <v>383</v>
      </c>
      <c r="D56" s="188" t="s">
        <v>386</v>
      </c>
      <c r="E56" s="186"/>
      <c r="F56" s="189">
        <f t="shared" si="0"/>
        <v>0</v>
      </c>
    </row>
    <row r="57" spans="2:6" s="187" customFormat="1" x14ac:dyDescent="0.2">
      <c r="B57" s="186">
        <v>4</v>
      </c>
      <c r="C57" s="186" t="s">
        <v>341</v>
      </c>
      <c r="D57" s="188" t="s">
        <v>387</v>
      </c>
      <c r="E57" s="186"/>
      <c r="F57" s="189">
        <f t="shared" si="0"/>
        <v>0</v>
      </c>
    </row>
    <row r="58" spans="2:6" s="187" customFormat="1" x14ac:dyDescent="0.2">
      <c r="B58" s="186">
        <v>0</v>
      </c>
      <c r="C58" s="186" t="s">
        <v>341</v>
      </c>
      <c r="D58" s="188" t="s">
        <v>388</v>
      </c>
      <c r="E58" s="186"/>
      <c r="F58" s="189">
        <f t="shared" si="0"/>
        <v>0</v>
      </c>
    </row>
    <row r="59" spans="2:6" s="187" customFormat="1" x14ac:dyDescent="0.2">
      <c r="B59" s="186">
        <v>12</v>
      </c>
      <c r="C59" s="186" t="s">
        <v>389</v>
      </c>
      <c r="D59" s="188" t="s">
        <v>390</v>
      </c>
      <c r="E59" s="186"/>
      <c r="F59" s="189">
        <f t="shared" si="0"/>
        <v>0</v>
      </c>
    </row>
    <row r="60" spans="2:6" s="187" customFormat="1" x14ac:dyDescent="0.2">
      <c r="B60" s="186">
        <v>4</v>
      </c>
      <c r="C60" s="186" t="s">
        <v>391</v>
      </c>
      <c r="D60" s="188" t="s">
        <v>392</v>
      </c>
      <c r="E60" s="186"/>
      <c r="F60" s="189">
        <f t="shared" si="0"/>
        <v>0</v>
      </c>
    </row>
    <row r="61" spans="2:6" s="187" customFormat="1" x14ac:dyDescent="0.2">
      <c r="B61" s="186">
        <v>1</v>
      </c>
      <c r="C61" s="186" t="s">
        <v>341</v>
      </c>
      <c r="D61" s="188" t="s">
        <v>393</v>
      </c>
      <c r="E61" s="186"/>
      <c r="F61" s="189">
        <f t="shared" si="0"/>
        <v>0</v>
      </c>
    </row>
    <row r="62" spans="2:6" s="192" customFormat="1" x14ac:dyDescent="0.2">
      <c r="B62" s="190"/>
      <c r="C62" s="190"/>
      <c r="D62" s="190" t="s">
        <v>394</v>
      </c>
      <c r="E62" s="190"/>
      <c r="F62" s="191">
        <f>SUM(F12:F61)</f>
        <v>0</v>
      </c>
    </row>
    <row r="63" spans="2:6" s="192" customFormat="1" ht="10.5" x14ac:dyDescent="0.15">
      <c r="F63" s="193"/>
    </row>
    <row r="64" spans="2:6" s="192" customFormat="1" ht="10.5" x14ac:dyDescent="0.15">
      <c r="F64" s="193"/>
    </row>
    <row r="66" spans="5:5" s="185" customFormat="1" x14ac:dyDescent="0.2"/>
    <row r="67" spans="5:5" x14ac:dyDescent="0.2">
      <c r="E67" s="18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Stavba</vt:lpstr>
      <vt:lpstr>VzorPolozky</vt:lpstr>
      <vt:lpstr>66 03 Pol</vt:lpstr>
      <vt:lpstr>r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'66 03 Pol'!Názvy_tisku</vt:lpstr>
      <vt:lpstr>oadresa</vt:lpstr>
      <vt:lpstr>Stavba!Objednatel</vt:lpstr>
      <vt:lpstr>Stavba!Objekt</vt:lpstr>
      <vt:lpstr>'66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Auda</dc:creator>
  <cp:lastModifiedBy>Vlková Jana</cp:lastModifiedBy>
  <cp:lastPrinted>2019-03-19T12:27:02Z</cp:lastPrinted>
  <dcterms:created xsi:type="dcterms:W3CDTF">2009-04-08T07:15:50Z</dcterms:created>
  <dcterms:modified xsi:type="dcterms:W3CDTF">2025-04-23T08:08:20Z</dcterms:modified>
</cp:coreProperties>
</file>