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SI\Investice ORI\SMLOUVY OIČ\AKCE\BO_2025_00020_DN bourání skleníku\PD\SKLENÍK-DEMOLICE\"/>
    </mc:Choice>
  </mc:AlternateContent>
  <bookViews>
    <workbookView xWindow="0" yWindow="0" windowWidth="28800" windowHeight="12435" activeTab="1"/>
  </bookViews>
  <sheets>
    <sheet name="Rekapitulace stavby" sheetId="1" r:id="rId1"/>
    <sheet name="1 - Bourací práce" sheetId="2" r:id="rId2"/>
    <sheet name="2 - Vedlejší náklady" sheetId="3" r:id="rId3"/>
    <sheet name="Pokyny pro vyplnění" sheetId="4" r:id="rId4"/>
  </sheets>
  <definedNames>
    <definedName name="_xlnm._FilterDatabase" localSheetId="1" hidden="1">'1 - Bourací práce'!$C$92:$K$232</definedName>
    <definedName name="_xlnm._FilterDatabase" localSheetId="2" hidden="1">'2 - Vedlejší náklady'!$C$83:$K$104</definedName>
    <definedName name="_xlnm.Print_Titles" localSheetId="1">'1 - Bourací práce'!$92:$92</definedName>
    <definedName name="_xlnm.Print_Titles" localSheetId="2">'2 - Vedlejší náklady'!$83:$83</definedName>
    <definedName name="_xlnm.Print_Titles" localSheetId="0">'Rekapitulace stavby'!$52:$52</definedName>
    <definedName name="_xlnm.Print_Area" localSheetId="1">'1 - Bourací práce'!$C$4:$J$39,'1 - Bourací práce'!$C$45:$J$74,'1 - Bourací práce'!$C$80:$K$232</definedName>
    <definedName name="_xlnm.Print_Area" localSheetId="2">'2 - Vedlejší náklady'!$C$4:$J$39,'2 - Vedlejší náklady'!$C$45:$J$65,'2 - Vedlejší náklady'!$C$71:$K$104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03" i="3"/>
  <c r="BH103" i="3"/>
  <c r="BG103" i="3"/>
  <c r="BF103" i="3"/>
  <c r="T103" i="3"/>
  <c r="T102" i="3"/>
  <c r="R103" i="3"/>
  <c r="R102" i="3"/>
  <c r="P103" i="3"/>
  <c r="P102" i="3"/>
  <c r="BI100" i="3"/>
  <c r="BH100" i="3"/>
  <c r="BG100" i="3"/>
  <c r="BF100" i="3"/>
  <c r="T100" i="3"/>
  <c r="T99" i="3"/>
  <c r="R100" i="3"/>
  <c r="R99" i="3"/>
  <c r="P100" i="3"/>
  <c r="P99" i="3" s="1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F78" i="3"/>
  <c r="E76" i="3"/>
  <c r="F52" i="3"/>
  <c r="E50" i="3"/>
  <c r="J24" i="3"/>
  <c r="E24" i="3"/>
  <c r="J55" i="3" s="1"/>
  <c r="J23" i="3"/>
  <c r="J21" i="3"/>
  <c r="E21" i="3"/>
  <c r="J54" i="3"/>
  <c r="J20" i="3"/>
  <c r="J18" i="3"/>
  <c r="E18" i="3"/>
  <c r="F81" i="3" s="1"/>
  <c r="J17" i="3"/>
  <c r="J15" i="3"/>
  <c r="E15" i="3"/>
  <c r="F54" i="3"/>
  <c r="J14" i="3"/>
  <c r="J12" i="3"/>
  <c r="J52" i="3"/>
  <c r="E7" i="3"/>
  <c r="E74" i="3"/>
  <c r="J37" i="2"/>
  <c r="J36" i="2"/>
  <c r="AY55" i="1" s="1"/>
  <c r="J35" i="2"/>
  <c r="AX55" i="1" s="1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T168" i="2" s="1"/>
  <c r="R169" i="2"/>
  <c r="R168" i="2"/>
  <c r="P169" i="2"/>
  <c r="P168" i="2"/>
  <c r="BI165" i="2"/>
  <c r="BH165" i="2"/>
  <c r="BG165" i="2"/>
  <c r="BF165" i="2"/>
  <c r="T165" i="2"/>
  <c r="T164" i="2"/>
  <c r="R165" i="2"/>
  <c r="R164" i="2"/>
  <c r="P165" i="2"/>
  <c r="P164" i="2"/>
  <c r="BI155" i="2"/>
  <c r="BH155" i="2"/>
  <c r="BG155" i="2"/>
  <c r="BF155" i="2"/>
  <c r="T155" i="2"/>
  <c r="T127" i="2"/>
  <c r="R155" i="2"/>
  <c r="P155" i="2"/>
  <c r="BI128" i="2"/>
  <c r="BH128" i="2"/>
  <c r="BG128" i="2"/>
  <c r="BF128" i="2"/>
  <c r="T128" i="2"/>
  <c r="R128" i="2"/>
  <c r="R127" i="2" s="1"/>
  <c r="P128" i="2"/>
  <c r="P127" i="2" s="1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BI95" i="2"/>
  <c r="F37" i="2" s="1"/>
  <c r="BH95" i="2"/>
  <c r="BG95" i="2"/>
  <c r="BF95" i="2"/>
  <c r="T95" i="2"/>
  <c r="R95" i="2"/>
  <c r="P95" i="2"/>
  <c r="F87" i="2"/>
  <c r="E85" i="2"/>
  <c r="F52" i="2"/>
  <c r="E50" i="2"/>
  <c r="J24" i="2"/>
  <c r="E24" i="2"/>
  <c r="J90" i="2"/>
  <c r="J23" i="2"/>
  <c r="J21" i="2"/>
  <c r="E21" i="2"/>
  <c r="J89" i="2" s="1"/>
  <c r="J20" i="2"/>
  <c r="J18" i="2"/>
  <c r="E18" i="2"/>
  <c r="F90" i="2"/>
  <c r="J17" i="2"/>
  <c r="J15" i="2"/>
  <c r="E15" i="2"/>
  <c r="F89" i="2" s="1"/>
  <c r="J14" i="2"/>
  <c r="J12" i="2"/>
  <c r="J87" i="2" s="1"/>
  <c r="E7" i="2"/>
  <c r="E83" i="2" s="1"/>
  <c r="L50" i="1"/>
  <c r="AM50" i="1"/>
  <c r="AM49" i="1"/>
  <c r="L49" i="1"/>
  <c r="AM47" i="1"/>
  <c r="L47" i="1"/>
  <c r="L45" i="1"/>
  <c r="L44" i="1"/>
  <c r="BK205" i="2"/>
  <c r="J117" i="2"/>
  <c r="BK210" i="2"/>
  <c r="J114" i="2"/>
  <c r="J182" i="2"/>
  <c r="BK226" i="2"/>
  <c r="J176" i="2"/>
  <c r="BK125" i="2"/>
  <c r="J91" i="3"/>
  <c r="BK155" i="2"/>
  <c r="J224" i="2"/>
  <c r="J34" i="2"/>
  <c r="J155" i="2"/>
  <c r="BK94" i="3"/>
  <c r="BK229" i="2"/>
  <c r="J103" i="2"/>
  <c r="BK190" i="2"/>
  <c r="BK231" i="2"/>
  <c r="BK122" i="2"/>
  <c r="BK185" i="2"/>
  <c r="F36" i="2"/>
  <c r="BK224" i="2"/>
  <c r="J231" i="2"/>
  <c r="BK176" i="2"/>
  <c r="BK216" i="2"/>
  <c r="J173" i="2"/>
  <c r="J213" i="2"/>
  <c r="BK124" i="2"/>
  <c r="J87" i="3"/>
  <c r="J232" i="2"/>
  <c r="J198" i="2"/>
  <c r="BK128" i="2"/>
  <c r="J96" i="3"/>
  <c r="BK89" i="3"/>
  <c r="J226" i="2"/>
  <c r="J190" i="2"/>
  <c r="J122" i="2"/>
  <c r="J216" i="2"/>
  <c r="BK169" i="2"/>
  <c r="BK87" i="3"/>
  <c r="BK182" i="2"/>
  <c r="AS54" i="1"/>
  <c r="J194" i="2"/>
  <c r="J223" i="2"/>
  <c r="J165" i="2"/>
  <c r="J103" i="3"/>
  <c r="BK213" i="2"/>
  <c r="J185" i="2"/>
  <c r="BK114" i="2"/>
  <c r="BK98" i="3"/>
  <c r="J94" i="3"/>
  <c r="BK218" i="2"/>
  <c r="J179" i="2"/>
  <c r="BK103" i="2"/>
  <c r="J220" i="2"/>
  <c r="BK179" i="2"/>
  <c r="J106" i="2"/>
  <c r="J100" i="3"/>
  <c r="J218" i="2"/>
  <c r="BK103" i="3"/>
  <c r="BK123" i="2"/>
  <c r="BK201" i="2"/>
  <c r="BK106" i="2"/>
  <c r="BK99" i="2"/>
  <c r="BK100" i="3"/>
  <c r="BK223" i="2"/>
  <c r="BK173" i="2"/>
  <c r="J123" i="2"/>
  <c r="J98" i="3"/>
  <c r="BK91" i="3"/>
  <c r="J210" i="2"/>
  <c r="BK165" i="2"/>
  <c r="F34" i="2"/>
  <c r="BK194" i="2"/>
  <c r="J203" i="2"/>
  <c r="BK207" i="2"/>
  <c r="J128" i="2"/>
  <c r="J201" i="2"/>
  <c r="BK117" i="2"/>
  <c r="BK95" i="2"/>
  <c r="J89" i="3"/>
  <c r="J205" i="2"/>
  <c r="J99" i="2"/>
  <c r="BK232" i="2"/>
  <c r="BK203" i="2"/>
  <c r="J125" i="2"/>
  <c r="J229" i="2"/>
  <c r="BK198" i="2"/>
  <c r="J124" i="2"/>
  <c r="BK96" i="3"/>
  <c r="J169" i="2"/>
  <c r="BK220" i="2"/>
  <c r="F35" i="2"/>
  <c r="J207" i="2"/>
  <c r="J95" i="2"/>
  <c r="P94" i="2" l="1"/>
  <c r="P121" i="2"/>
  <c r="P113" i="2"/>
  <c r="BK172" i="2"/>
  <c r="J172" i="2"/>
  <c r="J68" i="2"/>
  <c r="R184" i="2"/>
  <c r="R193" i="2"/>
  <c r="R225" i="2"/>
  <c r="R200" i="2"/>
  <c r="BK230" i="2"/>
  <c r="J230" i="2"/>
  <c r="J73" i="2"/>
  <c r="R230" i="2"/>
  <c r="R172" i="2"/>
  <c r="R126" i="2"/>
  <c r="R112" i="2" s="1"/>
  <c r="T184" i="2"/>
  <c r="R94" i="2"/>
  <c r="R121" i="2"/>
  <c r="R113" i="2"/>
  <c r="P184" i="2"/>
  <c r="T94" i="2"/>
  <c r="BK121" i="2"/>
  <c r="J121" i="2" s="1"/>
  <c r="J63" i="2" s="1"/>
  <c r="T121" i="2"/>
  <c r="T113" i="2"/>
  <c r="T172" i="2"/>
  <c r="T126" i="2"/>
  <c r="BK193" i="2"/>
  <c r="J193" i="2"/>
  <c r="J70" i="2" s="1"/>
  <c r="T193" i="2"/>
  <c r="P225" i="2"/>
  <c r="P200" i="2"/>
  <c r="T225" i="2"/>
  <c r="T200" i="2"/>
  <c r="P230" i="2"/>
  <c r="T230" i="2"/>
  <c r="R86" i="3"/>
  <c r="BK184" i="2"/>
  <c r="J184" i="2" s="1"/>
  <c r="J69" i="2" s="1"/>
  <c r="P193" i="2"/>
  <c r="BK225" i="2"/>
  <c r="BK200" i="2" s="1"/>
  <c r="J200" i="2" s="1"/>
  <c r="J71" i="2" s="1"/>
  <c r="P90" i="3"/>
  <c r="BK94" i="2"/>
  <c r="BK86" i="3"/>
  <c r="J86" i="3"/>
  <c r="J61" i="3" s="1"/>
  <c r="T86" i="3"/>
  <c r="T90" i="3"/>
  <c r="P172" i="2"/>
  <c r="P126" i="2" s="1"/>
  <c r="P86" i="3"/>
  <c r="P85" i="3" s="1"/>
  <c r="P84" i="3" s="1"/>
  <c r="AU56" i="1" s="1"/>
  <c r="BK90" i="3"/>
  <c r="J90" i="3" s="1"/>
  <c r="J62" i="3" s="1"/>
  <c r="R90" i="3"/>
  <c r="BK127" i="2"/>
  <c r="J127" i="2" s="1"/>
  <c r="J65" i="2" s="1"/>
  <c r="BK168" i="2"/>
  <c r="J168" i="2"/>
  <c r="J67" i="2"/>
  <c r="BK164" i="2"/>
  <c r="J164" i="2" s="1"/>
  <c r="J66" i="2" s="1"/>
  <c r="BK99" i="3"/>
  <c r="J99" i="3"/>
  <c r="J63" i="3" s="1"/>
  <c r="BK102" i="3"/>
  <c r="J102" i="3"/>
  <c r="J64" i="3"/>
  <c r="J94" i="2"/>
  <c r="J60" i="2"/>
  <c r="F80" i="3"/>
  <c r="BE89" i="3"/>
  <c r="J80" i="3"/>
  <c r="BE87" i="3"/>
  <c r="BE94" i="3"/>
  <c r="J81" i="3"/>
  <c r="BE103" i="3"/>
  <c r="E48" i="3"/>
  <c r="J78" i="3"/>
  <c r="BE98" i="3"/>
  <c r="BE100" i="3"/>
  <c r="BE91" i="3"/>
  <c r="F55" i="3"/>
  <c r="BE96" i="3"/>
  <c r="AW55" i="1"/>
  <c r="BB55" i="1"/>
  <c r="BB54" i="1" s="1"/>
  <c r="W31" i="1" s="1"/>
  <c r="BC55" i="1"/>
  <c r="BA55" i="1"/>
  <c r="E48" i="2"/>
  <c r="J52" i="2"/>
  <c r="F54" i="2"/>
  <c r="J54" i="2"/>
  <c r="F55" i="2"/>
  <c r="J55" i="2"/>
  <c r="BE95" i="2"/>
  <c r="BE99" i="2"/>
  <c r="BE103" i="2"/>
  <c r="BE106" i="2"/>
  <c r="BE114" i="2"/>
  <c r="BE117" i="2"/>
  <c r="BE122" i="2"/>
  <c r="BE123" i="2"/>
  <c r="BE124" i="2"/>
  <c r="BE125" i="2"/>
  <c r="BE128" i="2"/>
  <c r="BE155" i="2"/>
  <c r="BE165" i="2"/>
  <c r="BE169" i="2"/>
  <c r="BE173" i="2"/>
  <c r="BE176" i="2"/>
  <c r="BE179" i="2"/>
  <c r="BE182" i="2"/>
  <c r="BE185" i="2"/>
  <c r="BE190" i="2"/>
  <c r="BE194" i="2"/>
  <c r="BE198" i="2"/>
  <c r="BE201" i="2"/>
  <c r="BE203" i="2"/>
  <c r="BE205" i="2"/>
  <c r="BE207" i="2"/>
  <c r="BE210" i="2"/>
  <c r="BE213" i="2"/>
  <c r="BE216" i="2"/>
  <c r="BE218" i="2"/>
  <c r="BE220" i="2"/>
  <c r="BE223" i="2"/>
  <c r="BE224" i="2"/>
  <c r="BE226" i="2"/>
  <c r="BE229" i="2"/>
  <c r="BE231" i="2"/>
  <c r="BE232" i="2"/>
  <c r="BD55" i="1"/>
  <c r="BD54" i="1" s="1"/>
  <c r="W33" i="1" s="1"/>
  <c r="F37" i="3"/>
  <c r="BD56" i="1"/>
  <c r="F35" i="3"/>
  <c r="BB56" i="1"/>
  <c r="F34" i="3"/>
  <c r="BA56" i="1"/>
  <c r="BA54" i="1" s="1"/>
  <c r="W30" i="1" s="1"/>
  <c r="F36" i="3"/>
  <c r="BC56" i="1"/>
  <c r="BC54" i="1" s="1"/>
  <c r="AY54" i="1" s="1"/>
  <c r="J34" i="3"/>
  <c r="AW56" i="1"/>
  <c r="J225" i="2" l="1"/>
  <c r="J72" i="2" s="1"/>
  <c r="BK113" i="2"/>
  <c r="J113" i="2" s="1"/>
  <c r="J62" i="2" s="1"/>
  <c r="T85" i="3"/>
  <c r="T84" i="3"/>
  <c r="P112" i="2"/>
  <c r="P93" i="2"/>
  <c r="AU55" i="1"/>
  <c r="AU54" i="1" s="1"/>
  <c r="R93" i="2"/>
  <c r="R85" i="3"/>
  <c r="R84" i="3"/>
  <c r="T112" i="2"/>
  <c r="T93" i="2"/>
  <c r="BK126" i="2"/>
  <c r="J126" i="2"/>
  <c r="J64" i="2"/>
  <c r="BK85" i="3"/>
  <c r="J85" i="3" s="1"/>
  <c r="J60" i="3" s="1"/>
  <c r="F33" i="3"/>
  <c r="AZ56" i="1" s="1"/>
  <c r="W32" i="1"/>
  <c r="AW54" i="1"/>
  <c r="AK30" i="1"/>
  <c r="J33" i="3"/>
  <c r="AV56" i="1" s="1"/>
  <c r="AT56" i="1" s="1"/>
  <c r="J33" i="2"/>
  <c r="AV55" i="1" s="1"/>
  <c r="AT55" i="1" s="1"/>
  <c r="AX54" i="1"/>
  <c r="F33" i="2"/>
  <c r="AZ55" i="1" s="1"/>
  <c r="BK112" i="2" l="1"/>
  <c r="J112" i="2"/>
  <c r="J61" i="2"/>
  <c r="BK84" i="3"/>
  <c r="J84" i="3" s="1"/>
  <c r="J59" i="3" s="1"/>
  <c r="AZ54" i="1"/>
  <c r="W29" i="1" s="1"/>
  <c r="BK93" i="2" l="1"/>
  <c r="J93" i="2"/>
  <c r="J30" i="3"/>
  <c r="AG56" i="1"/>
  <c r="J30" i="2"/>
  <c r="AG55" i="1"/>
  <c r="AG54" i="1" s="1"/>
  <c r="AK26" i="1" s="1"/>
  <c r="AK35" i="1" s="1"/>
  <c r="AV54" i="1"/>
  <c r="AK29" i="1"/>
  <c r="J59" i="2" l="1"/>
  <c r="AN55" i="1"/>
  <c r="J39" i="2"/>
  <c r="J39" i="3"/>
  <c r="AN56" i="1"/>
  <c r="AT54" i="1"/>
  <c r="AN54" i="1"/>
</calcChain>
</file>

<file path=xl/sharedStrings.xml><?xml version="1.0" encoding="utf-8"?>
<sst xmlns="http://schemas.openxmlformats.org/spreadsheetml/2006/main" count="2310" uniqueCount="616">
  <si>
    <t>Export Komplet</t>
  </si>
  <si>
    <t>VZ</t>
  </si>
  <si>
    <t>2.0</t>
  </si>
  <si>
    <t>ZAMOK</t>
  </si>
  <si>
    <t>False</t>
  </si>
  <si>
    <t>{818eac47-9fb7-41fd-8f6d-7e5e0a9b4d29}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</si>
  <si>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</si>
  <si>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</si>
  <si>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</si>
  <si>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</si>
  <si>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</si>
  <si>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</si>
  <si>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</si>
  <si>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</si>
  <si>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R_002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</si>
  <si>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</si>
  <si>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</si>
  <si>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Demolice budovy Z (skleník) v areálu FN Brno - Pracoviště Dětská nemocnice</t>
  </si>
  <si>
    <t>KSO:</t>
  </si>
  <si>
    <t/>
  </si>
  <si>
    <t>CC-CZ:</t>
  </si>
  <si>
    <t>Místo:</t>
  </si>
  <si>
    <t xml:space="preserve"> </t>
  </si>
  <si>
    <t>Datum:</t>
  </si>
  <si>
    <t>8. 1. 2025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</si>
  <si>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</si>
  <si>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</si>
  <si>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</si>
  <si>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</si>
  <si>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</si>
  <si>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</si>
  <si>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</si>
  <si>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</si>
  <si>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</si>
  <si>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</si>
  <si>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</si>
  <si>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</si>
  <si>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</si>
  <si>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</si>
  <si>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</si>
  <si>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</si>
  <si>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</si>
  <si>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</si>
  <si>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</si>
  <si>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</si>
  <si>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</si>
  <si>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</si>
  <si>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</si>
  <si>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</si>
  <si>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</si>
  <si>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</si>
  <si>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</si>
  <si>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</si>
  <si>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</si>
  <si>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</si>
  <si>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</si>
  <si>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</si>
  <si>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</si>
  <si>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</si>
  <si>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</si>
  <si>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</si>
  <si>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</si>
  <si>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</si>
  <si>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</si>
  <si>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</si>
  <si>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</si>
  <si>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</si>
  <si>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</si>
  <si>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</si>
  <si>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</si>
  <si>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</si>
  <si>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</si>
  <si>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</si>
  <si>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</si>
  <si>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</si>
  <si>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Bourací práce</t>
  </si>
  <si>
    <t>STA</t>
  </si>
  <si>
    <t>{d0856b8b-b8b4-4b80-8d42-fe4427cda9fe}</t>
  </si>
  <si>
    <t>2</t>
  </si>
  <si>
    <t>Vedlejší náklady</t>
  </si>
  <si>
    <t>{03214abc-d3ac-4b7c-b19d-12cb01fc0737}</t>
  </si>
  <si>
    <t>KRYCÍ LIST SOUPISU PRACÍ</t>
  </si>
  <si>
    <t>Objekt:</t>
  </si>
  <si>
    <t>1 - Bourací práce</t>
  </si>
  <si>
    <t>REKAPITULACE ČLENĚNÍ SOUPISU PRACÍ</t>
  </si>
  <si>
    <t>Kód dílu - Popis</t>
  </si>
  <si>
    <t>Cena celkem [CZK]</t>
  </si>
  <si>
    <t>-1</t>
  </si>
  <si>
    <t>HSV-0 - Přídružené objekty</t>
  </si>
  <si>
    <t>HSV - SO 01 - Objekt Z</t>
  </si>
  <si>
    <t xml:space="preserve">    8 - Objekt Z - Dílny</t>
  </si>
  <si>
    <t xml:space="preserve">      969 - Profese - odpojení</t>
  </si>
  <si>
    <t xml:space="preserve">    9 - Objekt Z - Skleník</t>
  </si>
  <si>
    <t xml:space="preserve">      961 - Střecha</t>
  </si>
  <si>
    <t xml:space="preserve">      963 - Podlahy</t>
  </si>
  <si>
    <t xml:space="preserve">      964 - Otvorové výplně, ostatní</t>
  </si>
  <si>
    <t xml:space="preserve">      966 - Ostatní drobné kce</t>
  </si>
  <si>
    <t xml:space="preserve">      968 - Svislé konstrukce</t>
  </si>
  <si>
    <t>HSV-2 - Zpevěné plochy</t>
  </si>
  <si>
    <t>997 - Přesun sutě</t>
  </si>
  <si>
    <t xml:space="preserve">    997-1 - Zásyp suterénu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</si>
  <si>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</si>
  <si>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</si>
  <si>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</si>
  <si>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</si>
  <si>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</si>
  <si>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</si>
  <si>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</si>
  <si>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</si>
  <si>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</si>
  <si>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</si>
  <si>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</si>
  <si>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</si>
  <si>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</si>
  <si>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</si>
  <si>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HSV-0</t>
  </si>
  <si>
    <t>Přídružené objekty</t>
  </si>
  <si>
    <t>ROZPOCET</t>
  </si>
  <si>
    <t>K</t>
  </si>
  <si>
    <t>981011712</t>
  </si>
  <si>
    <t>Demolice budov postupným rozebíráním z monolitického nebo montovaného železobetonu včetně výplňového zdiva, s podílem konstrukcí přes 10 do 15 %</t>
  </si>
  <si>
    <t>m3</t>
  </si>
  <si>
    <t>CS ÚRS 2024 02</t>
  </si>
  <si>
    <t>4</t>
  </si>
  <si>
    <t>620416973</t>
  </si>
  <si>
    <t>Online PSC</t>
  </si>
  <si>
    <t>https://podminky.urs.cz/item/CS_URS_2024_02/981011712</t>
  </si>
  <si>
    <t>VV</t>
  </si>
  <si>
    <t>"SO 02"</t>
  </si>
  <si>
    <t>3,3*5,5*2,2*2</t>
  </si>
  <si>
    <t>981011111</t>
  </si>
  <si>
    <t>Demolice budov postupným rozebíráním dřevěných lehkých, jednostranně obitých</t>
  </si>
  <si>
    <t>177042669</t>
  </si>
  <si>
    <t>https://podminky.urs.cz/item/CS_URS_2024_02/981011111</t>
  </si>
  <si>
    <t>"SO 03 - dřevěný přístavek"</t>
  </si>
  <si>
    <t>6,9*2,6*2,7</t>
  </si>
  <si>
    <t>3</t>
  </si>
  <si>
    <t>981332111</t>
  </si>
  <si>
    <t>Demolice ocelových konstrukcí hal, sil, technologických zařízení apod. jakýmkoliv způsobem</t>
  </si>
  <si>
    <t>t</t>
  </si>
  <si>
    <t>2093379058</t>
  </si>
  <si>
    <t>https://podminky.urs.cz/item/CS_URS_2024_02/981332111</t>
  </si>
  <si>
    <t>"SO 03 - kovový přístavek"400/1000</t>
  </si>
  <si>
    <t>981513114</t>
  </si>
  <si>
    <t>Demolice konstrukcí objektů těžkými mechanizačními prostředky konstrukcí ze železobetonu</t>
  </si>
  <si>
    <t>981748124</t>
  </si>
  <si>
    <t>https://podminky.urs.cz/item/CS_URS_2024_02/981513114</t>
  </si>
  <si>
    <t>3,3*5,5*0,2*2</t>
  </si>
  <si>
    <t>6,9*2,6*0,2</t>
  </si>
  <si>
    <t>6,0*1,5*0,2</t>
  </si>
  <si>
    <t>Součet</t>
  </si>
  <si>
    <t>HSV</t>
  </si>
  <si>
    <t>SO 01 - Objekt Z</t>
  </si>
  <si>
    <t>8</t>
  </si>
  <si>
    <t>Objekt Z - Dílny</t>
  </si>
  <si>
    <t>5</t>
  </si>
  <si>
    <t>981011313</t>
  </si>
  <si>
    <t>Demolice budov postupným rozebíráním z cihel, kamene, smíšeného nebo hrázděného zdiva, tvárnic na maltu vápennou nebo vápenocementovou s podílem konstrukcí přes 15 do 20 %</t>
  </si>
  <si>
    <t>870857546</t>
  </si>
  <si>
    <t>https://podminky.urs.cz/item/CS_URS_2024_02/981011313</t>
  </si>
  <si>
    <t>(3,08+0,02)*5,79*29,51</t>
  </si>
  <si>
    <t>6</t>
  </si>
  <si>
    <t>1601113952</t>
  </si>
  <si>
    <t>P</t>
  </si>
  <si>
    <t>Poznámka k položce:_x000D_
Strop</t>
  </si>
  <si>
    <t>5,79*29,51*0,2</t>
  </si>
  <si>
    <t>969</t>
  </si>
  <si>
    <t>Profese - odpojení</t>
  </si>
  <si>
    <t>7</t>
  </si>
  <si>
    <t>K005</t>
  </si>
  <si>
    <t>Odpojení a demontáž elektroinstalace</t>
  </si>
  <si>
    <t>kpl</t>
  </si>
  <si>
    <t>vlastní</t>
  </si>
  <si>
    <t>1882905400</t>
  </si>
  <si>
    <t>K008</t>
  </si>
  <si>
    <t>Odpojení a demontáž vodoinstalace</t>
  </si>
  <si>
    <t>-850677048</t>
  </si>
  <si>
    <t>9</t>
  </si>
  <si>
    <t>K009</t>
  </si>
  <si>
    <t>Odpojení a demontáž kanalizace</t>
  </si>
  <si>
    <t>822043340</t>
  </si>
  <si>
    <t>10</t>
  </si>
  <si>
    <t>K012</t>
  </si>
  <si>
    <t>Odpojení a demontáž vytápění</t>
  </si>
  <si>
    <t>182741085</t>
  </si>
  <si>
    <t>Objekt Z - Skleník</t>
  </si>
  <si>
    <t>961</t>
  </si>
  <si>
    <t>Střecha</t>
  </si>
  <si>
    <t>11</t>
  </si>
  <si>
    <t>767996701</t>
  </si>
  <si>
    <t>Demontáž ostatních zámečnických konstrukcí řezáním o hmotnosti jednotlivých dílů do 50 kg</t>
  </si>
  <si>
    <t>kg</t>
  </si>
  <si>
    <t>16</t>
  </si>
  <si>
    <t>-1686429830</t>
  </si>
  <si>
    <t>https://podminky.urs.cz/item/CS_URS_2024_02/767996701</t>
  </si>
  <si>
    <t>"nosníky IPE 100"</t>
  </si>
  <si>
    <t>2,44*5*8,1</t>
  </si>
  <si>
    <t>2,48*15*8,1</t>
  </si>
  <si>
    <t>2,49*20*8,1</t>
  </si>
  <si>
    <t>2,50*15*8,1</t>
  </si>
  <si>
    <t>1,70*5*8,1</t>
  </si>
  <si>
    <t>"krokve IPE 120"</t>
  </si>
  <si>
    <t>(6,31/2)*26*10,4</t>
  </si>
  <si>
    <t>"sloupy IPE 120"</t>
  </si>
  <si>
    <t>15*2,42*10,4</t>
  </si>
  <si>
    <t>(2,3+1,09)*10,4</t>
  </si>
  <si>
    <t>2*(2,42+2,3+1,09)/2*10,4</t>
  </si>
  <si>
    <t>"zasklívací profily T 50"</t>
  </si>
  <si>
    <t>2,44*5*4,44</t>
  </si>
  <si>
    <t>2,48*15*4,44</t>
  </si>
  <si>
    <t>2,49*20*4,44</t>
  </si>
  <si>
    <t>2,50*15*4,44</t>
  </si>
  <si>
    <t>1,70*5*4,44</t>
  </si>
  <si>
    <t>(6,31/2)*26*4,44</t>
  </si>
  <si>
    <t>15*2,42*4,44</t>
  </si>
  <si>
    <t>(2,3+1,09)*4,44</t>
  </si>
  <si>
    <t>2*(2,42+2,3+1,09)/2*4,44</t>
  </si>
  <si>
    <t>2,42*48*4,44</t>
  </si>
  <si>
    <t>2*11*(2,42+1,09)*4,44</t>
  </si>
  <si>
    <t>787300803</t>
  </si>
  <si>
    <t>Vysklívání střešních konstrukcí a střešních světlíků netmelených</t>
  </si>
  <si>
    <t>m2</t>
  </si>
  <si>
    <t>70292289</t>
  </si>
  <si>
    <t>https://podminky.urs.cz/item/CS_URS_2024_02/787300803</t>
  </si>
  <si>
    <t>"střešný plášť"</t>
  </si>
  <si>
    <t>29,51*6,31/cos(20)</t>
  </si>
  <si>
    <t>"boční stěna"</t>
  </si>
  <si>
    <t>29,51*2,42</t>
  </si>
  <si>
    <t>"štíty"</t>
  </si>
  <si>
    <t>2*(6,31*2,42+6,31*1,14/2)</t>
  </si>
  <si>
    <t>963</t>
  </si>
  <si>
    <t>Podlahy</t>
  </si>
  <si>
    <t>13</t>
  </si>
  <si>
    <t>-1311289297</t>
  </si>
  <si>
    <t>6,31*29,51*0,2</t>
  </si>
  <si>
    <t>964</t>
  </si>
  <si>
    <t>Otvorové výplně, ostatní</t>
  </si>
  <si>
    <t>14</t>
  </si>
  <si>
    <t>968072455</t>
  </si>
  <si>
    <t>Vybourání kovových rámů oken s křídly, dveřních zárubní, vrat, stěn, ostění nebo obkladů dveřních zárubní, plochy do 2 m2</t>
  </si>
  <si>
    <t>-1161013137</t>
  </si>
  <si>
    <t>https://podminky.urs.cz/item/CS_URS_2024_02/968072455</t>
  </si>
  <si>
    <t>3*1*2,02</t>
  </si>
  <si>
    <t>966</t>
  </si>
  <si>
    <t>Ostatní drobné kce</t>
  </si>
  <si>
    <t>15</t>
  </si>
  <si>
    <t>764002801</t>
  </si>
  <si>
    <t>Demontáž klempířských konstrukcí závětrné lišty do suti</t>
  </si>
  <si>
    <t>m</t>
  </si>
  <si>
    <t>2082046234</t>
  </si>
  <si>
    <t>https://podminky.urs.cz/item/CS_URS_2024_02/764002801</t>
  </si>
  <si>
    <t>2*6,31/cos(20)</t>
  </si>
  <si>
    <t>764002851</t>
  </si>
  <si>
    <t>Demontáž klempířských konstrukcí oplechování parapetů do suti</t>
  </si>
  <si>
    <t>2121668507</t>
  </si>
  <si>
    <t>https://podminky.urs.cz/item/CS_URS_2024_02/764002851</t>
  </si>
  <si>
    <t>6,31*2+29,51-3*1</t>
  </si>
  <si>
    <t>17</t>
  </si>
  <si>
    <t>HZS1292</t>
  </si>
  <si>
    <t>Hodinové zúčtovací sazby profesí HSV zemní a pomocné práce stavební dělník</t>
  </si>
  <si>
    <t>hod</t>
  </si>
  <si>
    <t>163233984</t>
  </si>
  <si>
    <t>https://podminky.urs.cz/item/CS_URS_2024_02/HZS1292</t>
  </si>
  <si>
    <t>"drobné neuvedené kce"8</t>
  </si>
  <si>
    <t>18</t>
  </si>
  <si>
    <t>767651822</t>
  </si>
  <si>
    <t>Demontáž garážových a průmyslových vrat otvíravých, plochy přes 6 do 9 m2</t>
  </si>
  <si>
    <t>kus</t>
  </si>
  <si>
    <t>-822532833</t>
  </si>
  <si>
    <t>https://podminky.urs.cz/item/CS_URS_2024_02/767651822</t>
  </si>
  <si>
    <t>968</t>
  </si>
  <si>
    <t>Svislé konstrukce</t>
  </si>
  <si>
    <t>19</t>
  </si>
  <si>
    <t>962032241</t>
  </si>
  <si>
    <t>Bourání zdiva nadzákladového z cihel pálených plných nebo lícových nebo vápenopískových, na maltu cementovou, objemu přes 1 m3</t>
  </si>
  <si>
    <t>-567727379</t>
  </si>
  <si>
    <t>https://podminky.urs.cz/item/CS_URS_2024_02/962032241</t>
  </si>
  <si>
    <t>0,35*0,94*(6,31*2+29,51-2*0,35)</t>
  </si>
  <si>
    <t>"odpočet dveří"-3*0,94*0,35*1</t>
  </si>
  <si>
    <t>20</t>
  </si>
  <si>
    <t>962031023</t>
  </si>
  <si>
    <t>Bourání příček nebo přizdívek z cihel děrovaných broušených, tl. přes 100 do 150 mm</t>
  </si>
  <si>
    <t>286110998</t>
  </si>
  <si>
    <t>https://podminky.urs.cz/item/CS_URS_2024_02/962031023</t>
  </si>
  <si>
    <t>(229,2-228,45)*(1,77+1,16+(2,66+1,37)*2)</t>
  </si>
  <si>
    <t>HSV-2</t>
  </si>
  <si>
    <t>Zpevěné plochy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</si>
  <si>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</si>
  <si>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 - demontáž pro další použití cca 50 %</t>
  </si>
  <si>
    <t>-759069614</t>
  </si>
  <si>
    <t>https://podminky.urs.cz/item/CS_URS_2024_02/113106161</t>
  </si>
  <si>
    <t xml:space="preserve">Poznámka k položce:_x000D_
bez hmotnosti suti, předpokládá se prodej kostek a jejich další využití </t>
  </si>
  <si>
    <t>"odměřeno z dwg."338,27+26,82</t>
  </si>
  <si>
    <t>22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</si>
  <si>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</si>
  <si>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</si>
  <si>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-214334159</t>
  </si>
  <si>
    <t>https://podminky.urs.cz/item/CS_URS_2024_02/113107222</t>
  </si>
  <si>
    <t>997</t>
  </si>
  <si>
    <t>Přesun sutě</t>
  </si>
  <si>
    <t>23</t>
  </si>
  <si>
    <t>997006002</t>
  </si>
  <si>
    <t>Úprava stavebního odpadu třídění hrubé</t>
  </si>
  <si>
    <t>-959090020</t>
  </si>
  <si>
    <t>https://podminky.urs.cz/item/CS_URS_2024_02/997006002</t>
  </si>
  <si>
    <t>24</t>
  </si>
  <si>
    <t>997013111</t>
  </si>
  <si>
    <t>Vnitrostaveništní doprava suti a vybouraných hmot vodorovně do 50 m s naložením základní pro budovy a haly výšky do 6 m</t>
  </si>
  <si>
    <t>2120562883</t>
  </si>
  <si>
    <t>https://podminky.urs.cz/item/CS_URS_2024_02/997013111</t>
  </si>
  <si>
    <t>25</t>
  </si>
  <si>
    <t>997013501</t>
  </si>
  <si>
    <t>Odvoz suti a vybouraných hmot na skládku nebo meziskládku se složením, na vzdálenost do 1 km</t>
  </si>
  <si>
    <t>562743823</t>
  </si>
  <si>
    <t>https://podminky.urs.cz/item/CS_URS_2024_02/997013501</t>
  </si>
  <si>
    <t>26</t>
  </si>
  <si>
    <t>997013509</t>
  </si>
  <si>
    <t>Odvoz suti a vybouraných hmot na skládku nebo meziskládku se složením, na vzdálenost Příplatek k ceně za každý další i započatý 1 km přes 1 km</t>
  </si>
  <si>
    <t>-522706445</t>
  </si>
  <si>
    <t>https://podminky.urs.cz/item/CS_URS_2024_02/997013509</t>
  </si>
  <si>
    <t>656,326*24 'Přepočtené koeficientem množství</t>
  </si>
  <si>
    <t>27</t>
  </si>
  <si>
    <t>997013631</t>
  </si>
  <si>
    <t>Poplatek za uložení stavebního odpadu na skládce (skládkovné) směsného stavebního a demoličního zatříděného do Katalogu odpadů pod kódem 17 09 04</t>
  </si>
  <si>
    <t>1891386703</t>
  </si>
  <si>
    <t>https://podminky.urs.cz/item/CS_URS_2024_02/997013631</t>
  </si>
  <si>
    <t>50</t>
  </si>
  <si>
    <t>28</t>
  </si>
  <si>
    <t>997013871</t>
  </si>
  <si>
    <t>Poplatek za uložení stavebního odpadu na recyklační skládce (skládkovné) směsného stavebního a demoličního zatříděného do Katalogu odpadů pod kódem 17 09 04</t>
  </si>
  <si>
    <t>-757966088</t>
  </si>
  <si>
    <t>https://podminky.urs.cz/item/CS_URS_2024_02/997013871</t>
  </si>
  <si>
    <t>656,326-0,81-0,5-2-4,8</t>
  </si>
  <si>
    <t>29</t>
  </si>
  <si>
    <t>997013804</t>
  </si>
  <si>
    <t>Poplatek za uložení stavebního odpadu na skládce (skládkovné) ze skla zatříděného do Katalogu odpadů pod kódem 17 02 02</t>
  </si>
  <si>
    <t>-2106608797</t>
  </si>
  <si>
    <t>https://podminky.urs.cz/item/CS_URS_2024_02/997013804</t>
  </si>
  <si>
    <t>30</t>
  </si>
  <si>
    <t>997013814</t>
  </si>
  <si>
    <t>Poplatek za uložení stavebního odpadu na skládce (skládkovné) z izolačních materiálů zatříděného do Katalogu odpadů pod kódem 17 06 04</t>
  </si>
  <si>
    <t>-696208189</t>
  </si>
  <si>
    <t>https://podminky.urs.cz/item/CS_URS_2024_02/997013814</t>
  </si>
  <si>
    <t>31</t>
  </si>
  <si>
    <t>997013811</t>
  </si>
  <si>
    <t>Poplatek za uložení stavebního odpadu na skládce (skládkovné) dřevěného zatříděného do Katalogu odpadů pod kódem 17 02 01</t>
  </si>
  <si>
    <t>1331839973</t>
  </si>
  <si>
    <t>https://podminky.urs.cz/item/CS_URS_2024_02/997013811</t>
  </si>
  <si>
    <t>20*0,1 'Přepočtené koeficientem množství</t>
  </si>
  <si>
    <t>32</t>
  </si>
  <si>
    <t>K002</t>
  </si>
  <si>
    <t>Výkup kovu Fe</t>
  </si>
  <si>
    <t>-1681388818</t>
  </si>
  <si>
    <t>33</t>
  </si>
  <si>
    <t>K004</t>
  </si>
  <si>
    <t>Prodej žulové dlažby 100/100 vč. dopravy, předpoklad dalšího použití</t>
  </si>
  <si>
    <t xml:space="preserve">vlastní </t>
  </si>
  <si>
    <t>1078603761</t>
  </si>
  <si>
    <t>997-1</t>
  </si>
  <si>
    <t>Zásyp suterénu</t>
  </si>
  <si>
    <t>34</t>
  </si>
  <si>
    <t>997006551R</t>
  </si>
  <si>
    <t>Hrubé urovnání suti pro zásyp, hutněno po 250 mm</t>
  </si>
  <si>
    <t>-1122275636</t>
  </si>
  <si>
    <t>"rozpočtový předpoklad 1,8 t/m3 zhutněného materiálu"</t>
  </si>
  <si>
    <t>4,77*(14,04-0,7)*2,89*1,8</t>
  </si>
  <si>
    <t>35</t>
  </si>
  <si>
    <t>K006</t>
  </si>
  <si>
    <t>Nakup a naložení vhodného materiálu pro zásyp suterenu dle předpisu PD vč. dopravy na staveniště</t>
  </si>
  <si>
    <t xml:space="preserve">t </t>
  </si>
  <si>
    <t>-1651027817</t>
  </si>
  <si>
    <t>OST</t>
  </si>
  <si>
    <t>Ostatní</t>
  </si>
  <si>
    <t>36</t>
  </si>
  <si>
    <t>K013</t>
  </si>
  <si>
    <t>Statické zajištění budovy při demolici viz PD (strop a pod.)</t>
  </si>
  <si>
    <t>-926257400</t>
  </si>
  <si>
    <t>37</t>
  </si>
  <si>
    <t>K015</t>
  </si>
  <si>
    <t>Protiprašné opatření, kropením</t>
  </si>
  <si>
    <t>967589588</t>
  </si>
  <si>
    <t>2 - Vedlejší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</si>
  <si>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</si>
  <si>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</si>
  <si>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</si>
  <si>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</si>
  <si>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VRN8 - Přesun stavebních kapacit</t>
  </si>
  <si>
    <t>VRN</t>
  </si>
  <si>
    <t>Vedlejší rozpočtové náklady</t>
  </si>
  <si>
    <t>VRN1</t>
  </si>
  <si>
    <t>Průzkumné, geodetické a projektové práce</t>
  </si>
  <si>
    <t>012303000</t>
  </si>
  <si>
    <t>Geodetické práce po výstavbě</t>
  </si>
  <si>
    <t>soubor</t>
  </si>
  <si>
    <t>1024</t>
  </si>
  <si>
    <t>1433969535</t>
  </si>
  <si>
    <t>https://podminky.urs.cz/item/CS_URS_2024_02/012303000</t>
  </si>
  <si>
    <t>K003</t>
  </si>
  <si>
    <t>Vytýčení sítí</t>
  </si>
  <si>
    <t>-232701092</t>
  </si>
  <si>
    <t>VRN3</t>
  </si>
  <si>
    <t>Zařízení staveniště</t>
  </si>
  <si>
    <t>030001000</t>
  </si>
  <si>
    <t>-22640525</t>
  </si>
  <si>
    <t>https://podminky.urs.cz/item/CS_URS_2024_02/030001000</t>
  </si>
  <si>
    <t xml:space="preserve">Poznámka k položce:_x000D_
Současně kryje náklady na zdvihací prostředky po celou dobu stavby. </t>
  </si>
  <si>
    <t>034103000</t>
  </si>
  <si>
    <t>Oplocení staveniště</t>
  </si>
  <si>
    <t>-1387878946</t>
  </si>
  <si>
    <t>https://podminky.urs.cz/item/CS_URS_2024_02/034103000</t>
  </si>
  <si>
    <t>039002000</t>
  </si>
  <si>
    <t>Zrušení zařízení staveniště</t>
  </si>
  <si>
    <t>-1957337813</t>
  </si>
  <si>
    <t>https://podminky.urs.cz/item/CS_URS_2024_02/039002000</t>
  </si>
  <si>
    <t>K001</t>
  </si>
  <si>
    <t>Ochrana neřešených částí stavby</t>
  </si>
  <si>
    <t>1833657821</t>
  </si>
  <si>
    <t>VRN4</t>
  </si>
  <si>
    <t>Inženýrská činnost</t>
  </si>
  <si>
    <t>045002000</t>
  </si>
  <si>
    <t>Kompletační a koordinační činnost</t>
  </si>
  <si>
    <t>-886410400</t>
  </si>
  <si>
    <t>https://podminky.urs.cz/item/CS_URS_2024_02/045002000</t>
  </si>
  <si>
    <t>VRN8</t>
  </si>
  <si>
    <t>Přesun stavebních kapacit</t>
  </si>
  <si>
    <t>081002000</t>
  </si>
  <si>
    <t>Doprava zaměstnanců</t>
  </si>
  <si>
    <t>CS ÚRS 2024 01</t>
  </si>
  <si>
    <t>-1059302586</t>
  </si>
  <si>
    <t>https://podminky.urs.cz/item/CS_URS_2024_01/081002000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</si>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</sst>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6" fillId="0" borderId="0" xfId="0" applyFont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787300803" TargetMode="External"/><Relationship Id="rId13" Type="http://schemas.openxmlformats.org/officeDocument/2006/relationships/hyperlink" Target="https://podminky.urs.cz/item/CS_URS_2024_02/HZS1292" TargetMode="External"/><Relationship Id="rId18" Type="http://schemas.openxmlformats.org/officeDocument/2006/relationships/hyperlink" Target="https://podminky.urs.cz/item/CS_URS_2024_02/113107222" TargetMode="External"/><Relationship Id="rId26" Type="http://schemas.openxmlformats.org/officeDocument/2006/relationships/hyperlink" Target="https://podminky.urs.cz/item/CS_URS_2024_02/997013814" TargetMode="External"/><Relationship Id="rId3" Type="http://schemas.openxmlformats.org/officeDocument/2006/relationships/hyperlink" Target="https://podminky.urs.cz/item/CS_URS_2024_02/981332111" TargetMode="External"/><Relationship Id="rId21" Type="http://schemas.openxmlformats.org/officeDocument/2006/relationships/hyperlink" Target="https://podminky.urs.cz/item/CS_URS_2024_02/997013501" TargetMode="External"/><Relationship Id="rId7" Type="http://schemas.openxmlformats.org/officeDocument/2006/relationships/hyperlink" Target="https://podminky.urs.cz/item/CS_URS_2024_02/767996701" TargetMode="External"/><Relationship Id="rId12" Type="http://schemas.openxmlformats.org/officeDocument/2006/relationships/hyperlink" Target="https://podminky.urs.cz/item/CS_URS_2024_02/764002851" TargetMode="External"/><Relationship Id="rId17" Type="http://schemas.openxmlformats.org/officeDocument/2006/relationships/hyperlink" Target="https://podminky.urs.cz/item/CS_URS_2024_02/113106161" TargetMode="External"/><Relationship Id="rId25" Type="http://schemas.openxmlformats.org/officeDocument/2006/relationships/hyperlink" Target="https://podminky.urs.cz/item/CS_URS_2024_02/997013804" TargetMode="External"/><Relationship Id="rId2" Type="http://schemas.openxmlformats.org/officeDocument/2006/relationships/hyperlink" Target="https://podminky.urs.cz/item/CS_URS_2024_02/981011111" TargetMode="External"/><Relationship Id="rId16" Type="http://schemas.openxmlformats.org/officeDocument/2006/relationships/hyperlink" Target="https://podminky.urs.cz/item/CS_URS_2024_02/962031023" TargetMode="External"/><Relationship Id="rId20" Type="http://schemas.openxmlformats.org/officeDocument/2006/relationships/hyperlink" Target="https://podminky.urs.cz/item/CS_URS_2024_02/997013111" TargetMode="External"/><Relationship Id="rId1" Type="http://schemas.openxmlformats.org/officeDocument/2006/relationships/hyperlink" Target="https://podminky.urs.cz/item/CS_URS_2024_02/981011712" TargetMode="External"/><Relationship Id="rId6" Type="http://schemas.openxmlformats.org/officeDocument/2006/relationships/hyperlink" Target="https://podminky.urs.cz/item/CS_URS_2024_02/981513114" TargetMode="External"/><Relationship Id="rId11" Type="http://schemas.openxmlformats.org/officeDocument/2006/relationships/hyperlink" Target="https://podminky.urs.cz/item/CS_URS_2024_02/764002801" TargetMode="External"/><Relationship Id="rId24" Type="http://schemas.openxmlformats.org/officeDocument/2006/relationships/hyperlink" Target="https://podminky.urs.cz/item/CS_URS_2024_02/997013871" TargetMode="External"/><Relationship Id="rId5" Type="http://schemas.openxmlformats.org/officeDocument/2006/relationships/hyperlink" Target="https://podminky.urs.cz/item/CS_URS_2024_02/981011313" TargetMode="External"/><Relationship Id="rId15" Type="http://schemas.openxmlformats.org/officeDocument/2006/relationships/hyperlink" Target="https://podminky.urs.cz/item/CS_URS_2024_02/962032241" TargetMode="External"/><Relationship Id="rId23" Type="http://schemas.openxmlformats.org/officeDocument/2006/relationships/hyperlink" Target="https://podminky.urs.cz/item/CS_URS_2024_02/997013631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odminky.urs.cz/item/CS_URS_2024_02/968072455" TargetMode="External"/><Relationship Id="rId19" Type="http://schemas.openxmlformats.org/officeDocument/2006/relationships/hyperlink" Target="https://podminky.urs.cz/item/CS_URS_2024_02/997006002" TargetMode="External"/><Relationship Id="rId4" Type="http://schemas.openxmlformats.org/officeDocument/2006/relationships/hyperlink" Target="https://podminky.urs.cz/item/CS_URS_2024_02/981513114" TargetMode="External"/><Relationship Id="rId9" Type="http://schemas.openxmlformats.org/officeDocument/2006/relationships/hyperlink" Target="https://podminky.urs.cz/item/CS_URS_2024_02/981513114" TargetMode="External"/><Relationship Id="rId14" Type="http://schemas.openxmlformats.org/officeDocument/2006/relationships/hyperlink" Target="https://podminky.urs.cz/item/CS_URS_2024_02/767651822" TargetMode="External"/><Relationship Id="rId22" Type="http://schemas.openxmlformats.org/officeDocument/2006/relationships/hyperlink" Target="https://podminky.urs.cz/item/CS_URS_2024_02/997013509" TargetMode="External"/><Relationship Id="rId27" Type="http://schemas.openxmlformats.org/officeDocument/2006/relationships/hyperlink" Target="https://podminky.urs.cz/item/CS_URS_2024_02/99701381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34103000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012303000" TargetMode="External"/><Relationship Id="rId6" Type="http://schemas.openxmlformats.org/officeDocument/2006/relationships/hyperlink" Target="https://podminky.urs.cz/item/CS_URS_2024_01/081002000" TargetMode="External"/><Relationship Id="rId5" Type="http://schemas.openxmlformats.org/officeDocument/2006/relationships/hyperlink" Target="https://podminky.urs.cz/item/CS_URS_2024_02/045002000" TargetMode="External"/><Relationship Id="rId4" Type="http://schemas.openxmlformats.org/officeDocument/2006/relationships/hyperlink" Target="https://podminky.urs.cz/item/CS_URS_2024_02/039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25" t="s">
        <v>14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24"/>
      <c r="AQ5" s="24"/>
      <c r="AR5" s="22"/>
      <c r="BE5" s="32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27" t="s">
        <v>17</v>
      </c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24"/>
      <c r="AQ6" s="24"/>
      <c r="AR6" s="22"/>
      <c r="BE6" s="32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23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2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23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2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2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23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29</v>
      </c>
      <c r="AO13" s="24"/>
      <c r="AP13" s="24"/>
      <c r="AQ13" s="24"/>
      <c r="AR13" s="22"/>
      <c r="BE13" s="323"/>
      <c r="BS13" s="19" t="s">
        <v>6</v>
      </c>
    </row>
    <row r="14" spans="1:74" ht="12.75">
      <c r="B14" s="23"/>
      <c r="C14" s="24"/>
      <c r="D14" s="24"/>
      <c r="E14" s="328" t="s">
        <v>29</v>
      </c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2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23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2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23"/>
      <c r="BS17" s="19" t="s">
        <v>31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23"/>
      <c r="BS18" s="19" t="s">
        <v>6</v>
      </c>
    </row>
    <row r="19" spans="1:71" s="1" customFormat="1" ht="12" customHeight="1">
      <c r="B19" s="23"/>
      <c r="C19" s="24"/>
      <c r="D19" s="31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2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23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23"/>
    </row>
    <row r="22" spans="1:71" s="1" customFormat="1" ht="12" customHeight="1">
      <c r="B22" s="23"/>
      <c r="C22" s="24"/>
      <c r="D22" s="31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23"/>
    </row>
    <row r="23" spans="1:71" s="1" customFormat="1" ht="47.25" customHeight="1">
      <c r="B23" s="23"/>
      <c r="C23" s="24"/>
      <c r="D23" s="24"/>
      <c r="E23" s="330" t="s">
        <v>34</v>
      </c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24"/>
      <c r="AP23" s="24"/>
      <c r="AQ23" s="24"/>
      <c r="AR23" s="22"/>
      <c r="BE23" s="32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2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23"/>
    </row>
    <row r="26" spans="1:71" s="2" customFormat="1" ht="25.9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1">
        <f>ROUND(AG54,2)</f>
        <v>0</v>
      </c>
      <c r="AL26" s="332"/>
      <c r="AM26" s="332"/>
      <c r="AN26" s="332"/>
      <c r="AO26" s="332"/>
      <c r="AP26" s="38"/>
      <c r="AQ26" s="38"/>
      <c r="AR26" s="41"/>
      <c r="BE26" s="32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2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33" t="s">
        <v>36</v>
      </c>
      <c r="M28" s="333"/>
      <c r="N28" s="333"/>
      <c r="O28" s="333"/>
      <c r="P28" s="333"/>
      <c r="Q28" s="38"/>
      <c r="R28" s="38"/>
      <c r="S28" s="38"/>
      <c r="T28" s="38"/>
      <c r="U28" s="38"/>
      <c r="V28" s="38"/>
      <c r="W28" s="333" t="s">
        <v>37</v>
      </c>
      <c r="X28" s="333"/>
      <c r="Y28" s="333"/>
      <c r="Z28" s="333"/>
      <c r="AA28" s="333"/>
      <c r="AB28" s="333"/>
      <c r="AC28" s="333"/>
      <c r="AD28" s="333"/>
      <c r="AE28" s="333"/>
      <c r="AF28" s="38"/>
      <c r="AG28" s="38"/>
      <c r="AH28" s="38"/>
      <c r="AI28" s="38"/>
      <c r="AJ28" s="38"/>
      <c r="AK28" s="333" t="s">
        <v>38</v>
      </c>
      <c r="AL28" s="333"/>
      <c r="AM28" s="333"/>
      <c r="AN28" s="333"/>
      <c r="AO28" s="333"/>
      <c r="AP28" s="38"/>
      <c r="AQ28" s="38"/>
      <c r="AR28" s="41"/>
      <c r="BE28" s="323"/>
    </row>
    <row r="29" spans="1:71" s="3" customFormat="1" ht="14.45" customHeight="1">
      <c r="B29" s="42"/>
      <c r="C29" s="43"/>
      <c r="D29" s="31" t="s">
        <v>39</v>
      </c>
      <c r="E29" s="43"/>
      <c r="F29" s="31" t="s">
        <v>40</v>
      </c>
      <c r="G29" s="43"/>
      <c r="H29" s="43"/>
      <c r="I29" s="43"/>
      <c r="J29" s="43"/>
      <c r="K29" s="43"/>
      <c r="L29" s="336">
        <v>0.21</v>
      </c>
      <c r="M29" s="335"/>
      <c r="N29" s="335"/>
      <c r="O29" s="335"/>
      <c r="P29" s="335"/>
      <c r="Q29" s="43"/>
      <c r="R29" s="43"/>
      <c r="S29" s="43"/>
      <c r="T29" s="43"/>
      <c r="U29" s="43"/>
      <c r="V29" s="43"/>
      <c r="W29" s="334">
        <f>ROUND(AZ54, 2)</f>
        <v>0</v>
      </c>
      <c r="X29" s="335"/>
      <c r="Y29" s="335"/>
      <c r="Z29" s="335"/>
      <c r="AA29" s="335"/>
      <c r="AB29" s="335"/>
      <c r="AC29" s="335"/>
      <c r="AD29" s="335"/>
      <c r="AE29" s="335"/>
      <c r="AF29" s="43"/>
      <c r="AG29" s="43"/>
      <c r="AH29" s="43"/>
      <c r="AI29" s="43"/>
      <c r="AJ29" s="43"/>
      <c r="AK29" s="334">
        <f>ROUND(AV54, 2)</f>
        <v>0</v>
      </c>
      <c r="AL29" s="335"/>
      <c r="AM29" s="335"/>
      <c r="AN29" s="335"/>
      <c r="AO29" s="335"/>
      <c r="AP29" s="43"/>
      <c r="AQ29" s="43"/>
      <c r="AR29" s="44"/>
      <c r="BE29" s="324"/>
    </row>
    <row r="30" spans="1:71" s="3" customFormat="1" ht="14.45" customHeight="1">
      <c r="B30" s="42"/>
      <c r="C30" s="43"/>
      <c r="D30" s="43"/>
      <c r="E30" s="43"/>
      <c r="F30" s="31" t="s">
        <v>41</v>
      </c>
      <c r="G30" s="43"/>
      <c r="H30" s="43"/>
      <c r="I30" s="43"/>
      <c r="J30" s="43"/>
      <c r="K30" s="43"/>
      <c r="L30" s="336">
        <v>0.12</v>
      </c>
      <c r="M30" s="335"/>
      <c r="N30" s="335"/>
      <c r="O30" s="335"/>
      <c r="P30" s="335"/>
      <c r="Q30" s="43"/>
      <c r="R30" s="43"/>
      <c r="S30" s="43"/>
      <c r="T30" s="43"/>
      <c r="U30" s="43"/>
      <c r="V30" s="43"/>
      <c r="W30" s="334">
        <f>ROUND(BA54, 2)</f>
        <v>0</v>
      </c>
      <c r="X30" s="335"/>
      <c r="Y30" s="335"/>
      <c r="Z30" s="335"/>
      <c r="AA30" s="335"/>
      <c r="AB30" s="335"/>
      <c r="AC30" s="335"/>
      <c r="AD30" s="335"/>
      <c r="AE30" s="335"/>
      <c r="AF30" s="43"/>
      <c r="AG30" s="43"/>
      <c r="AH30" s="43"/>
      <c r="AI30" s="43"/>
      <c r="AJ30" s="43"/>
      <c r="AK30" s="334">
        <f>ROUND(AW54, 2)</f>
        <v>0</v>
      </c>
      <c r="AL30" s="335"/>
      <c r="AM30" s="335"/>
      <c r="AN30" s="335"/>
      <c r="AO30" s="335"/>
      <c r="AP30" s="43"/>
      <c r="AQ30" s="43"/>
      <c r="AR30" s="44"/>
      <c r="BE30" s="324"/>
    </row>
    <row r="31" spans="1:71" s="3" customFormat="1" ht="14.45" hidden="1" customHeight="1">
      <c r="B31" s="42"/>
      <c r="C31" s="43"/>
      <c r="D31" s="43"/>
      <c r="E31" s="43"/>
      <c r="F31" s="31" t="s">
        <v>42</v>
      </c>
      <c r="G31" s="43"/>
      <c r="H31" s="43"/>
      <c r="I31" s="43"/>
      <c r="J31" s="43"/>
      <c r="K31" s="43"/>
      <c r="L31" s="336">
        <v>0.21</v>
      </c>
      <c r="M31" s="335"/>
      <c r="N31" s="335"/>
      <c r="O31" s="335"/>
      <c r="P31" s="335"/>
      <c r="Q31" s="43"/>
      <c r="R31" s="43"/>
      <c r="S31" s="43"/>
      <c r="T31" s="43"/>
      <c r="U31" s="43"/>
      <c r="V31" s="43"/>
      <c r="W31" s="334">
        <f>ROUND(BB54, 2)</f>
        <v>0</v>
      </c>
      <c r="X31" s="335"/>
      <c r="Y31" s="335"/>
      <c r="Z31" s="335"/>
      <c r="AA31" s="335"/>
      <c r="AB31" s="335"/>
      <c r="AC31" s="335"/>
      <c r="AD31" s="335"/>
      <c r="AE31" s="335"/>
      <c r="AF31" s="43"/>
      <c r="AG31" s="43"/>
      <c r="AH31" s="43"/>
      <c r="AI31" s="43"/>
      <c r="AJ31" s="43"/>
      <c r="AK31" s="334">
        <v>0</v>
      </c>
      <c r="AL31" s="335"/>
      <c r="AM31" s="335"/>
      <c r="AN31" s="335"/>
      <c r="AO31" s="335"/>
      <c r="AP31" s="43"/>
      <c r="AQ31" s="43"/>
      <c r="AR31" s="44"/>
      <c r="BE31" s="324"/>
    </row>
    <row r="32" spans="1:71" s="3" customFormat="1" ht="14.45" hidden="1" customHeight="1">
      <c r="B32" s="42"/>
      <c r="C32" s="43"/>
      <c r="D32" s="43"/>
      <c r="E32" s="43"/>
      <c r="F32" s="31" t="s">
        <v>43</v>
      </c>
      <c r="G32" s="43"/>
      <c r="H32" s="43"/>
      <c r="I32" s="43"/>
      <c r="J32" s="43"/>
      <c r="K32" s="43"/>
      <c r="L32" s="336">
        <v>0.12</v>
      </c>
      <c r="M32" s="335"/>
      <c r="N32" s="335"/>
      <c r="O32" s="335"/>
      <c r="P32" s="335"/>
      <c r="Q32" s="43"/>
      <c r="R32" s="43"/>
      <c r="S32" s="43"/>
      <c r="T32" s="43"/>
      <c r="U32" s="43"/>
      <c r="V32" s="43"/>
      <c r="W32" s="334">
        <f>ROUND(BC54, 2)</f>
        <v>0</v>
      </c>
      <c r="X32" s="335"/>
      <c r="Y32" s="335"/>
      <c r="Z32" s="335"/>
      <c r="AA32" s="335"/>
      <c r="AB32" s="335"/>
      <c r="AC32" s="335"/>
      <c r="AD32" s="335"/>
      <c r="AE32" s="335"/>
      <c r="AF32" s="43"/>
      <c r="AG32" s="43"/>
      <c r="AH32" s="43"/>
      <c r="AI32" s="43"/>
      <c r="AJ32" s="43"/>
      <c r="AK32" s="334">
        <v>0</v>
      </c>
      <c r="AL32" s="335"/>
      <c r="AM32" s="335"/>
      <c r="AN32" s="335"/>
      <c r="AO32" s="335"/>
      <c r="AP32" s="43"/>
      <c r="AQ32" s="43"/>
      <c r="AR32" s="44"/>
      <c r="BE32" s="324"/>
    </row>
    <row r="33" spans="1:57" s="3" customFormat="1" ht="14.45" hidden="1" customHeight="1">
      <c r="B33" s="42"/>
      <c r="C33" s="43"/>
      <c r="D33" s="43"/>
      <c r="E33" s="43"/>
      <c r="F33" s="31" t="s">
        <v>44</v>
      </c>
      <c r="G33" s="43"/>
      <c r="H33" s="43"/>
      <c r="I33" s="43"/>
      <c r="J33" s="43"/>
      <c r="K33" s="43"/>
      <c r="L33" s="336">
        <v>0</v>
      </c>
      <c r="M33" s="335"/>
      <c r="N33" s="335"/>
      <c r="O33" s="335"/>
      <c r="P33" s="335"/>
      <c r="Q33" s="43"/>
      <c r="R33" s="43"/>
      <c r="S33" s="43"/>
      <c r="T33" s="43"/>
      <c r="U33" s="43"/>
      <c r="V33" s="43"/>
      <c r="W33" s="334">
        <f>ROUND(BD54, 2)</f>
        <v>0</v>
      </c>
      <c r="X33" s="335"/>
      <c r="Y33" s="335"/>
      <c r="Z33" s="335"/>
      <c r="AA33" s="335"/>
      <c r="AB33" s="335"/>
      <c r="AC33" s="335"/>
      <c r="AD33" s="335"/>
      <c r="AE33" s="335"/>
      <c r="AF33" s="43"/>
      <c r="AG33" s="43"/>
      <c r="AH33" s="43"/>
      <c r="AI33" s="43"/>
      <c r="AJ33" s="43"/>
      <c r="AK33" s="334">
        <v>0</v>
      </c>
      <c r="AL33" s="335"/>
      <c r="AM33" s="335"/>
      <c r="AN33" s="335"/>
      <c r="AO33" s="335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337" t="s">
        <v>47</v>
      </c>
      <c r="Y35" s="338"/>
      <c r="Z35" s="338"/>
      <c r="AA35" s="338"/>
      <c r="AB35" s="338"/>
      <c r="AC35" s="47"/>
      <c r="AD35" s="47"/>
      <c r="AE35" s="47"/>
      <c r="AF35" s="47"/>
      <c r="AG35" s="47"/>
      <c r="AH35" s="47"/>
      <c r="AI35" s="47"/>
      <c r="AJ35" s="47"/>
      <c r="AK35" s="339">
        <f>SUM(AK26:AK33)</f>
        <v>0</v>
      </c>
      <c r="AL35" s="338"/>
      <c r="AM35" s="338"/>
      <c r="AN35" s="338"/>
      <c r="AO35" s="340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R_002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1" t="str">
        <f>K6</f>
        <v>Demolice budovy Z (skleník) v areálu FN Brno - Pracoviště Dětská nemocnice</v>
      </c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43" t="str">
        <f>IF(AN8= "","",AN8)</f>
        <v>8. 1. 2025</v>
      </c>
      <c r="AN47" s="34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44" t="str">
        <f>IF(E17="","",E17)</f>
        <v xml:space="preserve"> </v>
      </c>
      <c r="AN49" s="345"/>
      <c r="AO49" s="345"/>
      <c r="AP49" s="345"/>
      <c r="AQ49" s="38"/>
      <c r="AR49" s="41"/>
      <c r="AS49" s="346" t="s">
        <v>49</v>
      </c>
      <c r="AT49" s="34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32</v>
      </c>
      <c r="AJ50" s="38"/>
      <c r="AK50" s="38"/>
      <c r="AL50" s="38"/>
      <c r="AM50" s="344" t="str">
        <f>IF(E20="","",E20)</f>
        <v xml:space="preserve"> </v>
      </c>
      <c r="AN50" s="345"/>
      <c r="AO50" s="345"/>
      <c r="AP50" s="345"/>
      <c r="AQ50" s="38"/>
      <c r="AR50" s="41"/>
      <c r="AS50" s="348"/>
      <c r="AT50" s="34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0"/>
      <c r="AT51" s="35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2" t="s">
        <v>50</v>
      </c>
      <c r="D52" s="353"/>
      <c r="E52" s="353"/>
      <c r="F52" s="353"/>
      <c r="G52" s="353"/>
      <c r="H52" s="68"/>
      <c r="I52" s="354" t="s">
        <v>51</v>
      </c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5" t="s">
        <v>52</v>
      </c>
      <c r="AH52" s="353"/>
      <c r="AI52" s="353"/>
      <c r="AJ52" s="353"/>
      <c r="AK52" s="353"/>
      <c r="AL52" s="353"/>
      <c r="AM52" s="353"/>
      <c r="AN52" s="354" t="s">
        <v>53</v>
      </c>
      <c r="AO52" s="353"/>
      <c r="AP52" s="353"/>
      <c r="AQ52" s="69" t="s">
        <v>54</v>
      </c>
      <c r="AR52" s="41"/>
      <c r="AS52" s="70" t="s">
        <v>55</v>
      </c>
      <c r="AT52" s="71" t="s">
        <v>56</v>
      </c>
      <c r="AU52" s="71" t="s">
        <v>57</v>
      </c>
      <c r="AV52" s="71" t="s">
        <v>58</v>
      </c>
      <c r="AW52" s="71" t="s">
        <v>59</v>
      </c>
      <c r="AX52" s="71" t="s">
        <v>60</v>
      </c>
      <c r="AY52" s="71" t="s">
        <v>61</v>
      </c>
      <c r="AZ52" s="71" t="s">
        <v>62</v>
      </c>
      <c r="BA52" s="71" t="s">
        <v>63</v>
      </c>
      <c r="BB52" s="71" t="s">
        <v>64</v>
      </c>
      <c r="BC52" s="71" t="s">
        <v>65</v>
      </c>
      <c r="BD52" s="72" t="s">
        <v>66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59">
        <f>ROUND(SUM(AG55:AG56),2)</f>
        <v>0</v>
      </c>
      <c r="AH54" s="359"/>
      <c r="AI54" s="359"/>
      <c r="AJ54" s="359"/>
      <c r="AK54" s="359"/>
      <c r="AL54" s="359"/>
      <c r="AM54" s="359"/>
      <c r="AN54" s="360">
        <f>SUM(AG54,AT54)</f>
        <v>0</v>
      </c>
      <c r="AO54" s="360"/>
      <c r="AP54" s="360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68</v>
      </c>
      <c r="BT54" s="86" t="s">
        <v>69</v>
      </c>
      <c r="BU54" s="87" t="s">
        <v>70</v>
      </c>
      <c r="BV54" s="86" t="s">
        <v>71</v>
      </c>
      <c r="BW54" s="86" t="s">
        <v>5</v>
      </c>
      <c r="BX54" s="86" t="s">
        <v>72</v>
      </c>
      <c r="CL54" s="86" t="s">
        <v>19</v>
      </c>
    </row>
    <row r="55" spans="1:91" s="7" customFormat="1" ht="16.5" customHeight="1">
      <c r="A55" s="88" t="s">
        <v>73</v>
      </c>
      <c r="B55" s="89"/>
      <c r="C55" s="90"/>
      <c r="D55" s="358" t="s">
        <v>74</v>
      </c>
      <c r="E55" s="358"/>
      <c r="F55" s="358"/>
      <c r="G55" s="358"/>
      <c r="H55" s="358"/>
      <c r="I55" s="91"/>
      <c r="J55" s="358" t="s">
        <v>75</v>
      </c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6">
        <f>'1 - Bourací práce'!J30</f>
        <v>0</v>
      </c>
      <c r="AH55" s="357"/>
      <c r="AI55" s="357"/>
      <c r="AJ55" s="357"/>
      <c r="AK55" s="357"/>
      <c r="AL55" s="357"/>
      <c r="AM55" s="357"/>
      <c r="AN55" s="356">
        <f>SUM(AG55,AT55)</f>
        <v>0</v>
      </c>
      <c r="AO55" s="357"/>
      <c r="AP55" s="357"/>
      <c r="AQ55" s="92" t="s">
        <v>76</v>
      </c>
      <c r="AR55" s="93"/>
      <c r="AS55" s="94">
        <v>0</v>
      </c>
      <c r="AT55" s="95">
        <f>ROUND(SUM(AV55:AW55),2)</f>
        <v>0</v>
      </c>
      <c r="AU55" s="96">
        <f>'1 - Bourací práce'!P93</f>
        <v>0</v>
      </c>
      <c r="AV55" s="95">
        <f>'1 - Bourací práce'!J33</f>
        <v>0</v>
      </c>
      <c r="AW55" s="95">
        <f>'1 - Bourací práce'!J34</f>
        <v>0</v>
      </c>
      <c r="AX55" s="95">
        <f>'1 - Bourací práce'!J35</f>
        <v>0</v>
      </c>
      <c r="AY55" s="95">
        <f>'1 - Bourací práce'!J36</f>
        <v>0</v>
      </c>
      <c r="AZ55" s="95">
        <f>'1 - Bourací práce'!F33</f>
        <v>0</v>
      </c>
      <c r="BA55" s="95">
        <f>'1 - Bourací práce'!F34</f>
        <v>0</v>
      </c>
      <c r="BB55" s="95">
        <f>'1 - Bourací práce'!F35</f>
        <v>0</v>
      </c>
      <c r="BC55" s="95">
        <f>'1 - Bourací práce'!F36</f>
        <v>0</v>
      </c>
      <c r="BD55" s="97">
        <f>'1 - Bourací práce'!F37</f>
        <v>0</v>
      </c>
      <c r="BT55" s="98" t="s">
        <v>74</v>
      </c>
      <c r="BV55" s="98" t="s">
        <v>71</v>
      </c>
      <c r="BW55" s="98" t="s">
        <v>77</v>
      </c>
      <c r="BX55" s="98" t="s">
        <v>5</v>
      </c>
      <c r="CL55" s="98" t="s">
        <v>19</v>
      </c>
      <c r="CM55" s="98" t="s">
        <v>78</v>
      </c>
    </row>
    <row r="56" spans="1:91" s="7" customFormat="1" ht="16.5" customHeight="1">
      <c r="A56" s="88" t="s">
        <v>73</v>
      </c>
      <c r="B56" s="89"/>
      <c r="C56" s="90"/>
      <c r="D56" s="358" t="s">
        <v>78</v>
      </c>
      <c r="E56" s="358"/>
      <c r="F56" s="358"/>
      <c r="G56" s="358"/>
      <c r="H56" s="358"/>
      <c r="I56" s="91"/>
      <c r="J56" s="358" t="s">
        <v>79</v>
      </c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6">
        <f>'2 - Vedlejší náklady'!J30</f>
        <v>0</v>
      </c>
      <c r="AH56" s="357"/>
      <c r="AI56" s="357"/>
      <c r="AJ56" s="357"/>
      <c r="AK56" s="357"/>
      <c r="AL56" s="357"/>
      <c r="AM56" s="357"/>
      <c r="AN56" s="356">
        <f>SUM(AG56,AT56)</f>
        <v>0</v>
      </c>
      <c r="AO56" s="357"/>
      <c r="AP56" s="357"/>
      <c r="AQ56" s="92" t="s">
        <v>76</v>
      </c>
      <c r="AR56" s="93"/>
      <c r="AS56" s="99">
        <v>0</v>
      </c>
      <c r="AT56" s="100">
        <f>ROUND(SUM(AV56:AW56),2)</f>
        <v>0</v>
      </c>
      <c r="AU56" s="101">
        <f>'2 - Vedlejší náklady'!P84</f>
        <v>0</v>
      </c>
      <c r="AV56" s="100">
        <f>'2 - Vedlejší náklady'!J33</f>
        <v>0</v>
      </c>
      <c r="AW56" s="100">
        <f>'2 - Vedlejší náklady'!J34</f>
        <v>0</v>
      </c>
      <c r="AX56" s="100">
        <f>'2 - Vedlejší náklady'!J35</f>
        <v>0</v>
      </c>
      <c r="AY56" s="100">
        <f>'2 - Vedlejší náklady'!J36</f>
        <v>0</v>
      </c>
      <c r="AZ56" s="100">
        <f>'2 - Vedlejší náklady'!F33</f>
        <v>0</v>
      </c>
      <c r="BA56" s="100">
        <f>'2 - Vedlejší náklady'!F34</f>
        <v>0</v>
      </c>
      <c r="BB56" s="100">
        <f>'2 - Vedlejší náklady'!F35</f>
        <v>0</v>
      </c>
      <c r="BC56" s="100">
        <f>'2 - Vedlejší náklady'!F36</f>
        <v>0</v>
      </c>
      <c r="BD56" s="102">
        <f>'2 - Vedlejší náklady'!F37</f>
        <v>0</v>
      </c>
      <c r="BT56" s="98" t="s">
        <v>74</v>
      </c>
      <c r="BV56" s="98" t="s">
        <v>71</v>
      </c>
      <c r="BW56" s="98" t="s">
        <v>80</v>
      </c>
      <c r="BX56" s="98" t="s">
        <v>5</v>
      </c>
      <c r="CL56" s="98" t="s">
        <v>19</v>
      </c>
      <c r="CM56" s="98" t="s">
        <v>78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P1G2NHc9HGnfg1VryEoVz/HVgRTnqPkBVTUJqY4EcoWvrl8XQtD84ShvxAkbj1jlwfjWWepnw1JAOheq7nlbTg==" saltValue="P5c7XS+qe9af08nGvNZP5/JstqIhKuBnZVxBMj4eT0QSP7+f1zLBVGJvqb7VSzrEs51+y7q1BLYhjj8BgGWQz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 - Bourací práce'!C2" display="/"/>
    <hyperlink ref="A56" location="'2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3"/>
  <sheetViews>
    <sheetView showGridLines="0" tabSelected="1" topLeftCell="A17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9" t="s">
        <v>77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5" customHeight="1">
      <c r="B4" s="22"/>
      <c r="D4" s="105" t="s">
        <v>81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26.25" customHeight="1">
      <c r="B7" s="22"/>
      <c r="E7" s="362" t="str">
        <f>'Rekapitulace stavby'!K6</f>
        <v>Demolice budovy Z (skleník) v areálu FN Brno - Pracoviště Dětská nemocnice</v>
      </c>
      <c r="F7" s="363"/>
      <c r="G7" s="363"/>
      <c r="H7" s="363"/>
      <c r="L7" s="22"/>
    </row>
    <row r="8" spans="1:46" s="2" customFormat="1" ht="12" customHeight="1">
      <c r="A8" s="36"/>
      <c r="B8" s="41"/>
      <c r="C8" s="36"/>
      <c r="D8" s="107" t="s">
        <v>82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4" t="s">
        <v>83</v>
      </c>
      <c r="F9" s="365"/>
      <c r="G9" s="365"/>
      <c r="H9" s="36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8. 1. 2025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</v>
      </c>
      <c r="F15" s="36"/>
      <c r="G15" s="36"/>
      <c r="H15" s="36"/>
      <c r="I15" s="107" t="s">
        <v>27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6" t="str">
        <f>'Rekapitulace stavby'!E14</f>
        <v>Vyplň údaj</v>
      </c>
      <c r="F18" s="367"/>
      <c r="G18" s="367"/>
      <c r="H18" s="367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27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32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27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33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68" t="s">
        <v>19</v>
      </c>
      <c r="F27" s="368"/>
      <c r="G27" s="368"/>
      <c r="H27" s="36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35</v>
      </c>
      <c r="E30" s="36"/>
      <c r="F30" s="36"/>
      <c r="G30" s="36"/>
      <c r="H30" s="36"/>
      <c r="I30" s="36"/>
      <c r="J30" s="116">
        <f>ROUND(J93,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37</v>
      </c>
      <c r="G32" s="36"/>
      <c r="H32" s="36"/>
      <c r="I32" s="117" t="s">
        <v>36</v>
      </c>
      <c r="J32" s="117" t="s">
        <v>38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39</v>
      </c>
      <c r="E33" s="107" t="s">
        <v>40</v>
      </c>
      <c r="F33" s="119">
        <f>ROUND((SUM(BE93:BE232)),  2)</f>
        <v>0</v>
      </c>
      <c r="G33" s="36"/>
      <c r="H33" s="36"/>
      <c r="I33" s="120">
        <v>0.21</v>
      </c>
      <c r="J33" s="119">
        <f>ROUND(((SUM(BE93:BE232))*I33),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41</v>
      </c>
      <c r="F34" s="119">
        <f>ROUND((SUM(BF93:BF232)),  2)</f>
        <v>0</v>
      </c>
      <c r="G34" s="36"/>
      <c r="H34" s="36"/>
      <c r="I34" s="120">
        <v>0.12</v>
      </c>
      <c r="J34" s="119">
        <f>ROUND(((SUM(BF93:BF232))*I34),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42</v>
      </c>
      <c r="F35" s="119">
        <f>ROUND((SUM(BG93:BG232)),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43</v>
      </c>
      <c r="F36" s="119">
        <f>ROUND((SUM(BH93:BH232)),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44</v>
      </c>
      <c r="F37" s="119">
        <f>ROUND((SUM(BI93:BI232)),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45</v>
      </c>
      <c r="E39" s="123"/>
      <c r="F39" s="123"/>
      <c r="G39" s="124" t="s">
        <v>46</v>
      </c>
      <c r="H39" s="125" t="s">
        <v>47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69" t="str">
        <f>E7</f>
        <v>Demolice budovy Z (skleník) v areálu FN Brno - Pracoviště Dětská nemocnice</v>
      </c>
      <c r="F48" s="370"/>
      <c r="G48" s="370"/>
      <c r="H48" s="37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1 - Bourací práce</v>
      </c>
      <c r="F50" s="371"/>
      <c r="G50" s="371"/>
      <c r="H50" s="37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8. 1. 2025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32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85</v>
      </c>
      <c r="D57" s="133"/>
      <c r="E57" s="133"/>
      <c r="F57" s="133"/>
      <c r="G57" s="133"/>
      <c r="H57" s="133"/>
      <c r="I57" s="133"/>
      <c r="J57" s="134" t="s">
        <v>86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67</v>
      </c>
      <c r="D59" s="38"/>
      <c r="E59" s="38"/>
      <c r="F59" s="38"/>
      <c r="G59" s="38"/>
      <c r="H59" s="38"/>
      <c r="I59" s="38"/>
      <c r="J59" s="79">
        <f>J93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87</v>
      </c>
    </row>
    <row r="60" spans="1:47" s="9" customFormat="1" ht="24.95" customHeight="1">
      <c r="B60" s="136"/>
      <c r="C60" s="137"/>
      <c r="D60" s="138" t="s">
        <v>88</v>
      </c>
      <c r="E60" s="139"/>
      <c r="F60" s="139"/>
      <c r="G60" s="139"/>
      <c r="H60" s="139"/>
      <c r="I60" s="139"/>
      <c r="J60" s="140">
        <f>J94</f>
        <v>0</v>
      </c>
      <c r="K60" s="137"/>
      <c r="L60" s="141"/>
    </row>
    <row r="61" spans="1:47" s="9" customFormat="1" ht="24.95" customHeight="1">
      <c r="B61" s="136"/>
      <c r="C61" s="137"/>
      <c r="D61" s="138" t="s">
        <v>89</v>
      </c>
      <c r="E61" s="139"/>
      <c r="F61" s="139"/>
      <c r="G61" s="139"/>
      <c r="H61" s="139"/>
      <c r="I61" s="139"/>
      <c r="J61" s="140">
        <f>J112</f>
        <v>0</v>
      </c>
      <c r="K61" s="137"/>
      <c r="L61" s="141"/>
    </row>
    <row r="62" spans="1:47" s="10" customFormat="1" ht="19.899999999999999" customHeight="1">
      <c r="B62" s="142"/>
      <c r="C62" s="143"/>
      <c r="D62" s="144" t="s">
        <v>90</v>
      </c>
      <c r="E62" s="145"/>
      <c r="F62" s="145"/>
      <c r="G62" s="145"/>
      <c r="H62" s="145"/>
      <c r="I62" s="145"/>
      <c r="J62" s="146">
        <f>J113</f>
        <v>0</v>
      </c>
      <c r="K62" s="143"/>
      <c r="L62" s="147"/>
    </row>
    <row r="63" spans="1:47" s="10" customFormat="1" ht="14.85" customHeight="1">
      <c r="B63" s="142"/>
      <c r="C63" s="143"/>
      <c r="D63" s="144" t="s">
        <v>91</v>
      </c>
      <c r="E63" s="145"/>
      <c r="F63" s="145"/>
      <c r="G63" s="145"/>
      <c r="H63" s="145"/>
      <c r="I63" s="145"/>
      <c r="J63" s="146">
        <f>J121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92</v>
      </c>
      <c r="E64" s="145"/>
      <c r="F64" s="145"/>
      <c r="G64" s="145"/>
      <c r="H64" s="145"/>
      <c r="I64" s="145"/>
      <c r="J64" s="146">
        <f>J126</f>
        <v>0</v>
      </c>
      <c r="K64" s="143"/>
      <c r="L64" s="147"/>
    </row>
    <row r="65" spans="1:31" s="10" customFormat="1" ht="14.85" customHeight="1">
      <c r="B65" s="142"/>
      <c r="C65" s="143"/>
      <c r="D65" s="144" t="s">
        <v>93</v>
      </c>
      <c r="E65" s="145"/>
      <c r="F65" s="145"/>
      <c r="G65" s="145"/>
      <c r="H65" s="145"/>
      <c r="I65" s="145"/>
      <c r="J65" s="146">
        <f>J127</f>
        <v>0</v>
      </c>
      <c r="K65" s="143"/>
      <c r="L65" s="147"/>
    </row>
    <row r="66" spans="1:31" s="10" customFormat="1" ht="14.85" customHeight="1">
      <c r="B66" s="142"/>
      <c r="C66" s="143"/>
      <c r="D66" s="144" t="s">
        <v>94</v>
      </c>
      <c r="E66" s="145"/>
      <c r="F66" s="145"/>
      <c r="G66" s="145"/>
      <c r="H66" s="145"/>
      <c r="I66" s="145"/>
      <c r="J66" s="146">
        <f>J164</f>
        <v>0</v>
      </c>
      <c r="K66" s="143"/>
      <c r="L66" s="147"/>
    </row>
    <row r="67" spans="1:31" s="10" customFormat="1" ht="14.85" customHeight="1">
      <c r="B67" s="142"/>
      <c r="C67" s="143"/>
      <c r="D67" s="144" t="s">
        <v>95</v>
      </c>
      <c r="E67" s="145"/>
      <c r="F67" s="145"/>
      <c r="G67" s="145"/>
      <c r="H67" s="145"/>
      <c r="I67" s="145"/>
      <c r="J67" s="146">
        <f>J168</f>
        <v>0</v>
      </c>
      <c r="K67" s="143"/>
      <c r="L67" s="147"/>
    </row>
    <row r="68" spans="1:31" s="10" customFormat="1" ht="14.85" customHeight="1">
      <c r="B68" s="142"/>
      <c r="C68" s="143"/>
      <c r="D68" s="144" t="s">
        <v>96</v>
      </c>
      <c r="E68" s="145"/>
      <c r="F68" s="145"/>
      <c r="G68" s="145"/>
      <c r="H68" s="145"/>
      <c r="I68" s="145"/>
      <c r="J68" s="146">
        <f>J172</f>
        <v>0</v>
      </c>
      <c r="K68" s="143"/>
      <c r="L68" s="147"/>
    </row>
    <row r="69" spans="1:31" s="10" customFormat="1" ht="14.85" customHeight="1">
      <c r="B69" s="142"/>
      <c r="C69" s="143"/>
      <c r="D69" s="144" t="s">
        <v>97</v>
      </c>
      <c r="E69" s="145"/>
      <c r="F69" s="145"/>
      <c r="G69" s="145"/>
      <c r="H69" s="145"/>
      <c r="I69" s="145"/>
      <c r="J69" s="146">
        <f>J184</f>
        <v>0</v>
      </c>
      <c r="K69" s="143"/>
      <c r="L69" s="147"/>
    </row>
    <row r="70" spans="1:31" s="9" customFormat="1" ht="24.95" customHeight="1">
      <c r="B70" s="136"/>
      <c r="C70" s="137"/>
      <c r="D70" s="138" t="s">
        <v>98</v>
      </c>
      <c r="E70" s="139"/>
      <c r="F70" s="139"/>
      <c r="G70" s="139"/>
      <c r="H70" s="139"/>
      <c r="I70" s="139"/>
      <c r="J70" s="140">
        <f>J193</f>
        <v>0</v>
      </c>
      <c r="K70" s="137"/>
      <c r="L70" s="141"/>
    </row>
    <row r="71" spans="1:31" s="9" customFormat="1" ht="24.95" customHeight="1">
      <c r="B71" s="136"/>
      <c r="C71" s="137"/>
      <c r="D71" s="138" t="s">
        <v>99</v>
      </c>
      <c r="E71" s="139"/>
      <c r="F71" s="139"/>
      <c r="G71" s="139"/>
      <c r="H71" s="139"/>
      <c r="I71" s="139"/>
      <c r="J71" s="140">
        <f>J200</f>
        <v>0</v>
      </c>
      <c r="K71" s="137"/>
      <c r="L71" s="141"/>
    </row>
    <row r="72" spans="1:31" s="10" customFormat="1" ht="19.899999999999999" customHeight="1">
      <c r="B72" s="142"/>
      <c r="C72" s="143"/>
      <c r="D72" s="144" t="s">
        <v>100</v>
      </c>
      <c r="E72" s="145"/>
      <c r="F72" s="145"/>
      <c r="G72" s="145"/>
      <c r="H72" s="145"/>
      <c r="I72" s="145"/>
      <c r="J72" s="146">
        <f>J225</f>
        <v>0</v>
      </c>
      <c r="K72" s="143"/>
      <c r="L72" s="147"/>
    </row>
    <row r="73" spans="1:31" s="9" customFormat="1" ht="24.95" customHeight="1">
      <c r="B73" s="136"/>
      <c r="C73" s="137"/>
      <c r="D73" s="138" t="s">
        <v>101</v>
      </c>
      <c r="E73" s="139"/>
      <c r="F73" s="139"/>
      <c r="G73" s="139"/>
      <c r="H73" s="139"/>
      <c r="I73" s="139"/>
      <c r="J73" s="140">
        <f>J230</f>
        <v>0</v>
      </c>
      <c r="K73" s="137"/>
      <c r="L73" s="141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102</v>
      </c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26.25" customHeight="1">
      <c r="A83" s="36"/>
      <c r="B83" s="37"/>
      <c r="C83" s="38"/>
      <c r="D83" s="38"/>
      <c r="E83" s="369" t="str">
        <f>E7</f>
        <v>Demolice budovy Z (skleník) v areálu FN Brno - Pracoviště Dětská nemocnice</v>
      </c>
      <c r="F83" s="370"/>
      <c r="G83" s="370"/>
      <c r="H83" s="370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82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41" t="str">
        <f>E9</f>
        <v>1 - Bourací práce</v>
      </c>
      <c r="F85" s="371"/>
      <c r="G85" s="371"/>
      <c r="H85" s="371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F12</f>
        <v xml:space="preserve"> </v>
      </c>
      <c r="G87" s="38"/>
      <c r="H87" s="38"/>
      <c r="I87" s="31" t="s">
        <v>23</v>
      </c>
      <c r="J87" s="61" t="str">
        <f>IF(J12="","",J12)</f>
        <v>8. 1. 2025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25</v>
      </c>
      <c r="D89" s="38"/>
      <c r="E89" s="38"/>
      <c r="F89" s="29" t="str">
        <f>E15</f>
        <v xml:space="preserve"> </v>
      </c>
      <c r="G89" s="38"/>
      <c r="H89" s="38"/>
      <c r="I89" s="31" t="s">
        <v>30</v>
      </c>
      <c r="J89" s="34" t="str">
        <f>E21</f>
        <v xml:space="preserve"> 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28</v>
      </c>
      <c r="D90" s="38"/>
      <c r="E90" s="38"/>
      <c r="F90" s="29" t="str">
        <f>IF(E18="","",E18)</f>
        <v>Vyplň údaj</v>
      </c>
      <c r="G90" s="38"/>
      <c r="H90" s="38"/>
      <c r="I90" s="31" t="s">
        <v>32</v>
      </c>
      <c r="J90" s="34" t="str">
        <f>E24</f>
        <v xml:space="preserve"> 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48"/>
      <c r="B92" s="149"/>
      <c r="C92" s="150" t="s">
        <v>103</v>
      </c>
      <c r="D92" s="151" t="s">
        <v>54</v>
      </c>
      <c r="E92" s="151" t="s">
        <v>50</v>
      </c>
      <c r="F92" s="151" t="s">
        <v>51</v>
      </c>
      <c r="G92" s="151" t="s">
        <v>104</v>
      </c>
      <c r="H92" s="151" t="s">
        <v>105</v>
      </c>
      <c r="I92" s="151" t="s">
        <v>106</v>
      </c>
      <c r="J92" s="151" t="s">
        <v>86</v>
      </c>
      <c r="K92" s="152" t="s">
        <v>107</v>
      </c>
      <c r="L92" s="153"/>
      <c r="M92" s="70" t="s">
        <v>19</v>
      </c>
      <c r="N92" s="71" t="s">
        <v>39</v>
      </c>
      <c r="O92" s="71" t="s">
        <v>108</v>
      </c>
      <c r="P92" s="71" t="s">
        <v>109</v>
      </c>
      <c r="Q92" s="71" t="s">
        <v>110</v>
      </c>
      <c r="R92" s="71" t="s">
        <v>111</v>
      </c>
      <c r="S92" s="71" t="s">
        <v>112</v>
      </c>
      <c r="T92" s="72" t="s">
        <v>113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pans="1:65" s="2" customFormat="1" ht="22.9" customHeight="1">
      <c r="A93" s="36"/>
      <c r="B93" s="37"/>
      <c r="C93" s="77" t="s">
        <v>114</v>
      </c>
      <c r="D93" s="38"/>
      <c r="E93" s="38"/>
      <c r="F93" s="38"/>
      <c r="G93" s="38"/>
      <c r="H93" s="38"/>
      <c r="I93" s="38"/>
      <c r="J93" s="154">
        <f>BK93</f>
        <v>0</v>
      </c>
      <c r="K93" s="38"/>
      <c r="L93" s="41"/>
      <c r="M93" s="73"/>
      <c r="N93" s="155"/>
      <c r="O93" s="74"/>
      <c r="P93" s="156">
        <f>P94+P112+P193+P200+P230</f>
        <v>0</v>
      </c>
      <c r="Q93" s="74"/>
      <c r="R93" s="156">
        <f>R94+R112+R193+R200+R230</f>
        <v>0</v>
      </c>
      <c r="S93" s="74"/>
      <c r="T93" s="157">
        <f>T94+T112+T193+T200+T230</f>
        <v>656.32632672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68</v>
      </c>
      <c r="AU93" s="19" t="s">
        <v>87</v>
      </c>
      <c r="BK93" s="158">
        <f>BK94+BK112+BK193+BK200+BK230</f>
        <v>0</v>
      </c>
    </row>
    <row r="94" spans="1:65" s="12" customFormat="1" ht="25.9" customHeight="1">
      <c r="B94" s="159"/>
      <c r="C94" s="160"/>
      <c r="D94" s="161" t="s">
        <v>68</v>
      </c>
      <c r="E94" s="162" t="s">
        <v>115</v>
      </c>
      <c r="F94" s="162" t="s">
        <v>116</v>
      </c>
      <c r="G94" s="160"/>
      <c r="H94" s="160"/>
      <c r="I94" s="163"/>
      <c r="J94" s="164">
        <f>BK94</f>
        <v>0</v>
      </c>
      <c r="K94" s="160"/>
      <c r="L94" s="165"/>
      <c r="M94" s="166"/>
      <c r="N94" s="167"/>
      <c r="O94" s="167"/>
      <c r="P94" s="168">
        <f>SUM(P95:P111)</f>
        <v>0</v>
      </c>
      <c r="Q94" s="167"/>
      <c r="R94" s="168">
        <f>SUM(R95:R111)</f>
        <v>0</v>
      </c>
      <c r="S94" s="167"/>
      <c r="T94" s="169">
        <f>SUM(T95:T111)</f>
        <v>56.728762000000003</v>
      </c>
      <c r="AR94" s="170" t="s">
        <v>74</v>
      </c>
      <c r="AT94" s="171" t="s">
        <v>68</v>
      </c>
      <c r="AU94" s="171" t="s">
        <v>69</v>
      </c>
      <c r="AY94" s="170" t="s">
        <v>117</v>
      </c>
      <c r="BK94" s="172">
        <f>SUM(BK95:BK111)</f>
        <v>0</v>
      </c>
    </row>
    <row r="95" spans="1:65" s="2" customFormat="1" ht="49.15" customHeight="1">
      <c r="A95" s="36"/>
      <c r="B95" s="37"/>
      <c r="C95" s="173" t="s">
        <v>74</v>
      </c>
      <c r="D95" s="173" t="s">
        <v>118</v>
      </c>
      <c r="E95" s="174" t="s">
        <v>119</v>
      </c>
      <c r="F95" s="175" t="s">
        <v>120</v>
      </c>
      <c r="G95" s="176" t="s">
        <v>121</v>
      </c>
      <c r="H95" s="177">
        <v>79.86</v>
      </c>
      <c r="I95" s="178"/>
      <c r="J95" s="179">
        <f>ROUND(I95*H95,2)</f>
        <v>0</v>
      </c>
      <c r="K95" s="175" t="s">
        <v>122</v>
      </c>
      <c r="L95" s="41"/>
      <c r="M95" s="180" t="s">
        <v>19</v>
      </c>
      <c r="N95" s="181" t="s">
        <v>40</v>
      </c>
      <c r="O95" s="66"/>
      <c r="P95" s="182">
        <f>O95*H95</f>
        <v>0</v>
      </c>
      <c r="Q95" s="182">
        <v>0</v>
      </c>
      <c r="R95" s="182">
        <f>Q95*H95</f>
        <v>0</v>
      </c>
      <c r="S95" s="182">
        <v>0.3</v>
      </c>
      <c r="T95" s="183">
        <f>S95*H95</f>
        <v>23.957999999999998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4" t="s">
        <v>123</v>
      </c>
      <c r="AT95" s="184" t="s">
        <v>118</v>
      </c>
      <c r="AU95" s="184" t="s">
        <v>74</v>
      </c>
      <c r="AY95" s="19" t="s">
        <v>117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9" t="s">
        <v>74</v>
      </c>
      <c r="BK95" s="185">
        <f>ROUND(I95*H95,2)</f>
        <v>0</v>
      </c>
      <c r="BL95" s="19" t="s">
        <v>123</v>
      </c>
      <c r="BM95" s="184" t="s">
        <v>124</v>
      </c>
    </row>
    <row r="96" spans="1:65" s="2" customFormat="1" ht="11.25">
      <c r="A96" s="36"/>
      <c r="B96" s="37"/>
      <c r="C96" s="38"/>
      <c r="D96" s="186" t="s">
        <v>125</v>
      </c>
      <c r="E96" s="38"/>
      <c r="F96" s="187" t="s">
        <v>126</v>
      </c>
      <c r="G96" s="38"/>
      <c r="H96" s="38"/>
      <c r="I96" s="188"/>
      <c r="J96" s="38"/>
      <c r="K96" s="38"/>
      <c r="L96" s="41"/>
      <c r="M96" s="189"/>
      <c r="N96" s="190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125</v>
      </c>
      <c r="AU96" s="19" t="s">
        <v>74</v>
      </c>
    </row>
    <row r="97" spans="1:65" s="13" customFormat="1" ht="11.25">
      <c r="B97" s="191"/>
      <c r="C97" s="192"/>
      <c r="D97" s="193" t="s">
        <v>127</v>
      </c>
      <c r="E97" s="194" t="s">
        <v>19</v>
      </c>
      <c r="F97" s="195" t="s">
        <v>128</v>
      </c>
      <c r="G97" s="192"/>
      <c r="H97" s="194" t="s">
        <v>19</v>
      </c>
      <c r="I97" s="196"/>
      <c r="J97" s="192"/>
      <c r="K97" s="192"/>
      <c r="L97" s="197"/>
      <c r="M97" s="198"/>
      <c r="N97" s="199"/>
      <c r="O97" s="199"/>
      <c r="P97" s="199"/>
      <c r="Q97" s="199"/>
      <c r="R97" s="199"/>
      <c r="S97" s="199"/>
      <c r="T97" s="200"/>
      <c r="AT97" s="201" t="s">
        <v>127</v>
      </c>
      <c r="AU97" s="201" t="s">
        <v>74</v>
      </c>
      <c r="AV97" s="13" t="s">
        <v>74</v>
      </c>
      <c r="AW97" s="13" t="s">
        <v>31</v>
      </c>
      <c r="AX97" s="13" t="s">
        <v>69</v>
      </c>
      <c r="AY97" s="201" t="s">
        <v>117</v>
      </c>
    </row>
    <row r="98" spans="1:65" s="14" customFormat="1" ht="11.25">
      <c r="B98" s="202"/>
      <c r="C98" s="203"/>
      <c r="D98" s="193" t="s">
        <v>127</v>
      </c>
      <c r="E98" s="204" t="s">
        <v>19</v>
      </c>
      <c r="F98" s="205" t="s">
        <v>129</v>
      </c>
      <c r="G98" s="203"/>
      <c r="H98" s="206">
        <v>79.86</v>
      </c>
      <c r="I98" s="207"/>
      <c r="J98" s="203"/>
      <c r="K98" s="203"/>
      <c r="L98" s="208"/>
      <c r="M98" s="209"/>
      <c r="N98" s="210"/>
      <c r="O98" s="210"/>
      <c r="P98" s="210"/>
      <c r="Q98" s="210"/>
      <c r="R98" s="210"/>
      <c r="S98" s="210"/>
      <c r="T98" s="211"/>
      <c r="AT98" s="212" t="s">
        <v>127</v>
      </c>
      <c r="AU98" s="212" t="s">
        <v>74</v>
      </c>
      <c r="AV98" s="14" t="s">
        <v>78</v>
      </c>
      <c r="AW98" s="14" t="s">
        <v>31</v>
      </c>
      <c r="AX98" s="14" t="s">
        <v>74</v>
      </c>
      <c r="AY98" s="212" t="s">
        <v>117</v>
      </c>
    </row>
    <row r="99" spans="1:65" s="2" customFormat="1" ht="24.2" customHeight="1">
      <c r="A99" s="36"/>
      <c r="B99" s="37"/>
      <c r="C99" s="173" t="s">
        <v>78</v>
      </c>
      <c r="D99" s="173" t="s">
        <v>118</v>
      </c>
      <c r="E99" s="174" t="s">
        <v>130</v>
      </c>
      <c r="F99" s="175" t="s">
        <v>131</v>
      </c>
      <c r="G99" s="176" t="s">
        <v>121</v>
      </c>
      <c r="H99" s="177">
        <v>48.438000000000002</v>
      </c>
      <c r="I99" s="178"/>
      <c r="J99" s="179">
        <f>ROUND(I99*H99,2)</f>
        <v>0</v>
      </c>
      <c r="K99" s="175" t="s">
        <v>122</v>
      </c>
      <c r="L99" s="41"/>
      <c r="M99" s="180" t="s">
        <v>19</v>
      </c>
      <c r="N99" s="181" t="s">
        <v>40</v>
      </c>
      <c r="O99" s="66"/>
      <c r="P99" s="182">
        <f>O99*H99</f>
        <v>0</v>
      </c>
      <c r="Q99" s="182">
        <v>0</v>
      </c>
      <c r="R99" s="182">
        <f>Q99*H99</f>
        <v>0</v>
      </c>
      <c r="S99" s="182">
        <v>3.9E-2</v>
      </c>
      <c r="T99" s="183">
        <f>S99*H99</f>
        <v>1.8890820000000001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4" t="s">
        <v>123</v>
      </c>
      <c r="AT99" s="184" t="s">
        <v>118</v>
      </c>
      <c r="AU99" s="184" t="s">
        <v>74</v>
      </c>
      <c r="AY99" s="19" t="s">
        <v>117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9" t="s">
        <v>74</v>
      </c>
      <c r="BK99" s="185">
        <f>ROUND(I99*H99,2)</f>
        <v>0</v>
      </c>
      <c r="BL99" s="19" t="s">
        <v>123</v>
      </c>
      <c r="BM99" s="184" t="s">
        <v>132</v>
      </c>
    </row>
    <row r="100" spans="1:65" s="2" customFormat="1" ht="11.25">
      <c r="A100" s="36"/>
      <c r="B100" s="37"/>
      <c r="C100" s="38"/>
      <c r="D100" s="186" t="s">
        <v>125</v>
      </c>
      <c r="E100" s="38"/>
      <c r="F100" s="187" t="s">
        <v>133</v>
      </c>
      <c r="G100" s="38"/>
      <c r="H100" s="38"/>
      <c r="I100" s="188"/>
      <c r="J100" s="38"/>
      <c r="K100" s="38"/>
      <c r="L100" s="41"/>
      <c r="M100" s="189"/>
      <c r="N100" s="190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125</v>
      </c>
      <c r="AU100" s="19" t="s">
        <v>74</v>
      </c>
    </row>
    <row r="101" spans="1:65" s="13" customFormat="1" ht="11.25">
      <c r="B101" s="191"/>
      <c r="C101" s="192"/>
      <c r="D101" s="193" t="s">
        <v>127</v>
      </c>
      <c r="E101" s="194" t="s">
        <v>19</v>
      </c>
      <c r="F101" s="195" t="s">
        <v>134</v>
      </c>
      <c r="G101" s="192"/>
      <c r="H101" s="194" t="s">
        <v>19</v>
      </c>
      <c r="I101" s="196"/>
      <c r="J101" s="192"/>
      <c r="K101" s="192"/>
      <c r="L101" s="197"/>
      <c r="M101" s="198"/>
      <c r="N101" s="199"/>
      <c r="O101" s="199"/>
      <c r="P101" s="199"/>
      <c r="Q101" s="199"/>
      <c r="R101" s="199"/>
      <c r="S101" s="199"/>
      <c r="T101" s="200"/>
      <c r="AT101" s="201" t="s">
        <v>127</v>
      </c>
      <c r="AU101" s="201" t="s">
        <v>74</v>
      </c>
      <c r="AV101" s="13" t="s">
        <v>74</v>
      </c>
      <c r="AW101" s="13" t="s">
        <v>31</v>
      </c>
      <c r="AX101" s="13" t="s">
        <v>69</v>
      </c>
      <c r="AY101" s="201" t="s">
        <v>117</v>
      </c>
    </row>
    <row r="102" spans="1:65" s="14" customFormat="1" ht="11.25">
      <c r="B102" s="202"/>
      <c r="C102" s="203"/>
      <c r="D102" s="193" t="s">
        <v>127</v>
      </c>
      <c r="E102" s="204" t="s">
        <v>19</v>
      </c>
      <c r="F102" s="205" t="s">
        <v>135</v>
      </c>
      <c r="G102" s="203"/>
      <c r="H102" s="206">
        <v>48.438000000000002</v>
      </c>
      <c r="I102" s="207"/>
      <c r="J102" s="203"/>
      <c r="K102" s="203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127</v>
      </c>
      <c r="AU102" s="212" t="s">
        <v>74</v>
      </c>
      <c r="AV102" s="14" t="s">
        <v>78</v>
      </c>
      <c r="AW102" s="14" t="s">
        <v>31</v>
      </c>
      <c r="AX102" s="14" t="s">
        <v>74</v>
      </c>
      <c r="AY102" s="212" t="s">
        <v>117</v>
      </c>
    </row>
    <row r="103" spans="1:65" s="2" customFormat="1" ht="33" customHeight="1">
      <c r="A103" s="36"/>
      <c r="B103" s="37"/>
      <c r="C103" s="173" t="s">
        <v>136</v>
      </c>
      <c r="D103" s="173" t="s">
        <v>118</v>
      </c>
      <c r="E103" s="174" t="s">
        <v>137</v>
      </c>
      <c r="F103" s="175" t="s">
        <v>138</v>
      </c>
      <c r="G103" s="176" t="s">
        <v>139</v>
      </c>
      <c r="H103" s="177">
        <v>0.4</v>
      </c>
      <c r="I103" s="178"/>
      <c r="J103" s="179">
        <f>ROUND(I103*H103,2)</f>
        <v>0</v>
      </c>
      <c r="K103" s="175" t="s">
        <v>122</v>
      </c>
      <c r="L103" s="41"/>
      <c r="M103" s="180" t="s">
        <v>19</v>
      </c>
      <c r="N103" s="181" t="s">
        <v>40</v>
      </c>
      <c r="O103" s="66"/>
      <c r="P103" s="182">
        <f>O103*H103</f>
        <v>0</v>
      </c>
      <c r="Q103" s="182">
        <v>0</v>
      </c>
      <c r="R103" s="182">
        <f>Q103*H103</f>
        <v>0</v>
      </c>
      <c r="S103" s="182">
        <v>1</v>
      </c>
      <c r="T103" s="183">
        <f>S103*H103</f>
        <v>0.4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4" t="s">
        <v>123</v>
      </c>
      <c r="AT103" s="184" t="s">
        <v>118</v>
      </c>
      <c r="AU103" s="184" t="s">
        <v>74</v>
      </c>
      <c r="AY103" s="19" t="s">
        <v>117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9" t="s">
        <v>74</v>
      </c>
      <c r="BK103" s="185">
        <f>ROUND(I103*H103,2)</f>
        <v>0</v>
      </c>
      <c r="BL103" s="19" t="s">
        <v>123</v>
      </c>
      <c r="BM103" s="184" t="s">
        <v>140</v>
      </c>
    </row>
    <row r="104" spans="1:65" s="2" customFormat="1" ht="11.25">
      <c r="A104" s="36"/>
      <c r="B104" s="37"/>
      <c r="C104" s="38"/>
      <c r="D104" s="186" t="s">
        <v>125</v>
      </c>
      <c r="E104" s="38"/>
      <c r="F104" s="187" t="s">
        <v>141</v>
      </c>
      <c r="G104" s="38"/>
      <c r="H104" s="38"/>
      <c r="I104" s="188"/>
      <c r="J104" s="38"/>
      <c r="K104" s="38"/>
      <c r="L104" s="41"/>
      <c r="M104" s="189"/>
      <c r="N104" s="190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125</v>
      </c>
      <c r="AU104" s="19" t="s">
        <v>74</v>
      </c>
    </row>
    <row r="105" spans="1:65" s="14" customFormat="1" ht="11.25">
      <c r="B105" s="202"/>
      <c r="C105" s="203"/>
      <c r="D105" s="193" t="s">
        <v>127</v>
      </c>
      <c r="E105" s="204" t="s">
        <v>19</v>
      </c>
      <c r="F105" s="205" t="s">
        <v>142</v>
      </c>
      <c r="G105" s="203"/>
      <c r="H105" s="206">
        <v>0.4</v>
      </c>
      <c r="I105" s="207"/>
      <c r="J105" s="203"/>
      <c r="K105" s="203"/>
      <c r="L105" s="208"/>
      <c r="M105" s="209"/>
      <c r="N105" s="210"/>
      <c r="O105" s="210"/>
      <c r="P105" s="210"/>
      <c r="Q105" s="210"/>
      <c r="R105" s="210"/>
      <c r="S105" s="210"/>
      <c r="T105" s="211"/>
      <c r="AT105" s="212" t="s">
        <v>127</v>
      </c>
      <c r="AU105" s="212" t="s">
        <v>74</v>
      </c>
      <c r="AV105" s="14" t="s">
        <v>78</v>
      </c>
      <c r="AW105" s="14" t="s">
        <v>31</v>
      </c>
      <c r="AX105" s="14" t="s">
        <v>74</v>
      </c>
      <c r="AY105" s="212" t="s">
        <v>117</v>
      </c>
    </row>
    <row r="106" spans="1:65" s="2" customFormat="1" ht="33" customHeight="1">
      <c r="A106" s="36"/>
      <c r="B106" s="37"/>
      <c r="C106" s="173" t="s">
        <v>123</v>
      </c>
      <c r="D106" s="173" t="s">
        <v>118</v>
      </c>
      <c r="E106" s="174" t="s">
        <v>143</v>
      </c>
      <c r="F106" s="175" t="s">
        <v>144</v>
      </c>
      <c r="G106" s="176" t="s">
        <v>121</v>
      </c>
      <c r="H106" s="177">
        <v>12.648</v>
      </c>
      <c r="I106" s="178"/>
      <c r="J106" s="179">
        <f>ROUND(I106*H106,2)</f>
        <v>0</v>
      </c>
      <c r="K106" s="175" t="s">
        <v>122</v>
      </c>
      <c r="L106" s="41"/>
      <c r="M106" s="180" t="s">
        <v>19</v>
      </c>
      <c r="N106" s="181" t="s">
        <v>40</v>
      </c>
      <c r="O106" s="66"/>
      <c r="P106" s="182">
        <f>O106*H106</f>
        <v>0</v>
      </c>
      <c r="Q106" s="182">
        <v>0</v>
      </c>
      <c r="R106" s="182">
        <f>Q106*H106</f>
        <v>0</v>
      </c>
      <c r="S106" s="182">
        <v>2.41</v>
      </c>
      <c r="T106" s="183">
        <f>S106*H106</f>
        <v>30.481680000000001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4" t="s">
        <v>123</v>
      </c>
      <c r="AT106" s="184" t="s">
        <v>118</v>
      </c>
      <c r="AU106" s="184" t="s">
        <v>74</v>
      </c>
      <c r="AY106" s="19" t="s">
        <v>117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9" t="s">
        <v>74</v>
      </c>
      <c r="BK106" s="185">
        <f>ROUND(I106*H106,2)</f>
        <v>0</v>
      </c>
      <c r="BL106" s="19" t="s">
        <v>123</v>
      </c>
      <c r="BM106" s="184" t="s">
        <v>145</v>
      </c>
    </row>
    <row r="107" spans="1:65" s="2" customFormat="1" ht="11.25">
      <c r="A107" s="36"/>
      <c r="B107" s="37"/>
      <c r="C107" s="38"/>
      <c r="D107" s="186" t="s">
        <v>125</v>
      </c>
      <c r="E107" s="38"/>
      <c r="F107" s="187" t="s">
        <v>146</v>
      </c>
      <c r="G107" s="38"/>
      <c r="H107" s="38"/>
      <c r="I107" s="188"/>
      <c r="J107" s="38"/>
      <c r="K107" s="38"/>
      <c r="L107" s="41"/>
      <c r="M107" s="189"/>
      <c r="N107" s="190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125</v>
      </c>
      <c r="AU107" s="19" t="s">
        <v>74</v>
      </c>
    </row>
    <row r="108" spans="1:65" s="14" customFormat="1" ht="11.25">
      <c r="B108" s="202"/>
      <c r="C108" s="203"/>
      <c r="D108" s="193" t="s">
        <v>127</v>
      </c>
      <c r="E108" s="204" t="s">
        <v>19</v>
      </c>
      <c r="F108" s="205" t="s">
        <v>147</v>
      </c>
      <c r="G108" s="203"/>
      <c r="H108" s="206">
        <v>7.26</v>
      </c>
      <c r="I108" s="207"/>
      <c r="J108" s="203"/>
      <c r="K108" s="203"/>
      <c r="L108" s="208"/>
      <c r="M108" s="209"/>
      <c r="N108" s="210"/>
      <c r="O108" s="210"/>
      <c r="P108" s="210"/>
      <c r="Q108" s="210"/>
      <c r="R108" s="210"/>
      <c r="S108" s="210"/>
      <c r="T108" s="211"/>
      <c r="AT108" s="212" t="s">
        <v>127</v>
      </c>
      <c r="AU108" s="212" t="s">
        <v>74</v>
      </c>
      <c r="AV108" s="14" t="s">
        <v>78</v>
      </c>
      <c r="AW108" s="14" t="s">
        <v>31</v>
      </c>
      <c r="AX108" s="14" t="s">
        <v>69</v>
      </c>
      <c r="AY108" s="212" t="s">
        <v>117</v>
      </c>
    </row>
    <row r="109" spans="1:65" s="14" customFormat="1" ht="11.25">
      <c r="B109" s="202"/>
      <c r="C109" s="203"/>
      <c r="D109" s="193" t="s">
        <v>127</v>
      </c>
      <c r="E109" s="204" t="s">
        <v>19</v>
      </c>
      <c r="F109" s="205" t="s">
        <v>148</v>
      </c>
      <c r="G109" s="203"/>
      <c r="H109" s="206">
        <v>3.5880000000000001</v>
      </c>
      <c r="I109" s="207"/>
      <c r="J109" s="203"/>
      <c r="K109" s="203"/>
      <c r="L109" s="208"/>
      <c r="M109" s="209"/>
      <c r="N109" s="210"/>
      <c r="O109" s="210"/>
      <c r="P109" s="210"/>
      <c r="Q109" s="210"/>
      <c r="R109" s="210"/>
      <c r="S109" s="210"/>
      <c r="T109" s="211"/>
      <c r="AT109" s="212" t="s">
        <v>127</v>
      </c>
      <c r="AU109" s="212" t="s">
        <v>74</v>
      </c>
      <c r="AV109" s="14" t="s">
        <v>78</v>
      </c>
      <c r="AW109" s="14" t="s">
        <v>31</v>
      </c>
      <c r="AX109" s="14" t="s">
        <v>69</v>
      </c>
      <c r="AY109" s="212" t="s">
        <v>117</v>
      </c>
    </row>
    <row r="110" spans="1:65" s="14" customFormat="1" ht="11.25">
      <c r="B110" s="202"/>
      <c r="C110" s="203"/>
      <c r="D110" s="193" t="s">
        <v>127</v>
      </c>
      <c r="E110" s="204" t="s">
        <v>19</v>
      </c>
      <c r="F110" s="205" t="s">
        <v>149</v>
      </c>
      <c r="G110" s="203"/>
      <c r="H110" s="206">
        <v>1.8</v>
      </c>
      <c r="I110" s="207"/>
      <c r="J110" s="203"/>
      <c r="K110" s="203"/>
      <c r="L110" s="208"/>
      <c r="M110" s="209"/>
      <c r="N110" s="210"/>
      <c r="O110" s="210"/>
      <c r="P110" s="210"/>
      <c r="Q110" s="210"/>
      <c r="R110" s="210"/>
      <c r="S110" s="210"/>
      <c r="T110" s="211"/>
      <c r="AT110" s="212" t="s">
        <v>127</v>
      </c>
      <c r="AU110" s="212" t="s">
        <v>74</v>
      </c>
      <c r="AV110" s="14" t="s">
        <v>78</v>
      </c>
      <c r="AW110" s="14" t="s">
        <v>31</v>
      </c>
      <c r="AX110" s="14" t="s">
        <v>69</v>
      </c>
      <c r="AY110" s="212" t="s">
        <v>117</v>
      </c>
    </row>
    <row r="111" spans="1:65" s="15" customFormat="1" ht="11.25">
      <c r="B111" s="213"/>
      <c r="C111" s="214"/>
      <c r="D111" s="193" t="s">
        <v>127</v>
      </c>
      <c r="E111" s="215" t="s">
        <v>19</v>
      </c>
      <c r="F111" s="216" t="s">
        <v>150</v>
      </c>
      <c r="G111" s="214"/>
      <c r="H111" s="217">
        <v>12.648</v>
      </c>
      <c r="I111" s="218"/>
      <c r="J111" s="214"/>
      <c r="K111" s="214"/>
      <c r="L111" s="219"/>
      <c r="M111" s="220"/>
      <c r="N111" s="221"/>
      <c r="O111" s="221"/>
      <c r="P111" s="221"/>
      <c r="Q111" s="221"/>
      <c r="R111" s="221"/>
      <c r="S111" s="221"/>
      <c r="T111" s="222"/>
      <c r="AT111" s="223" t="s">
        <v>127</v>
      </c>
      <c r="AU111" s="223" t="s">
        <v>74</v>
      </c>
      <c r="AV111" s="15" t="s">
        <v>123</v>
      </c>
      <c r="AW111" s="15" t="s">
        <v>31</v>
      </c>
      <c r="AX111" s="15" t="s">
        <v>74</v>
      </c>
      <c r="AY111" s="223" t="s">
        <v>117</v>
      </c>
    </row>
    <row r="112" spans="1:65" s="12" customFormat="1" ht="25.9" customHeight="1">
      <c r="B112" s="159"/>
      <c r="C112" s="160"/>
      <c r="D112" s="161" t="s">
        <v>68</v>
      </c>
      <c r="E112" s="162" t="s">
        <v>151</v>
      </c>
      <c r="F112" s="162" t="s">
        <v>152</v>
      </c>
      <c r="G112" s="160"/>
      <c r="H112" s="160"/>
      <c r="I112" s="163"/>
      <c r="J112" s="164">
        <f>BK112</f>
        <v>0</v>
      </c>
      <c r="K112" s="160"/>
      <c r="L112" s="165"/>
      <c r="M112" s="166"/>
      <c r="N112" s="167"/>
      <c r="O112" s="167"/>
      <c r="P112" s="168">
        <f>P113+P126</f>
        <v>0</v>
      </c>
      <c r="Q112" s="167"/>
      <c r="R112" s="168">
        <f>R113+R126</f>
        <v>0</v>
      </c>
      <c r="S112" s="167"/>
      <c r="T112" s="169">
        <f>T113+T126</f>
        <v>406.09986472000003</v>
      </c>
      <c r="AR112" s="170" t="s">
        <v>74</v>
      </c>
      <c r="AT112" s="171" t="s">
        <v>68</v>
      </c>
      <c r="AU112" s="171" t="s">
        <v>69</v>
      </c>
      <c r="AY112" s="170" t="s">
        <v>117</v>
      </c>
      <c r="BK112" s="172">
        <f>BK113+BK126</f>
        <v>0</v>
      </c>
    </row>
    <row r="113" spans="1:65" s="12" customFormat="1" ht="22.9" customHeight="1">
      <c r="B113" s="159"/>
      <c r="C113" s="160"/>
      <c r="D113" s="161" t="s">
        <v>68</v>
      </c>
      <c r="E113" s="224" t="s">
        <v>153</v>
      </c>
      <c r="F113" s="224" t="s">
        <v>154</v>
      </c>
      <c r="G113" s="160"/>
      <c r="H113" s="160"/>
      <c r="I113" s="163"/>
      <c r="J113" s="225">
        <f>BK113</f>
        <v>0</v>
      </c>
      <c r="K113" s="160"/>
      <c r="L113" s="165"/>
      <c r="M113" s="166"/>
      <c r="N113" s="167"/>
      <c r="O113" s="167"/>
      <c r="P113" s="168">
        <f>P114+SUM(P115:P121)</f>
        <v>0</v>
      </c>
      <c r="Q113" s="167"/>
      <c r="R113" s="168">
        <f>R114+SUM(R115:R121)</f>
        <v>0</v>
      </c>
      <c r="S113" s="167"/>
      <c r="T113" s="169">
        <f>T114+SUM(T115:T121)</f>
        <v>284.48343</v>
      </c>
      <c r="AR113" s="170" t="s">
        <v>74</v>
      </c>
      <c r="AT113" s="171" t="s">
        <v>68</v>
      </c>
      <c r="AU113" s="171" t="s">
        <v>74</v>
      </c>
      <c r="AY113" s="170" t="s">
        <v>117</v>
      </c>
      <c r="BK113" s="172">
        <f>BK114+SUM(BK115:BK121)</f>
        <v>0</v>
      </c>
    </row>
    <row r="114" spans="1:65" s="2" customFormat="1" ht="55.5" customHeight="1">
      <c r="A114" s="36"/>
      <c r="B114" s="37"/>
      <c r="C114" s="173" t="s">
        <v>155</v>
      </c>
      <c r="D114" s="173" t="s">
        <v>118</v>
      </c>
      <c r="E114" s="174" t="s">
        <v>156</v>
      </c>
      <c r="F114" s="175" t="s">
        <v>157</v>
      </c>
      <c r="G114" s="176" t="s">
        <v>121</v>
      </c>
      <c r="H114" s="177">
        <v>529.67499999999995</v>
      </c>
      <c r="I114" s="178"/>
      <c r="J114" s="179">
        <f>ROUND(I114*H114,2)</f>
        <v>0</v>
      </c>
      <c r="K114" s="175" t="s">
        <v>122</v>
      </c>
      <c r="L114" s="41"/>
      <c r="M114" s="180" t="s">
        <v>19</v>
      </c>
      <c r="N114" s="181" t="s">
        <v>40</v>
      </c>
      <c r="O114" s="66"/>
      <c r="P114" s="182">
        <f>O114*H114</f>
        <v>0</v>
      </c>
      <c r="Q114" s="182">
        <v>0</v>
      </c>
      <c r="R114" s="182">
        <f>Q114*H114</f>
        <v>0</v>
      </c>
      <c r="S114" s="182">
        <v>0.38</v>
      </c>
      <c r="T114" s="183">
        <f>S114*H114</f>
        <v>201.2765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4" t="s">
        <v>123</v>
      </c>
      <c r="AT114" s="184" t="s">
        <v>118</v>
      </c>
      <c r="AU114" s="184" t="s">
        <v>78</v>
      </c>
      <c r="AY114" s="19" t="s">
        <v>117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9" t="s">
        <v>74</v>
      </c>
      <c r="BK114" s="185">
        <f>ROUND(I114*H114,2)</f>
        <v>0</v>
      </c>
      <c r="BL114" s="19" t="s">
        <v>123</v>
      </c>
      <c r="BM114" s="184" t="s">
        <v>158</v>
      </c>
    </row>
    <row r="115" spans="1:65" s="2" customFormat="1" ht="11.25">
      <c r="A115" s="36"/>
      <c r="B115" s="37"/>
      <c r="C115" s="38"/>
      <c r="D115" s="186" t="s">
        <v>125</v>
      </c>
      <c r="E115" s="38"/>
      <c r="F115" s="187" t="s">
        <v>159</v>
      </c>
      <c r="G115" s="38"/>
      <c r="H115" s="38"/>
      <c r="I115" s="188"/>
      <c r="J115" s="38"/>
      <c r="K115" s="38"/>
      <c r="L115" s="41"/>
      <c r="M115" s="189"/>
      <c r="N115" s="190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125</v>
      </c>
      <c r="AU115" s="19" t="s">
        <v>78</v>
      </c>
    </row>
    <row r="116" spans="1:65" s="14" customFormat="1" ht="11.25">
      <c r="B116" s="202"/>
      <c r="C116" s="203"/>
      <c r="D116" s="193" t="s">
        <v>127</v>
      </c>
      <c r="E116" s="204" t="s">
        <v>19</v>
      </c>
      <c r="F116" s="205" t="s">
        <v>160</v>
      </c>
      <c r="G116" s="203"/>
      <c r="H116" s="206">
        <v>529.67499999999995</v>
      </c>
      <c r="I116" s="207"/>
      <c r="J116" s="203"/>
      <c r="K116" s="203"/>
      <c r="L116" s="208"/>
      <c r="M116" s="209"/>
      <c r="N116" s="210"/>
      <c r="O116" s="210"/>
      <c r="P116" s="210"/>
      <c r="Q116" s="210"/>
      <c r="R116" s="210"/>
      <c r="S116" s="210"/>
      <c r="T116" s="211"/>
      <c r="AT116" s="212" t="s">
        <v>127</v>
      </c>
      <c r="AU116" s="212" t="s">
        <v>78</v>
      </c>
      <c r="AV116" s="14" t="s">
        <v>78</v>
      </c>
      <c r="AW116" s="14" t="s">
        <v>31</v>
      </c>
      <c r="AX116" s="14" t="s">
        <v>74</v>
      </c>
      <c r="AY116" s="212" t="s">
        <v>117</v>
      </c>
    </row>
    <row r="117" spans="1:65" s="2" customFormat="1" ht="33" customHeight="1">
      <c r="A117" s="36"/>
      <c r="B117" s="37"/>
      <c r="C117" s="173" t="s">
        <v>161</v>
      </c>
      <c r="D117" s="173" t="s">
        <v>118</v>
      </c>
      <c r="E117" s="174" t="s">
        <v>143</v>
      </c>
      <c r="F117" s="175" t="s">
        <v>144</v>
      </c>
      <c r="G117" s="176" t="s">
        <v>121</v>
      </c>
      <c r="H117" s="177">
        <v>34.173000000000002</v>
      </c>
      <c r="I117" s="178"/>
      <c r="J117" s="179">
        <f>ROUND(I117*H117,2)</f>
        <v>0</v>
      </c>
      <c r="K117" s="175" t="s">
        <v>122</v>
      </c>
      <c r="L117" s="41"/>
      <c r="M117" s="180" t="s">
        <v>19</v>
      </c>
      <c r="N117" s="181" t="s">
        <v>40</v>
      </c>
      <c r="O117" s="66"/>
      <c r="P117" s="182">
        <f>O117*H117</f>
        <v>0</v>
      </c>
      <c r="Q117" s="182">
        <v>0</v>
      </c>
      <c r="R117" s="182">
        <f>Q117*H117</f>
        <v>0</v>
      </c>
      <c r="S117" s="182">
        <v>2.41</v>
      </c>
      <c r="T117" s="183">
        <f>S117*H117</f>
        <v>82.356930000000006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4" t="s">
        <v>123</v>
      </c>
      <c r="AT117" s="184" t="s">
        <v>118</v>
      </c>
      <c r="AU117" s="184" t="s">
        <v>78</v>
      </c>
      <c r="AY117" s="19" t="s">
        <v>117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9" t="s">
        <v>74</v>
      </c>
      <c r="BK117" s="185">
        <f>ROUND(I117*H117,2)</f>
        <v>0</v>
      </c>
      <c r="BL117" s="19" t="s">
        <v>123</v>
      </c>
      <c r="BM117" s="184" t="s">
        <v>162</v>
      </c>
    </row>
    <row r="118" spans="1:65" s="2" customFormat="1" ht="11.25">
      <c r="A118" s="36"/>
      <c r="B118" s="37"/>
      <c r="C118" s="38"/>
      <c r="D118" s="186" t="s">
        <v>125</v>
      </c>
      <c r="E118" s="38"/>
      <c r="F118" s="187" t="s">
        <v>146</v>
      </c>
      <c r="G118" s="38"/>
      <c r="H118" s="38"/>
      <c r="I118" s="188"/>
      <c r="J118" s="38"/>
      <c r="K118" s="38"/>
      <c r="L118" s="41"/>
      <c r="M118" s="189"/>
      <c r="N118" s="190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125</v>
      </c>
      <c r="AU118" s="19" t="s">
        <v>78</v>
      </c>
    </row>
    <row r="119" spans="1:65" s="2" customFormat="1" ht="19.5">
      <c r="A119" s="36"/>
      <c r="B119" s="37"/>
      <c r="C119" s="38"/>
      <c r="D119" s="193" t="s">
        <v>163</v>
      </c>
      <c r="E119" s="38"/>
      <c r="F119" s="226" t="s">
        <v>164</v>
      </c>
      <c r="G119" s="38"/>
      <c r="H119" s="38"/>
      <c r="I119" s="188"/>
      <c r="J119" s="38"/>
      <c r="K119" s="38"/>
      <c r="L119" s="41"/>
      <c r="M119" s="189"/>
      <c r="N119" s="190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163</v>
      </c>
      <c r="AU119" s="19" t="s">
        <v>78</v>
      </c>
    </row>
    <row r="120" spans="1:65" s="14" customFormat="1" ht="11.25">
      <c r="B120" s="202"/>
      <c r="C120" s="203"/>
      <c r="D120" s="193" t="s">
        <v>127</v>
      </c>
      <c r="E120" s="204" t="s">
        <v>19</v>
      </c>
      <c r="F120" s="205" t="s">
        <v>165</v>
      </c>
      <c r="G120" s="203"/>
      <c r="H120" s="206">
        <v>34.173000000000002</v>
      </c>
      <c r="I120" s="207"/>
      <c r="J120" s="203"/>
      <c r="K120" s="203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127</v>
      </c>
      <c r="AU120" s="212" t="s">
        <v>78</v>
      </c>
      <c r="AV120" s="14" t="s">
        <v>78</v>
      </c>
      <c r="AW120" s="14" t="s">
        <v>31</v>
      </c>
      <c r="AX120" s="14" t="s">
        <v>74</v>
      </c>
      <c r="AY120" s="212" t="s">
        <v>117</v>
      </c>
    </row>
    <row r="121" spans="1:65" s="12" customFormat="1" ht="20.85" customHeight="1">
      <c r="B121" s="159"/>
      <c r="C121" s="160"/>
      <c r="D121" s="161" t="s">
        <v>68</v>
      </c>
      <c r="E121" s="224" t="s">
        <v>166</v>
      </c>
      <c r="F121" s="224" t="s">
        <v>167</v>
      </c>
      <c r="G121" s="160"/>
      <c r="H121" s="160"/>
      <c r="I121" s="163"/>
      <c r="J121" s="225">
        <f>BK121</f>
        <v>0</v>
      </c>
      <c r="K121" s="160"/>
      <c r="L121" s="165"/>
      <c r="M121" s="166"/>
      <c r="N121" s="167"/>
      <c r="O121" s="167"/>
      <c r="P121" s="168">
        <f>SUM(P122:P125)</f>
        <v>0</v>
      </c>
      <c r="Q121" s="167"/>
      <c r="R121" s="168">
        <f>SUM(R122:R125)</f>
        <v>0</v>
      </c>
      <c r="S121" s="167"/>
      <c r="T121" s="169">
        <f>SUM(T122:T125)</f>
        <v>0.85000000000000009</v>
      </c>
      <c r="AR121" s="170" t="s">
        <v>74</v>
      </c>
      <c r="AT121" s="171" t="s">
        <v>68</v>
      </c>
      <c r="AU121" s="171" t="s">
        <v>78</v>
      </c>
      <c r="AY121" s="170" t="s">
        <v>117</v>
      </c>
      <c r="BK121" s="172">
        <f>SUM(BK122:BK125)</f>
        <v>0</v>
      </c>
    </row>
    <row r="122" spans="1:65" s="2" customFormat="1" ht="16.5" customHeight="1">
      <c r="A122" s="36"/>
      <c r="B122" s="37"/>
      <c r="C122" s="173" t="s">
        <v>168</v>
      </c>
      <c r="D122" s="173" t="s">
        <v>118</v>
      </c>
      <c r="E122" s="174" t="s">
        <v>169</v>
      </c>
      <c r="F122" s="175" t="s">
        <v>170</v>
      </c>
      <c r="G122" s="176" t="s">
        <v>171</v>
      </c>
      <c r="H122" s="177">
        <v>1</v>
      </c>
      <c r="I122" s="178"/>
      <c r="J122" s="179">
        <f>ROUND(I122*H122,2)</f>
        <v>0</v>
      </c>
      <c r="K122" s="175" t="s">
        <v>172</v>
      </c>
      <c r="L122" s="41"/>
      <c r="M122" s="180" t="s">
        <v>19</v>
      </c>
      <c r="N122" s="181" t="s">
        <v>40</v>
      </c>
      <c r="O122" s="66"/>
      <c r="P122" s="182">
        <f>O122*H122</f>
        <v>0</v>
      </c>
      <c r="Q122" s="182">
        <v>0</v>
      </c>
      <c r="R122" s="182">
        <f>Q122*H122</f>
        <v>0</v>
      </c>
      <c r="S122" s="182">
        <v>0.2</v>
      </c>
      <c r="T122" s="183">
        <f>S122*H122</f>
        <v>0.2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4" t="s">
        <v>123</v>
      </c>
      <c r="AT122" s="184" t="s">
        <v>118</v>
      </c>
      <c r="AU122" s="184" t="s">
        <v>136</v>
      </c>
      <c r="AY122" s="19" t="s">
        <v>117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9" t="s">
        <v>74</v>
      </c>
      <c r="BK122" s="185">
        <f>ROUND(I122*H122,2)</f>
        <v>0</v>
      </c>
      <c r="BL122" s="19" t="s">
        <v>123</v>
      </c>
      <c r="BM122" s="184" t="s">
        <v>173</v>
      </c>
    </row>
    <row r="123" spans="1:65" s="2" customFormat="1" ht="16.5" customHeight="1">
      <c r="A123" s="36"/>
      <c r="B123" s="37"/>
      <c r="C123" s="173" t="s">
        <v>153</v>
      </c>
      <c r="D123" s="173" t="s">
        <v>118</v>
      </c>
      <c r="E123" s="174" t="s">
        <v>174</v>
      </c>
      <c r="F123" s="175" t="s">
        <v>175</v>
      </c>
      <c r="G123" s="176" t="s">
        <v>171</v>
      </c>
      <c r="H123" s="177">
        <v>1</v>
      </c>
      <c r="I123" s="178"/>
      <c r="J123" s="179">
        <f>ROUND(I123*H123,2)</f>
        <v>0</v>
      </c>
      <c r="K123" s="175" t="s">
        <v>172</v>
      </c>
      <c r="L123" s="41"/>
      <c r="M123" s="180" t="s">
        <v>19</v>
      </c>
      <c r="N123" s="181" t="s">
        <v>40</v>
      </c>
      <c r="O123" s="66"/>
      <c r="P123" s="182">
        <f>O123*H123</f>
        <v>0</v>
      </c>
      <c r="Q123" s="182">
        <v>0</v>
      </c>
      <c r="R123" s="182">
        <f>Q123*H123</f>
        <v>0</v>
      </c>
      <c r="S123" s="182">
        <v>0.2</v>
      </c>
      <c r="T123" s="183">
        <f>S123*H123</f>
        <v>0.2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4" t="s">
        <v>123</v>
      </c>
      <c r="AT123" s="184" t="s">
        <v>118</v>
      </c>
      <c r="AU123" s="184" t="s">
        <v>136</v>
      </c>
      <c r="AY123" s="19" t="s">
        <v>117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9" t="s">
        <v>74</v>
      </c>
      <c r="BK123" s="185">
        <f>ROUND(I123*H123,2)</f>
        <v>0</v>
      </c>
      <c r="BL123" s="19" t="s">
        <v>123</v>
      </c>
      <c r="BM123" s="184" t="s">
        <v>176</v>
      </c>
    </row>
    <row r="124" spans="1:65" s="2" customFormat="1" ht="16.5" customHeight="1">
      <c r="A124" s="36"/>
      <c r="B124" s="37"/>
      <c r="C124" s="173" t="s">
        <v>177</v>
      </c>
      <c r="D124" s="173" t="s">
        <v>118</v>
      </c>
      <c r="E124" s="174" t="s">
        <v>178</v>
      </c>
      <c r="F124" s="175" t="s">
        <v>179</v>
      </c>
      <c r="G124" s="176" t="s">
        <v>171</v>
      </c>
      <c r="H124" s="177">
        <v>1</v>
      </c>
      <c r="I124" s="178"/>
      <c r="J124" s="179">
        <f>ROUND(I124*H124,2)</f>
        <v>0</v>
      </c>
      <c r="K124" s="175" t="s">
        <v>172</v>
      </c>
      <c r="L124" s="41"/>
      <c r="M124" s="180" t="s">
        <v>19</v>
      </c>
      <c r="N124" s="181" t="s">
        <v>40</v>
      </c>
      <c r="O124" s="66"/>
      <c r="P124" s="182">
        <f>O124*H124</f>
        <v>0</v>
      </c>
      <c r="Q124" s="182">
        <v>0</v>
      </c>
      <c r="R124" s="182">
        <f>Q124*H124</f>
        <v>0</v>
      </c>
      <c r="S124" s="182">
        <v>0.25</v>
      </c>
      <c r="T124" s="183">
        <f>S124*H124</f>
        <v>0.25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4" t="s">
        <v>123</v>
      </c>
      <c r="AT124" s="184" t="s">
        <v>118</v>
      </c>
      <c r="AU124" s="184" t="s">
        <v>136</v>
      </c>
      <c r="AY124" s="19" t="s">
        <v>117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9" t="s">
        <v>74</v>
      </c>
      <c r="BK124" s="185">
        <f>ROUND(I124*H124,2)</f>
        <v>0</v>
      </c>
      <c r="BL124" s="19" t="s">
        <v>123</v>
      </c>
      <c r="BM124" s="184" t="s">
        <v>180</v>
      </c>
    </row>
    <row r="125" spans="1:65" s="2" customFormat="1" ht="16.5" customHeight="1">
      <c r="A125" s="36"/>
      <c r="B125" s="37"/>
      <c r="C125" s="173" t="s">
        <v>181</v>
      </c>
      <c r="D125" s="173" t="s">
        <v>118</v>
      </c>
      <c r="E125" s="174" t="s">
        <v>182</v>
      </c>
      <c r="F125" s="175" t="s">
        <v>183</v>
      </c>
      <c r="G125" s="176" t="s">
        <v>171</v>
      </c>
      <c r="H125" s="177">
        <v>1</v>
      </c>
      <c r="I125" s="178"/>
      <c r="J125" s="179">
        <f>ROUND(I125*H125,2)</f>
        <v>0</v>
      </c>
      <c r="K125" s="175" t="s">
        <v>172</v>
      </c>
      <c r="L125" s="41"/>
      <c r="M125" s="180" t="s">
        <v>19</v>
      </c>
      <c r="N125" s="181" t="s">
        <v>40</v>
      </c>
      <c r="O125" s="66"/>
      <c r="P125" s="182">
        <f>O125*H125</f>
        <v>0</v>
      </c>
      <c r="Q125" s="182">
        <v>0</v>
      </c>
      <c r="R125" s="182">
        <f>Q125*H125</f>
        <v>0</v>
      </c>
      <c r="S125" s="182">
        <v>0.2</v>
      </c>
      <c r="T125" s="183">
        <f>S125*H125</f>
        <v>0.2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4" t="s">
        <v>123</v>
      </c>
      <c r="AT125" s="184" t="s">
        <v>118</v>
      </c>
      <c r="AU125" s="184" t="s">
        <v>136</v>
      </c>
      <c r="AY125" s="19" t="s">
        <v>117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9" t="s">
        <v>74</v>
      </c>
      <c r="BK125" s="185">
        <f>ROUND(I125*H125,2)</f>
        <v>0</v>
      </c>
      <c r="BL125" s="19" t="s">
        <v>123</v>
      </c>
      <c r="BM125" s="184" t="s">
        <v>184</v>
      </c>
    </row>
    <row r="126" spans="1:65" s="12" customFormat="1" ht="22.9" customHeight="1">
      <c r="B126" s="159"/>
      <c r="C126" s="160"/>
      <c r="D126" s="161" t="s">
        <v>68</v>
      </c>
      <c r="E126" s="224" t="s">
        <v>177</v>
      </c>
      <c r="F126" s="224" t="s">
        <v>185</v>
      </c>
      <c r="G126" s="160"/>
      <c r="H126" s="160"/>
      <c r="I126" s="163"/>
      <c r="J126" s="225">
        <f>BK126</f>
        <v>0</v>
      </c>
      <c r="K126" s="160"/>
      <c r="L126" s="165"/>
      <c r="M126" s="166"/>
      <c r="N126" s="167"/>
      <c r="O126" s="167"/>
      <c r="P126" s="168">
        <f>P127+P164+P168+P172+P184</f>
        <v>0</v>
      </c>
      <c r="Q126" s="167"/>
      <c r="R126" s="168">
        <f>R127+R164+R168+R172+R184</f>
        <v>0</v>
      </c>
      <c r="S126" s="167"/>
      <c r="T126" s="169">
        <f>T127+T164+T168+T172+T184</f>
        <v>121.61643472</v>
      </c>
      <c r="AR126" s="170" t="s">
        <v>74</v>
      </c>
      <c r="AT126" s="171" t="s">
        <v>68</v>
      </c>
      <c r="AU126" s="171" t="s">
        <v>74</v>
      </c>
      <c r="AY126" s="170" t="s">
        <v>117</v>
      </c>
      <c r="BK126" s="172">
        <f>BK127+BK164+BK168+BK172+BK184</f>
        <v>0</v>
      </c>
    </row>
    <row r="127" spans="1:65" s="12" customFormat="1" ht="20.85" customHeight="1">
      <c r="B127" s="159"/>
      <c r="C127" s="160"/>
      <c r="D127" s="161" t="s">
        <v>68</v>
      </c>
      <c r="E127" s="224" t="s">
        <v>186</v>
      </c>
      <c r="F127" s="224" t="s">
        <v>187</v>
      </c>
      <c r="G127" s="160"/>
      <c r="H127" s="160"/>
      <c r="I127" s="163"/>
      <c r="J127" s="225">
        <f>BK127</f>
        <v>0</v>
      </c>
      <c r="K127" s="160"/>
      <c r="L127" s="165"/>
      <c r="M127" s="166"/>
      <c r="N127" s="167"/>
      <c r="O127" s="167"/>
      <c r="P127" s="168">
        <f>SUM(P128:P163)</f>
        <v>0</v>
      </c>
      <c r="Q127" s="167"/>
      <c r="R127" s="168">
        <f>SUM(R128:R163)</f>
        <v>0</v>
      </c>
      <c r="S127" s="167"/>
      <c r="T127" s="169">
        <f>SUM(T128:T163)</f>
        <v>5.3893966199999994</v>
      </c>
      <c r="AR127" s="170" t="s">
        <v>74</v>
      </c>
      <c r="AT127" s="171" t="s">
        <v>68</v>
      </c>
      <c r="AU127" s="171" t="s">
        <v>78</v>
      </c>
      <c r="AY127" s="170" t="s">
        <v>117</v>
      </c>
      <c r="BK127" s="172">
        <f>SUM(BK128:BK163)</f>
        <v>0</v>
      </c>
    </row>
    <row r="128" spans="1:65" s="2" customFormat="1" ht="24.2" customHeight="1">
      <c r="A128" s="36"/>
      <c r="B128" s="37"/>
      <c r="C128" s="173" t="s">
        <v>188</v>
      </c>
      <c r="D128" s="173" t="s">
        <v>118</v>
      </c>
      <c r="E128" s="174" t="s">
        <v>189</v>
      </c>
      <c r="F128" s="175" t="s">
        <v>190</v>
      </c>
      <c r="G128" s="176" t="s">
        <v>191</v>
      </c>
      <c r="H128" s="177">
        <v>4571.96</v>
      </c>
      <c r="I128" s="178"/>
      <c r="J128" s="179">
        <f>ROUND(I128*H128,2)</f>
        <v>0</v>
      </c>
      <c r="K128" s="175" t="s">
        <v>122</v>
      </c>
      <c r="L128" s="41"/>
      <c r="M128" s="180" t="s">
        <v>19</v>
      </c>
      <c r="N128" s="181" t="s">
        <v>40</v>
      </c>
      <c r="O128" s="66"/>
      <c r="P128" s="182">
        <f>O128*H128</f>
        <v>0</v>
      </c>
      <c r="Q128" s="182">
        <v>0</v>
      </c>
      <c r="R128" s="182">
        <f>Q128*H128</f>
        <v>0</v>
      </c>
      <c r="S128" s="182">
        <v>1E-3</v>
      </c>
      <c r="T128" s="183">
        <f>S128*H128</f>
        <v>4.5719599999999998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4" t="s">
        <v>192</v>
      </c>
      <c r="AT128" s="184" t="s">
        <v>118</v>
      </c>
      <c r="AU128" s="184" t="s">
        <v>136</v>
      </c>
      <c r="AY128" s="19" t="s">
        <v>117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9" t="s">
        <v>74</v>
      </c>
      <c r="BK128" s="185">
        <f>ROUND(I128*H128,2)</f>
        <v>0</v>
      </c>
      <c r="BL128" s="19" t="s">
        <v>192</v>
      </c>
      <c r="BM128" s="184" t="s">
        <v>193</v>
      </c>
    </row>
    <row r="129" spans="1:51" s="2" customFormat="1" ht="11.25">
      <c r="A129" s="36"/>
      <c r="B129" s="37"/>
      <c r="C129" s="38"/>
      <c r="D129" s="186" t="s">
        <v>125</v>
      </c>
      <c r="E129" s="38"/>
      <c r="F129" s="187" t="s">
        <v>194</v>
      </c>
      <c r="G129" s="38"/>
      <c r="H129" s="38"/>
      <c r="I129" s="188"/>
      <c r="J129" s="38"/>
      <c r="K129" s="38"/>
      <c r="L129" s="41"/>
      <c r="M129" s="189"/>
      <c r="N129" s="190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125</v>
      </c>
      <c r="AU129" s="19" t="s">
        <v>136</v>
      </c>
    </row>
    <row r="130" spans="1:51" s="13" customFormat="1" ht="11.25">
      <c r="B130" s="191"/>
      <c r="C130" s="192"/>
      <c r="D130" s="193" t="s">
        <v>127</v>
      </c>
      <c r="E130" s="194" t="s">
        <v>19</v>
      </c>
      <c r="F130" s="195" t="s">
        <v>195</v>
      </c>
      <c r="G130" s="192"/>
      <c r="H130" s="194" t="s">
        <v>19</v>
      </c>
      <c r="I130" s="196"/>
      <c r="J130" s="192"/>
      <c r="K130" s="192"/>
      <c r="L130" s="197"/>
      <c r="M130" s="198"/>
      <c r="N130" s="199"/>
      <c r="O130" s="199"/>
      <c r="P130" s="199"/>
      <c r="Q130" s="199"/>
      <c r="R130" s="199"/>
      <c r="S130" s="199"/>
      <c r="T130" s="200"/>
      <c r="AT130" s="201" t="s">
        <v>127</v>
      </c>
      <c r="AU130" s="201" t="s">
        <v>136</v>
      </c>
      <c r="AV130" s="13" t="s">
        <v>74</v>
      </c>
      <c r="AW130" s="13" t="s">
        <v>31</v>
      </c>
      <c r="AX130" s="13" t="s">
        <v>69</v>
      </c>
      <c r="AY130" s="201" t="s">
        <v>117</v>
      </c>
    </row>
    <row r="131" spans="1:51" s="14" customFormat="1" ht="11.25">
      <c r="B131" s="202"/>
      <c r="C131" s="203"/>
      <c r="D131" s="193" t="s">
        <v>127</v>
      </c>
      <c r="E131" s="204" t="s">
        <v>19</v>
      </c>
      <c r="F131" s="205" t="s">
        <v>196</v>
      </c>
      <c r="G131" s="203"/>
      <c r="H131" s="206">
        <v>98.82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127</v>
      </c>
      <c r="AU131" s="212" t="s">
        <v>136</v>
      </c>
      <c r="AV131" s="14" t="s">
        <v>78</v>
      </c>
      <c r="AW131" s="14" t="s">
        <v>31</v>
      </c>
      <c r="AX131" s="14" t="s">
        <v>69</v>
      </c>
      <c r="AY131" s="212" t="s">
        <v>117</v>
      </c>
    </row>
    <row r="132" spans="1:51" s="14" customFormat="1" ht="11.25">
      <c r="B132" s="202"/>
      <c r="C132" s="203"/>
      <c r="D132" s="193" t="s">
        <v>127</v>
      </c>
      <c r="E132" s="204" t="s">
        <v>19</v>
      </c>
      <c r="F132" s="205" t="s">
        <v>197</v>
      </c>
      <c r="G132" s="203"/>
      <c r="H132" s="206">
        <v>301.32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127</v>
      </c>
      <c r="AU132" s="212" t="s">
        <v>136</v>
      </c>
      <c r="AV132" s="14" t="s">
        <v>78</v>
      </c>
      <c r="AW132" s="14" t="s">
        <v>31</v>
      </c>
      <c r="AX132" s="14" t="s">
        <v>69</v>
      </c>
      <c r="AY132" s="212" t="s">
        <v>117</v>
      </c>
    </row>
    <row r="133" spans="1:51" s="14" customFormat="1" ht="11.25">
      <c r="B133" s="202"/>
      <c r="C133" s="203"/>
      <c r="D133" s="193" t="s">
        <v>127</v>
      </c>
      <c r="E133" s="204" t="s">
        <v>19</v>
      </c>
      <c r="F133" s="205" t="s">
        <v>198</v>
      </c>
      <c r="G133" s="203"/>
      <c r="H133" s="206">
        <v>403.38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127</v>
      </c>
      <c r="AU133" s="212" t="s">
        <v>136</v>
      </c>
      <c r="AV133" s="14" t="s">
        <v>78</v>
      </c>
      <c r="AW133" s="14" t="s">
        <v>31</v>
      </c>
      <c r="AX133" s="14" t="s">
        <v>69</v>
      </c>
      <c r="AY133" s="212" t="s">
        <v>117</v>
      </c>
    </row>
    <row r="134" spans="1:51" s="14" customFormat="1" ht="11.25">
      <c r="B134" s="202"/>
      <c r="C134" s="203"/>
      <c r="D134" s="193" t="s">
        <v>127</v>
      </c>
      <c r="E134" s="204" t="s">
        <v>19</v>
      </c>
      <c r="F134" s="205" t="s">
        <v>199</v>
      </c>
      <c r="G134" s="203"/>
      <c r="H134" s="206">
        <v>303.75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127</v>
      </c>
      <c r="AU134" s="212" t="s">
        <v>136</v>
      </c>
      <c r="AV134" s="14" t="s">
        <v>78</v>
      </c>
      <c r="AW134" s="14" t="s">
        <v>31</v>
      </c>
      <c r="AX134" s="14" t="s">
        <v>69</v>
      </c>
      <c r="AY134" s="212" t="s">
        <v>117</v>
      </c>
    </row>
    <row r="135" spans="1:51" s="14" customFormat="1" ht="11.25">
      <c r="B135" s="202"/>
      <c r="C135" s="203"/>
      <c r="D135" s="193" t="s">
        <v>127</v>
      </c>
      <c r="E135" s="204" t="s">
        <v>19</v>
      </c>
      <c r="F135" s="205" t="s">
        <v>200</v>
      </c>
      <c r="G135" s="203"/>
      <c r="H135" s="206">
        <v>68.849999999999994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127</v>
      </c>
      <c r="AU135" s="212" t="s">
        <v>136</v>
      </c>
      <c r="AV135" s="14" t="s">
        <v>78</v>
      </c>
      <c r="AW135" s="14" t="s">
        <v>31</v>
      </c>
      <c r="AX135" s="14" t="s">
        <v>69</v>
      </c>
      <c r="AY135" s="212" t="s">
        <v>117</v>
      </c>
    </row>
    <row r="136" spans="1:51" s="13" customFormat="1" ht="11.25">
      <c r="B136" s="191"/>
      <c r="C136" s="192"/>
      <c r="D136" s="193" t="s">
        <v>127</v>
      </c>
      <c r="E136" s="194" t="s">
        <v>19</v>
      </c>
      <c r="F136" s="195" t="s">
        <v>201</v>
      </c>
      <c r="G136" s="192"/>
      <c r="H136" s="194" t="s">
        <v>19</v>
      </c>
      <c r="I136" s="196"/>
      <c r="J136" s="192"/>
      <c r="K136" s="192"/>
      <c r="L136" s="197"/>
      <c r="M136" s="198"/>
      <c r="N136" s="199"/>
      <c r="O136" s="199"/>
      <c r="P136" s="199"/>
      <c r="Q136" s="199"/>
      <c r="R136" s="199"/>
      <c r="S136" s="199"/>
      <c r="T136" s="200"/>
      <c r="AT136" s="201" t="s">
        <v>127</v>
      </c>
      <c r="AU136" s="201" t="s">
        <v>136</v>
      </c>
      <c r="AV136" s="13" t="s">
        <v>74</v>
      </c>
      <c r="AW136" s="13" t="s">
        <v>31</v>
      </c>
      <c r="AX136" s="13" t="s">
        <v>69</v>
      </c>
      <c r="AY136" s="201" t="s">
        <v>117</v>
      </c>
    </row>
    <row r="137" spans="1:51" s="14" customFormat="1" ht="11.25">
      <c r="B137" s="202"/>
      <c r="C137" s="203"/>
      <c r="D137" s="193" t="s">
        <v>127</v>
      </c>
      <c r="E137" s="204" t="s">
        <v>19</v>
      </c>
      <c r="F137" s="205" t="s">
        <v>202</v>
      </c>
      <c r="G137" s="203"/>
      <c r="H137" s="206">
        <v>853.11199999999997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127</v>
      </c>
      <c r="AU137" s="212" t="s">
        <v>136</v>
      </c>
      <c r="AV137" s="14" t="s">
        <v>78</v>
      </c>
      <c r="AW137" s="14" t="s">
        <v>31</v>
      </c>
      <c r="AX137" s="14" t="s">
        <v>69</v>
      </c>
      <c r="AY137" s="212" t="s">
        <v>117</v>
      </c>
    </row>
    <row r="138" spans="1:51" s="13" customFormat="1" ht="11.25">
      <c r="B138" s="191"/>
      <c r="C138" s="192"/>
      <c r="D138" s="193" t="s">
        <v>127</v>
      </c>
      <c r="E138" s="194" t="s">
        <v>19</v>
      </c>
      <c r="F138" s="195" t="s">
        <v>203</v>
      </c>
      <c r="G138" s="192"/>
      <c r="H138" s="194" t="s">
        <v>19</v>
      </c>
      <c r="I138" s="196"/>
      <c r="J138" s="192"/>
      <c r="K138" s="192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127</v>
      </c>
      <c r="AU138" s="201" t="s">
        <v>136</v>
      </c>
      <c r="AV138" s="13" t="s">
        <v>74</v>
      </c>
      <c r="AW138" s="13" t="s">
        <v>31</v>
      </c>
      <c r="AX138" s="13" t="s">
        <v>69</v>
      </c>
      <c r="AY138" s="201" t="s">
        <v>117</v>
      </c>
    </row>
    <row r="139" spans="1:51" s="14" customFormat="1" ht="11.25">
      <c r="B139" s="202"/>
      <c r="C139" s="203"/>
      <c r="D139" s="193" t="s">
        <v>127</v>
      </c>
      <c r="E139" s="204" t="s">
        <v>19</v>
      </c>
      <c r="F139" s="205" t="s">
        <v>204</v>
      </c>
      <c r="G139" s="203"/>
      <c r="H139" s="206">
        <v>377.52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127</v>
      </c>
      <c r="AU139" s="212" t="s">
        <v>136</v>
      </c>
      <c r="AV139" s="14" t="s">
        <v>78</v>
      </c>
      <c r="AW139" s="14" t="s">
        <v>31</v>
      </c>
      <c r="AX139" s="14" t="s">
        <v>69</v>
      </c>
      <c r="AY139" s="212" t="s">
        <v>117</v>
      </c>
    </row>
    <row r="140" spans="1:51" s="14" customFormat="1" ht="11.25">
      <c r="B140" s="202"/>
      <c r="C140" s="203"/>
      <c r="D140" s="193" t="s">
        <v>127</v>
      </c>
      <c r="E140" s="204" t="s">
        <v>19</v>
      </c>
      <c r="F140" s="205" t="s">
        <v>205</v>
      </c>
      <c r="G140" s="203"/>
      <c r="H140" s="206">
        <v>35.256</v>
      </c>
      <c r="I140" s="207"/>
      <c r="J140" s="203"/>
      <c r="K140" s="203"/>
      <c r="L140" s="208"/>
      <c r="M140" s="209"/>
      <c r="N140" s="210"/>
      <c r="O140" s="210"/>
      <c r="P140" s="210"/>
      <c r="Q140" s="210"/>
      <c r="R140" s="210"/>
      <c r="S140" s="210"/>
      <c r="T140" s="211"/>
      <c r="AT140" s="212" t="s">
        <v>127</v>
      </c>
      <c r="AU140" s="212" t="s">
        <v>136</v>
      </c>
      <c r="AV140" s="14" t="s">
        <v>78</v>
      </c>
      <c r="AW140" s="14" t="s">
        <v>31</v>
      </c>
      <c r="AX140" s="14" t="s">
        <v>69</v>
      </c>
      <c r="AY140" s="212" t="s">
        <v>117</v>
      </c>
    </row>
    <row r="141" spans="1:51" s="14" customFormat="1" ht="11.25">
      <c r="B141" s="202"/>
      <c r="C141" s="203"/>
      <c r="D141" s="193" t="s">
        <v>127</v>
      </c>
      <c r="E141" s="204" t="s">
        <v>19</v>
      </c>
      <c r="F141" s="205" t="s">
        <v>206</v>
      </c>
      <c r="G141" s="203"/>
      <c r="H141" s="206">
        <v>60.423999999999999</v>
      </c>
      <c r="I141" s="207"/>
      <c r="J141" s="203"/>
      <c r="K141" s="203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127</v>
      </c>
      <c r="AU141" s="212" t="s">
        <v>136</v>
      </c>
      <c r="AV141" s="14" t="s">
        <v>78</v>
      </c>
      <c r="AW141" s="14" t="s">
        <v>31</v>
      </c>
      <c r="AX141" s="14" t="s">
        <v>69</v>
      </c>
      <c r="AY141" s="212" t="s">
        <v>117</v>
      </c>
    </row>
    <row r="142" spans="1:51" s="13" customFormat="1" ht="11.25">
      <c r="B142" s="191"/>
      <c r="C142" s="192"/>
      <c r="D142" s="193" t="s">
        <v>127</v>
      </c>
      <c r="E142" s="194" t="s">
        <v>19</v>
      </c>
      <c r="F142" s="195" t="s">
        <v>207</v>
      </c>
      <c r="G142" s="192"/>
      <c r="H142" s="194" t="s">
        <v>19</v>
      </c>
      <c r="I142" s="196"/>
      <c r="J142" s="192"/>
      <c r="K142" s="192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127</v>
      </c>
      <c r="AU142" s="201" t="s">
        <v>136</v>
      </c>
      <c r="AV142" s="13" t="s">
        <v>74</v>
      </c>
      <c r="AW142" s="13" t="s">
        <v>31</v>
      </c>
      <c r="AX142" s="13" t="s">
        <v>69</v>
      </c>
      <c r="AY142" s="201" t="s">
        <v>117</v>
      </c>
    </row>
    <row r="143" spans="1:51" s="14" customFormat="1" ht="11.25">
      <c r="B143" s="202"/>
      <c r="C143" s="203"/>
      <c r="D143" s="193" t="s">
        <v>127</v>
      </c>
      <c r="E143" s="204" t="s">
        <v>19</v>
      </c>
      <c r="F143" s="205" t="s">
        <v>208</v>
      </c>
      <c r="G143" s="203"/>
      <c r="H143" s="206">
        <v>54.167999999999999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127</v>
      </c>
      <c r="AU143" s="212" t="s">
        <v>136</v>
      </c>
      <c r="AV143" s="14" t="s">
        <v>78</v>
      </c>
      <c r="AW143" s="14" t="s">
        <v>31</v>
      </c>
      <c r="AX143" s="14" t="s">
        <v>69</v>
      </c>
      <c r="AY143" s="212" t="s">
        <v>117</v>
      </c>
    </row>
    <row r="144" spans="1:51" s="14" customFormat="1" ht="11.25">
      <c r="B144" s="202"/>
      <c r="C144" s="203"/>
      <c r="D144" s="193" t="s">
        <v>127</v>
      </c>
      <c r="E144" s="204" t="s">
        <v>19</v>
      </c>
      <c r="F144" s="205" t="s">
        <v>209</v>
      </c>
      <c r="G144" s="203"/>
      <c r="H144" s="206">
        <v>165.16800000000001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127</v>
      </c>
      <c r="AU144" s="212" t="s">
        <v>136</v>
      </c>
      <c r="AV144" s="14" t="s">
        <v>78</v>
      </c>
      <c r="AW144" s="14" t="s">
        <v>31</v>
      </c>
      <c r="AX144" s="14" t="s">
        <v>69</v>
      </c>
      <c r="AY144" s="212" t="s">
        <v>117</v>
      </c>
    </row>
    <row r="145" spans="1:65" s="14" customFormat="1" ht="11.25">
      <c r="B145" s="202"/>
      <c r="C145" s="203"/>
      <c r="D145" s="193" t="s">
        <v>127</v>
      </c>
      <c r="E145" s="204" t="s">
        <v>19</v>
      </c>
      <c r="F145" s="205" t="s">
        <v>210</v>
      </c>
      <c r="G145" s="203"/>
      <c r="H145" s="206">
        <v>221.11199999999999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127</v>
      </c>
      <c r="AU145" s="212" t="s">
        <v>136</v>
      </c>
      <c r="AV145" s="14" t="s">
        <v>78</v>
      </c>
      <c r="AW145" s="14" t="s">
        <v>31</v>
      </c>
      <c r="AX145" s="14" t="s">
        <v>69</v>
      </c>
      <c r="AY145" s="212" t="s">
        <v>117</v>
      </c>
    </row>
    <row r="146" spans="1:65" s="14" customFormat="1" ht="11.25">
      <c r="B146" s="202"/>
      <c r="C146" s="203"/>
      <c r="D146" s="193" t="s">
        <v>127</v>
      </c>
      <c r="E146" s="204" t="s">
        <v>19</v>
      </c>
      <c r="F146" s="205" t="s">
        <v>211</v>
      </c>
      <c r="G146" s="203"/>
      <c r="H146" s="206">
        <v>166.5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127</v>
      </c>
      <c r="AU146" s="212" t="s">
        <v>136</v>
      </c>
      <c r="AV146" s="14" t="s">
        <v>78</v>
      </c>
      <c r="AW146" s="14" t="s">
        <v>31</v>
      </c>
      <c r="AX146" s="14" t="s">
        <v>69</v>
      </c>
      <c r="AY146" s="212" t="s">
        <v>117</v>
      </c>
    </row>
    <row r="147" spans="1:65" s="14" customFormat="1" ht="11.25">
      <c r="B147" s="202"/>
      <c r="C147" s="203"/>
      <c r="D147" s="193" t="s">
        <v>127</v>
      </c>
      <c r="E147" s="204" t="s">
        <v>19</v>
      </c>
      <c r="F147" s="205" t="s">
        <v>212</v>
      </c>
      <c r="G147" s="203"/>
      <c r="H147" s="206">
        <v>37.74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127</v>
      </c>
      <c r="AU147" s="212" t="s">
        <v>136</v>
      </c>
      <c r="AV147" s="14" t="s">
        <v>78</v>
      </c>
      <c r="AW147" s="14" t="s">
        <v>31</v>
      </c>
      <c r="AX147" s="14" t="s">
        <v>69</v>
      </c>
      <c r="AY147" s="212" t="s">
        <v>117</v>
      </c>
    </row>
    <row r="148" spans="1:65" s="14" customFormat="1" ht="11.25">
      <c r="B148" s="202"/>
      <c r="C148" s="203"/>
      <c r="D148" s="193" t="s">
        <v>127</v>
      </c>
      <c r="E148" s="204" t="s">
        <v>19</v>
      </c>
      <c r="F148" s="205" t="s">
        <v>213</v>
      </c>
      <c r="G148" s="203"/>
      <c r="H148" s="206">
        <v>364.21300000000002</v>
      </c>
      <c r="I148" s="207"/>
      <c r="J148" s="203"/>
      <c r="K148" s="203"/>
      <c r="L148" s="208"/>
      <c r="M148" s="209"/>
      <c r="N148" s="210"/>
      <c r="O148" s="210"/>
      <c r="P148" s="210"/>
      <c r="Q148" s="210"/>
      <c r="R148" s="210"/>
      <c r="S148" s="210"/>
      <c r="T148" s="211"/>
      <c r="AT148" s="212" t="s">
        <v>127</v>
      </c>
      <c r="AU148" s="212" t="s">
        <v>136</v>
      </c>
      <c r="AV148" s="14" t="s">
        <v>78</v>
      </c>
      <c r="AW148" s="14" t="s">
        <v>31</v>
      </c>
      <c r="AX148" s="14" t="s">
        <v>69</v>
      </c>
      <c r="AY148" s="212" t="s">
        <v>117</v>
      </c>
    </row>
    <row r="149" spans="1:65" s="14" customFormat="1" ht="11.25">
      <c r="B149" s="202"/>
      <c r="C149" s="203"/>
      <c r="D149" s="193" t="s">
        <v>127</v>
      </c>
      <c r="E149" s="204" t="s">
        <v>19</v>
      </c>
      <c r="F149" s="205" t="s">
        <v>214</v>
      </c>
      <c r="G149" s="203"/>
      <c r="H149" s="206">
        <v>161.172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127</v>
      </c>
      <c r="AU149" s="212" t="s">
        <v>136</v>
      </c>
      <c r="AV149" s="14" t="s">
        <v>78</v>
      </c>
      <c r="AW149" s="14" t="s">
        <v>31</v>
      </c>
      <c r="AX149" s="14" t="s">
        <v>69</v>
      </c>
      <c r="AY149" s="212" t="s">
        <v>117</v>
      </c>
    </row>
    <row r="150" spans="1:65" s="14" customFormat="1" ht="11.25">
      <c r="B150" s="202"/>
      <c r="C150" s="203"/>
      <c r="D150" s="193" t="s">
        <v>127</v>
      </c>
      <c r="E150" s="204" t="s">
        <v>19</v>
      </c>
      <c r="F150" s="205" t="s">
        <v>215</v>
      </c>
      <c r="G150" s="203"/>
      <c r="H150" s="206">
        <v>15.052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127</v>
      </c>
      <c r="AU150" s="212" t="s">
        <v>136</v>
      </c>
      <c r="AV150" s="14" t="s">
        <v>78</v>
      </c>
      <c r="AW150" s="14" t="s">
        <v>31</v>
      </c>
      <c r="AX150" s="14" t="s">
        <v>69</v>
      </c>
      <c r="AY150" s="212" t="s">
        <v>117</v>
      </c>
    </row>
    <row r="151" spans="1:65" s="14" customFormat="1" ht="11.25">
      <c r="B151" s="202"/>
      <c r="C151" s="203"/>
      <c r="D151" s="193" t="s">
        <v>127</v>
      </c>
      <c r="E151" s="204" t="s">
        <v>19</v>
      </c>
      <c r="F151" s="205" t="s">
        <v>216</v>
      </c>
      <c r="G151" s="203"/>
      <c r="H151" s="206">
        <v>25.795999999999999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127</v>
      </c>
      <c r="AU151" s="212" t="s">
        <v>136</v>
      </c>
      <c r="AV151" s="14" t="s">
        <v>78</v>
      </c>
      <c r="AW151" s="14" t="s">
        <v>31</v>
      </c>
      <c r="AX151" s="14" t="s">
        <v>69</v>
      </c>
      <c r="AY151" s="212" t="s">
        <v>117</v>
      </c>
    </row>
    <row r="152" spans="1:65" s="14" customFormat="1" ht="11.25">
      <c r="B152" s="202"/>
      <c r="C152" s="203"/>
      <c r="D152" s="193" t="s">
        <v>127</v>
      </c>
      <c r="E152" s="204" t="s">
        <v>19</v>
      </c>
      <c r="F152" s="205" t="s">
        <v>217</v>
      </c>
      <c r="G152" s="203"/>
      <c r="H152" s="206">
        <v>515.75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127</v>
      </c>
      <c r="AU152" s="212" t="s">
        <v>136</v>
      </c>
      <c r="AV152" s="14" t="s">
        <v>78</v>
      </c>
      <c r="AW152" s="14" t="s">
        <v>31</v>
      </c>
      <c r="AX152" s="14" t="s">
        <v>69</v>
      </c>
      <c r="AY152" s="212" t="s">
        <v>117</v>
      </c>
    </row>
    <row r="153" spans="1:65" s="14" customFormat="1" ht="11.25">
      <c r="B153" s="202"/>
      <c r="C153" s="203"/>
      <c r="D153" s="193" t="s">
        <v>127</v>
      </c>
      <c r="E153" s="204" t="s">
        <v>19</v>
      </c>
      <c r="F153" s="205" t="s">
        <v>218</v>
      </c>
      <c r="G153" s="203"/>
      <c r="H153" s="206">
        <v>342.85700000000003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127</v>
      </c>
      <c r="AU153" s="212" t="s">
        <v>136</v>
      </c>
      <c r="AV153" s="14" t="s">
        <v>78</v>
      </c>
      <c r="AW153" s="14" t="s">
        <v>31</v>
      </c>
      <c r="AX153" s="14" t="s">
        <v>69</v>
      </c>
      <c r="AY153" s="212" t="s">
        <v>117</v>
      </c>
    </row>
    <row r="154" spans="1:65" s="15" customFormat="1" ht="11.25">
      <c r="B154" s="213"/>
      <c r="C154" s="214"/>
      <c r="D154" s="193" t="s">
        <v>127</v>
      </c>
      <c r="E154" s="215" t="s">
        <v>19</v>
      </c>
      <c r="F154" s="216" t="s">
        <v>150</v>
      </c>
      <c r="G154" s="214"/>
      <c r="H154" s="217">
        <v>4571.96</v>
      </c>
      <c r="I154" s="218"/>
      <c r="J154" s="214"/>
      <c r="K154" s="214"/>
      <c r="L154" s="219"/>
      <c r="M154" s="220"/>
      <c r="N154" s="221"/>
      <c r="O154" s="221"/>
      <c r="P154" s="221"/>
      <c r="Q154" s="221"/>
      <c r="R154" s="221"/>
      <c r="S154" s="221"/>
      <c r="T154" s="222"/>
      <c r="AT154" s="223" t="s">
        <v>127</v>
      </c>
      <c r="AU154" s="223" t="s">
        <v>136</v>
      </c>
      <c r="AV154" s="15" t="s">
        <v>123</v>
      </c>
      <c r="AW154" s="15" t="s">
        <v>31</v>
      </c>
      <c r="AX154" s="15" t="s">
        <v>74</v>
      </c>
      <c r="AY154" s="223" t="s">
        <v>117</v>
      </c>
    </row>
    <row r="155" spans="1:65" s="2" customFormat="1" ht="24.2" customHeight="1">
      <c r="A155" s="36"/>
      <c r="B155" s="37"/>
      <c r="C155" s="173" t="s">
        <v>8</v>
      </c>
      <c r="D155" s="173" t="s">
        <v>118</v>
      </c>
      <c r="E155" s="174" t="s">
        <v>219</v>
      </c>
      <c r="F155" s="175" t="s">
        <v>220</v>
      </c>
      <c r="G155" s="176" t="s">
        <v>221</v>
      </c>
      <c r="H155" s="177">
        <v>307.30700000000002</v>
      </c>
      <c r="I155" s="178"/>
      <c r="J155" s="179">
        <f>ROUND(I155*H155,2)</f>
        <v>0</v>
      </c>
      <c r="K155" s="175" t="s">
        <v>122</v>
      </c>
      <c r="L155" s="41"/>
      <c r="M155" s="180" t="s">
        <v>19</v>
      </c>
      <c r="N155" s="181" t="s">
        <v>40</v>
      </c>
      <c r="O155" s="66"/>
      <c r="P155" s="182">
        <f>O155*H155</f>
        <v>0</v>
      </c>
      <c r="Q155" s="182">
        <v>0</v>
      </c>
      <c r="R155" s="182">
        <f>Q155*H155</f>
        <v>0</v>
      </c>
      <c r="S155" s="182">
        <v>2.66E-3</v>
      </c>
      <c r="T155" s="183">
        <f>S155*H155</f>
        <v>0.81743662000000006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4" t="s">
        <v>192</v>
      </c>
      <c r="AT155" s="184" t="s">
        <v>118</v>
      </c>
      <c r="AU155" s="184" t="s">
        <v>136</v>
      </c>
      <c r="AY155" s="19" t="s">
        <v>117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9" t="s">
        <v>74</v>
      </c>
      <c r="BK155" s="185">
        <f>ROUND(I155*H155,2)</f>
        <v>0</v>
      </c>
      <c r="BL155" s="19" t="s">
        <v>192</v>
      </c>
      <c r="BM155" s="184" t="s">
        <v>222</v>
      </c>
    </row>
    <row r="156" spans="1:65" s="2" customFormat="1" ht="11.25">
      <c r="A156" s="36"/>
      <c r="B156" s="37"/>
      <c r="C156" s="38"/>
      <c r="D156" s="186" t="s">
        <v>125</v>
      </c>
      <c r="E156" s="38"/>
      <c r="F156" s="187" t="s">
        <v>223</v>
      </c>
      <c r="G156" s="38"/>
      <c r="H156" s="38"/>
      <c r="I156" s="188"/>
      <c r="J156" s="38"/>
      <c r="K156" s="38"/>
      <c r="L156" s="41"/>
      <c r="M156" s="189"/>
      <c r="N156" s="190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125</v>
      </c>
      <c r="AU156" s="19" t="s">
        <v>136</v>
      </c>
    </row>
    <row r="157" spans="1:65" s="13" customFormat="1" ht="11.25">
      <c r="B157" s="191"/>
      <c r="C157" s="192"/>
      <c r="D157" s="193" t="s">
        <v>127</v>
      </c>
      <c r="E157" s="194" t="s">
        <v>19</v>
      </c>
      <c r="F157" s="195" t="s">
        <v>224</v>
      </c>
      <c r="G157" s="192"/>
      <c r="H157" s="194" t="s">
        <v>19</v>
      </c>
      <c r="I157" s="196"/>
      <c r="J157" s="192"/>
      <c r="K157" s="192"/>
      <c r="L157" s="197"/>
      <c r="M157" s="198"/>
      <c r="N157" s="199"/>
      <c r="O157" s="199"/>
      <c r="P157" s="199"/>
      <c r="Q157" s="199"/>
      <c r="R157" s="199"/>
      <c r="S157" s="199"/>
      <c r="T157" s="200"/>
      <c r="AT157" s="201" t="s">
        <v>127</v>
      </c>
      <c r="AU157" s="201" t="s">
        <v>136</v>
      </c>
      <c r="AV157" s="13" t="s">
        <v>74</v>
      </c>
      <c r="AW157" s="13" t="s">
        <v>31</v>
      </c>
      <c r="AX157" s="13" t="s">
        <v>69</v>
      </c>
      <c r="AY157" s="201" t="s">
        <v>117</v>
      </c>
    </row>
    <row r="158" spans="1:65" s="14" customFormat="1" ht="11.25">
      <c r="B158" s="202"/>
      <c r="C158" s="203"/>
      <c r="D158" s="193" t="s">
        <v>127</v>
      </c>
      <c r="E158" s="204" t="s">
        <v>19</v>
      </c>
      <c r="F158" s="205" t="s">
        <v>225</v>
      </c>
      <c r="G158" s="203"/>
      <c r="H158" s="206">
        <v>198.15899999999999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127</v>
      </c>
      <c r="AU158" s="212" t="s">
        <v>136</v>
      </c>
      <c r="AV158" s="14" t="s">
        <v>78</v>
      </c>
      <c r="AW158" s="14" t="s">
        <v>31</v>
      </c>
      <c r="AX158" s="14" t="s">
        <v>69</v>
      </c>
      <c r="AY158" s="212" t="s">
        <v>117</v>
      </c>
    </row>
    <row r="159" spans="1:65" s="13" customFormat="1" ht="11.25">
      <c r="B159" s="191"/>
      <c r="C159" s="192"/>
      <c r="D159" s="193" t="s">
        <v>127</v>
      </c>
      <c r="E159" s="194" t="s">
        <v>19</v>
      </c>
      <c r="F159" s="195" t="s">
        <v>226</v>
      </c>
      <c r="G159" s="192"/>
      <c r="H159" s="194" t="s">
        <v>19</v>
      </c>
      <c r="I159" s="196"/>
      <c r="J159" s="192"/>
      <c r="K159" s="192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127</v>
      </c>
      <c r="AU159" s="201" t="s">
        <v>136</v>
      </c>
      <c r="AV159" s="13" t="s">
        <v>74</v>
      </c>
      <c r="AW159" s="13" t="s">
        <v>31</v>
      </c>
      <c r="AX159" s="13" t="s">
        <v>69</v>
      </c>
      <c r="AY159" s="201" t="s">
        <v>117</v>
      </c>
    </row>
    <row r="160" spans="1:65" s="14" customFormat="1" ht="11.25">
      <c r="B160" s="202"/>
      <c r="C160" s="203"/>
      <c r="D160" s="193" t="s">
        <v>127</v>
      </c>
      <c r="E160" s="204" t="s">
        <v>19</v>
      </c>
      <c r="F160" s="205" t="s">
        <v>227</v>
      </c>
      <c r="G160" s="203"/>
      <c r="H160" s="206">
        <v>71.414000000000001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127</v>
      </c>
      <c r="AU160" s="212" t="s">
        <v>136</v>
      </c>
      <c r="AV160" s="14" t="s">
        <v>78</v>
      </c>
      <c r="AW160" s="14" t="s">
        <v>31</v>
      </c>
      <c r="AX160" s="14" t="s">
        <v>69</v>
      </c>
      <c r="AY160" s="212" t="s">
        <v>117</v>
      </c>
    </row>
    <row r="161" spans="1:65" s="13" customFormat="1" ht="11.25">
      <c r="B161" s="191"/>
      <c r="C161" s="192"/>
      <c r="D161" s="193" t="s">
        <v>127</v>
      </c>
      <c r="E161" s="194" t="s">
        <v>19</v>
      </c>
      <c r="F161" s="195" t="s">
        <v>228</v>
      </c>
      <c r="G161" s="192"/>
      <c r="H161" s="194" t="s">
        <v>19</v>
      </c>
      <c r="I161" s="196"/>
      <c r="J161" s="192"/>
      <c r="K161" s="192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127</v>
      </c>
      <c r="AU161" s="201" t="s">
        <v>136</v>
      </c>
      <c r="AV161" s="13" t="s">
        <v>74</v>
      </c>
      <c r="AW161" s="13" t="s">
        <v>31</v>
      </c>
      <c r="AX161" s="13" t="s">
        <v>69</v>
      </c>
      <c r="AY161" s="201" t="s">
        <v>117</v>
      </c>
    </row>
    <row r="162" spans="1:65" s="14" customFormat="1" ht="11.25">
      <c r="B162" s="202"/>
      <c r="C162" s="203"/>
      <c r="D162" s="193" t="s">
        <v>127</v>
      </c>
      <c r="E162" s="204" t="s">
        <v>19</v>
      </c>
      <c r="F162" s="205" t="s">
        <v>229</v>
      </c>
      <c r="G162" s="203"/>
      <c r="H162" s="206">
        <v>37.734000000000002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127</v>
      </c>
      <c r="AU162" s="212" t="s">
        <v>136</v>
      </c>
      <c r="AV162" s="14" t="s">
        <v>78</v>
      </c>
      <c r="AW162" s="14" t="s">
        <v>31</v>
      </c>
      <c r="AX162" s="14" t="s">
        <v>69</v>
      </c>
      <c r="AY162" s="212" t="s">
        <v>117</v>
      </c>
    </row>
    <row r="163" spans="1:65" s="15" customFormat="1" ht="11.25">
      <c r="B163" s="213"/>
      <c r="C163" s="214"/>
      <c r="D163" s="193" t="s">
        <v>127</v>
      </c>
      <c r="E163" s="215" t="s">
        <v>19</v>
      </c>
      <c r="F163" s="216" t="s">
        <v>150</v>
      </c>
      <c r="G163" s="214"/>
      <c r="H163" s="217">
        <v>307.30700000000002</v>
      </c>
      <c r="I163" s="218"/>
      <c r="J163" s="214"/>
      <c r="K163" s="214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127</v>
      </c>
      <c r="AU163" s="223" t="s">
        <v>136</v>
      </c>
      <c r="AV163" s="15" t="s">
        <v>123</v>
      </c>
      <c r="AW163" s="15" t="s">
        <v>31</v>
      </c>
      <c r="AX163" s="15" t="s">
        <v>74</v>
      </c>
      <c r="AY163" s="223" t="s">
        <v>117</v>
      </c>
    </row>
    <row r="164" spans="1:65" s="12" customFormat="1" ht="20.85" customHeight="1">
      <c r="B164" s="159"/>
      <c r="C164" s="160"/>
      <c r="D164" s="161" t="s">
        <v>68</v>
      </c>
      <c r="E164" s="224" t="s">
        <v>230</v>
      </c>
      <c r="F164" s="224" t="s">
        <v>231</v>
      </c>
      <c r="G164" s="160"/>
      <c r="H164" s="160"/>
      <c r="I164" s="163"/>
      <c r="J164" s="225">
        <f>BK164</f>
        <v>0</v>
      </c>
      <c r="K164" s="160"/>
      <c r="L164" s="165"/>
      <c r="M164" s="166"/>
      <c r="N164" s="167"/>
      <c r="O164" s="167"/>
      <c r="P164" s="168">
        <f>SUM(P165:P167)</f>
        <v>0</v>
      </c>
      <c r="Q164" s="167"/>
      <c r="R164" s="168">
        <f>SUM(R165:R167)</f>
        <v>0</v>
      </c>
      <c r="S164" s="167"/>
      <c r="T164" s="169">
        <f>SUM(T165:T167)</f>
        <v>89.753219999999999</v>
      </c>
      <c r="AR164" s="170" t="s">
        <v>74</v>
      </c>
      <c r="AT164" s="171" t="s">
        <v>68</v>
      </c>
      <c r="AU164" s="171" t="s">
        <v>78</v>
      </c>
      <c r="AY164" s="170" t="s">
        <v>117</v>
      </c>
      <c r="BK164" s="172">
        <f>SUM(BK165:BK167)</f>
        <v>0</v>
      </c>
    </row>
    <row r="165" spans="1:65" s="2" customFormat="1" ht="33" customHeight="1">
      <c r="A165" s="36"/>
      <c r="B165" s="37"/>
      <c r="C165" s="173" t="s">
        <v>232</v>
      </c>
      <c r="D165" s="173" t="s">
        <v>118</v>
      </c>
      <c r="E165" s="174" t="s">
        <v>143</v>
      </c>
      <c r="F165" s="175" t="s">
        <v>144</v>
      </c>
      <c r="G165" s="176" t="s">
        <v>121</v>
      </c>
      <c r="H165" s="177">
        <v>37.241999999999997</v>
      </c>
      <c r="I165" s="178"/>
      <c r="J165" s="179">
        <f>ROUND(I165*H165,2)</f>
        <v>0</v>
      </c>
      <c r="K165" s="175" t="s">
        <v>122</v>
      </c>
      <c r="L165" s="41"/>
      <c r="M165" s="180" t="s">
        <v>19</v>
      </c>
      <c r="N165" s="181" t="s">
        <v>40</v>
      </c>
      <c r="O165" s="66"/>
      <c r="P165" s="182">
        <f>O165*H165</f>
        <v>0</v>
      </c>
      <c r="Q165" s="182">
        <v>0</v>
      </c>
      <c r="R165" s="182">
        <f>Q165*H165</f>
        <v>0</v>
      </c>
      <c r="S165" s="182">
        <v>2.41</v>
      </c>
      <c r="T165" s="183">
        <f>S165*H165</f>
        <v>89.753219999999999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4" t="s">
        <v>123</v>
      </c>
      <c r="AT165" s="184" t="s">
        <v>118</v>
      </c>
      <c r="AU165" s="184" t="s">
        <v>136</v>
      </c>
      <c r="AY165" s="19" t="s">
        <v>117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9" t="s">
        <v>74</v>
      </c>
      <c r="BK165" s="185">
        <f>ROUND(I165*H165,2)</f>
        <v>0</v>
      </c>
      <c r="BL165" s="19" t="s">
        <v>123</v>
      </c>
      <c r="BM165" s="184" t="s">
        <v>233</v>
      </c>
    </row>
    <row r="166" spans="1:65" s="2" customFormat="1" ht="11.25">
      <c r="A166" s="36"/>
      <c r="B166" s="37"/>
      <c r="C166" s="38"/>
      <c r="D166" s="186" t="s">
        <v>125</v>
      </c>
      <c r="E166" s="38"/>
      <c r="F166" s="187" t="s">
        <v>146</v>
      </c>
      <c r="G166" s="38"/>
      <c r="H166" s="38"/>
      <c r="I166" s="188"/>
      <c r="J166" s="38"/>
      <c r="K166" s="38"/>
      <c r="L166" s="41"/>
      <c r="M166" s="189"/>
      <c r="N166" s="190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125</v>
      </c>
      <c r="AU166" s="19" t="s">
        <v>136</v>
      </c>
    </row>
    <row r="167" spans="1:65" s="14" customFormat="1" ht="11.25">
      <c r="B167" s="202"/>
      <c r="C167" s="203"/>
      <c r="D167" s="193" t="s">
        <v>127</v>
      </c>
      <c r="E167" s="204" t="s">
        <v>19</v>
      </c>
      <c r="F167" s="205" t="s">
        <v>234</v>
      </c>
      <c r="G167" s="203"/>
      <c r="H167" s="206">
        <v>37.241999999999997</v>
      </c>
      <c r="I167" s="207"/>
      <c r="J167" s="203"/>
      <c r="K167" s="203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127</v>
      </c>
      <c r="AU167" s="212" t="s">
        <v>136</v>
      </c>
      <c r="AV167" s="14" t="s">
        <v>78</v>
      </c>
      <c r="AW167" s="14" t="s">
        <v>31</v>
      </c>
      <c r="AX167" s="14" t="s">
        <v>74</v>
      </c>
      <c r="AY167" s="212" t="s">
        <v>117</v>
      </c>
    </row>
    <row r="168" spans="1:65" s="12" customFormat="1" ht="20.85" customHeight="1">
      <c r="B168" s="159"/>
      <c r="C168" s="160"/>
      <c r="D168" s="161" t="s">
        <v>68</v>
      </c>
      <c r="E168" s="224" t="s">
        <v>235</v>
      </c>
      <c r="F168" s="224" t="s">
        <v>236</v>
      </c>
      <c r="G168" s="160"/>
      <c r="H168" s="160"/>
      <c r="I168" s="163"/>
      <c r="J168" s="225">
        <f>BK168</f>
        <v>0</v>
      </c>
      <c r="K168" s="160"/>
      <c r="L168" s="165"/>
      <c r="M168" s="166"/>
      <c r="N168" s="167"/>
      <c r="O168" s="167"/>
      <c r="P168" s="168">
        <f>SUM(P169:P171)</f>
        <v>0</v>
      </c>
      <c r="Q168" s="167"/>
      <c r="R168" s="168">
        <f>SUM(R169:R171)</f>
        <v>0</v>
      </c>
      <c r="S168" s="167"/>
      <c r="T168" s="169">
        <f>SUM(T169:T171)</f>
        <v>0.46055999999999997</v>
      </c>
      <c r="AR168" s="170" t="s">
        <v>74</v>
      </c>
      <c r="AT168" s="171" t="s">
        <v>68</v>
      </c>
      <c r="AU168" s="171" t="s">
        <v>78</v>
      </c>
      <c r="AY168" s="170" t="s">
        <v>117</v>
      </c>
      <c r="BK168" s="172">
        <f>SUM(BK169:BK171)</f>
        <v>0</v>
      </c>
    </row>
    <row r="169" spans="1:65" s="2" customFormat="1" ht="37.9" customHeight="1">
      <c r="A169" s="36"/>
      <c r="B169" s="37"/>
      <c r="C169" s="173" t="s">
        <v>237</v>
      </c>
      <c r="D169" s="173" t="s">
        <v>118</v>
      </c>
      <c r="E169" s="174" t="s">
        <v>238</v>
      </c>
      <c r="F169" s="175" t="s">
        <v>239</v>
      </c>
      <c r="G169" s="176" t="s">
        <v>221</v>
      </c>
      <c r="H169" s="177">
        <v>6.06</v>
      </c>
      <c r="I169" s="178"/>
      <c r="J169" s="179">
        <f>ROUND(I169*H169,2)</f>
        <v>0</v>
      </c>
      <c r="K169" s="175" t="s">
        <v>122</v>
      </c>
      <c r="L169" s="41"/>
      <c r="M169" s="180" t="s">
        <v>19</v>
      </c>
      <c r="N169" s="181" t="s">
        <v>40</v>
      </c>
      <c r="O169" s="66"/>
      <c r="P169" s="182">
        <f>O169*H169</f>
        <v>0</v>
      </c>
      <c r="Q169" s="182">
        <v>0</v>
      </c>
      <c r="R169" s="182">
        <f>Q169*H169</f>
        <v>0</v>
      </c>
      <c r="S169" s="182">
        <v>7.5999999999999998E-2</v>
      </c>
      <c r="T169" s="183">
        <f>S169*H169</f>
        <v>0.46055999999999997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4" t="s">
        <v>192</v>
      </c>
      <c r="AT169" s="184" t="s">
        <v>118</v>
      </c>
      <c r="AU169" s="184" t="s">
        <v>136</v>
      </c>
      <c r="AY169" s="19" t="s">
        <v>117</v>
      </c>
      <c r="BE169" s="185">
        <f>IF(N169="základní",J169,0)</f>
        <v>0</v>
      </c>
      <c r="BF169" s="185">
        <f>IF(N169="snížená",J169,0)</f>
        <v>0</v>
      </c>
      <c r="BG169" s="185">
        <f>IF(N169="zákl. přenesená",J169,0)</f>
        <v>0</v>
      </c>
      <c r="BH169" s="185">
        <f>IF(N169="sníž. přenesená",J169,0)</f>
        <v>0</v>
      </c>
      <c r="BI169" s="185">
        <f>IF(N169="nulová",J169,0)</f>
        <v>0</v>
      </c>
      <c r="BJ169" s="19" t="s">
        <v>74</v>
      </c>
      <c r="BK169" s="185">
        <f>ROUND(I169*H169,2)</f>
        <v>0</v>
      </c>
      <c r="BL169" s="19" t="s">
        <v>192</v>
      </c>
      <c r="BM169" s="184" t="s">
        <v>240</v>
      </c>
    </row>
    <row r="170" spans="1:65" s="2" customFormat="1" ht="11.25">
      <c r="A170" s="36"/>
      <c r="B170" s="37"/>
      <c r="C170" s="38"/>
      <c r="D170" s="186" t="s">
        <v>125</v>
      </c>
      <c r="E170" s="38"/>
      <c r="F170" s="187" t="s">
        <v>241</v>
      </c>
      <c r="G170" s="38"/>
      <c r="H170" s="38"/>
      <c r="I170" s="188"/>
      <c r="J170" s="38"/>
      <c r="K170" s="38"/>
      <c r="L170" s="41"/>
      <c r="M170" s="189"/>
      <c r="N170" s="190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125</v>
      </c>
      <c r="AU170" s="19" t="s">
        <v>136</v>
      </c>
    </row>
    <row r="171" spans="1:65" s="14" customFormat="1" ht="11.25">
      <c r="B171" s="202"/>
      <c r="C171" s="203"/>
      <c r="D171" s="193" t="s">
        <v>127</v>
      </c>
      <c r="E171" s="204" t="s">
        <v>19</v>
      </c>
      <c r="F171" s="205" t="s">
        <v>242</v>
      </c>
      <c r="G171" s="203"/>
      <c r="H171" s="206">
        <v>6.06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127</v>
      </c>
      <c r="AU171" s="212" t="s">
        <v>136</v>
      </c>
      <c r="AV171" s="14" t="s">
        <v>78</v>
      </c>
      <c r="AW171" s="14" t="s">
        <v>31</v>
      </c>
      <c r="AX171" s="14" t="s">
        <v>74</v>
      </c>
      <c r="AY171" s="212" t="s">
        <v>117</v>
      </c>
    </row>
    <row r="172" spans="1:65" s="12" customFormat="1" ht="20.85" customHeight="1">
      <c r="B172" s="159"/>
      <c r="C172" s="160"/>
      <c r="D172" s="161" t="s">
        <v>68</v>
      </c>
      <c r="E172" s="224" t="s">
        <v>243</v>
      </c>
      <c r="F172" s="224" t="s">
        <v>244</v>
      </c>
      <c r="G172" s="160"/>
      <c r="H172" s="160"/>
      <c r="I172" s="163"/>
      <c r="J172" s="225">
        <f>BK172</f>
        <v>0</v>
      </c>
      <c r="K172" s="160"/>
      <c r="L172" s="165"/>
      <c r="M172" s="166"/>
      <c r="N172" s="167"/>
      <c r="O172" s="167"/>
      <c r="P172" s="168">
        <f>SUM(P173:P183)</f>
        <v>0</v>
      </c>
      <c r="Q172" s="167"/>
      <c r="R172" s="168">
        <f>SUM(R173:R183)</f>
        <v>0</v>
      </c>
      <c r="S172" s="167"/>
      <c r="T172" s="169">
        <f>SUM(T173:T183)</f>
        <v>0.45267809999999997</v>
      </c>
      <c r="AR172" s="170" t="s">
        <v>74</v>
      </c>
      <c r="AT172" s="171" t="s">
        <v>68</v>
      </c>
      <c r="AU172" s="171" t="s">
        <v>78</v>
      </c>
      <c r="AY172" s="170" t="s">
        <v>117</v>
      </c>
      <c r="BK172" s="172">
        <f>SUM(BK173:BK183)</f>
        <v>0</v>
      </c>
    </row>
    <row r="173" spans="1:65" s="2" customFormat="1" ht="21.75" customHeight="1">
      <c r="A173" s="36"/>
      <c r="B173" s="37"/>
      <c r="C173" s="173" t="s">
        <v>245</v>
      </c>
      <c r="D173" s="173" t="s">
        <v>118</v>
      </c>
      <c r="E173" s="174" t="s">
        <v>246</v>
      </c>
      <c r="F173" s="175" t="s">
        <v>247</v>
      </c>
      <c r="G173" s="176" t="s">
        <v>248</v>
      </c>
      <c r="H173" s="177">
        <v>13.43</v>
      </c>
      <c r="I173" s="178"/>
      <c r="J173" s="179">
        <f>ROUND(I173*H173,2)</f>
        <v>0</v>
      </c>
      <c r="K173" s="175" t="s">
        <v>122</v>
      </c>
      <c r="L173" s="41"/>
      <c r="M173" s="180" t="s">
        <v>19</v>
      </c>
      <c r="N173" s="181" t="s">
        <v>40</v>
      </c>
      <c r="O173" s="66"/>
      <c r="P173" s="182">
        <f>O173*H173</f>
        <v>0</v>
      </c>
      <c r="Q173" s="182">
        <v>0</v>
      </c>
      <c r="R173" s="182">
        <f>Q173*H173</f>
        <v>0</v>
      </c>
      <c r="S173" s="182">
        <v>1.6999999999999999E-3</v>
      </c>
      <c r="T173" s="183">
        <f>S173*H173</f>
        <v>2.2830999999999997E-2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4" t="s">
        <v>192</v>
      </c>
      <c r="AT173" s="184" t="s">
        <v>118</v>
      </c>
      <c r="AU173" s="184" t="s">
        <v>136</v>
      </c>
      <c r="AY173" s="19" t="s">
        <v>117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9" t="s">
        <v>74</v>
      </c>
      <c r="BK173" s="185">
        <f>ROUND(I173*H173,2)</f>
        <v>0</v>
      </c>
      <c r="BL173" s="19" t="s">
        <v>192</v>
      </c>
      <c r="BM173" s="184" t="s">
        <v>249</v>
      </c>
    </row>
    <row r="174" spans="1:65" s="2" customFormat="1" ht="11.25">
      <c r="A174" s="36"/>
      <c r="B174" s="37"/>
      <c r="C174" s="38"/>
      <c r="D174" s="186" t="s">
        <v>125</v>
      </c>
      <c r="E174" s="38"/>
      <c r="F174" s="187" t="s">
        <v>250</v>
      </c>
      <c r="G174" s="38"/>
      <c r="H174" s="38"/>
      <c r="I174" s="188"/>
      <c r="J174" s="38"/>
      <c r="K174" s="38"/>
      <c r="L174" s="41"/>
      <c r="M174" s="189"/>
      <c r="N174" s="190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125</v>
      </c>
      <c r="AU174" s="19" t="s">
        <v>136</v>
      </c>
    </row>
    <row r="175" spans="1:65" s="14" customFormat="1" ht="11.25">
      <c r="B175" s="202"/>
      <c r="C175" s="203"/>
      <c r="D175" s="193" t="s">
        <v>127</v>
      </c>
      <c r="E175" s="204" t="s">
        <v>19</v>
      </c>
      <c r="F175" s="205" t="s">
        <v>251</v>
      </c>
      <c r="G175" s="203"/>
      <c r="H175" s="206">
        <v>13.43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127</v>
      </c>
      <c r="AU175" s="212" t="s">
        <v>136</v>
      </c>
      <c r="AV175" s="14" t="s">
        <v>78</v>
      </c>
      <c r="AW175" s="14" t="s">
        <v>31</v>
      </c>
      <c r="AX175" s="14" t="s">
        <v>74</v>
      </c>
      <c r="AY175" s="212" t="s">
        <v>117</v>
      </c>
    </row>
    <row r="176" spans="1:65" s="2" customFormat="1" ht="24.2" customHeight="1">
      <c r="A176" s="36"/>
      <c r="B176" s="37"/>
      <c r="C176" s="173" t="s">
        <v>192</v>
      </c>
      <c r="D176" s="173" t="s">
        <v>118</v>
      </c>
      <c r="E176" s="174" t="s">
        <v>252</v>
      </c>
      <c r="F176" s="175" t="s">
        <v>253</v>
      </c>
      <c r="G176" s="176" t="s">
        <v>248</v>
      </c>
      <c r="H176" s="177">
        <v>39.130000000000003</v>
      </c>
      <c r="I176" s="178"/>
      <c r="J176" s="179">
        <f>ROUND(I176*H176,2)</f>
        <v>0</v>
      </c>
      <c r="K176" s="175" t="s">
        <v>122</v>
      </c>
      <c r="L176" s="41"/>
      <c r="M176" s="180" t="s">
        <v>19</v>
      </c>
      <c r="N176" s="181" t="s">
        <v>40</v>
      </c>
      <c r="O176" s="66"/>
      <c r="P176" s="182">
        <f>O176*H176</f>
        <v>0</v>
      </c>
      <c r="Q176" s="182">
        <v>0</v>
      </c>
      <c r="R176" s="182">
        <f>Q176*H176</f>
        <v>0</v>
      </c>
      <c r="S176" s="182">
        <v>1.67E-3</v>
      </c>
      <c r="T176" s="183">
        <f>S176*H176</f>
        <v>6.5347100000000005E-2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4" t="s">
        <v>192</v>
      </c>
      <c r="AT176" s="184" t="s">
        <v>118</v>
      </c>
      <c r="AU176" s="184" t="s">
        <v>136</v>
      </c>
      <c r="AY176" s="19" t="s">
        <v>117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9" t="s">
        <v>74</v>
      </c>
      <c r="BK176" s="185">
        <f>ROUND(I176*H176,2)</f>
        <v>0</v>
      </c>
      <c r="BL176" s="19" t="s">
        <v>192</v>
      </c>
      <c r="BM176" s="184" t="s">
        <v>254</v>
      </c>
    </row>
    <row r="177" spans="1:65" s="2" customFormat="1" ht="11.25">
      <c r="A177" s="36"/>
      <c r="B177" s="37"/>
      <c r="C177" s="38"/>
      <c r="D177" s="186" t="s">
        <v>125</v>
      </c>
      <c r="E177" s="38"/>
      <c r="F177" s="187" t="s">
        <v>255</v>
      </c>
      <c r="G177" s="38"/>
      <c r="H177" s="38"/>
      <c r="I177" s="188"/>
      <c r="J177" s="38"/>
      <c r="K177" s="38"/>
      <c r="L177" s="41"/>
      <c r="M177" s="189"/>
      <c r="N177" s="190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125</v>
      </c>
      <c r="AU177" s="19" t="s">
        <v>136</v>
      </c>
    </row>
    <row r="178" spans="1:65" s="14" customFormat="1" ht="11.25">
      <c r="B178" s="202"/>
      <c r="C178" s="203"/>
      <c r="D178" s="193" t="s">
        <v>127</v>
      </c>
      <c r="E178" s="204" t="s">
        <v>19</v>
      </c>
      <c r="F178" s="205" t="s">
        <v>256</v>
      </c>
      <c r="G178" s="203"/>
      <c r="H178" s="206">
        <v>39.130000000000003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127</v>
      </c>
      <c r="AU178" s="212" t="s">
        <v>136</v>
      </c>
      <c r="AV178" s="14" t="s">
        <v>78</v>
      </c>
      <c r="AW178" s="14" t="s">
        <v>31</v>
      </c>
      <c r="AX178" s="14" t="s">
        <v>74</v>
      </c>
      <c r="AY178" s="212" t="s">
        <v>117</v>
      </c>
    </row>
    <row r="179" spans="1:65" s="2" customFormat="1" ht="24.2" customHeight="1">
      <c r="A179" s="36"/>
      <c r="B179" s="37"/>
      <c r="C179" s="173" t="s">
        <v>257</v>
      </c>
      <c r="D179" s="173" t="s">
        <v>118</v>
      </c>
      <c r="E179" s="174" t="s">
        <v>258</v>
      </c>
      <c r="F179" s="175" t="s">
        <v>259</v>
      </c>
      <c r="G179" s="176" t="s">
        <v>260</v>
      </c>
      <c r="H179" s="177">
        <v>8</v>
      </c>
      <c r="I179" s="178"/>
      <c r="J179" s="179">
        <f>ROUND(I179*H179,2)</f>
        <v>0</v>
      </c>
      <c r="K179" s="175" t="s">
        <v>122</v>
      </c>
      <c r="L179" s="41"/>
      <c r="M179" s="180" t="s">
        <v>19</v>
      </c>
      <c r="N179" s="181" t="s">
        <v>40</v>
      </c>
      <c r="O179" s="6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4" t="s">
        <v>192</v>
      </c>
      <c r="AT179" s="184" t="s">
        <v>118</v>
      </c>
      <c r="AU179" s="184" t="s">
        <v>136</v>
      </c>
      <c r="AY179" s="19" t="s">
        <v>117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9" t="s">
        <v>74</v>
      </c>
      <c r="BK179" s="185">
        <f>ROUND(I179*H179,2)</f>
        <v>0</v>
      </c>
      <c r="BL179" s="19" t="s">
        <v>192</v>
      </c>
      <c r="BM179" s="184" t="s">
        <v>261</v>
      </c>
    </row>
    <row r="180" spans="1:65" s="2" customFormat="1" ht="11.25">
      <c r="A180" s="36"/>
      <c r="B180" s="37"/>
      <c r="C180" s="38"/>
      <c r="D180" s="186" t="s">
        <v>125</v>
      </c>
      <c r="E180" s="38"/>
      <c r="F180" s="187" t="s">
        <v>262</v>
      </c>
      <c r="G180" s="38"/>
      <c r="H180" s="38"/>
      <c r="I180" s="188"/>
      <c r="J180" s="38"/>
      <c r="K180" s="38"/>
      <c r="L180" s="41"/>
      <c r="M180" s="189"/>
      <c r="N180" s="190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125</v>
      </c>
      <c r="AU180" s="19" t="s">
        <v>136</v>
      </c>
    </row>
    <row r="181" spans="1:65" s="14" customFormat="1" ht="11.25">
      <c r="B181" s="202"/>
      <c r="C181" s="203"/>
      <c r="D181" s="193" t="s">
        <v>127</v>
      </c>
      <c r="E181" s="204" t="s">
        <v>19</v>
      </c>
      <c r="F181" s="205" t="s">
        <v>263</v>
      </c>
      <c r="G181" s="203"/>
      <c r="H181" s="206">
        <v>8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127</v>
      </c>
      <c r="AU181" s="212" t="s">
        <v>136</v>
      </c>
      <c r="AV181" s="14" t="s">
        <v>78</v>
      </c>
      <c r="AW181" s="14" t="s">
        <v>31</v>
      </c>
      <c r="AX181" s="14" t="s">
        <v>74</v>
      </c>
      <c r="AY181" s="212" t="s">
        <v>117</v>
      </c>
    </row>
    <row r="182" spans="1:65" s="2" customFormat="1" ht="24.2" customHeight="1">
      <c r="A182" s="36"/>
      <c r="B182" s="37"/>
      <c r="C182" s="173" t="s">
        <v>264</v>
      </c>
      <c r="D182" s="173" t="s">
        <v>118</v>
      </c>
      <c r="E182" s="174" t="s">
        <v>265</v>
      </c>
      <c r="F182" s="175" t="s">
        <v>266</v>
      </c>
      <c r="G182" s="176" t="s">
        <v>267</v>
      </c>
      <c r="H182" s="177">
        <v>3</v>
      </c>
      <c r="I182" s="178"/>
      <c r="J182" s="179">
        <f>ROUND(I182*H182,2)</f>
        <v>0</v>
      </c>
      <c r="K182" s="175" t="s">
        <v>122</v>
      </c>
      <c r="L182" s="41"/>
      <c r="M182" s="180" t="s">
        <v>19</v>
      </c>
      <c r="N182" s="181" t="s">
        <v>40</v>
      </c>
      <c r="O182" s="66"/>
      <c r="P182" s="182">
        <f>O182*H182</f>
        <v>0</v>
      </c>
      <c r="Q182" s="182">
        <v>0</v>
      </c>
      <c r="R182" s="182">
        <f>Q182*H182</f>
        <v>0</v>
      </c>
      <c r="S182" s="182">
        <v>0.1215</v>
      </c>
      <c r="T182" s="183">
        <f>S182*H182</f>
        <v>0.36449999999999999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4" t="s">
        <v>123</v>
      </c>
      <c r="AT182" s="184" t="s">
        <v>118</v>
      </c>
      <c r="AU182" s="184" t="s">
        <v>136</v>
      </c>
      <c r="AY182" s="19" t="s">
        <v>117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9" t="s">
        <v>74</v>
      </c>
      <c r="BK182" s="185">
        <f>ROUND(I182*H182,2)</f>
        <v>0</v>
      </c>
      <c r="BL182" s="19" t="s">
        <v>123</v>
      </c>
      <c r="BM182" s="184" t="s">
        <v>268</v>
      </c>
    </row>
    <row r="183" spans="1:65" s="2" customFormat="1" ht="11.25">
      <c r="A183" s="36"/>
      <c r="B183" s="37"/>
      <c r="C183" s="38"/>
      <c r="D183" s="186" t="s">
        <v>125</v>
      </c>
      <c r="E183" s="38"/>
      <c r="F183" s="187" t="s">
        <v>269</v>
      </c>
      <c r="G183" s="38"/>
      <c r="H183" s="38"/>
      <c r="I183" s="188"/>
      <c r="J183" s="38"/>
      <c r="K183" s="38"/>
      <c r="L183" s="41"/>
      <c r="M183" s="189"/>
      <c r="N183" s="190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125</v>
      </c>
      <c r="AU183" s="19" t="s">
        <v>136</v>
      </c>
    </row>
    <row r="184" spans="1:65" s="12" customFormat="1" ht="20.85" customHeight="1">
      <c r="B184" s="159"/>
      <c r="C184" s="160"/>
      <c r="D184" s="161" t="s">
        <v>68</v>
      </c>
      <c r="E184" s="224" t="s">
        <v>270</v>
      </c>
      <c r="F184" s="224" t="s">
        <v>271</v>
      </c>
      <c r="G184" s="160"/>
      <c r="H184" s="160"/>
      <c r="I184" s="163"/>
      <c r="J184" s="225">
        <f>BK184</f>
        <v>0</v>
      </c>
      <c r="K184" s="160"/>
      <c r="L184" s="165"/>
      <c r="M184" s="166"/>
      <c r="N184" s="167"/>
      <c r="O184" s="167"/>
      <c r="P184" s="168">
        <f>SUM(P185:P192)</f>
        <v>0</v>
      </c>
      <c r="Q184" s="167"/>
      <c r="R184" s="168">
        <f>SUM(R185:R192)</f>
        <v>0</v>
      </c>
      <c r="S184" s="167"/>
      <c r="T184" s="169">
        <f>SUM(T185:T192)</f>
        <v>25.560580000000002</v>
      </c>
      <c r="AR184" s="170" t="s">
        <v>74</v>
      </c>
      <c r="AT184" s="171" t="s">
        <v>68</v>
      </c>
      <c r="AU184" s="171" t="s">
        <v>78</v>
      </c>
      <c r="AY184" s="170" t="s">
        <v>117</v>
      </c>
      <c r="BK184" s="172">
        <f>SUM(BK185:BK192)</f>
        <v>0</v>
      </c>
    </row>
    <row r="185" spans="1:65" s="2" customFormat="1" ht="37.9" customHeight="1">
      <c r="A185" s="36"/>
      <c r="B185" s="37"/>
      <c r="C185" s="173" t="s">
        <v>272</v>
      </c>
      <c r="D185" s="173" t="s">
        <v>118</v>
      </c>
      <c r="E185" s="174" t="s">
        <v>273</v>
      </c>
      <c r="F185" s="175" t="s">
        <v>274</v>
      </c>
      <c r="G185" s="176" t="s">
        <v>121</v>
      </c>
      <c r="H185" s="177">
        <v>12.643000000000001</v>
      </c>
      <c r="I185" s="178"/>
      <c r="J185" s="179">
        <f>ROUND(I185*H185,2)</f>
        <v>0</v>
      </c>
      <c r="K185" s="175" t="s">
        <v>122</v>
      </c>
      <c r="L185" s="41"/>
      <c r="M185" s="180" t="s">
        <v>19</v>
      </c>
      <c r="N185" s="181" t="s">
        <v>40</v>
      </c>
      <c r="O185" s="66"/>
      <c r="P185" s="182">
        <f>O185*H185</f>
        <v>0</v>
      </c>
      <c r="Q185" s="182">
        <v>0</v>
      </c>
      <c r="R185" s="182">
        <f>Q185*H185</f>
        <v>0</v>
      </c>
      <c r="S185" s="182">
        <v>1.95</v>
      </c>
      <c r="T185" s="183">
        <f>S185*H185</f>
        <v>24.653850000000002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4" t="s">
        <v>123</v>
      </c>
      <c r="AT185" s="184" t="s">
        <v>118</v>
      </c>
      <c r="AU185" s="184" t="s">
        <v>136</v>
      </c>
      <c r="AY185" s="19" t="s">
        <v>117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9" t="s">
        <v>74</v>
      </c>
      <c r="BK185" s="185">
        <f>ROUND(I185*H185,2)</f>
        <v>0</v>
      </c>
      <c r="BL185" s="19" t="s">
        <v>123</v>
      </c>
      <c r="BM185" s="184" t="s">
        <v>275</v>
      </c>
    </row>
    <row r="186" spans="1:65" s="2" customFormat="1" ht="11.25">
      <c r="A186" s="36"/>
      <c r="B186" s="37"/>
      <c r="C186" s="38"/>
      <c r="D186" s="186" t="s">
        <v>125</v>
      </c>
      <c r="E186" s="38"/>
      <c r="F186" s="187" t="s">
        <v>276</v>
      </c>
      <c r="G186" s="38"/>
      <c r="H186" s="38"/>
      <c r="I186" s="188"/>
      <c r="J186" s="38"/>
      <c r="K186" s="38"/>
      <c r="L186" s="41"/>
      <c r="M186" s="189"/>
      <c r="N186" s="190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125</v>
      </c>
      <c r="AU186" s="19" t="s">
        <v>136</v>
      </c>
    </row>
    <row r="187" spans="1:65" s="14" customFormat="1" ht="11.25">
      <c r="B187" s="202"/>
      <c r="C187" s="203"/>
      <c r="D187" s="193" t="s">
        <v>127</v>
      </c>
      <c r="E187" s="204" t="s">
        <v>19</v>
      </c>
      <c r="F187" s="205" t="s">
        <v>277</v>
      </c>
      <c r="G187" s="203"/>
      <c r="H187" s="206">
        <v>13.63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127</v>
      </c>
      <c r="AU187" s="212" t="s">
        <v>136</v>
      </c>
      <c r="AV187" s="14" t="s">
        <v>78</v>
      </c>
      <c r="AW187" s="14" t="s">
        <v>31</v>
      </c>
      <c r="AX187" s="14" t="s">
        <v>69</v>
      </c>
      <c r="AY187" s="212" t="s">
        <v>117</v>
      </c>
    </row>
    <row r="188" spans="1:65" s="14" customFormat="1" ht="11.25">
      <c r="B188" s="202"/>
      <c r="C188" s="203"/>
      <c r="D188" s="193" t="s">
        <v>127</v>
      </c>
      <c r="E188" s="204" t="s">
        <v>19</v>
      </c>
      <c r="F188" s="205" t="s">
        <v>278</v>
      </c>
      <c r="G188" s="203"/>
      <c r="H188" s="206">
        <v>-0.98699999999999999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127</v>
      </c>
      <c r="AU188" s="212" t="s">
        <v>136</v>
      </c>
      <c r="AV188" s="14" t="s">
        <v>78</v>
      </c>
      <c r="AW188" s="14" t="s">
        <v>31</v>
      </c>
      <c r="AX188" s="14" t="s">
        <v>69</v>
      </c>
      <c r="AY188" s="212" t="s">
        <v>117</v>
      </c>
    </row>
    <row r="189" spans="1:65" s="15" customFormat="1" ht="11.25">
      <c r="B189" s="213"/>
      <c r="C189" s="214"/>
      <c r="D189" s="193" t="s">
        <v>127</v>
      </c>
      <c r="E189" s="215" t="s">
        <v>19</v>
      </c>
      <c r="F189" s="216" t="s">
        <v>150</v>
      </c>
      <c r="G189" s="214"/>
      <c r="H189" s="217">
        <v>12.643000000000001</v>
      </c>
      <c r="I189" s="218"/>
      <c r="J189" s="214"/>
      <c r="K189" s="214"/>
      <c r="L189" s="219"/>
      <c r="M189" s="220"/>
      <c r="N189" s="221"/>
      <c r="O189" s="221"/>
      <c r="P189" s="221"/>
      <c r="Q189" s="221"/>
      <c r="R189" s="221"/>
      <c r="S189" s="221"/>
      <c r="T189" s="222"/>
      <c r="AT189" s="223" t="s">
        <v>127</v>
      </c>
      <c r="AU189" s="223" t="s">
        <v>136</v>
      </c>
      <c r="AV189" s="15" t="s">
        <v>123</v>
      </c>
      <c r="AW189" s="15" t="s">
        <v>31</v>
      </c>
      <c r="AX189" s="15" t="s">
        <v>74</v>
      </c>
      <c r="AY189" s="223" t="s">
        <v>117</v>
      </c>
    </row>
    <row r="190" spans="1:65" s="2" customFormat="1" ht="24.2" customHeight="1">
      <c r="A190" s="36"/>
      <c r="B190" s="37"/>
      <c r="C190" s="173" t="s">
        <v>279</v>
      </c>
      <c r="D190" s="173" t="s">
        <v>118</v>
      </c>
      <c r="E190" s="174" t="s">
        <v>280</v>
      </c>
      <c r="F190" s="175" t="s">
        <v>281</v>
      </c>
      <c r="G190" s="176" t="s">
        <v>221</v>
      </c>
      <c r="H190" s="177">
        <v>8.2430000000000003</v>
      </c>
      <c r="I190" s="178"/>
      <c r="J190" s="179">
        <f>ROUND(I190*H190,2)</f>
        <v>0</v>
      </c>
      <c r="K190" s="175" t="s">
        <v>122</v>
      </c>
      <c r="L190" s="41"/>
      <c r="M190" s="180" t="s">
        <v>19</v>
      </c>
      <c r="N190" s="181" t="s">
        <v>40</v>
      </c>
      <c r="O190" s="66"/>
      <c r="P190" s="182">
        <f>O190*H190</f>
        <v>0</v>
      </c>
      <c r="Q190" s="182">
        <v>0</v>
      </c>
      <c r="R190" s="182">
        <f>Q190*H190</f>
        <v>0</v>
      </c>
      <c r="S190" s="182">
        <v>0.11</v>
      </c>
      <c r="T190" s="183">
        <f>S190*H190</f>
        <v>0.90673000000000004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4" t="s">
        <v>123</v>
      </c>
      <c r="AT190" s="184" t="s">
        <v>118</v>
      </c>
      <c r="AU190" s="184" t="s">
        <v>136</v>
      </c>
      <c r="AY190" s="19" t="s">
        <v>117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9" t="s">
        <v>74</v>
      </c>
      <c r="BK190" s="185">
        <f>ROUND(I190*H190,2)</f>
        <v>0</v>
      </c>
      <c r="BL190" s="19" t="s">
        <v>123</v>
      </c>
      <c r="BM190" s="184" t="s">
        <v>282</v>
      </c>
    </row>
    <row r="191" spans="1:65" s="2" customFormat="1" ht="11.25">
      <c r="A191" s="36"/>
      <c r="B191" s="37"/>
      <c r="C191" s="38"/>
      <c r="D191" s="186" t="s">
        <v>125</v>
      </c>
      <c r="E191" s="38"/>
      <c r="F191" s="187" t="s">
        <v>283</v>
      </c>
      <c r="G191" s="38"/>
      <c r="H191" s="38"/>
      <c r="I191" s="188"/>
      <c r="J191" s="38"/>
      <c r="K191" s="38"/>
      <c r="L191" s="41"/>
      <c r="M191" s="189"/>
      <c r="N191" s="190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125</v>
      </c>
      <c r="AU191" s="19" t="s">
        <v>136</v>
      </c>
    </row>
    <row r="192" spans="1:65" s="14" customFormat="1" ht="11.25">
      <c r="B192" s="202"/>
      <c r="C192" s="203"/>
      <c r="D192" s="193" t="s">
        <v>127</v>
      </c>
      <c r="E192" s="204" t="s">
        <v>19</v>
      </c>
      <c r="F192" s="205" t="s">
        <v>284</v>
      </c>
      <c r="G192" s="203"/>
      <c r="H192" s="206">
        <v>8.2430000000000003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127</v>
      </c>
      <c r="AU192" s="212" t="s">
        <v>136</v>
      </c>
      <c r="AV192" s="14" t="s">
        <v>78</v>
      </c>
      <c r="AW192" s="14" t="s">
        <v>31</v>
      </c>
      <c r="AX192" s="14" t="s">
        <v>74</v>
      </c>
      <c r="AY192" s="212" t="s">
        <v>117</v>
      </c>
    </row>
    <row r="193" spans="1:65" s="12" customFormat="1" ht="25.9" customHeight="1">
      <c r="B193" s="159"/>
      <c r="C193" s="160"/>
      <c r="D193" s="161" t="s">
        <v>68</v>
      </c>
      <c r="E193" s="162" t="s">
        <v>285</v>
      </c>
      <c r="F193" s="162" t="s">
        <v>286</v>
      </c>
      <c r="G193" s="160"/>
      <c r="H193" s="160"/>
      <c r="I193" s="163"/>
      <c r="J193" s="164">
        <f>BK193</f>
        <v>0</v>
      </c>
      <c r="K193" s="160"/>
      <c r="L193" s="165"/>
      <c r="M193" s="166"/>
      <c r="N193" s="167"/>
      <c r="O193" s="167"/>
      <c r="P193" s="168">
        <f>SUM(P194:P199)</f>
        <v>0</v>
      </c>
      <c r="Q193" s="167"/>
      <c r="R193" s="168">
        <f>SUM(R194:R199)</f>
        <v>0</v>
      </c>
      <c r="S193" s="167"/>
      <c r="T193" s="169">
        <f>SUM(T194:T199)</f>
        <v>193.49769999999995</v>
      </c>
      <c r="AR193" s="170" t="s">
        <v>74</v>
      </c>
      <c r="AT193" s="171" t="s">
        <v>68</v>
      </c>
      <c r="AU193" s="171" t="s">
        <v>69</v>
      </c>
      <c r="AY193" s="170" t="s">
        <v>117</v>
      </c>
      <c r="BK193" s="172">
        <f>SUM(BK194:BK199)</f>
        <v>0</v>
      </c>
    </row>
    <row r="194" spans="1:65" s="2" customFormat="1" ht="66.75" customHeight="1">
      <c r="A194" s="36"/>
      <c r="B194" s="37"/>
      <c r="C194" s="173" t="s">
        <v>7</v>
      </c>
      <c r="D194" s="173" t="s">
        <v>118</v>
      </c>
      <c r="E194" s="174" t="s">
        <v>287</v>
      </c>
      <c r="F194" s="175" t="s">
        <v>288</v>
      </c>
      <c r="G194" s="176" t="s">
        <v>221</v>
      </c>
      <c r="H194" s="177">
        <v>365.09</v>
      </c>
      <c r="I194" s="178"/>
      <c r="J194" s="179">
        <f>ROUND(I194*H194,2)</f>
        <v>0</v>
      </c>
      <c r="K194" s="175" t="s">
        <v>122</v>
      </c>
      <c r="L194" s="41"/>
      <c r="M194" s="180" t="s">
        <v>19</v>
      </c>
      <c r="N194" s="181" t="s">
        <v>40</v>
      </c>
      <c r="O194" s="66"/>
      <c r="P194" s="182">
        <f>O194*H194</f>
        <v>0</v>
      </c>
      <c r="Q194" s="182">
        <v>0</v>
      </c>
      <c r="R194" s="182">
        <f>Q194*H194</f>
        <v>0</v>
      </c>
      <c r="S194" s="182">
        <v>0.24</v>
      </c>
      <c r="T194" s="183">
        <f>S194*H194</f>
        <v>87.621599999999987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4" t="s">
        <v>123</v>
      </c>
      <c r="AT194" s="184" t="s">
        <v>118</v>
      </c>
      <c r="AU194" s="184" t="s">
        <v>74</v>
      </c>
      <c r="AY194" s="19" t="s">
        <v>117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19" t="s">
        <v>74</v>
      </c>
      <c r="BK194" s="185">
        <f>ROUND(I194*H194,2)</f>
        <v>0</v>
      </c>
      <c r="BL194" s="19" t="s">
        <v>123</v>
      </c>
      <c r="BM194" s="184" t="s">
        <v>289</v>
      </c>
    </row>
    <row r="195" spans="1:65" s="2" customFormat="1" ht="11.25">
      <c r="A195" s="36"/>
      <c r="B195" s="37"/>
      <c r="C195" s="38"/>
      <c r="D195" s="186" t="s">
        <v>125</v>
      </c>
      <c r="E195" s="38"/>
      <c r="F195" s="187" t="s">
        <v>290</v>
      </c>
      <c r="G195" s="38"/>
      <c r="H195" s="38"/>
      <c r="I195" s="188"/>
      <c r="J195" s="38"/>
      <c r="K195" s="38"/>
      <c r="L195" s="41"/>
      <c r="M195" s="189"/>
      <c r="N195" s="190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125</v>
      </c>
      <c r="AU195" s="19" t="s">
        <v>74</v>
      </c>
    </row>
    <row r="196" spans="1:65" s="2" customFormat="1" ht="19.5">
      <c r="A196" s="36"/>
      <c r="B196" s="37"/>
      <c r="C196" s="38"/>
      <c r="D196" s="193" t="s">
        <v>163</v>
      </c>
      <c r="E196" s="38"/>
      <c r="F196" s="226" t="s">
        <v>291</v>
      </c>
      <c r="G196" s="38"/>
      <c r="H196" s="38"/>
      <c r="I196" s="188"/>
      <c r="J196" s="38"/>
      <c r="K196" s="38"/>
      <c r="L196" s="41"/>
      <c r="M196" s="189"/>
      <c r="N196" s="190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163</v>
      </c>
      <c r="AU196" s="19" t="s">
        <v>74</v>
      </c>
    </row>
    <row r="197" spans="1:65" s="14" customFormat="1" ht="11.25">
      <c r="B197" s="202"/>
      <c r="C197" s="203"/>
      <c r="D197" s="193" t="s">
        <v>127</v>
      </c>
      <c r="E197" s="204" t="s">
        <v>19</v>
      </c>
      <c r="F197" s="205" t="s">
        <v>292</v>
      </c>
      <c r="G197" s="203"/>
      <c r="H197" s="206">
        <v>365.09</v>
      </c>
      <c r="I197" s="207"/>
      <c r="J197" s="203"/>
      <c r="K197" s="203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127</v>
      </c>
      <c r="AU197" s="212" t="s">
        <v>74</v>
      </c>
      <c r="AV197" s="14" t="s">
        <v>78</v>
      </c>
      <c r="AW197" s="14" t="s">
        <v>31</v>
      </c>
      <c r="AX197" s="14" t="s">
        <v>74</v>
      </c>
      <c r="AY197" s="212" t="s">
        <v>117</v>
      </c>
    </row>
    <row r="198" spans="1:65" s="2" customFormat="1" ht="66.75" customHeight="1">
      <c r="A198" s="36"/>
      <c r="B198" s="37"/>
      <c r="C198" s="173" t="s">
        <v>293</v>
      </c>
      <c r="D198" s="173" t="s">
        <v>118</v>
      </c>
      <c r="E198" s="174" t="s">
        <v>294</v>
      </c>
      <c r="F198" s="175" t="s">
        <v>295</v>
      </c>
      <c r="G198" s="176" t="s">
        <v>221</v>
      </c>
      <c r="H198" s="177">
        <v>365.09</v>
      </c>
      <c r="I198" s="178"/>
      <c r="J198" s="179">
        <f>ROUND(I198*H198,2)</f>
        <v>0</v>
      </c>
      <c r="K198" s="175" t="s">
        <v>122</v>
      </c>
      <c r="L198" s="41"/>
      <c r="M198" s="180" t="s">
        <v>19</v>
      </c>
      <c r="N198" s="181" t="s">
        <v>40</v>
      </c>
      <c r="O198" s="66"/>
      <c r="P198" s="182">
        <f>O198*H198</f>
        <v>0</v>
      </c>
      <c r="Q198" s="182">
        <v>0</v>
      </c>
      <c r="R198" s="182">
        <f>Q198*H198</f>
        <v>0</v>
      </c>
      <c r="S198" s="182">
        <v>0.28999999999999998</v>
      </c>
      <c r="T198" s="183">
        <f>S198*H198</f>
        <v>105.87609999999998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4" t="s">
        <v>123</v>
      </c>
      <c r="AT198" s="184" t="s">
        <v>118</v>
      </c>
      <c r="AU198" s="184" t="s">
        <v>74</v>
      </c>
      <c r="AY198" s="19" t="s">
        <v>117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9" t="s">
        <v>74</v>
      </c>
      <c r="BK198" s="185">
        <f>ROUND(I198*H198,2)</f>
        <v>0</v>
      </c>
      <c r="BL198" s="19" t="s">
        <v>123</v>
      </c>
      <c r="BM198" s="184" t="s">
        <v>296</v>
      </c>
    </row>
    <row r="199" spans="1:65" s="2" customFormat="1" ht="11.25">
      <c r="A199" s="36"/>
      <c r="B199" s="37"/>
      <c r="C199" s="38"/>
      <c r="D199" s="186" t="s">
        <v>125</v>
      </c>
      <c r="E199" s="38"/>
      <c r="F199" s="187" t="s">
        <v>297</v>
      </c>
      <c r="G199" s="38"/>
      <c r="H199" s="38"/>
      <c r="I199" s="188"/>
      <c r="J199" s="38"/>
      <c r="K199" s="38"/>
      <c r="L199" s="41"/>
      <c r="M199" s="189"/>
      <c r="N199" s="190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125</v>
      </c>
      <c r="AU199" s="19" t="s">
        <v>74</v>
      </c>
    </row>
    <row r="200" spans="1:65" s="12" customFormat="1" ht="25.9" customHeight="1">
      <c r="B200" s="159"/>
      <c r="C200" s="160"/>
      <c r="D200" s="161" t="s">
        <v>68</v>
      </c>
      <c r="E200" s="162" t="s">
        <v>298</v>
      </c>
      <c r="F200" s="162" t="s">
        <v>299</v>
      </c>
      <c r="G200" s="160"/>
      <c r="H200" s="160"/>
      <c r="I200" s="163"/>
      <c r="J200" s="164">
        <f>BK200</f>
        <v>0</v>
      </c>
      <c r="K200" s="160"/>
      <c r="L200" s="165"/>
      <c r="M200" s="166"/>
      <c r="N200" s="167"/>
      <c r="O200" s="167"/>
      <c r="P200" s="168">
        <f>P201+SUM(P202:P225)</f>
        <v>0</v>
      </c>
      <c r="Q200" s="167"/>
      <c r="R200" s="168">
        <f>R201+SUM(R202:R225)</f>
        <v>0</v>
      </c>
      <c r="S200" s="167"/>
      <c r="T200" s="169">
        <f>T201+SUM(T202:T225)</f>
        <v>0</v>
      </c>
      <c r="AR200" s="170" t="s">
        <v>74</v>
      </c>
      <c r="AT200" s="171" t="s">
        <v>68</v>
      </c>
      <c r="AU200" s="171" t="s">
        <v>69</v>
      </c>
      <c r="AY200" s="170" t="s">
        <v>117</v>
      </c>
      <c r="BK200" s="172">
        <f>BK201+SUM(BK202:BK225)</f>
        <v>0</v>
      </c>
    </row>
    <row r="201" spans="1:65" s="2" customFormat="1" ht="16.5" customHeight="1">
      <c r="A201" s="36"/>
      <c r="B201" s="37"/>
      <c r="C201" s="173" t="s">
        <v>300</v>
      </c>
      <c r="D201" s="173" t="s">
        <v>118</v>
      </c>
      <c r="E201" s="174" t="s">
        <v>301</v>
      </c>
      <c r="F201" s="175" t="s">
        <v>302</v>
      </c>
      <c r="G201" s="176" t="s">
        <v>139</v>
      </c>
      <c r="H201" s="177">
        <v>656.32600000000002</v>
      </c>
      <c r="I201" s="178"/>
      <c r="J201" s="179">
        <f>ROUND(I201*H201,2)</f>
        <v>0</v>
      </c>
      <c r="K201" s="175" t="s">
        <v>122</v>
      </c>
      <c r="L201" s="41"/>
      <c r="M201" s="180" t="s">
        <v>19</v>
      </c>
      <c r="N201" s="181" t="s">
        <v>40</v>
      </c>
      <c r="O201" s="66"/>
      <c r="P201" s="182">
        <f>O201*H201</f>
        <v>0</v>
      </c>
      <c r="Q201" s="182">
        <v>0</v>
      </c>
      <c r="R201" s="182">
        <f>Q201*H201</f>
        <v>0</v>
      </c>
      <c r="S201" s="182">
        <v>0</v>
      </c>
      <c r="T201" s="183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4" t="s">
        <v>123</v>
      </c>
      <c r="AT201" s="184" t="s">
        <v>118</v>
      </c>
      <c r="AU201" s="184" t="s">
        <v>74</v>
      </c>
      <c r="AY201" s="19" t="s">
        <v>117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19" t="s">
        <v>74</v>
      </c>
      <c r="BK201" s="185">
        <f>ROUND(I201*H201,2)</f>
        <v>0</v>
      </c>
      <c r="BL201" s="19" t="s">
        <v>123</v>
      </c>
      <c r="BM201" s="184" t="s">
        <v>303</v>
      </c>
    </row>
    <row r="202" spans="1:65" s="2" customFormat="1" ht="11.25">
      <c r="A202" s="36"/>
      <c r="B202" s="37"/>
      <c r="C202" s="38"/>
      <c r="D202" s="186" t="s">
        <v>125</v>
      </c>
      <c r="E202" s="38"/>
      <c r="F202" s="187" t="s">
        <v>304</v>
      </c>
      <c r="G202" s="38"/>
      <c r="H202" s="38"/>
      <c r="I202" s="188"/>
      <c r="J202" s="38"/>
      <c r="K202" s="38"/>
      <c r="L202" s="41"/>
      <c r="M202" s="189"/>
      <c r="N202" s="190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125</v>
      </c>
      <c r="AU202" s="19" t="s">
        <v>74</v>
      </c>
    </row>
    <row r="203" spans="1:65" s="2" customFormat="1" ht="37.9" customHeight="1">
      <c r="A203" s="36"/>
      <c r="B203" s="37"/>
      <c r="C203" s="173" t="s">
        <v>305</v>
      </c>
      <c r="D203" s="173" t="s">
        <v>118</v>
      </c>
      <c r="E203" s="174" t="s">
        <v>306</v>
      </c>
      <c r="F203" s="175" t="s">
        <v>307</v>
      </c>
      <c r="G203" s="176" t="s">
        <v>139</v>
      </c>
      <c r="H203" s="177">
        <v>656.32600000000002</v>
      </c>
      <c r="I203" s="178"/>
      <c r="J203" s="179">
        <f>ROUND(I203*H203,2)</f>
        <v>0</v>
      </c>
      <c r="K203" s="175" t="s">
        <v>122</v>
      </c>
      <c r="L203" s="41"/>
      <c r="M203" s="180" t="s">
        <v>19</v>
      </c>
      <c r="N203" s="181" t="s">
        <v>40</v>
      </c>
      <c r="O203" s="66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4" t="s">
        <v>123</v>
      </c>
      <c r="AT203" s="184" t="s">
        <v>118</v>
      </c>
      <c r="AU203" s="184" t="s">
        <v>74</v>
      </c>
      <c r="AY203" s="19" t="s">
        <v>117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9" t="s">
        <v>74</v>
      </c>
      <c r="BK203" s="185">
        <f>ROUND(I203*H203,2)</f>
        <v>0</v>
      </c>
      <c r="BL203" s="19" t="s">
        <v>123</v>
      </c>
      <c r="BM203" s="184" t="s">
        <v>308</v>
      </c>
    </row>
    <row r="204" spans="1:65" s="2" customFormat="1" ht="11.25">
      <c r="A204" s="36"/>
      <c r="B204" s="37"/>
      <c r="C204" s="38"/>
      <c r="D204" s="186" t="s">
        <v>125</v>
      </c>
      <c r="E204" s="38"/>
      <c r="F204" s="187" t="s">
        <v>309</v>
      </c>
      <c r="G204" s="38"/>
      <c r="H204" s="38"/>
      <c r="I204" s="188"/>
      <c r="J204" s="38"/>
      <c r="K204" s="38"/>
      <c r="L204" s="41"/>
      <c r="M204" s="189"/>
      <c r="N204" s="190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125</v>
      </c>
      <c r="AU204" s="19" t="s">
        <v>74</v>
      </c>
    </row>
    <row r="205" spans="1:65" s="2" customFormat="1" ht="33" customHeight="1">
      <c r="A205" s="36"/>
      <c r="B205" s="37"/>
      <c r="C205" s="173" t="s">
        <v>310</v>
      </c>
      <c r="D205" s="173" t="s">
        <v>118</v>
      </c>
      <c r="E205" s="174" t="s">
        <v>311</v>
      </c>
      <c r="F205" s="175" t="s">
        <v>312</v>
      </c>
      <c r="G205" s="176" t="s">
        <v>139</v>
      </c>
      <c r="H205" s="177">
        <v>656.32600000000002</v>
      </c>
      <c r="I205" s="178"/>
      <c r="J205" s="179">
        <f>ROUND(I205*H205,2)</f>
        <v>0</v>
      </c>
      <c r="K205" s="175" t="s">
        <v>122</v>
      </c>
      <c r="L205" s="41"/>
      <c r="M205" s="180" t="s">
        <v>19</v>
      </c>
      <c r="N205" s="181" t="s">
        <v>40</v>
      </c>
      <c r="O205" s="66"/>
      <c r="P205" s="182">
        <f>O205*H205</f>
        <v>0</v>
      </c>
      <c r="Q205" s="182">
        <v>0</v>
      </c>
      <c r="R205" s="182">
        <f>Q205*H205</f>
        <v>0</v>
      </c>
      <c r="S205" s="182">
        <v>0</v>
      </c>
      <c r="T205" s="183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4" t="s">
        <v>123</v>
      </c>
      <c r="AT205" s="184" t="s">
        <v>118</v>
      </c>
      <c r="AU205" s="184" t="s">
        <v>74</v>
      </c>
      <c r="AY205" s="19" t="s">
        <v>117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9" t="s">
        <v>74</v>
      </c>
      <c r="BK205" s="185">
        <f>ROUND(I205*H205,2)</f>
        <v>0</v>
      </c>
      <c r="BL205" s="19" t="s">
        <v>123</v>
      </c>
      <c r="BM205" s="184" t="s">
        <v>313</v>
      </c>
    </row>
    <row r="206" spans="1:65" s="2" customFormat="1" ht="11.25">
      <c r="A206" s="36"/>
      <c r="B206" s="37"/>
      <c r="C206" s="38"/>
      <c r="D206" s="186" t="s">
        <v>125</v>
      </c>
      <c r="E206" s="38"/>
      <c r="F206" s="187" t="s">
        <v>314</v>
      </c>
      <c r="G206" s="38"/>
      <c r="H206" s="38"/>
      <c r="I206" s="188"/>
      <c r="J206" s="38"/>
      <c r="K206" s="38"/>
      <c r="L206" s="41"/>
      <c r="M206" s="189"/>
      <c r="N206" s="190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125</v>
      </c>
      <c r="AU206" s="19" t="s">
        <v>74</v>
      </c>
    </row>
    <row r="207" spans="1:65" s="2" customFormat="1" ht="44.25" customHeight="1">
      <c r="A207" s="36"/>
      <c r="B207" s="37"/>
      <c r="C207" s="173" t="s">
        <v>315</v>
      </c>
      <c r="D207" s="173" t="s">
        <v>118</v>
      </c>
      <c r="E207" s="174" t="s">
        <v>316</v>
      </c>
      <c r="F207" s="175" t="s">
        <v>317</v>
      </c>
      <c r="G207" s="176" t="s">
        <v>139</v>
      </c>
      <c r="H207" s="177">
        <v>15751.824000000001</v>
      </c>
      <c r="I207" s="178"/>
      <c r="J207" s="179">
        <f>ROUND(I207*H207,2)</f>
        <v>0</v>
      </c>
      <c r="K207" s="175" t="s">
        <v>122</v>
      </c>
      <c r="L207" s="41"/>
      <c r="M207" s="180" t="s">
        <v>19</v>
      </c>
      <c r="N207" s="181" t="s">
        <v>40</v>
      </c>
      <c r="O207" s="66"/>
      <c r="P207" s="182">
        <f>O207*H207</f>
        <v>0</v>
      </c>
      <c r="Q207" s="182">
        <v>0</v>
      </c>
      <c r="R207" s="182">
        <f>Q207*H207</f>
        <v>0</v>
      </c>
      <c r="S207" s="182">
        <v>0</v>
      </c>
      <c r="T207" s="183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4" t="s">
        <v>123</v>
      </c>
      <c r="AT207" s="184" t="s">
        <v>118</v>
      </c>
      <c r="AU207" s="184" t="s">
        <v>74</v>
      </c>
      <c r="AY207" s="19" t="s">
        <v>117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9" t="s">
        <v>74</v>
      </c>
      <c r="BK207" s="185">
        <f>ROUND(I207*H207,2)</f>
        <v>0</v>
      </c>
      <c r="BL207" s="19" t="s">
        <v>123</v>
      </c>
      <c r="BM207" s="184" t="s">
        <v>318</v>
      </c>
    </row>
    <row r="208" spans="1:65" s="2" customFormat="1" ht="11.25">
      <c r="A208" s="36"/>
      <c r="B208" s="37"/>
      <c r="C208" s="38"/>
      <c r="D208" s="186" t="s">
        <v>125</v>
      </c>
      <c r="E208" s="38"/>
      <c r="F208" s="187" t="s">
        <v>319</v>
      </c>
      <c r="G208" s="38"/>
      <c r="H208" s="38"/>
      <c r="I208" s="188"/>
      <c r="J208" s="38"/>
      <c r="K208" s="38"/>
      <c r="L208" s="41"/>
      <c r="M208" s="189"/>
      <c r="N208" s="190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125</v>
      </c>
      <c r="AU208" s="19" t="s">
        <v>74</v>
      </c>
    </row>
    <row r="209" spans="1:65" s="14" customFormat="1" ht="11.25">
      <c r="B209" s="202"/>
      <c r="C209" s="203"/>
      <c r="D209" s="193" t="s">
        <v>127</v>
      </c>
      <c r="E209" s="203"/>
      <c r="F209" s="205" t="s">
        <v>320</v>
      </c>
      <c r="G209" s="203"/>
      <c r="H209" s="206">
        <v>15751.824000000001</v>
      </c>
      <c r="I209" s="207"/>
      <c r="J209" s="203"/>
      <c r="K209" s="203"/>
      <c r="L209" s="208"/>
      <c r="M209" s="209"/>
      <c r="N209" s="210"/>
      <c r="O209" s="210"/>
      <c r="P209" s="210"/>
      <c r="Q209" s="210"/>
      <c r="R209" s="210"/>
      <c r="S209" s="210"/>
      <c r="T209" s="211"/>
      <c r="AT209" s="212" t="s">
        <v>127</v>
      </c>
      <c r="AU209" s="212" t="s">
        <v>74</v>
      </c>
      <c r="AV209" s="14" t="s">
        <v>78</v>
      </c>
      <c r="AW209" s="14" t="s">
        <v>4</v>
      </c>
      <c r="AX209" s="14" t="s">
        <v>74</v>
      </c>
      <c r="AY209" s="212" t="s">
        <v>117</v>
      </c>
    </row>
    <row r="210" spans="1:65" s="2" customFormat="1" ht="44.25" customHeight="1">
      <c r="A210" s="36"/>
      <c r="B210" s="37"/>
      <c r="C210" s="173" t="s">
        <v>321</v>
      </c>
      <c r="D210" s="173" t="s">
        <v>118</v>
      </c>
      <c r="E210" s="174" t="s">
        <v>322</v>
      </c>
      <c r="F210" s="175" t="s">
        <v>323</v>
      </c>
      <c r="G210" s="176" t="s">
        <v>139</v>
      </c>
      <c r="H210" s="177">
        <v>50</v>
      </c>
      <c r="I210" s="178"/>
      <c r="J210" s="179">
        <f>ROUND(I210*H210,2)</f>
        <v>0</v>
      </c>
      <c r="K210" s="175" t="s">
        <v>122</v>
      </c>
      <c r="L210" s="41"/>
      <c r="M210" s="180" t="s">
        <v>19</v>
      </c>
      <c r="N210" s="181" t="s">
        <v>40</v>
      </c>
      <c r="O210" s="66"/>
      <c r="P210" s="182">
        <f>O210*H210</f>
        <v>0</v>
      </c>
      <c r="Q210" s="182">
        <v>0</v>
      </c>
      <c r="R210" s="182">
        <f>Q210*H210</f>
        <v>0</v>
      </c>
      <c r="S210" s="182">
        <v>0</v>
      </c>
      <c r="T210" s="183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4" t="s">
        <v>123</v>
      </c>
      <c r="AT210" s="184" t="s">
        <v>118</v>
      </c>
      <c r="AU210" s="184" t="s">
        <v>74</v>
      </c>
      <c r="AY210" s="19" t="s">
        <v>117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9" t="s">
        <v>74</v>
      </c>
      <c r="BK210" s="185">
        <f>ROUND(I210*H210,2)</f>
        <v>0</v>
      </c>
      <c r="BL210" s="19" t="s">
        <v>123</v>
      </c>
      <c r="BM210" s="184" t="s">
        <v>324</v>
      </c>
    </row>
    <row r="211" spans="1:65" s="2" customFormat="1" ht="11.25">
      <c r="A211" s="36"/>
      <c r="B211" s="37"/>
      <c r="C211" s="38"/>
      <c r="D211" s="186" t="s">
        <v>125</v>
      </c>
      <c r="E211" s="38"/>
      <c r="F211" s="187" t="s">
        <v>325</v>
      </c>
      <c r="G211" s="38"/>
      <c r="H211" s="38"/>
      <c r="I211" s="188"/>
      <c r="J211" s="38"/>
      <c r="K211" s="38"/>
      <c r="L211" s="41"/>
      <c r="M211" s="189"/>
      <c r="N211" s="190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125</v>
      </c>
      <c r="AU211" s="19" t="s">
        <v>74</v>
      </c>
    </row>
    <row r="212" spans="1:65" s="14" customFormat="1" ht="11.25">
      <c r="B212" s="202"/>
      <c r="C212" s="203"/>
      <c r="D212" s="193" t="s">
        <v>127</v>
      </c>
      <c r="E212" s="204" t="s">
        <v>19</v>
      </c>
      <c r="F212" s="205" t="s">
        <v>326</v>
      </c>
      <c r="G212" s="203"/>
      <c r="H212" s="206">
        <v>50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127</v>
      </c>
      <c r="AU212" s="212" t="s">
        <v>74</v>
      </c>
      <c r="AV212" s="14" t="s">
        <v>78</v>
      </c>
      <c r="AW212" s="14" t="s">
        <v>31</v>
      </c>
      <c r="AX212" s="14" t="s">
        <v>74</v>
      </c>
      <c r="AY212" s="212" t="s">
        <v>117</v>
      </c>
    </row>
    <row r="213" spans="1:65" s="2" customFormat="1" ht="49.15" customHeight="1">
      <c r="A213" s="36"/>
      <c r="B213" s="37"/>
      <c r="C213" s="173" t="s">
        <v>327</v>
      </c>
      <c r="D213" s="173" t="s">
        <v>118</v>
      </c>
      <c r="E213" s="174" t="s">
        <v>328</v>
      </c>
      <c r="F213" s="175" t="s">
        <v>329</v>
      </c>
      <c r="G213" s="176" t="s">
        <v>139</v>
      </c>
      <c r="H213" s="177">
        <v>648.21600000000001</v>
      </c>
      <c r="I213" s="178"/>
      <c r="J213" s="179">
        <f>ROUND(I213*H213,2)</f>
        <v>0</v>
      </c>
      <c r="K213" s="175" t="s">
        <v>122</v>
      </c>
      <c r="L213" s="41"/>
      <c r="M213" s="180" t="s">
        <v>19</v>
      </c>
      <c r="N213" s="181" t="s">
        <v>40</v>
      </c>
      <c r="O213" s="66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4" t="s">
        <v>123</v>
      </c>
      <c r="AT213" s="184" t="s">
        <v>118</v>
      </c>
      <c r="AU213" s="184" t="s">
        <v>74</v>
      </c>
      <c r="AY213" s="19" t="s">
        <v>117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9" t="s">
        <v>74</v>
      </c>
      <c r="BK213" s="185">
        <f>ROUND(I213*H213,2)</f>
        <v>0</v>
      </c>
      <c r="BL213" s="19" t="s">
        <v>123</v>
      </c>
      <c r="BM213" s="184" t="s">
        <v>330</v>
      </c>
    </row>
    <row r="214" spans="1:65" s="2" customFormat="1" ht="11.25">
      <c r="A214" s="36"/>
      <c r="B214" s="37"/>
      <c r="C214" s="38"/>
      <c r="D214" s="186" t="s">
        <v>125</v>
      </c>
      <c r="E214" s="38"/>
      <c r="F214" s="187" t="s">
        <v>331</v>
      </c>
      <c r="G214" s="38"/>
      <c r="H214" s="38"/>
      <c r="I214" s="188"/>
      <c r="J214" s="38"/>
      <c r="K214" s="38"/>
      <c r="L214" s="41"/>
      <c r="M214" s="189"/>
      <c r="N214" s="190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125</v>
      </c>
      <c r="AU214" s="19" t="s">
        <v>74</v>
      </c>
    </row>
    <row r="215" spans="1:65" s="14" customFormat="1" ht="11.25">
      <c r="B215" s="202"/>
      <c r="C215" s="203"/>
      <c r="D215" s="193" t="s">
        <v>127</v>
      </c>
      <c r="E215" s="204" t="s">
        <v>19</v>
      </c>
      <c r="F215" s="205" t="s">
        <v>332</v>
      </c>
      <c r="G215" s="203"/>
      <c r="H215" s="206">
        <v>648.21600000000001</v>
      </c>
      <c r="I215" s="207"/>
      <c r="J215" s="203"/>
      <c r="K215" s="203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127</v>
      </c>
      <c r="AU215" s="212" t="s">
        <v>74</v>
      </c>
      <c r="AV215" s="14" t="s">
        <v>78</v>
      </c>
      <c r="AW215" s="14" t="s">
        <v>31</v>
      </c>
      <c r="AX215" s="14" t="s">
        <v>74</v>
      </c>
      <c r="AY215" s="212" t="s">
        <v>117</v>
      </c>
    </row>
    <row r="216" spans="1:65" s="2" customFormat="1" ht="37.9" customHeight="1">
      <c r="A216" s="36"/>
      <c r="B216" s="37"/>
      <c r="C216" s="173" t="s">
        <v>333</v>
      </c>
      <c r="D216" s="173" t="s">
        <v>118</v>
      </c>
      <c r="E216" s="174" t="s">
        <v>334</v>
      </c>
      <c r="F216" s="175" t="s">
        <v>335</v>
      </c>
      <c r="G216" s="176" t="s">
        <v>139</v>
      </c>
      <c r="H216" s="177">
        <v>0.81699999999999995</v>
      </c>
      <c r="I216" s="178"/>
      <c r="J216" s="179">
        <f>ROUND(I216*H216,2)</f>
        <v>0</v>
      </c>
      <c r="K216" s="175" t="s">
        <v>122</v>
      </c>
      <c r="L216" s="41"/>
      <c r="M216" s="180" t="s">
        <v>19</v>
      </c>
      <c r="N216" s="181" t="s">
        <v>40</v>
      </c>
      <c r="O216" s="66"/>
      <c r="P216" s="182">
        <f>O216*H216</f>
        <v>0</v>
      </c>
      <c r="Q216" s="182">
        <v>0</v>
      </c>
      <c r="R216" s="182">
        <f>Q216*H216</f>
        <v>0</v>
      </c>
      <c r="S216" s="182">
        <v>0</v>
      </c>
      <c r="T216" s="183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4" t="s">
        <v>123</v>
      </c>
      <c r="AT216" s="184" t="s">
        <v>118</v>
      </c>
      <c r="AU216" s="184" t="s">
        <v>74</v>
      </c>
      <c r="AY216" s="19" t="s">
        <v>117</v>
      </c>
      <c r="BE216" s="185">
        <f>IF(N216="základní",J216,0)</f>
        <v>0</v>
      </c>
      <c r="BF216" s="185">
        <f>IF(N216="snížená",J216,0)</f>
        <v>0</v>
      </c>
      <c r="BG216" s="185">
        <f>IF(N216="zákl. přenesená",J216,0)</f>
        <v>0</v>
      </c>
      <c r="BH216" s="185">
        <f>IF(N216="sníž. přenesená",J216,0)</f>
        <v>0</v>
      </c>
      <c r="BI216" s="185">
        <f>IF(N216="nulová",J216,0)</f>
        <v>0</v>
      </c>
      <c r="BJ216" s="19" t="s">
        <v>74</v>
      </c>
      <c r="BK216" s="185">
        <f>ROUND(I216*H216,2)</f>
        <v>0</v>
      </c>
      <c r="BL216" s="19" t="s">
        <v>123</v>
      </c>
      <c r="BM216" s="184" t="s">
        <v>336</v>
      </c>
    </row>
    <row r="217" spans="1:65" s="2" customFormat="1" ht="11.25">
      <c r="A217" s="36"/>
      <c r="B217" s="37"/>
      <c r="C217" s="38"/>
      <c r="D217" s="186" t="s">
        <v>125</v>
      </c>
      <c r="E217" s="38"/>
      <c r="F217" s="187" t="s">
        <v>337</v>
      </c>
      <c r="G217" s="38"/>
      <c r="H217" s="38"/>
      <c r="I217" s="188"/>
      <c r="J217" s="38"/>
      <c r="K217" s="38"/>
      <c r="L217" s="41"/>
      <c r="M217" s="189"/>
      <c r="N217" s="190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125</v>
      </c>
      <c r="AU217" s="19" t="s">
        <v>74</v>
      </c>
    </row>
    <row r="218" spans="1:65" s="2" customFormat="1" ht="44.25" customHeight="1">
      <c r="A218" s="36"/>
      <c r="B218" s="37"/>
      <c r="C218" s="173" t="s">
        <v>338</v>
      </c>
      <c r="D218" s="173" t="s">
        <v>118</v>
      </c>
      <c r="E218" s="174" t="s">
        <v>339</v>
      </c>
      <c r="F218" s="175" t="s">
        <v>340</v>
      </c>
      <c r="G218" s="176" t="s">
        <v>139</v>
      </c>
      <c r="H218" s="177">
        <v>0.5</v>
      </c>
      <c r="I218" s="178"/>
      <c r="J218" s="179">
        <f>ROUND(I218*H218,2)</f>
        <v>0</v>
      </c>
      <c r="K218" s="175" t="s">
        <v>122</v>
      </c>
      <c r="L218" s="41"/>
      <c r="M218" s="180" t="s">
        <v>19</v>
      </c>
      <c r="N218" s="181" t="s">
        <v>40</v>
      </c>
      <c r="O218" s="66"/>
      <c r="P218" s="182">
        <f>O218*H218</f>
        <v>0</v>
      </c>
      <c r="Q218" s="182">
        <v>0</v>
      </c>
      <c r="R218" s="182">
        <f>Q218*H218</f>
        <v>0</v>
      </c>
      <c r="S218" s="182">
        <v>0</v>
      </c>
      <c r="T218" s="183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4" t="s">
        <v>123</v>
      </c>
      <c r="AT218" s="184" t="s">
        <v>118</v>
      </c>
      <c r="AU218" s="184" t="s">
        <v>74</v>
      </c>
      <c r="AY218" s="19" t="s">
        <v>117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9" t="s">
        <v>74</v>
      </c>
      <c r="BK218" s="185">
        <f>ROUND(I218*H218,2)</f>
        <v>0</v>
      </c>
      <c r="BL218" s="19" t="s">
        <v>123</v>
      </c>
      <c r="BM218" s="184" t="s">
        <v>341</v>
      </c>
    </row>
    <row r="219" spans="1:65" s="2" customFormat="1" ht="11.25">
      <c r="A219" s="36"/>
      <c r="B219" s="37"/>
      <c r="C219" s="38"/>
      <c r="D219" s="186" t="s">
        <v>125</v>
      </c>
      <c r="E219" s="38"/>
      <c r="F219" s="187" t="s">
        <v>342</v>
      </c>
      <c r="G219" s="38"/>
      <c r="H219" s="38"/>
      <c r="I219" s="188"/>
      <c r="J219" s="38"/>
      <c r="K219" s="38"/>
      <c r="L219" s="41"/>
      <c r="M219" s="189"/>
      <c r="N219" s="190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125</v>
      </c>
      <c r="AU219" s="19" t="s">
        <v>74</v>
      </c>
    </row>
    <row r="220" spans="1:65" s="2" customFormat="1" ht="37.9" customHeight="1">
      <c r="A220" s="36"/>
      <c r="B220" s="37"/>
      <c r="C220" s="173" t="s">
        <v>343</v>
      </c>
      <c r="D220" s="173" t="s">
        <v>118</v>
      </c>
      <c r="E220" s="174" t="s">
        <v>344</v>
      </c>
      <c r="F220" s="175" t="s">
        <v>345</v>
      </c>
      <c r="G220" s="176" t="s">
        <v>139</v>
      </c>
      <c r="H220" s="177">
        <v>2</v>
      </c>
      <c r="I220" s="178"/>
      <c r="J220" s="179">
        <f>ROUND(I220*H220,2)</f>
        <v>0</v>
      </c>
      <c r="K220" s="175" t="s">
        <v>122</v>
      </c>
      <c r="L220" s="41"/>
      <c r="M220" s="180" t="s">
        <v>19</v>
      </c>
      <c r="N220" s="181" t="s">
        <v>40</v>
      </c>
      <c r="O220" s="66"/>
      <c r="P220" s="182">
        <f>O220*H220</f>
        <v>0</v>
      </c>
      <c r="Q220" s="182">
        <v>0</v>
      </c>
      <c r="R220" s="182">
        <f>Q220*H220</f>
        <v>0</v>
      </c>
      <c r="S220" s="182">
        <v>0</v>
      </c>
      <c r="T220" s="183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4" t="s">
        <v>123</v>
      </c>
      <c r="AT220" s="184" t="s">
        <v>118</v>
      </c>
      <c r="AU220" s="184" t="s">
        <v>74</v>
      </c>
      <c r="AY220" s="19" t="s">
        <v>117</v>
      </c>
      <c r="BE220" s="185">
        <f>IF(N220="základní",J220,0)</f>
        <v>0</v>
      </c>
      <c r="BF220" s="185">
        <f>IF(N220="snížená",J220,0)</f>
        <v>0</v>
      </c>
      <c r="BG220" s="185">
        <f>IF(N220="zákl. přenesená",J220,0)</f>
        <v>0</v>
      </c>
      <c r="BH220" s="185">
        <f>IF(N220="sníž. přenesená",J220,0)</f>
        <v>0</v>
      </c>
      <c r="BI220" s="185">
        <f>IF(N220="nulová",J220,0)</f>
        <v>0</v>
      </c>
      <c r="BJ220" s="19" t="s">
        <v>74</v>
      </c>
      <c r="BK220" s="185">
        <f>ROUND(I220*H220,2)</f>
        <v>0</v>
      </c>
      <c r="BL220" s="19" t="s">
        <v>123</v>
      </c>
      <c r="BM220" s="184" t="s">
        <v>346</v>
      </c>
    </row>
    <row r="221" spans="1:65" s="2" customFormat="1" ht="11.25">
      <c r="A221" s="36"/>
      <c r="B221" s="37"/>
      <c r="C221" s="38"/>
      <c r="D221" s="186" t="s">
        <v>125</v>
      </c>
      <c r="E221" s="38"/>
      <c r="F221" s="187" t="s">
        <v>347</v>
      </c>
      <c r="G221" s="38"/>
      <c r="H221" s="38"/>
      <c r="I221" s="188"/>
      <c r="J221" s="38"/>
      <c r="K221" s="38"/>
      <c r="L221" s="41"/>
      <c r="M221" s="189"/>
      <c r="N221" s="190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125</v>
      </c>
      <c r="AU221" s="19" t="s">
        <v>74</v>
      </c>
    </row>
    <row r="222" spans="1:65" s="14" customFormat="1" ht="11.25">
      <c r="B222" s="202"/>
      <c r="C222" s="203"/>
      <c r="D222" s="193" t="s">
        <v>127</v>
      </c>
      <c r="E222" s="203"/>
      <c r="F222" s="205" t="s">
        <v>348</v>
      </c>
      <c r="G222" s="203"/>
      <c r="H222" s="206">
        <v>2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127</v>
      </c>
      <c r="AU222" s="212" t="s">
        <v>74</v>
      </c>
      <c r="AV222" s="14" t="s">
        <v>78</v>
      </c>
      <c r="AW222" s="14" t="s">
        <v>4</v>
      </c>
      <c r="AX222" s="14" t="s">
        <v>74</v>
      </c>
      <c r="AY222" s="212" t="s">
        <v>117</v>
      </c>
    </row>
    <row r="223" spans="1:65" s="2" customFormat="1" ht="16.5" customHeight="1">
      <c r="A223" s="36"/>
      <c r="B223" s="37"/>
      <c r="C223" s="173" t="s">
        <v>349</v>
      </c>
      <c r="D223" s="173" t="s">
        <v>118</v>
      </c>
      <c r="E223" s="174" t="s">
        <v>350</v>
      </c>
      <c r="F223" s="175" t="s">
        <v>351</v>
      </c>
      <c r="G223" s="176" t="s">
        <v>139</v>
      </c>
      <c r="H223" s="177">
        <v>4.8</v>
      </c>
      <c r="I223" s="178"/>
      <c r="J223" s="179">
        <f>ROUND(I223*H223,2)</f>
        <v>0</v>
      </c>
      <c r="K223" s="175" t="s">
        <v>172</v>
      </c>
      <c r="L223" s="41"/>
      <c r="M223" s="180" t="s">
        <v>19</v>
      </c>
      <c r="N223" s="181" t="s">
        <v>40</v>
      </c>
      <c r="O223" s="66"/>
      <c r="P223" s="182">
        <f>O223*H223</f>
        <v>0</v>
      </c>
      <c r="Q223" s="182">
        <v>0</v>
      </c>
      <c r="R223" s="182">
        <f>Q223*H223</f>
        <v>0</v>
      </c>
      <c r="S223" s="182">
        <v>0</v>
      </c>
      <c r="T223" s="183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4" t="s">
        <v>123</v>
      </c>
      <c r="AT223" s="184" t="s">
        <v>118</v>
      </c>
      <c r="AU223" s="184" t="s">
        <v>74</v>
      </c>
      <c r="AY223" s="19" t="s">
        <v>117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9" t="s">
        <v>74</v>
      </c>
      <c r="BK223" s="185">
        <f>ROUND(I223*H223,2)</f>
        <v>0</v>
      </c>
      <c r="BL223" s="19" t="s">
        <v>123</v>
      </c>
      <c r="BM223" s="184" t="s">
        <v>352</v>
      </c>
    </row>
    <row r="224" spans="1:65" s="2" customFormat="1" ht="24.2" customHeight="1">
      <c r="A224" s="36"/>
      <c r="B224" s="37"/>
      <c r="C224" s="173" t="s">
        <v>353</v>
      </c>
      <c r="D224" s="173" t="s">
        <v>118</v>
      </c>
      <c r="E224" s="174" t="s">
        <v>354</v>
      </c>
      <c r="F224" s="175" t="s">
        <v>355</v>
      </c>
      <c r="G224" s="176" t="s">
        <v>221</v>
      </c>
      <c r="H224" s="177">
        <v>150</v>
      </c>
      <c r="I224" s="178"/>
      <c r="J224" s="179">
        <f>ROUND(I224*H224,2)</f>
        <v>0</v>
      </c>
      <c r="K224" s="175" t="s">
        <v>356</v>
      </c>
      <c r="L224" s="41"/>
      <c r="M224" s="180" t="s">
        <v>19</v>
      </c>
      <c r="N224" s="181" t="s">
        <v>40</v>
      </c>
      <c r="O224" s="66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4" t="s">
        <v>123</v>
      </c>
      <c r="AT224" s="184" t="s">
        <v>118</v>
      </c>
      <c r="AU224" s="184" t="s">
        <v>74</v>
      </c>
      <c r="AY224" s="19" t="s">
        <v>117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9" t="s">
        <v>74</v>
      </c>
      <c r="BK224" s="185">
        <f>ROUND(I224*H224,2)</f>
        <v>0</v>
      </c>
      <c r="BL224" s="19" t="s">
        <v>123</v>
      </c>
      <c r="BM224" s="184" t="s">
        <v>357</v>
      </c>
    </row>
    <row r="225" spans="1:65" s="12" customFormat="1" ht="22.9" customHeight="1">
      <c r="B225" s="159"/>
      <c r="C225" s="160"/>
      <c r="D225" s="161" t="s">
        <v>68</v>
      </c>
      <c r="E225" s="224" t="s">
        <v>358</v>
      </c>
      <c r="F225" s="224" t="s">
        <v>359</v>
      </c>
      <c r="G225" s="160"/>
      <c r="H225" s="160"/>
      <c r="I225" s="163"/>
      <c r="J225" s="225">
        <f>BK225</f>
        <v>0</v>
      </c>
      <c r="K225" s="160"/>
      <c r="L225" s="165"/>
      <c r="M225" s="166"/>
      <c r="N225" s="167"/>
      <c r="O225" s="167"/>
      <c r="P225" s="168">
        <f>SUM(P226:P229)</f>
        <v>0</v>
      </c>
      <c r="Q225" s="167"/>
      <c r="R225" s="168">
        <f>SUM(R226:R229)</f>
        <v>0</v>
      </c>
      <c r="S225" s="167"/>
      <c r="T225" s="169">
        <f>SUM(T226:T229)</f>
        <v>0</v>
      </c>
      <c r="AR225" s="170" t="s">
        <v>74</v>
      </c>
      <c r="AT225" s="171" t="s">
        <v>68</v>
      </c>
      <c r="AU225" s="171" t="s">
        <v>74</v>
      </c>
      <c r="AY225" s="170" t="s">
        <v>117</v>
      </c>
      <c r="BK225" s="172">
        <f>SUM(BK226:BK229)</f>
        <v>0</v>
      </c>
    </row>
    <row r="226" spans="1:65" s="2" customFormat="1" ht="21.75" customHeight="1">
      <c r="A226" s="36"/>
      <c r="B226" s="37"/>
      <c r="C226" s="173" t="s">
        <v>360</v>
      </c>
      <c r="D226" s="173" t="s">
        <v>118</v>
      </c>
      <c r="E226" s="174" t="s">
        <v>361</v>
      </c>
      <c r="F226" s="175" t="s">
        <v>362</v>
      </c>
      <c r="G226" s="176" t="s">
        <v>139</v>
      </c>
      <c r="H226" s="177">
        <v>331.01299999999998</v>
      </c>
      <c r="I226" s="178"/>
      <c r="J226" s="179">
        <f>ROUND(I226*H226,2)</f>
        <v>0</v>
      </c>
      <c r="K226" s="175" t="s">
        <v>172</v>
      </c>
      <c r="L226" s="41"/>
      <c r="M226" s="180" t="s">
        <v>19</v>
      </c>
      <c r="N226" s="181" t="s">
        <v>40</v>
      </c>
      <c r="O226" s="66"/>
      <c r="P226" s="182">
        <f>O226*H226</f>
        <v>0</v>
      </c>
      <c r="Q226" s="182">
        <v>0</v>
      </c>
      <c r="R226" s="182">
        <f>Q226*H226</f>
        <v>0</v>
      </c>
      <c r="S226" s="182">
        <v>0</v>
      </c>
      <c r="T226" s="183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4" t="s">
        <v>123</v>
      </c>
      <c r="AT226" s="184" t="s">
        <v>118</v>
      </c>
      <c r="AU226" s="184" t="s">
        <v>78</v>
      </c>
      <c r="AY226" s="19" t="s">
        <v>117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9" t="s">
        <v>74</v>
      </c>
      <c r="BK226" s="185">
        <f>ROUND(I226*H226,2)</f>
        <v>0</v>
      </c>
      <c r="BL226" s="19" t="s">
        <v>123</v>
      </c>
      <c r="BM226" s="184" t="s">
        <v>363</v>
      </c>
    </row>
    <row r="227" spans="1:65" s="13" customFormat="1" ht="11.25">
      <c r="B227" s="191"/>
      <c r="C227" s="192"/>
      <c r="D227" s="193" t="s">
        <v>127</v>
      </c>
      <c r="E227" s="194" t="s">
        <v>19</v>
      </c>
      <c r="F227" s="195" t="s">
        <v>364</v>
      </c>
      <c r="G227" s="192"/>
      <c r="H227" s="194" t="s">
        <v>19</v>
      </c>
      <c r="I227" s="196"/>
      <c r="J227" s="192"/>
      <c r="K227" s="192"/>
      <c r="L227" s="197"/>
      <c r="M227" s="198"/>
      <c r="N227" s="199"/>
      <c r="O227" s="199"/>
      <c r="P227" s="199"/>
      <c r="Q227" s="199"/>
      <c r="R227" s="199"/>
      <c r="S227" s="199"/>
      <c r="T227" s="200"/>
      <c r="AT227" s="201" t="s">
        <v>127</v>
      </c>
      <c r="AU227" s="201" t="s">
        <v>78</v>
      </c>
      <c r="AV227" s="13" t="s">
        <v>74</v>
      </c>
      <c r="AW227" s="13" t="s">
        <v>31</v>
      </c>
      <c r="AX227" s="13" t="s">
        <v>69</v>
      </c>
      <c r="AY227" s="201" t="s">
        <v>117</v>
      </c>
    </row>
    <row r="228" spans="1:65" s="14" customFormat="1" ht="11.25">
      <c r="B228" s="202"/>
      <c r="C228" s="203"/>
      <c r="D228" s="193" t="s">
        <v>127</v>
      </c>
      <c r="E228" s="204" t="s">
        <v>19</v>
      </c>
      <c r="F228" s="205" t="s">
        <v>365</v>
      </c>
      <c r="G228" s="203"/>
      <c r="H228" s="206">
        <v>331.01299999999998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127</v>
      </c>
      <c r="AU228" s="212" t="s">
        <v>78</v>
      </c>
      <c r="AV228" s="14" t="s">
        <v>78</v>
      </c>
      <c r="AW228" s="14" t="s">
        <v>31</v>
      </c>
      <c r="AX228" s="14" t="s">
        <v>74</v>
      </c>
      <c r="AY228" s="212" t="s">
        <v>117</v>
      </c>
    </row>
    <row r="229" spans="1:65" s="2" customFormat="1" ht="33" customHeight="1">
      <c r="A229" s="36"/>
      <c r="B229" s="37"/>
      <c r="C229" s="173" t="s">
        <v>366</v>
      </c>
      <c r="D229" s="173" t="s">
        <v>118</v>
      </c>
      <c r="E229" s="174" t="s">
        <v>367</v>
      </c>
      <c r="F229" s="175" t="s">
        <v>368</v>
      </c>
      <c r="G229" s="176" t="s">
        <v>369</v>
      </c>
      <c r="H229" s="177">
        <v>331</v>
      </c>
      <c r="I229" s="178"/>
      <c r="J229" s="179">
        <f>ROUND(I229*H229,2)</f>
        <v>0</v>
      </c>
      <c r="K229" s="175" t="s">
        <v>356</v>
      </c>
      <c r="L229" s="41"/>
      <c r="M229" s="180" t="s">
        <v>19</v>
      </c>
      <c r="N229" s="181" t="s">
        <v>40</v>
      </c>
      <c r="O229" s="66"/>
      <c r="P229" s="182">
        <f>O229*H229</f>
        <v>0</v>
      </c>
      <c r="Q229" s="182">
        <v>0</v>
      </c>
      <c r="R229" s="182">
        <f>Q229*H229</f>
        <v>0</v>
      </c>
      <c r="S229" s="182">
        <v>0</v>
      </c>
      <c r="T229" s="183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4" t="s">
        <v>123</v>
      </c>
      <c r="AT229" s="184" t="s">
        <v>118</v>
      </c>
      <c r="AU229" s="184" t="s">
        <v>78</v>
      </c>
      <c r="AY229" s="19" t="s">
        <v>117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9" t="s">
        <v>74</v>
      </c>
      <c r="BK229" s="185">
        <f>ROUND(I229*H229,2)</f>
        <v>0</v>
      </c>
      <c r="BL229" s="19" t="s">
        <v>123</v>
      </c>
      <c r="BM229" s="184" t="s">
        <v>370</v>
      </c>
    </row>
    <row r="230" spans="1:65" s="12" customFormat="1" ht="25.9" customHeight="1">
      <c r="B230" s="159"/>
      <c r="C230" s="160"/>
      <c r="D230" s="161" t="s">
        <v>68</v>
      </c>
      <c r="E230" s="162" t="s">
        <v>371</v>
      </c>
      <c r="F230" s="162" t="s">
        <v>372</v>
      </c>
      <c r="G230" s="160"/>
      <c r="H230" s="160"/>
      <c r="I230" s="163"/>
      <c r="J230" s="164">
        <f>BK230</f>
        <v>0</v>
      </c>
      <c r="K230" s="160"/>
      <c r="L230" s="165"/>
      <c r="M230" s="166"/>
      <c r="N230" s="167"/>
      <c r="O230" s="167"/>
      <c r="P230" s="168">
        <f>SUM(P231:P232)</f>
        <v>0</v>
      </c>
      <c r="Q230" s="167"/>
      <c r="R230" s="168">
        <f>SUM(R231:R232)</f>
        <v>0</v>
      </c>
      <c r="S230" s="167"/>
      <c r="T230" s="169">
        <f>SUM(T231:T232)</f>
        <v>0</v>
      </c>
      <c r="AR230" s="170" t="s">
        <v>123</v>
      </c>
      <c r="AT230" s="171" t="s">
        <v>68</v>
      </c>
      <c r="AU230" s="171" t="s">
        <v>69</v>
      </c>
      <c r="AY230" s="170" t="s">
        <v>117</v>
      </c>
      <c r="BK230" s="172">
        <f>SUM(BK231:BK232)</f>
        <v>0</v>
      </c>
    </row>
    <row r="231" spans="1:65" s="2" customFormat="1" ht="24.2" customHeight="1">
      <c r="A231" s="36"/>
      <c r="B231" s="37"/>
      <c r="C231" s="173" t="s">
        <v>373</v>
      </c>
      <c r="D231" s="173" t="s">
        <v>118</v>
      </c>
      <c r="E231" s="174" t="s">
        <v>374</v>
      </c>
      <c r="F231" s="175" t="s">
        <v>375</v>
      </c>
      <c r="G231" s="176" t="s">
        <v>171</v>
      </c>
      <c r="H231" s="177">
        <v>1</v>
      </c>
      <c r="I231" s="178"/>
      <c r="J231" s="179">
        <f>ROUND(I231*H231,2)</f>
        <v>0</v>
      </c>
      <c r="K231" s="175" t="s">
        <v>172</v>
      </c>
      <c r="L231" s="41"/>
      <c r="M231" s="180" t="s">
        <v>19</v>
      </c>
      <c r="N231" s="181" t="s">
        <v>40</v>
      </c>
      <c r="O231" s="66"/>
      <c r="P231" s="182">
        <f>O231*H231</f>
        <v>0</v>
      </c>
      <c r="Q231" s="182">
        <v>0</v>
      </c>
      <c r="R231" s="182">
        <f>Q231*H231</f>
        <v>0</v>
      </c>
      <c r="S231" s="182">
        <v>0</v>
      </c>
      <c r="T231" s="183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4" t="s">
        <v>123</v>
      </c>
      <c r="AT231" s="184" t="s">
        <v>118</v>
      </c>
      <c r="AU231" s="184" t="s">
        <v>74</v>
      </c>
      <c r="AY231" s="19" t="s">
        <v>117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19" t="s">
        <v>74</v>
      </c>
      <c r="BK231" s="185">
        <f>ROUND(I231*H231,2)</f>
        <v>0</v>
      </c>
      <c r="BL231" s="19" t="s">
        <v>123</v>
      </c>
      <c r="BM231" s="184" t="s">
        <v>376</v>
      </c>
    </row>
    <row r="232" spans="1:65" s="2" customFormat="1" ht="16.5" customHeight="1">
      <c r="A232" s="36"/>
      <c r="B232" s="37"/>
      <c r="C232" s="173" t="s">
        <v>377</v>
      </c>
      <c r="D232" s="173" t="s">
        <v>118</v>
      </c>
      <c r="E232" s="174" t="s">
        <v>378</v>
      </c>
      <c r="F232" s="175" t="s">
        <v>379</v>
      </c>
      <c r="G232" s="176" t="s">
        <v>171</v>
      </c>
      <c r="H232" s="177">
        <v>1</v>
      </c>
      <c r="I232" s="178"/>
      <c r="J232" s="179">
        <f>ROUND(I232*H232,2)</f>
        <v>0</v>
      </c>
      <c r="K232" s="175" t="s">
        <v>172</v>
      </c>
      <c r="L232" s="41"/>
      <c r="M232" s="227" t="s">
        <v>19</v>
      </c>
      <c r="N232" s="228" t="s">
        <v>40</v>
      </c>
      <c r="O232" s="229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4" t="s">
        <v>123</v>
      </c>
      <c r="AT232" s="184" t="s">
        <v>118</v>
      </c>
      <c r="AU232" s="184" t="s">
        <v>74</v>
      </c>
      <c r="AY232" s="19" t="s">
        <v>117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9" t="s">
        <v>74</v>
      </c>
      <c r="BK232" s="185">
        <f>ROUND(I232*H232,2)</f>
        <v>0</v>
      </c>
      <c r="BL232" s="19" t="s">
        <v>123</v>
      </c>
      <c r="BM232" s="184" t="s">
        <v>380</v>
      </c>
    </row>
    <row r="233" spans="1:65" s="2" customFormat="1" ht="6.95" customHeight="1">
      <c r="A233" s="36"/>
      <c r="B233" s="49"/>
      <c r="C233" s="50"/>
      <c r="D233" s="50"/>
      <c r="E233" s="50"/>
      <c r="F233" s="50"/>
      <c r="G233" s="50"/>
      <c r="H233" s="50"/>
      <c r="I233" s="50"/>
      <c r="J233" s="50"/>
      <c r="K233" s="50"/>
      <c r="L233" s="41"/>
      <c r="M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</sheetData>
  <sheetProtection algorithmName="SHA-512" hashValue="Qit4xRiwVzly7Fo5ciNM74sn/58a3qwMXJRhhfpyfnBv+thsU0FhuMqCG/bfCYaclM44Rkq771oXrm16nWXAbw==" saltValue="1/YHiOmpDqmmiS+Fqoy5TJ/8FmMSGoPbL5FnQVs5GK6z0R2iQ9gvtUAnOYRZeEA5PtWklTe2FRB/T1UXZWaRQw==" spinCount="100000" sheet="1" objects="1" scenarios="1" formatColumns="0" formatRows="0" autoFilter="0"/>
  <autoFilter ref="C92:K232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6" r:id="rId1"/>
    <hyperlink ref="F100" r:id="rId2"/>
    <hyperlink ref="F104" r:id="rId3"/>
    <hyperlink ref="F107" r:id="rId4"/>
    <hyperlink ref="F115" r:id="rId5"/>
    <hyperlink ref="F118" r:id="rId6"/>
    <hyperlink ref="F129" r:id="rId7"/>
    <hyperlink ref="F156" r:id="rId8"/>
    <hyperlink ref="F166" r:id="rId9"/>
    <hyperlink ref="F170" r:id="rId10"/>
    <hyperlink ref="F174" r:id="rId11"/>
    <hyperlink ref="F177" r:id="rId12"/>
    <hyperlink ref="F180" r:id="rId13"/>
    <hyperlink ref="F183" r:id="rId14"/>
    <hyperlink ref="F186" r:id="rId15"/>
    <hyperlink ref="F191" r:id="rId16"/>
    <hyperlink ref="F195" r:id="rId17"/>
    <hyperlink ref="F199" r:id="rId18"/>
    <hyperlink ref="F202" r:id="rId19"/>
    <hyperlink ref="F204" r:id="rId20"/>
    <hyperlink ref="F206" r:id="rId21"/>
    <hyperlink ref="F208" r:id="rId22"/>
    <hyperlink ref="F211" r:id="rId23"/>
    <hyperlink ref="F214" r:id="rId24"/>
    <hyperlink ref="F217" r:id="rId25"/>
    <hyperlink ref="F219" r:id="rId26"/>
    <hyperlink ref="F221" r:id="rId2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19" t="s">
        <v>80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78</v>
      </c>
    </row>
    <row r="4" spans="1:46" s="1" customFormat="1" ht="24.95" customHeight="1">
      <c r="B4" s="22"/>
      <c r="D4" s="105" t="s">
        <v>81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26.25" customHeight="1">
      <c r="B7" s="22"/>
      <c r="E7" s="362" t="str">
        <f>'Rekapitulace stavby'!K6</f>
        <v>Demolice budovy Z (skleník) v areálu FN Brno - Pracoviště Dětská nemocnice</v>
      </c>
      <c r="F7" s="363"/>
      <c r="G7" s="363"/>
      <c r="H7" s="363"/>
      <c r="L7" s="22"/>
    </row>
    <row r="8" spans="1:46" s="2" customFormat="1" ht="12" customHeight="1">
      <c r="A8" s="36"/>
      <c r="B8" s="41"/>
      <c r="C8" s="36"/>
      <c r="D8" s="107" t="s">
        <v>82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64" t="s">
        <v>381</v>
      </c>
      <c r="F9" s="365"/>
      <c r="G9" s="365"/>
      <c r="H9" s="36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8. 1. 2025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</v>
      </c>
      <c r="F15" s="36"/>
      <c r="G15" s="36"/>
      <c r="H15" s="36"/>
      <c r="I15" s="107" t="s">
        <v>27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66" t="str">
        <f>'Rekapitulace stavby'!E14</f>
        <v>Vyplň údaj</v>
      </c>
      <c r="F18" s="367"/>
      <c r="G18" s="367"/>
      <c r="H18" s="367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27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32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27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33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68" t="s">
        <v>19</v>
      </c>
      <c r="F27" s="368"/>
      <c r="G27" s="368"/>
      <c r="H27" s="36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35</v>
      </c>
      <c r="E30" s="36"/>
      <c r="F30" s="36"/>
      <c r="G30" s="36"/>
      <c r="H30" s="36"/>
      <c r="I30" s="36"/>
      <c r="J30" s="116">
        <f>ROUND(J84,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37</v>
      </c>
      <c r="G32" s="36"/>
      <c r="H32" s="36"/>
      <c r="I32" s="117" t="s">
        <v>36</v>
      </c>
      <c r="J32" s="117" t="s">
        <v>38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39</v>
      </c>
      <c r="E33" s="107" t="s">
        <v>40</v>
      </c>
      <c r="F33" s="119">
        <f>ROUND((SUM(BE84:BE104)),  2)</f>
        <v>0</v>
      </c>
      <c r="G33" s="36"/>
      <c r="H33" s="36"/>
      <c r="I33" s="120">
        <v>0.21</v>
      </c>
      <c r="J33" s="119">
        <f>ROUND(((SUM(BE84:BE104))*I33),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41</v>
      </c>
      <c r="F34" s="119">
        <f>ROUND((SUM(BF84:BF104)),  2)</f>
        <v>0</v>
      </c>
      <c r="G34" s="36"/>
      <c r="H34" s="36"/>
      <c r="I34" s="120">
        <v>0.12</v>
      </c>
      <c r="J34" s="119">
        <f>ROUND(((SUM(BF84:BF104))*I34),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42</v>
      </c>
      <c r="F35" s="119">
        <f>ROUND((SUM(BG84:BG104)),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43</v>
      </c>
      <c r="F36" s="119">
        <f>ROUND((SUM(BH84:BH104)),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44</v>
      </c>
      <c r="F37" s="119">
        <f>ROUND((SUM(BI84:BI104)),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45</v>
      </c>
      <c r="E39" s="123"/>
      <c r="F39" s="123"/>
      <c r="G39" s="124" t="s">
        <v>46</v>
      </c>
      <c r="H39" s="125" t="s">
        <v>47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69" t="str">
        <f>E7</f>
        <v>Demolice budovy Z (skleník) v areálu FN Brno - Pracoviště Dětská nemocnice</v>
      </c>
      <c r="F48" s="370"/>
      <c r="G48" s="370"/>
      <c r="H48" s="37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2 - Vedlejší náklady</v>
      </c>
      <c r="F50" s="371"/>
      <c r="G50" s="371"/>
      <c r="H50" s="37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8. 1. 2025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32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85</v>
      </c>
      <c r="D57" s="133"/>
      <c r="E57" s="133"/>
      <c r="F57" s="133"/>
      <c r="G57" s="133"/>
      <c r="H57" s="133"/>
      <c r="I57" s="133"/>
      <c r="J57" s="134" t="s">
        <v>86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67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87</v>
      </c>
    </row>
    <row r="60" spans="1:47" s="9" customFormat="1" ht="24.95" customHeight="1">
      <c r="B60" s="136"/>
      <c r="C60" s="137"/>
      <c r="D60" s="138" t="s">
        <v>382</v>
      </c>
      <c r="E60" s="139"/>
      <c r="F60" s="139"/>
      <c r="G60" s="139"/>
      <c r="H60" s="139"/>
      <c r="I60" s="139"/>
      <c r="J60" s="140">
        <f>J85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383</v>
      </c>
      <c r="E61" s="145"/>
      <c r="F61" s="145"/>
      <c r="G61" s="145"/>
      <c r="H61" s="145"/>
      <c r="I61" s="145"/>
      <c r="J61" s="146">
        <f>J86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384</v>
      </c>
      <c r="E62" s="145"/>
      <c r="F62" s="145"/>
      <c r="G62" s="145"/>
      <c r="H62" s="145"/>
      <c r="I62" s="145"/>
      <c r="J62" s="146">
        <f>J90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385</v>
      </c>
      <c r="E63" s="145"/>
      <c r="F63" s="145"/>
      <c r="G63" s="145"/>
      <c r="H63" s="145"/>
      <c r="I63" s="145"/>
      <c r="J63" s="146">
        <f>J99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386</v>
      </c>
      <c r="E64" s="145"/>
      <c r="F64" s="145"/>
      <c r="G64" s="145"/>
      <c r="H64" s="145"/>
      <c r="I64" s="145"/>
      <c r="J64" s="146">
        <f>J102</f>
        <v>0</v>
      </c>
      <c r="K64" s="143"/>
      <c r="L64" s="147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102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>
      <c r="A74" s="36"/>
      <c r="B74" s="37"/>
      <c r="C74" s="38"/>
      <c r="D74" s="38"/>
      <c r="E74" s="369" t="str">
        <f>E7</f>
        <v>Demolice budovy Z (skleník) v areálu FN Brno - Pracoviště Dětská nemocnice</v>
      </c>
      <c r="F74" s="370"/>
      <c r="G74" s="370"/>
      <c r="H74" s="370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82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41" t="str">
        <f>E9</f>
        <v>2 - Vedlejší náklady</v>
      </c>
      <c r="F76" s="371"/>
      <c r="G76" s="371"/>
      <c r="H76" s="371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 xml:space="preserve"> </v>
      </c>
      <c r="G78" s="38"/>
      <c r="H78" s="38"/>
      <c r="I78" s="31" t="s">
        <v>23</v>
      </c>
      <c r="J78" s="61" t="str">
        <f>IF(J12="","",J12)</f>
        <v>8. 1. 2025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25</v>
      </c>
      <c r="D80" s="38"/>
      <c r="E80" s="38"/>
      <c r="F80" s="29" t="str">
        <f>E15</f>
        <v xml:space="preserve"> </v>
      </c>
      <c r="G80" s="38"/>
      <c r="H80" s="38"/>
      <c r="I80" s="31" t="s">
        <v>30</v>
      </c>
      <c r="J80" s="34" t="str">
        <f>E21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28</v>
      </c>
      <c r="D81" s="38"/>
      <c r="E81" s="38"/>
      <c r="F81" s="29" t="str">
        <f>IF(E18="","",E18)</f>
        <v>Vyplň údaj</v>
      </c>
      <c r="G81" s="38"/>
      <c r="H81" s="38"/>
      <c r="I81" s="31" t="s">
        <v>32</v>
      </c>
      <c r="J81" s="34" t="str">
        <f>E24</f>
        <v xml:space="preserve"> </v>
      </c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48"/>
      <c r="B83" s="149"/>
      <c r="C83" s="150" t="s">
        <v>103</v>
      </c>
      <c r="D83" s="151" t="s">
        <v>54</v>
      </c>
      <c r="E83" s="151" t="s">
        <v>50</v>
      </c>
      <c r="F83" s="151" t="s">
        <v>51</v>
      </c>
      <c r="G83" s="151" t="s">
        <v>104</v>
      </c>
      <c r="H83" s="151" t="s">
        <v>105</v>
      </c>
      <c r="I83" s="151" t="s">
        <v>106</v>
      </c>
      <c r="J83" s="151" t="s">
        <v>86</v>
      </c>
      <c r="K83" s="152" t="s">
        <v>107</v>
      </c>
      <c r="L83" s="153"/>
      <c r="M83" s="70" t="s">
        <v>19</v>
      </c>
      <c r="N83" s="71" t="s">
        <v>39</v>
      </c>
      <c r="O83" s="71" t="s">
        <v>108</v>
      </c>
      <c r="P83" s="71" t="s">
        <v>109</v>
      </c>
      <c r="Q83" s="71" t="s">
        <v>110</v>
      </c>
      <c r="R83" s="71" t="s">
        <v>111</v>
      </c>
      <c r="S83" s="71" t="s">
        <v>112</v>
      </c>
      <c r="T83" s="72" t="s">
        <v>113</v>
      </c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65" s="2" customFormat="1" ht="22.9" customHeight="1">
      <c r="A84" s="36"/>
      <c r="B84" s="37"/>
      <c r="C84" s="77" t="s">
        <v>114</v>
      </c>
      <c r="D84" s="38"/>
      <c r="E84" s="38"/>
      <c r="F84" s="38"/>
      <c r="G84" s="38"/>
      <c r="H84" s="38"/>
      <c r="I84" s="38"/>
      <c r="J84" s="154">
        <f>BK84</f>
        <v>0</v>
      </c>
      <c r="K84" s="38"/>
      <c r="L84" s="41"/>
      <c r="M84" s="73"/>
      <c r="N84" s="155"/>
      <c r="O84" s="74"/>
      <c r="P84" s="156">
        <f>P85</f>
        <v>0</v>
      </c>
      <c r="Q84" s="74"/>
      <c r="R84" s="156">
        <f>R85</f>
        <v>0</v>
      </c>
      <c r="S84" s="74"/>
      <c r="T84" s="157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68</v>
      </c>
      <c r="AU84" s="19" t="s">
        <v>87</v>
      </c>
      <c r="BK84" s="158">
        <f>BK85</f>
        <v>0</v>
      </c>
    </row>
    <row r="85" spans="1:65" s="12" customFormat="1" ht="25.9" customHeight="1">
      <c r="B85" s="159"/>
      <c r="C85" s="160"/>
      <c r="D85" s="161" t="s">
        <v>68</v>
      </c>
      <c r="E85" s="162" t="s">
        <v>387</v>
      </c>
      <c r="F85" s="162" t="s">
        <v>388</v>
      </c>
      <c r="G85" s="160"/>
      <c r="H85" s="160"/>
      <c r="I85" s="163"/>
      <c r="J85" s="164">
        <f>BK85</f>
        <v>0</v>
      </c>
      <c r="K85" s="160"/>
      <c r="L85" s="165"/>
      <c r="M85" s="166"/>
      <c r="N85" s="167"/>
      <c r="O85" s="167"/>
      <c r="P85" s="168">
        <f>P86+P90+P99+P102</f>
        <v>0</v>
      </c>
      <c r="Q85" s="167"/>
      <c r="R85" s="168">
        <f>R86+R90+R99+R102</f>
        <v>0</v>
      </c>
      <c r="S85" s="167"/>
      <c r="T85" s="169">
        <f>T86+T90+T99+T102</f>
        <v>0</v>
      </c>
      <c r="AR85" s="170" t="s">
        <v>155</v>
      </c>
      <c r="AT85" s="171" t="s">
        <v>68</v>
      </c>
      <c r="AU85" s="171" t="s">
        <v>69</v>
      </c>
      <c r="AY85" s="170" t="s">
        <v>117</v>
      </c>
      <c r="BK85" s="172">
        <f>BK86+BK90+BK99+BK102</f>
        <v>0</v>
      </c>
    </row>
    <row r="86" spans="1:65" s="12" customFormat="1" ht="22.9" customHeight="1">
      <c r="B86" s="159"/>
      <c r="C86" s="160"/>
      <c r="D86" s="161" t="s">
        <v>68</v>
      </c>
      <c r="E86" s="224" t="s">
        <v>389</v>
      </c>
      <c r="F86" s="224" t="s">
        <v>390</v>
      </c>
      <c r="G86" s="160"/>
      <c r="H86" s="160"/>
      <c r="I86" s="163"/>
      <c r="J86" s="225">
        <f>BK86</f>
        <v>0</v>
      </c>
      <c r="K86" s="160"/>
      <c r="L86" s="165"/>
      <c r="M86" s="166"/>
      <c r="N86" s="167"/>
      <c r="O86" s="167"/>
      <c r="P86" s="168">
        <f>SUM(P87:P89)</f>
        <v>0</v>
      </c>
      <c r="Q86" s="167"/>
      <c r="R86" s="168">
        <f>SUM(R87:R89)</f>
        <v>0</v>
      </c>
      <c r="S86" s="167"/>
      <c r="T86" s="169">
        <f>SUM(T87:T89)</f>
        <v>0</v>
      </c>
      <c r="AR86" s="170" t="s">
        <v>155</v>
      </c>
      <c r="AT86" s="171" t="s">
        <v>68</v>
      </c>
      <c r="AU86" s="171" t="s">
        <v>74</v>
      </c>
      <c r="AY86" s="170" t="s">
        <v>117</v>
      </c>
      <c r="BK86" s="172">
        <f>SUM(BK87:BK89)</f>
        <v>0</v>
      </c>
    </row>
    <row r="87" spans="1:65" s="2" customFormat="1" ht="16.5" customHeight="1">
      <c r="A87" s="36"/>
      <c r="B87" s="37"/>
      <c r="C87" s="173" t="s">
        <v>74</v>
      </c>
      <c r="D87" s="173" t="s">
        <v>118</v>
      </c>
      <c r="E87" s="174" t="s">
        <v>391</v>
      </c>
      <c r="F87" s="175" t="s">
        <v>392</v>
      </c>
      <c r="G87" s="176" t="s">
        <v>393</v>
      </c>
      <c r="H87" s="177">
        <v>1</v>
      </c>
      <c r="I87" s="178"/>
      <c r="J87" s="179">
        <f>ROUND(I87*H87,2)</f>
        <v>0</v>
      </c>
      <c r="K87" s="175" t="s">
        <v>122</v>
      </c>
      <c r="L87" s="41"/>
      <c r="M87" s="180" t="s">
        <v>19</v>
      </c>
      <c r="N87" s="181" t="s">
        <v>40</v>
      </c>
      <c r="O87" s="66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4" t="s">
        <v>394</v>
      </c>
      <c r="AT87" s="184" t="s">
        <v>118</v>
      </c>
      <c r="AU87" s="184" t="s">
        <v>78</v>
      </c>
      <c r="AY87" s="19" t="s">
        <v>117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19" t="s">
        <v>74</v>
      </c>
      <c r="BK87" s="185">
        <f>ROUND(I87*H87,2)</f>
        <v>0</v>
      </c>
      <c r="BL87" s="19" t="s">
        <v>394</v>
      </c>
      <c r="BM87" s="184" t="s">
        <v>395</v>
      </c>
    </row>
    <row r="88" spans="1:65" s="2" customFormat="1" ht="11.25">
      <c r="A88" s="36"/>
      <c r="B88" s="37"/>
      <c r="C88" s="38"/>
      <c r="D88" s="186" t="s">
        <v>125</v>
      </c>
      <c r="E88" s="38"/>
      <c r="F88" s="187" t="s">
        <v>396</v>
      </c>
      <c r="G88" s="38"/>
      <c r="H88" s="38"/>
      <c r="I88" s="188"/>
      <c r="J88" s="38"/>
      <c r="K88" s="38"/>
      <c r="L88" s="41"/>
      <c r="M88" s="189"/>
      <c r="N88" s="190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125</v>
      </c>
      <c r="AU88" s="19" t="s">
        <v>78</v>
      </c>
    </row>
    <row r="89" spans="1:65" s="2" customFormat="1" ht="16.5" customHeight="1">
      <c r="A89" s="36"/>
      <c r="B89" s="37"/>
      <c r="C89" s="173" t="s">
        <v>78</v>
      </c>
      <c r="D89" s="173" t="s">
        <v>118</v>
      </c>
      <c r="E89" s="174" t="s">
        <v>397</v>
      </c>
      <c r="F89" s="175" t="s">
        <v>398</v>
      </c>
      <c r="G89" s="176" t="s">
        <v>171</v>
      </c>
      <c r="H89" s="177">
        <v>1</v>
      </c>
      <c r="I89" s="178"/>
      <c r="J89" s="179">
        <f>ROUND(I89*H89,2)</f>
        <v>0</v>
      </c>
      <c r="K89" s="175" t="s">
        <v>172</v>
      </c>
      <c r="L89" s="41"/>
      <c r="M89" s="180" t="s">
        <v>19</v>
      </c>
      <c r="N89" s="181" t="s">
        <v>40</v>
      </c>
      <c r="O89" s="66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4" t="s">
        <v>123</v>
      </c>
      <c r="AT89" s="184" t="s">
        <v>118</v>
      </c>
      <c r="AU89" s="184" t="s">
        <v>78</v>
      </c>
      <c r="AY89" s="19" t="s">
        <v>117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9" t="s">
        <v>74</v>
      </c>
      <c r="BK89" s="185">
        <f>ROUND(I89*H89,2)</f>
        <v>0</v>
      </c>
      <c r="BL89" s="19" t="s">
        <v>123</v>
      </c>
      <c r="BM89" s="184" t="s">
        <v>399</v>
      </c>
    </row>
    <row r="90" spans="1:65" s="12" customFormat="1" ht="22.9" customHeight="1">
      <c r="B90" s="159"/>
      <c r="C90" s="160"/>
      <c r="D90" s="161" t="s">
        <v>68</v>
      </c>
      <c r="E90" s="224" t="s">
        <v>400</v>
      </c>
      <c r="F90" s="224" t="s">
        <v>401</v>
      </c>
      <c r="G90" s="160"/>
      <c r="H90" s="160"/>
      <c r="I90" s="163"/>
      <c r="J90" s="225">
        <f>BK90</f>
        <v>0</v>
      </c>
      <c r="K90" s="160"/>
      <c r="L90" s="165"/>
      <c r="M90" s="166"/>
      <c r="N90" s="167"/>
      <c r="O90" s="167"/>
      <c r="P90" s="168">
        <f>SUM(P91:P98)</f>
        <v>0</v>
      </c>
      <c r="Q90" s="167"/>
      <c r="R90" s="168">
        <f>SUM(R91:R98)</f>
        <v>0</v>
      </c>
      <c r="S90" s="167"/>
      <c r="T90" s="169">
        <f>SUM(T91:T98)</f>
        <v>0</v>
      </c>
      <c r="AR90" s="170" t="s">
        <v>155</v>
      </c>
      <c r="AT90" s="171" t="s">
        <v>68</v>
      </c>
      <c r="AU90" s="171" t="s">
        <v>74</v>
      </c>
      <c r="AY90" s="170" t="s">
        <v>117</v>
      </c>
      <c r="BK90" s="172">
        <f>SUM(BK91:BK98)</f>
        <v>0</v>
      </c>
    </row>
    <row r="91" spans="1:65" s="2" customFormat="1" ht="16.5" customHeight="1">
      <c r="A91" s="36"/>
      <c r="B91" s="37"/>
      <c r="C91" s="173" t="s">
        <v>136</v>
      </c>
      <c r="D91" s="173" t="s">
        <v>118</v>
      </c>
      <c r="E91" s="174" t="s">
        <v>402</v>
      </c>
      <c r="F91" s="175" t="s">
        <v>401</v>
      </c>
      <c r="G91" s="176" t="s">
        <v>393</v>
      </c>
      <c r="H91" s="177">
        <v>1</v>
      </c>
      <c r="I91" s="178"/>
      <c r="J91" s="179">
        <f>ROUND(I91*H91,2)</f>
        <v>0</v>
      </c>
      <c r="K91" s="175" t="s">
        <v>122</v>
      </c>
      <c r="L91" s="41"/>
      <c r="M91" s="180" t="s">
        <v>19</v>
      </c>
      <c r="N91" s="181" t="s">
        <v>40</v>
      </c>
      <c r="O91" s="66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4" t="s">
        <v>394</v>
      </c>
      <c r="AT91" s="184" t="s">
        <v>118</v>
      </c>
      <c r="AU91" s="184" t="s">
        <v>78</v>
      </c>
      <c r="AY91" s="19" t="s">
        <v>117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9" t="s">
        <v>74</v>
      </c>
      <c r="BK91" s="185">
        <f>ROUND(I91*H91,2)</f>
        <v>0</v>
      </c>
      <c r="BL91" s="19" t="s">
        <v>394</v>
      </c>
      <c r="BM91" s="184" t="s">
        <v>403</v>
      </c>
    </row>
    <row r="92" spans="1:65" s="2" customFormat="1" ht="11.25">
      <c r="A92" s="36"/>
      <c r="B92" s="37"/>
      <c r="C92" s="38"/>
      <c r="D92" s="186" t="s">
        <v>125</v>
      </c>
      <c r="E92" s="38"/>
      <c r="F92" s="187" t="s">
        <v>404</v>
      </c>
      <c r="G92" s="38"/>
      <c r="H92" s="38"/>
      <c r="I92" s="188"/>
      <c r="J92" s="38"/>
      <c r="K92" s="38"/>
      <c r="L92" s="41"/>
      <c r="M92" s="189"/>
      <c r="N92" s="190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125</v>
      </c>
      <c r="AU92" s="19" t="s">
        <v>78</v>
      </c>
    </row>
    <row r="93" spans="1:65" s="2" customFormat="1" ht="29.25">
      <c r="A93" s="36"/>
      <c r="B93" s="37"/>
      <c r="C93" s="38"/>
      <c r="D93" s="193" t="s">
        <v>163</v>
      </c>
      <c r="E93" s="38"/>
      <c r="F93" s="226" t="s">
        <v>405</v>
      </c>
      <c r="G93" s="38"/>
      <c r="H93" s="38"/>
      <c r="I93" s="188"/>
      <c r="J93" s="38"/>
      <c r="K93" s="38"/>
      <c r="L93" s="41"/>
      <c r="M93" s="189"/>
      <c r="N93" s="190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163</v>
      </c>
      <c r="AU93" s="19" t="s">
        <v>78</v>
      </c>
    </row>
    <row r="94" spans="1:65" s="2" customFormat="1" ht="16.5" customHeight="1">
      <c r="A94" s="36"/>
      <c r="B94" s="37"/>
      <c r="C94" s="173" t="s">
        <v>123</v>
      </c>
      <c r="D94" s="173" t="s">
        <v>118</v>
      </c>
      <c r="E94" s="174" t="s">
        <v>406</v>
      </c>
      <c r="F94" s="175" t="s">
        <v>407</v>
      </c>
      <c r="G94" s="176" t="s">
        <v>393</v>
      </c>
      <c r="H94" s="177">
        <v>1</v>
      </c>
      <c r="I94" s="178"/>
      <c r="J94" s="179">
        <f>ROUND(I94*H94,2)</f>
        <v>0</v>
      </c>
      <c r="K94" s="175" t="s">
        <v>122</v>
      </c>
      <c r="L94" s="41"/>
      <c r="M94" s="180" t="s">
        <v>19</v>
      </c>
      <c r="N94" s="181" t="s">
        <v>40</v>
      </c>
      <c r="O94" s="66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4" t="s">
        <v>394</v>
      </c>
      <c r="AT94" s="184" t="s">
        <v>118</v>
      </c>
      <c r="AU94" s="184" t="s">
        <v>78</v>
      </c>
      <c r="AY94" s="19" t="s">
        <v>117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9" t="s">
        <v>74</v>
      </c>
      <c r="BK94" s="185">
        <f>ROUND(I94*H94,2)</f>
        <v>0</v>
      </c>
      <c r="BL94" s="19" t="s">
        <v>394</v>
      </c>
      <c r="BM94" s="184" t="s">
        <v>408</v>
      </c>
    </row>
    <row r="95" spans="1:65" s="2" customFormat="1" ht="11.25">
      <c r="A95" s="36"/>
      <c r="B95" s="37"/>
      <c r="C95" s="38"/>
      <c r="D95" s="186" t="s">
        <v>125</v>
      </c>
      <c r="E95" s="38"/>
      <c r="F95" s="187" t="s">
        <v>409</v>
      </c>
      <c r="G95" s="38"/>
      <c r="H95" s="38"/>
      <c r="I95" s="188"/>
      <c r="J95" s="38"/>
      <c r="K95" s="38"/>
      <c r="L95" s="41"/>
      <c r="M95" s="189"/>
      <c r="N95" s="190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125</v>
      </c>
      <c r="AU95" s="19" t="s">
        <v>78</v>
      </c>
    </row>
    <row r="96" spans="1:65" s="2" customFormat="1" ht="16.5" customHeight="1">
      <c r="A96" s="36"/>
      <c r="B96" s="37"/>
      <c r="C96" s="173" t="s">
        <v>155</v>
      </c>
      <c r="D96" s="173" t="s">
        <v>118</v>
      </c>
      <c r="E96" s="174" t="s">
        <v>410</v>
      </c>
      <c r="F96" s="175" t="s">
        <v>411</v>
      </c>
      <c r="G96" s="176" t="s">
        <v>393</v>
      </c>
      <c r="H96" s="177">
        <v>1</v>
      </c>
      <c r="I96" s="178"/>
      <c r="J96" s="179">
        <f>ROUND(I96*H96,2)</f>
        <v>0</v>
      </c>
      <c r="K96" s="175" t="s">
        <v>122</v>
      </c>
      <c r="L96" s="41"/>
      <c r="M96" s="180" t="s">
        <v>19</v>
      </c>
      <c r="N96" s="181" t="s">
        <v>40</v>
      </c>
      <c r="O96" s="66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4" t="s">
        <v>394</v>
      </c>
      <c r="AT96" s="184" t="s">
        <v>118</v>
      </c>
      <c r="AU96" s="184" t="s">
        <v>78</v>
      </c>
      <c r="AY96" s="19" t="s">
        <v>117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9" t="s">
        <v>74</v>
      </c>
      <c r="BK96" s="185">
        <f>ROUND(I96*H96,2)</f>
        <v>0</v>
      </c>
      <c r="BL96" s="19" t="s">
        <v>394</v>
      </c>
      <c r="BM96" s="184" t="s">
        <v>412</v>
      </c>
    </row>
    <row r="97" spans="1:65" s="2" customFormat="1" ht="11.25">
      <c r="A97" s="36"/>
      <c r="B97" s="37"/>
      <c r="C97" s="38"/>
      <c r="D97" s="186" t="s">
        <v>125</v>
      </c>
      <c r="E97" s="38"/>
      <c r="F97" s="187" t="s">
        <v>413</v>
      </c>
      <c r="G97" s="38"/>
      <c r="H97" s="38"/>
      <c r="I97" s="188"/>
      <c r="J97" s="38"/>
      <c r="K97" s="38"/>
      <c r="L97" s="41"/>
      <c r="M97" s="189"/>
      <c r="N97" s="190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125</v>
      </c>
      <c r="AU97" s="19" t="s">
        <v>78</v>
      </c>
    </row>
    <row r="98" spans="1:65" s="2" customFormat="1" ht="16.5" customHeight="1">
      <c r="A98" s="36"/>
      <c r="B98" s="37"/>
      <c r="C98" s="173" t="s">
        <v>161</v>
      </c>
      <c r="D98" s="173" t="s">
        <v>118</v>
      </c>
      <c r="E98" s="174" t="s">
        <v>414</v>
      </c>
      <c r="F98" s="175" t="s">
        <v>415</v>
      </c>
      <c r="G98" s="176" t="s">
        <v>171</v>
      </c>
      <c r="H98" s="177">
        <v>1</v>
      </c>
      <c r="I98" s="178"/>
      <c r="J98" s="179">
        <f>ROUND(I98*H98,2)</f>
        <v>0</v>
      </c>
      <c r="K98" s="175" t="s">
        <v>19</v>
      </c>
      <c r="L98" s="41"/>
      <c r="M98" s="180" t="s">
        <v>19</v>
      </c>
      <c r="N98" s="181" t="s">
        <v>40</v>
      </c>
      <c r="O98" s="66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4" t="s">
        <v>123</v>
      </c>
      <c r="AT98" s="184" t="s">
        <v>118</v>
      </c>
      <c r="AU98" s="184" t="s">
        <v>78</v>
      </c>
      <c r="AY98" s="19" t="s">
        <v>117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9" t="s">
        <v>74</v>
      </c>
      <c r="BK98" s="185">
        <f>ROUND(I98*H98,2)</f>
        <v>0</v>
      </c>
      <c r="BL98" s="19" t="s">
        <v>123</v>
      </c>
      <c r="BM98" s="184" t="s">
        <v>416</v>
      </c>
    </row>
    <row r="99" spans="1:65" s="12" customFormat="1" ht="22.9" customHeight="1">
      <c r="B99" s="159"/>
      <c r="C99" s="160"/>
      <c r="D99" s="161" t="s">
        <v>68</v>
      </c>
      <c r="E99" s="224" t="s">
        <v>417</v>
      </c>
      <c r="F99" s="224" t="s">
        <v>418</v>
      </c>
      <c r="G99" s="160"/>
      <c r="H99" s="160"/>
      <c r="I99" s="163"/>
      <c r="J99" s="225">
        <f>BK99</f>
        <v>0</v>
      </c>
      <c r="K99" s="160"/>
      <c r="L99" s="165"/>
      <c r="M99" s="166"/>
      <c r="N99" s="167"/>
      <c r="O99" s="167"/>
      <c r="P99" s="168">
        <f>SUM(P100:P101)</f>
        <v>0</v>
      </c>
      <c r="Q99" s="167"/>
      <c r="R99" s="168">
        <f>SUM(R100:R101)</f>
        <v>0</v>
      </c>
      <c r="S99" s="167"/>
      <c r="T99" s="169">
        <f>SUM(T100:T101)</f>
        <v>0</v>
      </c>
      <c r="AR99" s="170" t="s">
        <v>155</v>
      </c>
      <c r="AT99" s="171" t="s">
        <v>68</v>
      </c>
      <c r="AU99" s="171" t="s">
        <v>74</v>
      </c>
      <c r="AY99" s="170" t="s">
        <v>117</v>
      </c>
      <c r="BK99" s="172">
        <f>SUM(BK100:BK101)</f>
        <v>0</v>
      </c>
    </row>
    <row r="100" spans="1:65" s="2" customFormat="1" ht="16.5" customHeight="1">
      <c r="A100" s="36"/>
      <c r="B100" s="37"/>
      <c r="C100" s="173" t="s">
        <v>168</v>
      </c>
      <c r="D100" s="173" t="s">
        <v>118</v>
      </c>
      <c r="E100" s="174" t="s">
        <v>419</v>
      </c>
      <c r="F100" s="175" t="s">
        <v>420</v>
      </c>
      <c r="G100" s="176" t="s">
        <v>171</v>
      </c>
      <c r="H100" s="177">
        <v>1</v>
      </c>
      <c r="I100" s="178"/>
      <c r="J100" s="179">
        <f>ROUND(I100*H100,2)</f>
        <v>0</v>
      </c>
      <c r="K100" s="175" t="s">
        <v>122</v>
      </c>
      <c r="L100" s="41"/>
      <c r="M100" s="180" t="s">
        <v>19</v>
      </c>
      <c r="N100" s="181" t="s">
        <v>40</v>
      </c>
      <c r="O100" s="66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4" t="s">
        <v>394</v>
      </c>
      <c r="AT100" s="184" t="s">
        <v>118</v>
      </c>
      <c r="AU100" s="184" t="s">
        <v>78</v>
      </c>
      <c r="AY100" s="19" t="s">
        <v>117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9" t="s">
        <v>74</v>
      </c>
      <c r="BK100" s="185">
        <f>ROUND(I100*H100,2)</f>
        <v>0</v>
      </c>
      <c r="BL100" s="19" t="s">
        <v>394</v>
      </c>
      <c r="BM100" s="184" t="s">
        <v>421</v>
      </c>
    </row>
    <row r="101" spans="1:65" s="2" customFormat="1" ht="11.25">
      <c r="A101" s="36"/>
      <c r="B101" s="37"/>
      <c r="C101" s="38"/>
      <c r="D101" s="186" t="s">
        <v>125</v>
      </c>
      <c r="E101" s="38"/>
      <c r="F101" s="187" t="s">
        <v>422</v>
      </c>
      <c r="G101" s="38"/>
      <c r="H101" s="38"/>
      <c r="I101" s="188"/>
      <c r="J101" s="38"/>
      <c r="K101" s="38"/>
      <c r="L101" s="41"/>
      <c r="M101" s="189"/>
      <c r="N101" s="190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125</v>
      </c>
      <c r="AU101" s="19" t="s">
        <v>78</v>
      </c>
    </row>
    <row r="102" spans="1:65" s="12" customFormat="1" ht="22.9" customHeight="1">
      <c r="B102" s="159"/>
      <c r="C102" s="160"/>
      <c r="D102" s="161" t="s">
        <v>68</v>
      </c>
      <c r="E102" s="224" t="s">
        <v>423</v>
      </c>
      <c r="F102" s="224" t="s">
        <v>424</v>
      </c>
      <c r="G102" s="160"/>
      <c r="H102" s="160"/>
      <c r="I102" s="163"/>
      <c r="J102" s="225">
        <f>BK102</f>
        <v>0</v>
      </c>
      <c r="K102" s="160"/>
      <c r="L102" s="165"/>
      <c r="M102" s="166"/>
      <c r="N102" s="167"/>
      <c r="O102" s="167"/>
      <c r="P102" s="168">
        <f>SUM(P103:P104)</f>
        <v>0</v>
      </c>
      <c r="Q102" s="167"/>
      <c r="R102" s="168">
        <f>SUM(R103:R104)</f>
        <v>0</v>
      </c>
      <c r="S102" s="167"/>
      <c r="T102" s="169">
        <f>SUM(T103:T104)</f>
        <v>0</v>
      </c>
      <c r="AR102" s="170" t="s">
        <v>155</v>
      </c>
      <c r="AT102" s="171" t="s">
        <v>68</v>
      </c>
      <c r="AU102" s="171" t="s">
        <v>74</v>
      </c>
      <c r="AY102" s="170" t="s">
        <v>117</v>
      </c>
      <c r="BK102" s="172">
        <f>SUM(BK103:BK104)</f>
        <v>0</v>
      </c>
    </row>
    <row r="103" spans="1:65" s="2" customFormat="1" ht="16.5" customHeight="1">
      <c r="A103" s="36"/>
      <c r="B103" s="37"/>
      <c r="C103" s="173" t="s">
        <v>153</v>
      </c>
      <c r="D103" s="173" t="s">
        <v>118</v>
      </c>
      <c r="E103" s="174" t="s">
        <v>425</v>
      </c>
      <c r="F103" s="175" t="s">
        <v>426</v>
      </c>
      <c r="G103" s="176" t="s">
        <v>171</v>
      </c>
      <c r="H103" s="177">
        <v>1</v>
      </c>
      <c r="I103" s="178"/>
      <c r="J103" s="179">
        <f>ROUND(I103*H103,2)</f>
        <v>0</v>
      </c>
      <c r="K103" s="175" t="s">
        <v>427</v>
      </c>
      <c r="L103" s="41"/>
      <c r="M103" s="180" t="s">
        <v>19</v>
      </c>
      <c r="N103" s="181" t="s">
        <v>40</v>
      </c>
      <c r="O103" s="66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4" t="s">
        <v>394</v>
      </c>
      <c r="AT103" s="184" t="s">
        <v>118</v>
      </c>
      <c r="AU103" s="184" t="s">
        <v>78</v>
      </c>
      <c r="AY103" s="19" t="s">
        <v>117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9" t="s">
        <v>74</v>
      </c>
      <c r="BK103" s="185">
        <f>ROUND(I103*H103,2)</f>
        <v>0</v>
      </c>
      <c r="BL103" s="19" t="s">
        <v>394</v>
      </c>
      <c r="BM103" s="184" t="s">
        <v>428</v>
      </c>
    </row>
    <row r="104" spans="1:65" s="2" customFormat="1" ht="11.25">
      <c r="A104" s="36"/>
      <c r="B104" s="37"/>
      <c r="C104" s="38"/>
      <c r="D104" s="186" t="s">
        <v>125</v>
      </c>
      <c r="E104" s="38"/>
      <c r="F104" s="187" t="s">
        <v>429</v>
      </c>
      <c r="G104" s="38"/>
      <c r="H104" s="38"/>
      <c r="I104" s="188"/>
      <c r="J104" s="38"/>
      <c r="K104" s="38"/>
      <c r="L104" s="41"/>
      <c r="M104" s="232"/>
      <c r="N104" s="233"/>
      <c r="O104" s="229"/>
      <c r="P104" s="229"/>
      <c r="Q104" s="229"/>
      <c r="R104" s="229"/>
      <c r="S104" s="229"/>
      <c r="T104" s="234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125</v>
      </c>
      <c r="AU104" s="19" t="s">
        <v>78</v>
      </c>
    </row>
    <row r="105" spans="1:65" s="2" customFormat="1" ht="6.95" customHeight="1">
      <c r="A105" s="36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1"/>
      <c r="M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</sheetData>
  <sheetProtection algorithmName="SHA-512" hashValue="KKPYggtmZp981nZBGC8AeOjjHf8vFIV5FrVsY7qFKSlA6G8bfP/mG/CowxtofWTDEh9Ie9ZHnWHUbC2058lNlw==" saltValue="F9Ctlk8DQte5BjuphGSDGM2w2IVWyhSzA4jxjeP2UWBTxlEfeg/4WviFNycR1tjdf8y2kpOpaZok1ERLNo2ROQ==" spinCount="100000" sheet="1" objects="1" scenarios="1" formatColumns="0" formatRows="0" autoFilter="0"/>
  <autoFilter ref="C83:K104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/>
    <hyperlink ref="F92" r:id="rId2"/>
    <hyperlink ref="F95" r:id="rId3"/>
    <hyperlink ref="F97" r:id="rId4"/>
    <hyperlink ref="F101" r:id="rId5"/>
    <hyperlink ref="F104" r:id="rId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35" customWidth="1"/>
    <col min="2" max="2" width="1.6640625" style="235" customWidth="1"/>
    <col min="3" max="4" width="5" style="235" customWidth="1"/>
    <col min="5" max="5" width="11.6640625" style="235" customWidth="1"/>
    <col min="6" max="6" width="9.1640625" style="235" customWidth="1"/>
    <col min="7" max="7" width="5" style="235" customWidth="1"/>
    <col min="8" max="8" width="77.83203125" style="235" customWidth="1"/>
    <col min="9" max="10" width="20" style="235" customWidth="1"/>
    <col min="11" max="11" width="1.6640625" style="235" customWidth="1"/>
  </cols>
  <sheetData>
    <row r="1" spans="2:11" s="1" customFormat="1" ht="37.5" customHeight="1"/>
    <row r="2" spans="2:11" s="1" customFormat="1" ht="7.5" customHeight="1">
      <c r="B2" s="236"/>
      <c r="C2" s="237"/>
      <c r="D2" s="237"/>
      <c r="E2" s="237"/>
      <c r="F2" s="237"/>
      <c r="G2" s="237"/>
      <c r="H2" s="237"/>
      <c r="I2" s="237"/>
      <c r="J2" s="237"/>
      <c r="K2" s="238"/>
    </row>
    <row r="3" spans="2:11" s="16" customFormat="1" ht="45" customHeight="1">
      <c r="B3" s="239"/>
      <c r="C3" s="374" t="s">
        <v>430</v>
      </c>
      <c r="D3" s="374"/>
      <c r="E3" s="374"/>
      <c r="F3" s="374"/>
      <c r="G3" s="374"/>
      <c r="H3" s="374"/>
      <c r="I3" s="374"/>
      <c r="J3" s="374"/>
      <c r="K3" s="240"/>
    </row>
    <row r="4" spans="2:11" s="1" customFormat="1" ht="25.5" customHeight="1">
      <c r="B4" s="241"/>
      <c r="C4" s="373" t="s">
        <v>431</v>
      </c>
      <c r="D4" s="373"/>
      <c r="E4" s="373"/>
      <c r="F4" s="373"/>
      <c r="G4" s="373"/>
      <c r="H4" s="373"/>
      <c r="I4" s="373"/>
      <c r="J4" s="373"/>
      <c r="K4" s="242"/>
    </row>
    <row r="5" spans="2:11" s="1" customFormat="1" ht="5.25" customHeight="1">
      <c r="B5" s="241"/>
      <c r="C5" s="243"/>
      <c r="D5" s="243"/>
      <c r="E5" s="243"/>
      <c r="F5" s="243"/>
      <c r="G5" s="243"/>
      <c r="H5" s="243"/>
      <c r="I5" s="243"/>
      <c r="J5" s="243"/>
      <c r="K5" s="242"/>
    </row>
    <row r="6" spans="2:11" s="1" customFormat="1" ht="15" customHeight="1">
      <c r="B6" s="241"/>
      <c r="C6" s="372" t="s">
        <v>432</v>
      </c>
      <c r="D6" s="372"/>
      <c r="E6" s="372"/>
      <c r="F6" s="372"/>
      <c r="G6" s="372"/>
      <c r="H6" s="372"/>
      <c r="I6" s="372"/>
      <c r="J6" s="372"/>
      <c r="K6" s="242"/>
    </row>
    <row r="7" spans="2:11" s="1" customFormat="1" ht="15" customHeight="1">
      <c r="B7" s="245"/>
      <c r="C7" s="372" t="s">
        <v>433</v>
      </c>
      <c r="D7" s="372"/>
      <c r="E7" s="372"/>
      <c r="F7" s="372"/>
      <c r="G7" s="372"/>
      <c r="H7" s="372"/>
      <c r="I7" s="372"/>
      <c r="J7" s="372"/>
      <c r="K7" s="242"/>
    </row>
    <row r="8" spans="2:11" s="1" customFormat="1" ht="12.75" customHeight="1">
      <c r="B8" s="245"/>
      <c r="C8" s="244"/>
      <c r="D8" s="244"/>
      <c r="E8" s="244"/>
      <c r="F8" s="244"/>
      <c r="G8" s="244"/>
      <c r="H8" s="244"/>
      <c r="I8" s="244"/>
      <c r="J8" s="244"/>
      <c r="K8" s="242"/>
    </row>
    <row r="9" spans="2:11" s="1" customFormat="1" ht="15" customHeight="1">
      <c r="B9" s="245"/>
      <c r="C9" s="372" t="s">
        <v>434</v>
      </c>
      <c r="D9" s="372"/>
      <c r="E9" s="372"/>
      <c r="F9" s="372"/>
      <c r="G9" s="372"/>
      <c r="H9" s="372"/>
      <c r="I9" s="372"/>
      <c r="J9" s="372"/>
      <c r="K9" s="242"/>
    </row>
    <row r="10" spans="2:11" s="1" customFormat="1" ht="15" customHeight="1">
      <c r="B10" s="245"/>
      <c r="C10" s="244"/>
      <c r="D10" s="372" t="s">
        <v>435</v>
      </c>
      <c r="E10" s="372"/>
      <c r="F10" s="372"/>
      <c r="G10" s="372"/>
      <c r="H10" s="372"/>
      <c r="I10" s="372"/>
      <c r="J10" s="372"/>
      <c r="K10" s="242"/>
    </row>
    <row r="11" spans="2:11" s="1" customFormat="1" ht="15" customHeight="1">
      <c r="B11" s="245"/>
      <c r="C11" s="246"/>
      <c r="D11" s="372" t="s">
        <v>436</v>
      </c>
      <c r="E11" s="372"/>
      <c r="F11" s="372"/>
      <c r="G11" s="372"/>
      <c r="H11" s="372"/>
      <c r="I11" s="372"/>
      <c r="J11" s="372"/>
      <c r="K11" s="242"/>
    </row>
    <row r="12" spans="2:11" s="1" customFormat="1" ht="15" customHeight="1">
      <c r="B12" s="245"/>
      <c r="C12" s="246"/>
      <c r="D12" s="244"/>
      <c r="E12" s="244"/>
      <c r="F12" s="244"/>
      <c r="G12" s="244"/>
      <c r="H12" s="244"/>
      <c r="I12" s="244"/>
      <c r="J12" s="244"/>
      <c r="K12" s="242"/>
    </row>
    <row r="13" spans="2:11" s="1" customFormat="1" ht="15" customHeight="1">
      <c r="B13" s="245"/>
      <c r="C13" s="246"/>
      <c r="D13" s="247" t="s">
        <v>437</v>
      </c>
      <c r="E13" s="244"/>
      <c r="F13" s="244"/>
      <c r="G13" s="244"/>
      <c r="H13" s="244"/>
      <c r="I13" s="244"/>
      <c r="J13" s="244"/>
      <c r="K13" s="242"/>
    </row>
    <row r="14" spans="2:11" s="1" customFormat="1" ht="12.75" customHeight="1">
      <c r="B14" s="245"/>
      <c r="C14" s="246"/>
      <c r="D14" s="246"/>
      <c r="E14" s="246"/>
      <c r="F14" s="246"/>
      <c r="G14" s="246"/>
      <c r="H14" s="246"/>
      <c r="I14" s="246"/>
      <c r="J14" s="246"/>
      <c r="K14" s="242"/>
    </row>
    <row r="15" spans="2:11" s="1" customFormat="1" ht="15" customHeight="1">
      <c r="B15" s="245"/>
      <c r="C15" s="246"/>
      <c r="D15" s="372" t="s">
        <v>438</v>
      </c>
      <c r="E15" s="372"/>
      <c r="F15" s="372"/>
      <c r="G15" s="372"/>
      <c r="H15" s="372"/>
      <c r="I15" s="372"/>
      <c r="J15" s="372"/>
      <c r="K15" s="242"/>
    </row>
    <row r="16" spans="2:11" s="1" customFormat="1" ht="15" customHeight="1">
      <c r="B16" s="245"/>
      <c r="C16" s="246"/>
      <c r="D16" s="372" t="s">
        <v>439</v>
      </c>
      <c r="E16" s="372"/>
      <c r="F16" s="372"/>
      <c r="G16" s="372"/>
      <c r="H16" s="372"/>
      <c r="I16" s="372"/>
      <c r="J16" s="372"/>
      <c r="K16" s="242"/>
    </row>
    <row r="17" spans="2:11" s="1" customFormat="1" ht="15" customHeight="1">
      <c r="B17" s="245"/>
      <c r="C17" s="246"/>
      <c r="D17" s="372" t="s">
        <v>440</v>
      </c>
      <c r="E17" s="372"/>
      <c r="F17" s="372"/>
      <c r="G17" s="372"/>
      <c r="H17" s="372"/>
      <c r="I17" s="372"/>
      <c r="J17" s="372"/>
      <c r="K17" s="242"/>
    </row>
    <row r="18" spans="2:11" s="1" customFormat="1" ht="15" customHeight="1">
      <c r="B18" s="245"/>
      <c r="C18" s="246"/>
      <c r="D18" s="246"/>
      <c r="E18" s="248" t="s">
        <v>76</v>
      </c>
      <c r="F18" s="372" t="s">
        <v>441</v>
      </c>
      <c r="G18" s="372"/>
      <c r="H18" s="372"/>
      <c r="I18" s="372"/>
      <c r="J18" s="372"/>
      <c r="K18" s="242"/>
    </row>
    <row r="19" spans="2:11" s="1" customFormat="1" ht="15" customHeight="1">
      <c r="B19" s="245"/>
      <c r="C19" s="246"/>
      <c r="D19" s="246"/>
      <c r="E19" s="248" t="s">
        <v>442</v>
      </c>
      <c r="F19" s="372" t="s">
        <v>443</v>
      </c>
      <c r="G19" s="372"/>
      <c r="H19" s="372"/>
      <c r="I19" s="372"/>
      <c r="J19" s="372"/>
      <c r="K19" s="242"/>
    </row>
    <row r="20" spans="2:11" s="1" customFormat="1" ht="15" customHeight="1">
      <c r="B20" s="245"/>
      <c r="C20" s="246"/>
      <c r="D20" s="246"/>
      <c r="E20" s="248" t="s">
        <v>444</v>
      </c>
      <c r="F20" s="372" t="s">
        <v>445</v>
      </c>
      <c r="G20" s="372"/>
      <c r="H20" s="372"/>
      <c r="I20" s="372"/>
      <c r="J20" s="372"/>
      <c r="K20" s="242"/>
    </row>
    <row r="21" spans="2:11" s="1" customFormat="1" ht="15" customHeight="1">
      <c r="B21" s="245"/>
      <c r="C21" s="246"/>
      <c r="D21" s="246"/>
      <c r="E21" s="248" t="s">
        <v>446</v>
      </c>
      <c r="F21" s="372" t="s">
        <v>447</v>
      </c>
      <c r="G21" s="372"/>
      <c r="H21" s="372"/>
      <c r="I21" s="372"/>
      <c r="J21" s="372"/>
      <c r="K21" s="242"/>
    </row>
    <row r="22" spans="2:11" s="1" customFormat="1" ht="15" customHeight="1">
      <c r="B22" s="245"/>
      <c r="C22" s="246"/>
      <c r="D22" s="246"/>
      <c r="E22" s="248" t="s">
        <v>371</v>
      </c>
      <c r="F22" s="372" t="s">
        <v>372</v>
      </c>
      <c r="G22" s="372"/>
      <c r="H22" s="372"/>
      <c r="I22" s="372"/>
      <c r="J22" s="372"/>
      <c r="K22" s="242"/>
    </row>
    <row r="23" spans="2:11" s="1" customFormat="1" ht="15" customHeight="1">
      <c r="B23" s="245"/>
      <c r="C23" s="246"/>
      <c r="D23" s="246"/>
      <c r="E23" s="248" t="s">
        <v>448</v>
      </c>
      <c r="F23" s="372" t="s">
        <v>449</v>
      </c>
      <c r="G23" s="372"/>
      <c r="H23" s="372"/>
      <c r="I23" s="372"/>
      <c r="J23" s="372"/>
      <c r="K23" s="242"/>
    </row>
    <row r="24" spans="2:11" s="1" customFormat="1" ht="12.75" customHeight="1">
      <c r="B24" s="245"/>
      <c r="C24" s="246"/>
      <c r="D24" s="246"/>
      <c r="E24" s="246"/>
      <c r="F24" s="246"/>
      <c r="G24" s="246"/>
      <c r="H24" s="246"/>
      <c r="I24" s="246"/>
      <c r="J24" s="246"/>
      <c r="K24" s="242"/>
    </row>
    <row r="25" spans="2:11" s="1" customFormat="1" ht="15" customHeight="1">
      <c r="B25" s="245"/>
      <c r="C25" s="372" t="s">
        <v>450</v>
      </c>
      <c r="D25" s="372"/>
      <c r="E25" s="372"/>
      <c r="F25" s="372"/>
      <c r="G25" s="372"/>
      <c r="H25" s="372"/>
      <c r="I25" s="372"/>
      <c r="J25" s="372"/>
      <c r="K25" s="242"/>
    </row>
    <row r="26" spans="2:11" s="1" customFormat="1" ht="15" customHeight="1">
      <c r="B26" s="245"/>
      <c r="C26" s="372" t="s">
        <v>451</v>
      </c>
      <c r="D26" s="372"/>
      <c r="E26" s="372"/>
      <c r="F26" s="372"/>
      <c r="G26" s="372"/>
      <c r="H26" s="372"/>
      <c r="I26" s="372"/>
      <c r="J26" s="372"/>
      <c r="K26" s="242"/>
    </row>
    <row r="27" spans="2:11" s="1" customFormat="1" ht="15" customHeight="1">
      <c r="B27" s="245"/>
      <c r="C27" s="244"/>
      <c r="D27" s="372" t="s">
        <v>452</v>
      </c>
      <c r="E27" s="372"/>
      <c r="F27" s="372"/>
      <c r="G27" s="372"/>
      <c r="H27" s="372"/>
      <c r="I27" s="372"/>
      <c r="J27" s="372"/>
      <c r="K27" s="242"/>
    </row>
    <row r="28" spans="2:11" s="1" customFormat="1" ht="15" customHeight="1">
      <c r="B28" s="245"/>
      <c r="C28" s="246"/>
      <c r="D28" s="372" t="s">
        <v>453</v>
      </c>
      <c r="E28" s="372"/>
      <c r="F28" s="372"/>
      <c r="G28" s="372"/>
      <c r="H28" s="372"/>
      <c r="I28" s="372"/>
      <c r="J28" s="372"/>
      <c r="K28" s="242"/>
    </row>
    <row r="29" spans="2:11" s="1" customFormat="1" ht="12.75" customHeight="1">
      <c r="B29" s="245"/>
      <c r="C29" s="246"/>
      <c r="D29" s="246"/>
      <c r="E29" s="246"/>
      <c r="F29" s="246"/>
      <c r="G29" s="246"/>
      <c r="H29" s="246"/>
      <c r="I29" s="246"/>
      <c r="J29" s="246"/>
      <c r="K29" s="242"/>
    </row>
    <row r="30" spans="2:11" s="1" customFormat="1" ht="15" customHeight="1">
      <c r="B30" s="245"/>
      <c r="C30" s="246"/>
      <c r="D30" s="372" t="s">
        <v>454</v>
      </c>
      <c r="E30" s="372"/>
      <c r="F30" s="372"/>
      <c r="G30" s="372"/>
      <c r="H30" s="372"/>
      <c r="I30" s="372"/>
      <c r="J30" s="372"/>
      <c r="K30" s="242"/>
    </row>
    <row r="31" spans="2:11" s="1" customFormat="1" ht="15" customHeight="1">
      <c r="B31" s="245"/>
      <c r="C31" s="246"/>
      <c r="D31" s="372" t="s">
        <v>455</v>
      </c>
      <c r="E31" s="372"/>
      <c r="F31" s="372"/>
      <c r="G31" s="372"/>
      <c r="H31" s="372"/>
      <c r="I31" s="372"/>
      <c r="J31" s="372"/>
      <c r="K31" s="242"/>
    </row>
    <row r="32" spans="2:11" s="1" customFormat="1" ht="12.75" customHeight="1">
      <c r="B32" s="245"/>
      <c r="C32" s="246"/>
      <c r="D32" s="246"/>
      <c r="E32" s="246"/>
      <c r="F32" s="246"/>
      <c r="G32" s="246"/>
      <c r="H32" s="246"/>
      <c r="I32" s="246"/>
      <c r="J32" s="246"/>
      <c r="K32" s="242"/>
    </row>
    <row r="33" spans="2:11" s="1" customFormat="1" ht="15" customHeight="1">
      <c r="B33" s="245"/>
      <c r="C33" s="246"/>
      <c r="D33" s="372" t="s">
        <v>456</v>
      </c>
      <c r="E33" s="372"/>
      <c r="F33" s="372"/>
      <c r="G33" s="372"/>
      <c r="H33" s="372"/>
      <c r="I33" s="372"/>
      <c r="J33" s="372"/>
      <c r="K33" s="242"/>
    </row>
    <row r="34" spans="2:11" s="1" customFormat="1" ht="15" customHeight="1">
      <c r="B34" s="245"/>
      <c r="C34" s="246"/>
      <c r="D34" s="372" t="s">
        <v>457</v>
      </c>
      <c r="E34" s="372"/>
      <c r="F34" s="372"/>
      <c r="G34" s="372"/>
      <c r="H34" s="372"/>
      <c r="I34" s="372"/>
      <c r="J34" s="372"/>
      <c r="K34" s="242"/>
    </row>
    <row r="35" spans="2:11" s="1" customFormat="1" ht="15" customHeight="1">
      <c r="B35" s="245"/>
      <c r="C35" s="246"/>
      <c r="D35" s="372" t="s">
        <v>458</v>
      </c>
      <c r="E35" s="372"/>
      <c r="F35" s="372"/>
      <c r="G35" s="372"/>
      <c r="H35" s="372"/>
      <c r="I35" s="372"/>
      <c r="J35" s="372"/>
      <c r="K35" s="242"/>
    </row>
    <row r="36" spans="2:11" s="1" customFormat="1" ht="15" customHeight="1">
      <c r="B36" s="245"/>
      <c r="C36" s="246"/>
      <c r="D36" s="244"/>
      <c r="E36" s="247" t="s">
        <v>103</v>
      </c>
      <c r="F36" s="244"/>
      <c r="G36" s="372" t="s">
        <v>459</v>
      </c>
      <c r="H36" s="372"/>
      <c r="I36" s="372"/>
      <c r="J36" s="372"/>
      <c r="K36" s="242"/>
    </row>
    <row r="37" spans="2:11" s="1" customFormat="1" ht="30.75" customHeight="1">
      <c r="B37" s="245"/>
      <c r="C37" s="246"/>
      <c r="D37" s="244"/>
      <c r="E37" s="247" t="s">
        <v>460</v>
      </c>
      <c r="F37" s="244"/>
      <c r="G37" s="372" t="s">
        <v>461</v>
      </c>
      <c r="H37" s="372"/>
      <c r="I37" s="372"/>
      <c r="J37" s="372"/>
      <c r="K37" s="242"/>
    </row>
    <row r="38" spans="2:11" s="1" customFormat="1" ht="15" customHeight="1">
      <c r="B38" s="245"/>
      <c r="C38" s="246"/>
      <c r="D38" s="244"/>
      <c r="E38" s="247" t="s">
        <v>50</v>
      </c>
      <c r="F38" s="244"/>
      <c r="G38" s="372" t="s">
        <v>462</v>
      </c>
      <c r="H38" s="372"/>
      <c r="I38" s="372"/>
      <c r="J38" s="372"/>
      <c r="K38" s="242"/>
    </row>
    <row r="39" spans="2:11" s="1" customFormat="1" ht="15" customHeight="1">
      <c r="B39" s="245"/>
      <c r="C39" s="246"/>
      <c r="D39" s="244"/>
      <c r="E39" s="247" t="s">
        <v>51</v>
      </c>
      <c r="F39" s="244"/>
      <c r="G39" s="372" t="s">
        <v>463</v>
      </c>
      <c r="H39" s="372"/>
      <c r="I39" s="372"/>
      <c r="J39" s="372"/>
      <c r="K39" s="242"/>
    </row>
    <row r="40" spans="2:11" s="1" customFormat="1" ht="15" customHeight="1">
      <c r="B40" s="245"/>
      <c r="C40" s="246"/>
      <c r="D40" s="244"/>
      <c r="E40" s="247" t="s">
        <v>104</v>
      </c>
      <c r="F40" s="244"/>
      <c r="G40" s="372" t="s">
        <v>464</v>
      </c>
      <c r="H40" s="372"/>
      <c r="I40" s="372"/>
      <c r="J40" s="372"/>
      <c r="K40" s="242"/>
    </row>
    <row r="41" spans="2:11" s="1" customFormat="1" ht="15" customHeight="1">
      <c r="B41" s="245"/>
      <c r="C41" s="246"/>
      <c r="D41" s="244"/>
      <c r="E41" s="247" t="s">
        <v>105</v>
      </c>
      <c r="F41" s="244"/>
      <c r="G41" s="372" t="s">
        <v>465</v>
      </c>
      <c r="H41" s="372"/>
      <c r="I41" s="372"/>
      <c r="J41" s="372"/>
      <c r="K41" s="242"/>
    </row>
    <row r="42" spans="2:11" s="1" customFormat="1" ht="15" customHeight="1">
      <c r="B42" s="245"/>
      <c r="C42" s="246"/>
      <c r="D42" s="244"/>
      <c r="E42" s="247" t="s">
        <v>466</v>
      </c>
      <c r="F42" s="244"/>
      <c r="G42" s="372" t="s">
        <v>467</v>
      </c>
      <c r="H42" s="372"/>
      <c r="I42" s="372"/>
      <c r="J42" s="372"/>
      <c r="K42" s="242"/>
    </row>
    <row r="43" spans="2:11" s="1" customFormat="1" ht="15" customHeight="1">
      <c r="B43" s="245"/>
      <c r="C43" s="246"/>
      <c r="D43" s="244"/>
      <c r="E43" s="247"/>
      <c r="F43" s="244"/>
      <c r="G43" s="372" t="s">
        <v>468</v>
      </c>
      <c r="H43" s="372"/>
      <c r="I43" s="372"/>
      <c r="J43" s="372"/>
      <c r="K43" s="242"/>
    </row>
    <row r="44" spans="2:11" s="1" customFormat="1" ht="15" customHeight="1">
      <c r="B44" s="245"/>
      <c r="C44" s="246"/>
      <c r="D44" s="244"/>
      <c r="E44" s="247" t="s">
        <v>469</v>
      </c>
      <c r="F44" s="244"/>
      <c r="G44" s="372" t="s">
        <v>470</v>
      </c>
      <c r="H44" s="372"/>
      <c r="I44" s="372"/>
      <c r="J44" s="372"/>
      <c r="K44" s="242"/>
    </row>
    <row r="45" spans="2:11" s="1" customFormat="1" ht="15" customHeight="1">
      <c r="B45" s="245"/>
      <c r="C45" s="246"/>
      <c r="D45" s="244"/>
      <c r="E45" s="247" t="s">
        <v>107</v>
      </c>
      <c r="F45" s="244"/>
      <c r="G45" s="372" t="s">
        <v>471</v>
      </c>
      <c r="H45" s="372"/>
      <c r="I45" s="372"/>
      <c r="J45" s="372"/>
      <c r="K45" s="242"/>
    </row>
    <row r="46" spans="2:11" s="1" customFormat="1" ht="12.75" customHeight="1">
      <c r="B46" s="245"/>
      <c r="C46" s="246"/>
      <c r="D46" s="244"/>
      <c r="E46" s="244"/>
      <c r="F46" s="244"/>
      <c r="G46" s="244"/>
      <c r="H46" s="244"/>
      <c r="I46" s="244"/>
      <c r="J46" s="244"/>
      <c r="K46" s="242"/>
    </row>
    <row r="47" spans="2:11" s="1" customFormat="1" ht="15" customHeight="1">
      <c r="B47" s="245"/>
      <c r="C47" s="246"/>
      <c r="D47" s="372" t="s">
        <v>472</v>
      </c>
      <c r="E47" s="372"/>
      <c r="F47" s="372"/>
      <c r="G47" s="372"/>
      <c r="H47" s="372"/>
      <c r="I47" s="372"/>
      <c r="J47" s="372"/>
      <c r="K47" s="242"/>
    </row>
    <row r="48" spans="2:11" s="1" customFormat="1" ht="15" customHeight="1">
      <c r="B48" s="245"/>
      <c r="C48" s="246"/>
      <c r="D48" s="246"/>
      <c r="E48" s="372" t="s">
        <v>473</v>
      </c>
      <c r="F48" s="372"/>
      <c r="G48" s="372"/>
      <c r="H48" s="372"/>
      <c r="I48" s="372"/>
      <c r="J48" s="372"/>
      <c r="K48" s="242"/>
    </row>
    <row r="49" spans="2:11" s="1" customFormat="1" ht="15" customHeight="1">
      <c r="B49" s="245"/>
      <c r="C49" s="246"/>
      <c r="D49" s="246"/>
      <c r="E49" s="372" t="s">
        <v>474</v>
      </c>
      <c r="F49" s="372"/>
      <c r="G49" s="372"/>
      <c r="H49" s="372"/>
      <c r="I49" s="372"/>
      <c r="J49" s="372"/>
      <c r="K49" s="242"/>
    </row>
    <row r="50" spans="2:11" s="1" customFormat="1" ht="15" customHeight="1">
      <c r="B50" s="245"/>
      <c r="C50" s="246"/>
      <c r="D50" s="246"/>
      <c r="E50" s="372" t="s">
        <v>475</v>
      </c>
      <c r="F50" s="372"/>
      <c r="G50" s="372"/>
      <c r="H50" s="372"/>
      <c r="I50" s="372"/>
      <c r="J50" s="372"/>
      <c r="K50" s="242"/>
    </row>
    <row r="51" spans="2:11" s="1" customFormat="1" ht="15" customHeight="1">
      <c r="B51" s="245"/>
      <c r="C51" s="246"/>
      <c r="D51" s="372" t="s">
        <v>476</v>
      </c>
      <c r="E51" s="372"/>
      <c r="F51" s="372"/>
      <c r="G51" s="372"/>
      <c r="H51" s="372"/>
      <c r="I51" s="372"/>
      <c r="J51" s="372"/>
      <c r="K51" s="242"/>
    </row>
    <row r="52" spans="2:11" s="1" customFormat="1" ht="25.5" customHeight="1">
      <c r="B52" s="241"/>
      <c r="C52" s="373" t="s">
        <v>477</v>
      </c>
      <c r="D52" s="373"/>
      <c r="E52" s="373"/>
      <c r="F52" s="373"/>
      <c r="G52" s="373"/>
      <c r="H52" s="373"/>
      <c r="I52" s="373"/>
      <c r="J52" s="373"/>
      <c r="K52" s="242"/>
    </row>
    <row r="53" spans="2:11" s="1" customFormat="1" ht="5.25" customHeight="1">
      <c r="B53" s="241"/>
      <c r="C53" s="243"/>
      <c r="D53" s="243"/>
      <c r="E53" s="243"/>
      <c r="F53" s="243"/>
      <c r="G53" s="243"/>
      <c r="H53" s="243"/>
      <c r="I53" s="243"/>
      <c r="J53" s="243"/>
      <c r="K53" s="242"/>
    </row>
    <row r="54" spans="2:11" s="1" customFormat="1" ht="15" customHeight="1">
      <c r="B54" s="241"/>
      <c r="C54" s="372" t="s">
        <v>478</v>
      </c>
      <c r="D54" s="372"/>
      <c r="E54" s="372"/>
      <c r="F54" s="372"/>
      <c r="G54" s="372"/>
      <c r="H54" s="372"/>
      <c r="I54" s="372"/>
      <c r="J54" s="372"/>
      <c r="K54" s="242"/>
    </row>
    <row r="55" spans="2:11" s="1" customFormat="1" ht="15" customHeight="1">
      <c r="B55" s="241"/>
      <c r="C55" s="372" t="s">
        <v>479</v>
      </c>
      <c r="D55" s="372"/>
      <c r="E55" s="372"/>
      <c r="F55" s="372"/>
      <c r="G55" s="372"/>
      <c r="H55" s="372"/>
      <c r="I55" s="372"/>
      <c r="J55" s="372"/>
      <c r="K55" s="242"/>
    </row>
    <row r="56" spans="2:11" s="1" customFormat="1" ht="12.75" customHeight="1">
      <c r="B56" s="241"/>
      <c r="C56" s="244"/>
      <c r="D56" s="244"/>
      <c r="E56" s="244"/>
      <c r="F56" s="244"/>
      <c r="G56" s="244"/>
      <c r="H56" s="244"/>
      <c r="I56" s="244"/>
      <c r="J56" s="244"/>
      <c r="K56" s="242"/>
    </row>
    <row r="57" spans="2:11" s="1" customFormat="1" ht="15" customHeight="1">
      <c r="B57" s="241"/>
      <c r="C57" s="372" t="s">
        <v>480</v>
      </c>
      <c r="D57" s="372"/>
      <c r="E57" s="372"/>
      <c r="F57" s="372"/>
      <c r="G57" s="372"/>
      <c r="H57" s="372"/>
      <c r="I57" s="372"/>
      <c r="J57" s="372"/>
      <c r="K57" s="242"/>
    </row>
    <row r="58" spans="2:11" s="1" customFormat="1" ht="15" customHeight="1">
      <c r="B58" s="241"/>
      <c r="C58" s="246"/>
      <c r="D58" s="372" t="s">
        <v>481</v>
      </c>
      <c r="E58" s="372"/>
      <c r="F58" s="372"/>
      <c r="G58" s="372"/>
      <c r="H58" s="372"/>
      <c r="I58" s="372"/>
      <c r="J58" s="372"/>
      <c r="K58" s="242"/>
    </row>
    <row r="59" spans="2:11" s="1" customFormat="1" ht="15" customHeight="1">
      <c r="B59" s="241"/>
      <c r="C59" s="246"/>
      <c r="D59" s="372" t="s">
        <v>482</v>
      </c>
      <c r="E59" s="372"/>
      <c r="F59" s="372"/>
      <c r="G59" s="372"/>
      <c r="H59" s="372"/>
      <c r="I59" s="372"/>
      <c r="J59" s="372"/>
      <c r="K59" s="242"/>
    </row>
    <row r="60" spans="2:11" s="1" customFormat="1" ht="15" customHeight="1">
      <c r="B60" s="241"/>
      <c r="C60" s="246"/>
      <c r="D60" s="372" t="s">
        <v>483</v>
      </c>
      <c r="E60" s="372"/>
      <c r="F60" s="372"/>
      <c r="G60" s="372"/>
      <c r="H60" s="372"/>
      <c r="I60" s="372"/>
      <c r="J60" s="372"/>
      <c r="K60" s="242"/>
    </row>
    <row r="61" spans="2:11" s="1" customFormat="1" ht="15" customHeight="1">
      <c r="B61" s="241"/>
      <c r="C61" s="246"/>
      <c r="D61" s="372" t="s">
        <v>484</v>
      </c>
      <c r="E61" s="372"/>
      <c r="F61" s="372"/>
      <c r="G61" s="372"/>
      <c r="H61" s="372"/>
      <c r="I61" s="372"/>
      <c r="J61" s="372"/>
      <c r="K61" s="242"/>
    </row>
    <row r="62" spans="2:11" s="1" customFormat="1" ht="15" customHeight="1">
      <c r="B62" s="241"/>
      <c r="C62" s="246"/>
      <c r="D62" s="375" t="s">
        <v>485</v>
      </c>
      <c r="E62" s="375"/>
      <c r="F62" s="375"/>
      <c r="G62" s="375"/>
      <c r="H62" s="375"/>
      <c r="I62" s="375"/>
      <c r="J62" s="375"/>
      <c r="K62" s="242"/>
    </row>
    <row r="63" spans="2:11" s="1" customFormat="1" ht="15" customHeight="1">
      <c r="B63" s="241"/>
      <c r="C63" s="246"/>
      <c r="D63" s="372" t="s">
        <v>486</v>
      </c>
      <c r="E63" s="372"/>
      <c r="F63" s="372"/>
      <c r="G63" s="372"/>
      <c r="H63" s="372"/>
      <c r="I63" s="372"/>
      <c r="J63" s="372"/>
      <c r="K63" s="242"/>
    </row>
    <row r="64" spans="2:11" s="1" customFormat="1" ht="12.75" customHeight="1">
      <c r="B64" s="241"/>
      <c r="C64" s="246"/>
      <c r="D64" s="246"/>
      <c r="E64" s="249"/>
      <c r="F64" s="246"/>
      <c r="G64" s="246"/>
      <c r="H64" s="246"/>
      <c r="I64" s="246"/>
      <c r="J64" s="246"/>
      <c r="K64" s="242"/>
    </row>
    <row r="65" spans="2:11" s="1" customFormat="1" ht="15" customHeight="1">
      <c r="B65" s="241"/>
      <c r="C65" s="246"/>
      <c r="D65" s="372" t="s">
        <v>487</v>
      </c>
      <c r="E65" s="372"/>
      <c r="F65" s="372"/>
      <c r="G65" s="372"/>
      <c r="H65" s="372"/>
      <c r="I65" s="372"/>
      <c r="J65" s="372"/>
      <c r="K65" s="242"/>
    </row>
    <row r="66" spans="2:11" s="1" customFormat="1" ht="15" customHeight="1">
      <c r="B66" s="241"/>
      <c r="C66" s="246"/>
      <c r="D66" s="375" t="s">
        <v>488</v>
      </c>
      <c r="E66" s="375"/>
      <c r="F66" s="375"/>
      <c r="G66" s="375"/>
      <c r="H66" s="375"/>
      <c r="I66" s="375"/>
      <c r="J66" s="375"/>
      <c r="K66" s="242"/>
    </row>
    <row r="67" spans="2:11" s="1" customFormat="1" ht="15" customHeight="1">
      <c r="B67" s="241"/>
      <c r="C67" s="246"/>
      <c r="D67" s="372" t="s">
        <v>489</v>
      </c>
      <c r="E67" s="372"/>
      <c r="F67" s="372"/>
      <c r="G67" s="372"/>
      <c r="H67" s="372"/>
      <c r="I67" s="372"/>
      <c r="J67" s="372"/>
      <c r="K67" s="242"/>
    </row>
    <row r="68" spans="2:11" s="1" customFormat="1" ht="15" customHeight="1">
      <c r="B68" s="241"/>
      <c r="C68" s="246"/>
      <c r="D68" s="372" t="s">
        <v>490</v>
      </c>
      <c r="E68" s="372"/>
      <c r="F68" s="372"/>
      <c r="G68" s="372"/>
      <c r="H68" s="372"/>
      <c r="I68" s="372"/>
      <c r="J68" s="372"/>
      <c r="K68" s="242"/>
    </row>
    <row r="69" spans="2:11" s="1" customFormat="1" ht="15" customHeight="1">
      <c r="B69" s="241"/>
      <c r="C69" s="246"/>
      <c r="D69" s="372" t="s">
        <v>491</v>
      </c>
      <c r="E69" s="372"/>
      <c r="F69" s="372"/>
      <c r="G69" s="372"/>
      <c r="H69" s="372"/>
      <c r="I69" s="372"/>
      <c r="J69" s="372"/>
      <c r="K69" s="242"/>
    </row>
    <row r="70" spans="2:11" s="1" customFormat="1" ht="15" customHeight="1">
      <c r="B70" s="241"/>
      <c r="C70" s="246"/>
      <c r="D70" s="372" t="s">
        <v>492</v>
      </c>
      <c r="E70" s="372"/>
      <c r="F70" s="372"/>
      <c r="G70" s="372"/>
      <c r="H70" s="372"/>
      <c r="I70" s="372"/>
      <c r="J70" s="372"/>
      <c r="K70" s="242"/>
    </row>
    <row r="71" spans="2:11" s="1" customFormat="1" ht="12.75" customHeight="1">
      <c r="B71" s="250"/>
      <c r="C71" s="251"/>
      <c r="D71" s="251"/>
      <c r="E71" s="251"/>
      <c r="F71" s="251"/>
      <c r="G71" s="251"/>
      <c r="H71" s="251"/>
      <c r="I71" s="251"/>
      <c r="J71" s="251"/>
      <c r="K71" s="252"/>
    </row>
    <row r="72" spans="2:11" s="1" customFormat="1" ht="18.75" customHeight="1">
      <c r="B72" s="253"/>
      <c r="C72" s="253"/>
      <c r="D72" s="253"/>
      <c r="E72" s="253"/>
      <c r="F72" s="253"/>
      <c r="G72" s="253"/>
      <c r="H72" s="253"/>
      <c r="I72" s="253"/>
      <c r="J72" s="253"/>
      <c r="K72" s="254"/>
    </row>
    <row r="73" spans="2:11" s="1" customFormat="1" ht="18.75" customHeight="1">
      <c r="B73" s="254"/>
      <c r="C73" s="254"/>
      <c r="D73" s="254"/>
      <c r="E73" s="254"/>
      <c r="F73" s="254"/>
      <c r="G73" s="254"/>
      <c r="H73" s="254"/>
      <c r="I73" s="254"/>
      <c r="J73" s="254"/>
      <c r="K73" s="254"/>
    </row>
    <row r="74" spans="2:11" s="1" customFormat="1" ht="7.5" customHeight="1">
      <c r="B74" s="255"/>
      <c r="C74" s="256"/>
      <c r="D74" s="256"/>
      <c r="E74" s="256"/>
      <c r="F74" s="256"/>
      <c r="G74" s="256"/>
      <c r="H74" s="256"/>
      <c r="I74" s="256"/>
      <c r="J74" s="256"/>
      <c r="K74" s="257"/>
    </row>
    <row r="75" spans="2:11" s="1" customFormat="1" ht="45" customHeight="1">
      <c r="B75" s="258"/>
      <c r="C75" s="376" t="s">
        <v>493</v>
      </c>
      <c r="D75" s="376"/>
      <c r="E75" s="376"/>
      <c r="F75" s="376"/>
      <c r="G75" s="376"/>
      <c r="H75" s="376"/>
      <c r="I75" s="376"/>
      <c r="J75" s="376"/>
      <c r="K75" s="259"/>
    </row>
    <row r="76" spans="2:11" s="1" customFormat="1" ht="17.25" customHeight="1">
      <c r="B76" s="258"/>
      <c r="C76" s="260" t="s">
        <v>494</v>
      </c>
      <c r="D76" s="260"/>
      <c r="E76" s="260"/>
      <c r="F76" s="260" t="s">
        <v>495</v>
      </c>
      <c r="G76" s="261"/>
      <c r="H76" s="260" t="s">
        <v>51</v>
      </c>
      <c r="I76" s="260" t="s">
        <v>54</v>
      </c>
      <c r="J76" s="260" t="s">
        <v>496</v>
      </c>
      <c r="K76" s="259"/>
    </row>
    <row r="77" spans="2:11" s="1" customFormat="1" ht="17.25" customHeight="1">
      <c r="B77" s="258"/>
      <c r="C77" s="262" t="s">
        <v>497</v>
      </c>
      <c r="D77" s="262"/>
      <c r="E77" s="262"/>
      <c r="F77" s="263" t="s">
        <v>498</v>
      </c>
      <c r="G77" s="264"/>
      <c r="H77" s="262"/>
      <c r="I77" s="262"/>
      <c r="J77" s="262" t="s">
        <v>499</v>
      </c>
      <c r="K77" s="259"/>
    </row>
    <row r="78" spans="2:11" s="1" customFormat="1" ht="5.25" customHeight="1">
      <c r="B78" s="258"/>
      <c r="C78" s="265"/>
      <c r="D78" s="265"/>
      <c r="E78" s="265"/>
      <c r="F78" s="265"/>
      <c r="G78" s="266"/>
      <c r="H78" s="265"/>
      <c r="I78" s="265"/>
      <c r="J78" s="265"/>
      <c r="K78" s="259"/>
    </row>
    <row r="79" spans="2:11" s="1" customFormat="1" ht="15" customHeight="1">
      <c r="B79" s="258"/>
      <c r="C79" s="247" t="s">
        <v>50</v>
      </c>
      <c r="D79" s="267"/>
      <c r="E79" s="267"/>
      <c r="F79" s="268" t="s">
        <v>500</v>
      </c>
      <c r="G79" s="269"/>
      <c r="H79" s="247" t="s">
        <v>501</v>
      </c>
      <c r="I79" s="247" t="s">
        <v>502</v>
      </c>
      <c r="J79" s="247">
        <v>20</v>
      </c>
      <c r="K79" s="259"/>
    </row>
    <row r="80" spans="2:11" s="1" customFormat="1" ht="15" customHeight="1">
      <c r="B80" s="258"/>
      <c r="C80" s="247" t="s">
        <v>503</v>
      </c>
      <c r="D80" s="247"/>
      <c r="E80" s="247"/>
      <c r="F80" s="268" t="s">
        <v>500</v>
      </c>
      <c r="G80" s="269"/>
      <c r="H80" s="247" t="s">
        <v>504</v>
      </c>
      <c r="I80" s="247" t="s">
        <v>502</v>
      </c>
      <c r="J80" s="247">
        <v>120</v>
      </c>
      <c r="K80" s="259"/>
    </row>
    <row r="81" spans="2:11" s="1" customFormat="1" ht="15" customHeight="1">
      <c r="B81" s="270"/>
      <c r="C81" s="247" t="s">
        <v>505</v>
      </c>
      <c r="D81" s="247"/>
      <c r="E81" s="247"/>
      <c r="F81" s="268" t="s">
        <v>506</v>
      </c>
      <c r="G81" s="269"/>
      <c r="H81" s="247" t="s">
        <v>507</v>
      </c>
      <c r="I81" s="247" t="s">
        <v>502</v>
      </c>
      <c r="J81" s="247">
        <v>50</v>
      </c>
      <c r="K81" s="259"/>
    </row>
    <row r="82" spans="2:11" s="1" customFormat="1" ht="15" customHeight="1">
      <c r="B82" s="270"/>
      <c r="C82" s="247" t="s">
        <v>508</v>
      </c>
      <c r="D82" s="247"/>
      <c r="E82" s="247"/>
      <c r="F82" s="268" t="s">
        <v>500</v>
      </c>
      <c r="G82" s="269"/>
      <c r="H82" s="247" t="s">
        <v>509</v>
      </c>
      <c r="I82" s="247" t="s">
        <v>510</v>
      </c>
      <c r="J82" s="247"/>
      <c r="K82" s="259"/>
    </row>
    <row r="83" spans="2:11" s="1" customFormat="1" ht="15" customHeight="1">
      <c r="B83" s="270"/>
      <c r="C83" s="271" t="s">
        <v>511</v>
      </c>
      <c r="D83" s="271"/>
      <c r="E83" s="271"/>
      <c r="F83" s="272" t="s">
        <v>506</v>
      </c>
      <c r="G83" s="271"/>
      <c r="H83" s="271" t="s">
        <v>512</v>
      </c>
      <c r="I83" s="271" t="s">
        <v>502</v>
      </c>
      <c r="J83" s="271">
        <v>15</v>
      </c>
      <c r="K83" s="259"/>
    </row>
    <row r="84" spans="2:11" s="1" customFormat="1" ht="15" customHeight="1">
      <c r="B84" s="270"/>
      <c r="C84" s="271" t="s">
        <v>513</v>
      </c>
      <c r="D84" s="271"/>
      <c r="E84" s="271"/>
      <c r="F84" s="272" t="s">
        <v>506</v>
      </c>
      <c r="G84" s="271"/>
      <c r="H84" s="271" t="s">
        <v>514</v>
      </c>
      <c r="I84" s="271" t="s">
        <v>502</v>
      </c>
      <c r="J84" s="271">
        <v>15</v>
      </c>
      <c r="K84" s="259"/>
    </row>
    <row r="85" spans="2:11" s="1" customFormat="1" ht="15" customHeight="1">
      <c r="B85" s="270"/>
      <c r="C85" s="271" t="s">
        <v>515</v>
      </c>
      <c r="D85" s="271"/>
      <c r="E85" s="271"/>
      <c r="F85" s="272" t="s">
        <v>506</v>
      </c>
      <c r="G85" s="271"/>
      <c r="H85" s="271" t="s">
        <v>516</v>
      </c>
      <c r="I85" s="271" t="s">
        <v>502</v>
      </c>
      <c r="J85" s="271">
        <v>20</v>
      </c>
      <c r="K85" s="259"/>
    </row>
    <row r="86" spans="2:11" s="1" customFormat="1" ht="15" customHeight="1">
      <c r="B86" s="270"/>
      <c r="C86" s="271" t="s">
        <v>517</v>
      </c>
      <c r="D86" s="271"/>
      <c r="E86" s="271"/>
      <c r="F86" s="272" t="s">
        <v>506</v>
      </c>
      <c r="G86" s="271"/>
      <c r="H86" s="271" t="s">
        <v>518</v>
      </c>
      <c r="I86" s="271" t="s">
        <v>502</v>
      </c>
      <c r="J86" s="271">
        <v>20</v>
      </c>
      <c r="K86" s="259"/>
    </row>
    <row r="87" spans="2:11" s="1" customFormat="1" ht="15" customHeight="1">
      <c r="B87" s="270"/>
      <c r="C87" s="247" t="s">
        <v>519</v>
      </c>
      <c r="D87" s="247"/>
      <c r="E87" s="247"/>
      <c r="F87" s="268" t="s">
        <v>506</v>
      </c>
      <c r="G87" s="269"/>
      <c r="H87" s="247" t="s">
        <v>520</v>
      </c>
      <c r="I87" s="247" t="s">
        <v>502</v>
      </c>
      <c r="J87" s="247">
        <v>50</v>
      </c>
      <c r="K87" s="259"/>
    </row>
    <row r="88" spans="2:11" s="1" customFormat="1" ht="15" customHeight="1">
      <c r="B88" s="270"/>
      <c r="C88" s="247" t="s">
        <v>521</v>
      </c>
      <c r="D88" s="247"/>
      <c r="E88" s="247"/>
      <c r="F88" s="268" t="s">
        <v>506</v>
      </c>
      <c r="G88" s="269"/>
      <c r="H88" s="247" t="s">
        <v>522</v>
      </c>
      <c r="I88" s="247" t="s">
        <v>502</v>
      </c>
      <c r="J88" s="247">
        <v>20</v>
      </c>
      <c r="K88" s="259"/>
    </row>
    <row r="89" spans="2:11" s="1" customFormat="1" ht="15" customHeight="1">
      <c r="B89" s="270"/>
      <c r="C89" s="247" t="s">
        <v>523</v>
      </c>
      <c r="D89" s="247"/>
      <c r="E89" s="247"/>
      <c r="F89" s="268" t="s">
        <v>506</v>
      </c>
      <c r="G89" s="269"/>
      <c r="H89" s="247" t="s">
        <v>524</v>
      </c>
      <c r="I89" s="247" t="s">
        <v>502</v>
      </c>
      <c r="J89" s="247">
        <v>20</v>
      </c>
      <c r="K89" s="259"/>
    </row>
    <row r="90" spans="2:11" s="1" customFormat="1" ht="15" customHeight="1">
      <c r="B90" s="270"/>
      <c r="C90" s="247" t="s">
        <v>525</v>
      </c>
      <c r="D90" s="247"/>
      <c r="E90" s="247"/>
      <c r="F90" s="268" t="s">
        <v>506</v>
      </c>
      <c r="G90" s="269"/>
      <c r="H90" s="247" t="s">
        <v>526</v>
      </c>
      <c r="I90" s="247" t="s">
        <v>502</v>
      </c>
      <c r="J90" s="247">
        <v>50</v>
      </c>
      <c r="K90" s="259"/>
    </row>
    <row r="91" spans="2:11" s="1" customFormat="1" ht="15" customHeight="1">
      <c r="B91" s="270"/>
      <c r="C91" s="247" t="s">
        <v>527</v>
      </c>
      <c r="D91" s="247"/>
      <c r="E91" s="247"/>
      <c r="F91" s="268" t="s">
        <v>506</v>
      </c>
      <c r="G91" s="269"/>
      <c r="H91" s="247" t="s">
        <v>527</v>
      </c>
      <c r="I91" s="247" t="s">
        <v>502</v>
      </c>
      <c r="J91" s="247">
        <v>50</v>
      </c>
      <c r="K91" s="259"/>
    </row>
    <row r="92" spans="2:11" s="1" customFormat="1" ht="15" customHeight="1">
      <c r="B92" s="270"/>
      <c r="C92" s="247" t="s">
        <v>528</v>
      </c>
      <c r="D92" s="247"/>
      <c r="E92" s="247"/>
      <c r="F92" s="268" t="s">
        <v>506</v>
      </c>
      <c r="G92" s="269"/>
      <c r="H92" s="247" t="s">
        <v>529</v>
      </c>
      <c r="I92" s="247" t="s">
        <v>502</v>
      </c>
      <c r="J92" s="247">
        <v>255</v>
      </c>
      <c r="K92" s="259"/>
    </row>
    <row r="93" spans="2:11" s="1" customFormat="1" ht="15" customHeight="1">
      <c r="B93" s="270"/>
      <c r="C93" s="247" t="s">
        <v>530</v>
      </c>
      <c r="D93" s="247"/>
      <c r="E93" s="247"/>
      <c r="F93" s="268" t="s">
        <v>500</v>
      </c>
      <c r="G93" s="269"/>
      <c r="H93" s="247" t="s">
        <v>531</v>
      </c>
      <c r="I93" s="247" t="s">
        <v>532</v>
      </c>
      <c r="J93" s="247"/>
      <c r="K93" s="259"/>
    </row>
    <row r="94" spans="2:11" s="1" customFormat="1" ht="15" customHeight="1">
      <c r="B94" s="270"/>
      <c r="C94" s="247" t="s">
        <v>533</v>
      </c>
      <c r="D94" s="247"/>
      <c r="E94" s="247"/>
      <c r="F94" s="268" t="s">
        <v>500</v>
      </c>
      <c r="G94" s="269"/>
      <c r="H94" s="247" t="s">
        <v>534</v>
      </c>
      <c r="I94" s="247" t="s">
        <v>535</v>
      </c>
      <c r="J94" s="247"/>
      <c r="K94" s="259"/>
    </row>
    <row r="95" spans="2:11" s="1" customFormat="1" ht="15" customHeight="1">
      <c r="B95" s="270"/>
      <c r="C95" s="247" t="s">
        <v>536</v>
      </c>
      <c r="D95" s="247"/>
      <c r="E95" s="247"/>
      <c r="F95" s="268" t="s">
        <v>500</v>
      </c>
      <c r="G95" s="269"/>
      <c r="H95" s="247" t="s">
        <v>536</v>
      </c>
      <c r="I95" s="247" t="s">
        <v>535</v>
      </c>
      <c r="J95" s="247"/>
      <c r="K95" s="259"/>
    </row>
    <row r="96" spans="2:11" s="1" customFormat="1" ht="15" customHeight="1">
      <c r="B96" s="270"/>
      <c r="C96" s="247" t="s">
        <v>35</v>
      </c>
      <c r="D96" s="247"/>
      <c r="E96" s="247"/>
      <c r="F96" s="268" t="s">
        <v>500</v>
      </c>
      <c r="G96" s="269"/>
      <c r="H96" s="247" t="s">
        <v>537</v>
      </c>
      <c r="I96" s="247" t="s">
        <v>535</v>
      </c>
      <c r="J96" s="247"/>
      <c r="K96" s="259"/>
    </row>
    <row r="97" spans="2:11" s="1" customFormat="1" ht="15" customHeight="1">
      <c r="B97" s="270"/>
      <c r="C97" s="247" t="s">
        <v>45</v>
      </c>
      <c r="D97" s="247"/>
      <c r="E97" s="247"/>
      <c r="F97" s="268" t="s">
        <v>500</v>
      </c>
      <c r="G97" s="269"/>
      <c r="H97" s="247" t="s">
        <v>538</v>
      </c>
      <c r="I97" s="247" t="s">
        <v>535</v>
      </c>
      <c r="J97" s="247"/>
      <c r="K97" s="259"/>
    </row>
    <row r="98" spans="2:11" s="1" customFormat="1" ht="15" customHeight="1">
      <c r="B98" s="273"/>
      <c r="C98" s="274"/>
      <c r="D98" s="274"/>
      <c r="E98" s="274"/>
      <c r="F98" s="274"/>
      <c r="G98" s="274"/>
      <c r="H98" s="274"/>
      <c r="I98" s="274"/>
      <c r="J98" s="274"/>
      <c r="K98" s="275"/>
    </row>
    <row r="99" spans="2:11" s="1" customFormat="1" ht="18.75" customHeight="1">
      <c r="B99" s="276"/>
      <c r="C99" s="277"/>
      <c r="D99" s="277"/>
      <c r="E99" s="277"/>
      <c r="F99" s="277"/>
      <c r="G99" s="277"/>
      <c r="H99" s="277"/>
      <c r="I99" s="277"/>
      <c r="J99" s="277"/>
      <c r="K99" s="276"/>
    </row>
    <row r="100" spans="2:11" s="1" customFormat="1" ht="18.75" customHeight="1"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</row>
    <row r="101" spans="2:11" s="1" customFormat="1" ht="7.5" customHeight="1">
      <c r="B101" s="255"/>
      <c r="C101" s="256"/>
      <c r="D101" s="256"/>
      <c r="E101" s="256"/>
      <c r="F101" s="256"/>
      <c r="G101" s="256"/>
      <c r="H101" s="256"/>
      <c r="I101" s="256"/>
      <c r="J101" s="256"/>
      <c r="K101" s="257"/>
    </row>
    <row r="102" spans="2:11" s="1" customFormat="1" ht="45" customHeight="1">
      <c r="B102" s="258"/>
      <c r="C102" s="376" t="s">
        <v>539</v>
      </c>
      <c r="D102" s="376"/>
      <c r="E102" s="376"/>
      <c r="F102" s="376"/>
      <c r="G102" s="376"/>
      <c r="H102" s="376"/>
      <c r="I102" s="376"/>
      <c r="J102" s="376"/>
      <c r="K102" s="259"/>
    </row>
    <row r="103" spans="2:11" s="1" customFormat="1" ht="17.25" customHeight="1">
      <c r="B103" s="258"/>
      <c r="C103" s="260" t="s">
        <v>494</v>
      </c>
      <c r="D103" s="260"/>
      <c r="E103" s="260"/>
      <c r="F103" s="260" t="s">
        <v>495</v>
      </c>
      <c r="G103" s="261"/>
      <c r="H103" s="260" t="s">
        <v>51</v>
      </c>
      <c r="I103" s="260" t="s">
        <v>54</v>
      </c>
      <c r="J103" s="260" t="s">
        <v>496</v>
      </c>
      <c r="K103" s="259"/>
    </row>
    <row r="104" spans="2:11" s="1" customFormat="1" ht="17.25" customHeight="1">
      <c r="B104" s="258"/>
      <c r="C104" s="262" t="s">
        <v>497</v>
      </c>
      <c r="D104" s="262"/>
      <c r="E104" s="262"/>
      <c r="F104" s="263" t="s">
        <v>498</v>
      </c>
      <c r="G104" s="264"/>
      <c r="H104" s="262"/>
      <c r="I104" s="262"/>
      <c r="J104" s="262" t="s">
        <v>499</v>
      </c>
      <c r="K104" s="259"/>
    </row>
    <row r="105" spans="2:11" s="1" customFormat="1" ht="5.25" customHeight="1">
      <c r="B105" s="258"/>
      <c r="C105" s="260"/>
      <c r="D105" s="260"/>
      <c r="E105" s="260"/>
      <c r="F105" s="260"/>
      <c r="G105" s="278"/>
      <c r="H105" s="260"/>
      <c r="I105" s="260"/>
      <c r="J105" s="260"/>
      <c r="K105" s="259"/>
    </row>
    <row r="106" spans="2:11" s="1" customFormat="1" ht="15" customHeight="1">
      <c r="B106" s="258"/>
      <c r="C106" s="247" t="s">
        <v>50</v>
      </c>
      <c r="D106" s="267"/>
      <c r="E106" s="267"/>
      <c r="F106" s="268" t="s">
        <v>500</v>
      </c>
      <c r="G106" s="247"/>
      <c r="H106" s="247" t="s">
        <v>540</v>
      </c>
      <c r="I106" s="247" t="s">
        <v>502</v>
      </c>
      <c r="J106" s="247">
        <v>20</v>
      </c>
      <c r="K106" s="259"/>
    </row>
    <row r="107" spans="2:11" s="1" customFormat="1" ht="15" customHeight="1">
      <c r="B107" s="258"/>
      <c r="C107" s="247" t="s">
        <v>503</v>
      </c>
      <c r="D107" s="247"/>
      <c r="E107" s="247"/>
      <c r="F107" s="268" t="s">
        <v>500</v>
      </c>
      <c r="G107" s="247"/>
      <c r="H107" s="247" t="s">
        <v>540</v>
      </c>
      <c r="I107" s="247" t="s">
        <v>502</v>
      </c>
      <c r="J107" s="247">
        <v>120</v>
      </c>
      <c r="K107" s="259"/>
    </row>
    <row r="108" spans="2:11" s="1" customFormat="1" ht="15" customHeight="1">
      <c r="B108" s="270"/>
      <c r="C108" s="247" t="s">
        <v>505</v>
      </c>
      <c r="D108" s="247"/>
      <c r="E108" s="247"/>
      <c r="F108" s="268" t="s">
        <v>506</v>
      </c>
      <c r="G108" s="247"/>
      <c r="H108" s="247" t="s">
        <v>540</v>
      </c>
      <c r="I108" s="247" t="s">
        <v>502</v>
      </c>
      <c r="J108" s="247">
        <v>50</v>
      </c>
      <c r="K108" s="259"/>
    </row>
    <row r="109" spans="2:11" s="1" customFormat="1" ht="15" customHeight="1">
      <c r="B109" s="270"/>
      <c r="C109" s="247" t="s">
        <v>508</v>
      </c>
      <c r="D109" s="247"/>
      <c r="E109" s="247"/>
      <c r="F109" s="268" t="s">
        <v>500</v>
      </c>
      <c r="G109" s="247"/>
      <c r="H109" s="247" t="s">
        <v>540</v>
      </c>
      <c r="I109" s="247" t="s">
        <v>510</v>
      </c>
      <c r="J109" s="247"/>
      <c r="K109" s="259"/>
    </row>
    <row r="110" spans="2:11" s="1" customFormat="1" ht="15" customHeight="1">
      <c r="B110" s="270"/>
      <c r="C110" s="247" t="s">
        <v>519</v>
      </c>
      <c r="D110" s="247"/>
      <c r="E110" s="247"/>
      <c r="F110" s="268" t="s">
        <v>506</v>
      </c>
      <c r="G110" s="247"/>
      <c r="H110" s="247" t="s">
        <v>540</v>
      </c>
      <c r="I110" s="247" t="s">
        <v>502</v>
      </c>
      <c r="J110" s="247">
        <v>50</v>
      </c>
      <c r="K110" s="259"/>
    </row>
    <row r="111" spans="2:11" s="1" customFormat="1" ht="15" customHeight="1">
      <c r="B111" s="270"/>
      <c r="C111" s="247" t="s">
        <v>527</v>
      </c>
      <c r="D111" s="247"/>
      <c r="E111" s="247"/>
      <c r="F111" s="268" t="s">
        <v>506</v>
      </c>
      <c r="G111" s="247"/>
      <c r="H111" s="247" t="s">
        <v>540</v>
      </c>
      <c r="I111" s="247" t="s">
        <v>502</v>
      </c>
      <c r="J111" s="247">
        <v>50</v>
      </c>
      <c r="K111" s="259"/>
    </row>
    <row r="112" spans="2:11" s="1" customFormat="1" ht="15" customHeight="1">
      <c r="B112" s="270"/>
      <c r="C112" s="247" t="s">
        <v>525</v>
      </c>
      <c r="D112" s="247"/>
      <c r="E112" s="247"/>
      <c r="F112" s="268" t="s">
        <v>506</v>
      </c>
      <c r="G112" s="247"/>
      <c r="H112" s="247" t="s">
        <v>540</v>
      </c>
      <c r="I112" s="247" t="s">
        <v>502</v>
      </c>
      <c r="J112" s="247">
        <v>50</v>
      </c>
      <c r="K112" s="259"/>
    </row>
    <row r="113" spans="2:11" s="1" customFormat="1" ht="15" customHeight="1">
      <c r="B113" s="270"/>
      <c r="C113" s="247" t="s">
        <v>50</v>
      </c>
      <c r="D113" s="247"/>
      <c r="E113" s="247"/>
      <c r="F113" s="268" t="s">
        <v>500</v>
      </c>
      <c r="G113" s="247"/>
      <c r="H113" s="247" t="s">
        <v>541</v>
      </c>
      <c r="I113" s="247" t="s">
        <v>502</v>
      </c>
      <c r="J113" s="247">
        <v>20</v>
      </c>
      <c r="K113" s="259"/>
    </row>
    <row r="114" spans="2:11" s="1" customFormat="1" ht="15" customHeight="1">
      <c r="B114" s="270"/>
      <c r="C114" s="247" t="s">
        <v>542</v>
      </c>
      <c r="D114" s="247"/>
      <c r="E114" s="247"/>
      <c r="F114" s="268" t="s">
        <v>500</v>
      </c>
      <c r="G114" s="247"/>
      <c r="H114" s="247" t="s">
        <v>543</v>
      </c>
      <c r="I114" s="247" t="s">
        <v>502</v>
      </c>
      <c r="J114" s="247">
        <v>120</v>
      </c>
      <c r="K114" s="259"/>
    </row>
    <row r="115" spans="2:11" s="1" customFormat="1" ht="15" customHeight="1">
      <c r="B115" s="270"/>
      <c r="C115" s="247" t="s">
        <v>35</v>
      </c>
      <c r="D115" s="247"/>
      <c r="E115" s="247"/>
      <c r="F115" s="268" t="s">
        <v>500</v>
      </c>
      <c r="G115" s="247"/>
      <c r="H115" s="247" t="s">
        <v>544</v>
      </c>
      <c r="I115" s="247" t="s">
        <v>535</v>
      </c>
      <c r="J115" s="247"/>
      <c r="K115" s="259"/>
    </row>
    <row r="116" spans="2:11" s="1" customFormat="1" ht="15" customHeight="1">
      <c r="B116" s="270"/>
      <c r="C116" s="247" t="s">
        <v>45</v>
      </c>
      <c r="D116" s="247"/>
      <c r="E116" s="247"/>
      <c r="F116" s="268" t="s">
        <v>500</v>
      </c>
      <c r="G116" s="247"/>
      <c r="H116" s="247" t="s">
        <v>545</v>
      </c>
      <c r="I116" s="247" t="s">
        <v>535</v>
      </c>
      <c r="J116" s="247"/>
      <c r="K116" s="259"/>
    </row>
    <row r="117" spans="2:11" s="1" customFormat="1" ht="15" customHeight="1">
      <c r="B117" s="270"/>
      <c r="C117" s="247" t="s">
        <v>54</v>
      </c>
      <c r="D117" s="247"/>
      <c r="E117" s="247"/>
      <c r="F117" s="268" t="s">
        <v>500</v>
      </c>
      <c r="G117" s="247"/>
      <c r="H117" s="247" t="s">
        <v>546</v>
      </c>
      <c r="I117" s="247" t="s">
        <v>547</v>
      </c>
      <c r="J117" s="247"/>
      <c r="K117" s="259"/>
    </row>
    <row r="118" spans="2:11" s="1" customFormat="1" ht="15" customHeight="1">
      <c r="B118" s="273"/>
      <c r="C118" s="279"/>
      <c r="D118" s="279"/>
      <c r="E118" s="279"/>
      <c r="F118" s="279"/>
      <c r="G118" s="279"/>
      <c r="H118" s="279"/>
      <c r="I118" s="279"/>
      <c r="J118" s="279"/>
      <c r="K118" s="275"/>
    </row>
    <row r="119" spans="2:11" s="1" customFormat="1" ht="18.75" customHeight="1">
      <c r="B119" s="280"/>
      <c r="C119" s="281"/>
      <c r="D119" s="281"/>
      <c r="E119" s="281"/>
      <c r="F119" s="282"/>
      <c r="G119" s="281"/>
      <c r="H119" s="281"/>
      <c r="I119" s="281"/>
      <c r="J119" s="281"/>
      <c r="K119" s="280"/>
    </row>
    <row r="120" spans="2:11" s="1" customFormat="1" ht="18.75" customHeight="1"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</row>
    <row r="121" spans="2:11" s="1" customFormat="1" ht="7.5" customHeight="1">
      <c r="B121" s="283"/>
      <c r="C121" s="284"/>
      <c r="D121" s="284"/>
      <c r="E121" s="284"/>
      <c r="F121" s="284"/>
      <c r="G121" s="284"/>
      <c r="H121" s="284"/>
      <c r="I121" s="284"/>
      <c r="J121" s="284"/>
      <c r="K121" s="285"/>
    </row>
    <row r="122" spans="2:11" s="1" customFormat="1" ht="45" customHeight="1">
      <c r="B122" s="286"/>
      <c r="C122" s="374" t="s">
        <v>548</v>
      </c>
      <c r="D122" s="374"/>
      <c r="E122" s="374"/>
      <c r="F122" s="374"/>
      <c r="G122" s="374"/>
      <c r="H122" s="374"/>
      <c r="I122" s="374"/>
      <c r="J122" s="374"/>
      <c r="K122" s="287"/>
    </row>
    <row r="123" spans="2:11" s="1" customFormat="1" ht="17.25" customHeight="1">
      <c r="B123" s="288"/>
      <c r="C123" s="260" t="s">
        <v>494</v>
      </c>
      <c r="D123" s="260"/>
      <c r="E123" s="260"/>
      <c r="F123" s="260" t="s">
        <v>495</v>
      </c>
      <c r="G123" s="261"/>
      <c r="H123" s="260" t="s">
        <v>51</v>
      </c>
      <c r="I123" s="260" t="s">
        <v>54</v>
      </c>
      <c r="J123" s="260" t="s">
        <v>496</v>
      </c>
      <c r="K123" s="289"/>
    </row>
    <row r="124" spans="2:11" s="1" customFormat="1" ht="17.25" customHeight="1">
      <c r="B124" s="288"/>
      <c r="C124" s="262" t="s">
        <v>497</v>
      </c>
      <c r="D124" s="262"/>
      <c r="E124" s="262"/>
      <c r="F124" s="263" t="s">
        <v>498</v>
      </c>
      <c r="G124" s="264"/>
      <c r="H124" s="262"/>
      <c r="I124" s="262"/>
      <c r="J124" s="262" t="s">
        <v>499</v>
      </c>
      <c r="K124" s="289"/>
    </row>
    <row r="125" spans="2:11" s="1" customFormat="1" ht="5.25" customHeight="1">
      <c r="B125" s="290"/>
      <c r="C125" s="265"/>
      <c r="D125" s="265"/>
      <c r="E125" s="265"/>
      <c r="F125" s="265"/>
      <c r="G125" s="291"/>
      <c r="H125" s="265"/>
      <c r="I125" s="265"/>
      <c r="J125" s="265"/>
      <c r="K125" s="292"/>
    </row>
    <row r="126" spans="2:11" s="1" customFormat="1" ht="15" customHeight="1">
      <c r="B126" s="290"/>
      <c r="C126" s="247" t="s">
        <v>503</v>
      </c>
      <c r="D126" s="267"/>
      <c r="E126" s="267"/>
      <c r="F126" s="268" t="s">
        <v>500</v>
      </c>
      <c r="G126" s="247"/>
      <c r="H126" s="247" t="s">
        <v>540</v>
      </c>
      <c r="I126" s="247" t="s">
        <v>502</v>
      </c>
      <c r="J126" s="247">
        <v>120</v>
      </c>
      <c r="K126" s="293"/>
    </row>
    <row r="127" spans="2:11" s="1" customFormat="1" ht="15" customHeight="1">
      <c r="B127" s="290"/>
      <c r="C127" s="247" t="s">
        <v>549</v>
      </c>
      <c r="D127" s="247"/>
      <c r="E127" s="247"/>
      <c r="F127" s="268" t="s">
        <v>500</v>
      </c>
      <c r="G127" s="247"/>
      <c r="H127" s="247" t="s">
        <v>550</v>
      </c>
      <c r="I127" s="247" t="s">
        <v>502</v>
      </c>
      <c r="J127" s="247" t="s">
        <v>551</v>
      </c>
      <c r="K127" s="293"/>
    </row>
    <row r="128" spans="2:11" s="1" customFormat="1" ht="15" customHeight="1">
      <c r="B128" s="290"/>
      <c r="C128" s="247" t="s">
        <v>448</v>
      </c>
      <c r="D128" s="247"/>
      <c r="E128" s="247"/>
      <c r="F128" s="268" t="s">
        <v>500</v>
      </c>
      <c r="G128" s="247"/>
      <c r="H128" s="247" t="s">
        <v>552</v>
      </c>
      <c r="I128" s="247" t="s">
        <v>502</v>
      </c>
      <c r="J128" s="247" t="s">
        <v>551</v>
      </c>
      <c r="K128" s="293"/>
    </row>
    <row r="129" spans="2:11" s="1" customFormat="1" ht="15" customHeight="1">
      <c r="B129" s="290"/>
      <c r="C129" s="247" t="s">
        <v>511</v>
      </c>
      <c r="D129" s="247"/>
      <c r="E129" s="247"/>
      <c r="F129" s="268" t="s">
        <v>506</v>
      </c>
      <c r="G129" s="247"/>
      <c r="H129" s="247" t="s">
        <v>512</v>
      </c>
      <c r="I129" s="247" t="s">
        <v>502</v>
      </c>
      <c r="J129" s="247">
        <v>15</v>
      </c>
      <c r="K129" s="293"/>
    </row>
    <row r="130" spans="2:11" s="1" customFormat="1" ht="15" customHeight="1">
      <c r="B130" s="290"/>
      <c r="C130" s="271" t="s">
        <v>513</v>
      </c>
      <c r="D130" s="271"/>
      <c r="E130" s="271"/>
      <c r="F130" s="272" t="s">
        <v>506</v>
      </c>
      <c r="G130" s="271"/>
      <c r="H130" s="271" t="s">
        <v>514</v>
      </c>
      <c r="I130" s="271" t="s">
        <v>502</v>
      </c>
      <c r="J130" s="271">
        <v>15</v>
      </c>
      <c r="K130" s="293"/>
    </row>
    <row r="131" spans="2:11" s="1" customFormat="1" ht="15" customHeight="1">
      <c r="B131" s="290"/>
      <c r="C131" s="271" t="s">
        <v>515</v>
      </c>
      <c r="D131" s="271"/>
      <c r="E131" s="271"/>
      <c r="F131" s="272" t="s">
        <v>506</v>
      </c>
      <c r="G131" s="271"/>
      <c r="H131" s="271" t="s">
        <v>516</v>
      </c>
      <c r="I131" s="271" t="s">
        <v>502</v>
      </c>
      <c r="J131" s="271">
        <v>20</v>
      </c>
      <c r="K131" s="293"/>
    </row>
    <row r="132" spans="2:11" s="1" customFormat="1" ht="15" customHeight="1">
      <c r="B132" s="290"/>
      <c r="C132" s="271" t="s">
        <v>517</v>
      </c>
      <c r="D132" s="271"/>
      <c r="E132" s="271"/>
      <c r="F132" s="272" t="s">
        <v>506</v>
      </c>
      <c r="G132" s="271"/>
      <c r="H132" s="271" t="s">
        <v>518</v>
      </c>
      <c r="I132" s="271" t="s">
        <v>502</v>
      </c>
      <c r="J132" s="271">
        <v>20</v>
      </c>
      <c r="K132" s="293"/>
    </row>
    <row r="133" spans="2:11" s="1" customFormat="1" ht="15" customHeight="1">
      <c r="B133" s="290"/>
      <c r="C133" s="247" t="s">
        <v>505</v>
      </c>
      <c r="D133" s="247"/>
      <c r="E133" s="247"/>
      <c r="F133" s="268" t="s">
        <v>506</v>
      </c>
      <c r="G133" s="247"/>
      <c r="H133" s="247" t="s">
        <v>540</v>
      </c>
      <c r="I133" s="247" t="s">
        <v>502</v>
      </c>
      <c r="J133" s="247">
        <v>50</v>
      </c>
      <c r="K133" s="293"/>
    </row>
    <row r="134" spans="2:11" s="1" customFormat="1" ht="15" customHeight="1">
      <c r="B134" s="290"/>
      <c r="C134" s="247" t="s">
        <v>519</v>
      </c>
      <c r="D134" s="247"/>
      <c r="E134" s="247"/>
      <c r="F134" s="268" t="s">
        <v>506</v>
      </c>
      <c r="G134" s="247"/>
      <c r="H134" s="247" t="s">
        <v>540</v>
      </c>
      <c r="I134" s="247" t="s">
        <v>502</v>
      </c>
      <c r="J134" s="247">
        <v>50</v>
      </c>
      <c r="K134" s="293"/>
    </row>
    <row r="135" spans="2:11" s="1" customFormat="1" ht="15" customHeight="1">
      <c r="B135" s="290"/>
      <c r="C135" s="247" t="s">
        <v>525</v>
      </c>
      <c r="D135" s="247"/>
      <c r="E135" s="247"/>
      <c r="F135" s="268" t="s">
        <v>506</v>
      </c>
      <c r="G135" s="247"/>
      <c r="H135" s="247" t="s">
        <v>540</v>
      </c>
      <c r="I135" s="247" t="s">
        <v>502</v>
      </c>
      <c r="J135" s="247">
        <v>50</v>
      </c>
      <c r="K135" s="293"/>
    </row>
    <row r="136" spans="2:11" s="1" customFormat="1" ht="15" customHeight="1">
      <c r="B136" s="290"/>
      <c r="C136" s="247" t="s">
        <v>527</v>
      </c>
      <c r="D136" s="247"/>
      <c r="E136" s="247"/>
      <c r="F136" s="268" t="s">
        <v>506</v>
      </c>
      <c r="G136" s="247"/>
      <c r="H136" s="247" t="s">
        <v>540</v>
      </c>
      <c r="I136" s="247" t="s">
        <v>502</v>
      </c>
      <c r="J136" s="247">
        <v>50</v>
      </c>
      <c r="K136" s="293"/>
    </row>
    <row r="137" spans="2:11" s="1" customFormat="1" ht="15" customHeight="1">
      <c r="B137" s="290"/>
      <c r="C137" s="247" t="s">
        <v>528</v>
      </c>
      <c r="D137" s="247"/>
      <c r="E137" s="247"/>
      <c r="F137" s="268" t="s">
        <v>506</v>
      </c>
      <c r="G137" s="247"/>
      <c r="H137" s="247" t="s">
        <v>553</v>
      </c>
      <c r="I137" s="247" t="s">
        <v>502</v>
      </c>
      <c r="J137" s="247">
        <v>255</v>
      </c>
      <c r="K137" s="293"/>
    </row>
    <row r="138" spans="2:11" s="1" customFormat="1" ht="15" customHeight="1">
      <c r="B138" s="290"/>
      <c r="C138" s="247" t="s">
        <v>530</v>
      </c>
      <c r="D138" s="247"/>
      <c r="E138" s="247"/>
      <c r="F138" s="268" t="s">
        <v>500</v>
      </c>
      <c r="G138" s="247"/>
      <c r="H138" s="247" t="s">
        <v>554</v>
      </c>
      <c r="I138" s="247" t="s">
        <v>532</v>
      </c>
      <c r="J138" s="247"/>
      <c r="K138" s="293"/>
    </row>
    <row r="139" spans="2:11" s="1" customFormat="1" ht="15" customHeight="1">
      <c r="B139" s="290"/>
      <c r="C139" s="247" t="s">
        <v>533</v>
      </c>
      <c r="D139" s="247"/>
      <c r="E139" s="247"/>
      <c r="F139" s="268" t="s">
        <v>500</v>
      </c>
      <c r="G139" s="247"/>
      <c r="H139" s="247" t="s">
        <v>555</v>
      </c>
      <c r="I139" s="247" t="s">
        <v>535</v>
      </c>
      <c r="J139" s="247"/>
      <c r="K139" s="293"/>
    </row>
    <row r="140" spans="2:11" s="1" customFormat="1" ht="15" customHeight="1">
      <c r="B140" s="290"/>
      <c r="C140" s="247" t="s">
        <v>536</v>
      </c>
      <c r="D140" s="247"/>
      <c r="E140" s="247"/>
      <c r="F140" s="268" t="s">
        <v>500</v>
      </c>
      <c r="G140" s="247"/>
      <c r="H140" s="247" t="s">
        <v>536</v>
      </c>
      <c r="I140" s="247" t="s">
        <v>535</v>
      </c>
      <c r="J140" s="247"/>
      <c r="K140" s="293"/>
    </row>
    <row r="141" spans="2:11" s="1" customFormat="1" ht="15" customHeight="1">
      <c r="B141" s="290"/>
      <c r="C141" s="247" t="s">
        <v>35</v>
      </c>
      <c r="D141" s="247"/>
      <c r="E141" s="247"/>
      <c r="F141" s="268" t="s">
        <v>500</v>
      </c>
      <c r="G141" s="247"/>
      <c r="H141" s="247" t="s">
        <v>556</v>
      </c>
      <c r="I141" s="247" t="s">
        <v>535</v>
      </c>
      <c r="J141" s="247"/>
      <c r="K141" s="293"/>
    </row>
    <row r="142" spans="2:11" s="1" customFormat="1" ht="15" customHeight="1">
      <c r="B142" s="290"/>
      <c r="C142" s="247" t="s">
        <v>557</v>
      </c>
      <c r="D142" s="247"/>
      <c r="E142" s="247"/>
      <c r="F142" s="268" t="s">
        <v>500</v>
      </c>
      <c r="G142" s="247"/>
      <c r="H142" s="247" t="s">
        <v>558</v>
      </c>
      <c r="I142" s="247" t="s">
        <v>535</v>
      </c>
      <c r="J142" s="247"/>
      <c r="K142" s="293"/>
    </row>
    <row r="143" spans="2:11" s="1" customFormat="1" ht="15" customHeight="1">
      <c r="B143" s="294"/>
      <c r="C143" s="295"/>
      <c r="D143" s="295"/>
      <c r="E143" s="295"/>
      <c r="F143" s="295"/>
      <c r="G143" s="295"/>
      <c r="H143" s="295"/>
      <c r="I143" s="295"/>
      <c r="J143" s="295"/>
      <c r="K143" s="296"/>
    </row>
    <row r="144" spans="2:11" s="1" customFormat="1" ht="18.75" customHeight="1">
      <c r="B144" s="281"/>
      <c r="C144" s="281"/>
      <c r="D144" s="281"/>
      <c r="E144" s="281"/>
      <c r="F144" s="282"/>
      <c r="G144" s="281"/>
      <c r="H144" s="281"/>
      <c r="I144" s="281"/>
      <c r="J144" s="281"/>
      <c r="K144" s="281"/>
    </row>
    <row r="145" spans="2:11" s="1" customFormat="1" ht="18.75" customHeight="1">
      <c r="B145" s="254"/>
      <c r="C145" s="254"/>
      <c r="D145" s="254"/>
      <c r="E145" s="254"/>
      <c r="F145" s="254"/>
      <c r="G145" s="254"/>
      <c r="H145" s="254"/>
      <c r="I145" s="254"/>
      <c r="J145" s="254"/>
      <c r="K145" s="254"/>
    </row>
    <row r="146" spans="2:11" s="1" customFormat="1" ht="7.5" customHeight="1">
      <c r="B146" s="255"/>
      <c r="C146" s="256"/>
      <c r="D146" s="256"/>
      <c r="E146" s="256"/>
      <c r="F146" s="256"/>
      <c r="G146" s="256"/>
      <c r="H146" s="256"/>
      <c r="I146" s="256"/>
      <c r="J146" s="256"/>
      <c r="K146" s="257"/>
    </row>
    <row r="147" spans="2:11" s="1" customFormat="1" ht="45" customHeight="1">
      <c r="B147" s="258"/>
      <c r="C147" s="376" t="s">
        <v>559</v>
      </c>
      <c r="D147" s="376"/>
      <c r="E147" s="376"/>
      <c r="F147" s="376"/>
      <c r="G147" s="376"/>
      <c r="H147" s="376"/>
      <c r="I147" s="376"/>
      <c r="J147" s="376"/>
      <c r="K147" s="259"/>
    </row>
    <row r="148" spans="2:11" s="1" customFormat="1" ht="17.25" customHeight="1">
      <c r="B148" s="258"/>
      <c r="C148" s="260" t="s">
        <v>494</v>
      </c>
      <c r="D148" s="260"/>
      <c r="E148" s="260"/>
      <c r="F148" s="260" t="s">
        <v>495</v>
      </c>
      <c r="G148" s="261"/>
      <c r="H148" s="260" t="s">
        <v>51</v>
      </c>
      <c r="I148" s="260" t="s">
        <v>54</v>
      </c>
      <c r="J148" s="260" t="s">
        <v>496</v>
      </c>
      <c r="K148" s="259"/>
    </row>
    <row r="149" spans="2:11" s="1" customFormat="1" ht="17.25" customHeight="1">
      <c r="B149" s="258"/>
      <c r="C149" s="262" t="s">
        <v>497</v>
      </c>
      <c r="D149" s="262"/>
      <c r="E149" s="262"/>
      <c r="F149" s="263" t="s">
        <v>498</v>
      </c>
      <c r="G149" s="264"/>
      <c r="H149" s="262"/>
      <c r="I149" s="262"/>
      <c r="J149" s="262" t="s">
        <v>499</v>
      </c>
      <c r="K149" s="259"/>
    </row>
    <row r="150" spans="2:11" s="1" customFormat="1" ht="5.25" customHeight="1">
      <c r="B150" s="270"/>
      <c r="C150" s="265"/>
      <c r="D150" s="265"/>
      <c r="E150" s="265"/>
      <c r="F150" s="265"/>
      <c r="G150" s="266"/>
      <c r="H150" s="265"/>
      <c r="I150" s="265"/>
      <c r="J150" s="265"/>
      <c r="K150" s="293"/>
    </row>
    <row r="151" spans="2:11" s="1" customFormat="1" ht="15" customHeight="1">
      <c r="B151" s="270"/>
      <c r="C151" s="297" t="s">
        <v>503</v>
      </c>
      <c r="D151" s="247"/>
      <c r="E151" s="247"/>
      <c r="F151" s="298" t="s">
        <v>500</v>
      </c>
      <c r="G151" s="247"/>
      <c r="H151" s="297" t="s">
        <v>540</v>
      </c>
      <c r="I151" s="297" t="s">
        <v>502</v>
      </c>
      <c r="J151" s="297">
        <v>120</v>
      </c>
      <c r="K151" s="293"/>
    </row>
    <row r="152" spans="2:11" s="1" customFormat="1" ht="15" customHeight="1">
      <c r="B152" s="270"/>
      <c r="C152" s="297" t="s">
        <v>549</v>
      </c>
      <c r="D152" s="247"/>
      <c r="E152" s="247"/>
      <c r="F152" s="298" t="s">
        <v>500</v>
      </c>
      <c r="G152" s="247"/>
      <c r="H152" s="297" t="s">
        <v>560</v>
      </c>
      <c r="I152" s="297" t="s">
        <v>502</v>
      </c>
      <c r="J152" s="297" t="s">
        <v>551</v>
      </c>
      <c r="K152" s="293"/>
    </row>
    <row r="153" spans="2:11" s="1" customFormat="1" ht="15" customHeight="1">
      <c r="B153" s="270"/>
      <c r="C153" s="297" t="s">
        <v>448</v>
      </c>
      <c r="D153" s="247"/>
      <c r="E153" s="247"/>
      <c r="F153" s="298" t="s">
        <v>500</v>
      </c>
      <c r="G153" s="247"/>
      <c r="H153" s="297" t="s">
        <v>561</v>
      </c>
      <c r="I153" s="297" t="s">
        <v>502</v>
      </c>
      <c r="J153" s="297" t="s">
        <v>551</v>
      </c>
      <c r="K153" s="293"/>
    </row>
    <row r="154" spans="2:11" s="1" customFormat="1" ht="15" customHeight="1">
      <c r="B154" s="270"/>
      <c r="C154" s="297" t="s">
        <v>505</v>
      </c>
      <c r="D154" s="247"/>
      <c r="E154" s="247"/>
      <c r="F154" s="298" t="s">
        <v>506</v>
      </c>
      <c r="G154" s="247"/>
      <c r="H154" s="297" t="s">
        <v>540</v>
      </c>
      <c r="I154" s="297" t="s">
        <v>502</v>
      </c>
      <c r="J154" s="297">
        <v>50</v>
      </c>
      <c r="K154" s="293"/>
    </row>
    <row r="155" spans="2:11" s="1" customFormat="1" ht="15" customHeight="1">
      <c r="B155" s="270"/>
      <c r="C155" s="297" t="s">
        <v>508</v>
      </c>
      <c r="D155" s="247"/>
      <c r="E155" s="247"/>
      <c r="F155" s="298" t="s">
        <v>500</v>
      </c>
      <c r="G155" s="247"/>
      <c r="H155" s="297" t="s">
        <v>540</v>
      </c>
      <c r="I155" s="297" t="s">
        <v>510</v>
      </c>
      <c r="J155" s="297"/>
      <c r="K155" s="293"/>
    </row>
    <row r="156" spans="2:11" s="1" customFormat="1" ht="15" customHeight="1">
      <c r="B156" s="270"/>
      <c r="C156" s="297" t="s">
        <v>519</v>
      </c>
      <c r="D156" s="247"/>
      <c r="E156" s="247"/>
      <c r="F156" s="298" t="s">
        <v>506</v>
      </c>
      <c r="G156" s="247"/>
      <c r="H156" s="297" t="s">
        <v>540</v>
      </c>
      <c r="I156" s="297" t="s">
        <v>502</v>
      </c>
      <c r="J156" s="297">
        <v>50</v>
      </c>
      <c r="K156" s="293"/>
    </row>
    <row r="157" spans="2:11" s="1" customFormat="1" ht="15" customHeight="1">
      <c r="B157" s="270"/>
      <c r="C157" s="297" t="s">
        <v>527</v>
      </c>
      <c r="D157" s="247"/>
      <c r="E157" s="247"/>
      <c r="F157" s="298" t="s">
        <v>506</v>
      </c>
      <c r="G157" s="247"/>
      <c r="H157" s="297" t="s">
        <v>540</v>
      </c>
      <c r="I157" s="297" t="s">
        <v>502</v>
      </c>
      <c r="J157" s="297">
        <v>50</v>
      </c>
      <c r="K157" s="293"/>
    </row>
    <row r="158" spans="2:11" s="1" customFormat="1" ht="15" customHeight="1">
      <c r="B158" s="270"/>
      <c r="C158" s="297" t="s">
        <v>525</v>
      </c>
      <c r="D158" s="247"/>
      <c r="E158" s="247"/>
      <c r="F158" s="298" t="s">
        <v>506</v>
      </c>
      <c r="G158" s="247"/>
      <c r="H158" s="297" t="s">
        <v>540</v>
      </c>
      <c r="I158" s="297" t="s">
        <v>502</v>
      </c>
      <c r="J158" s="297">
        <v>50</v>
      </c>
      <c r="K158" s="293"/>
    </row>
    <row r="159" spans="2:11" s="1" customFormat="1" ht="15" customHeight="1">
      <c r="B159" s="270"/>
      <c r="C159" s="297" t="s">
        <v>85</v>
      </c>
      <c r="D159" s="247"/>
      <c r="E159" s="247"/>
      <c r="F159" s="298" t="s">
        <v>500</v>
      </c>
      <c r="G159" s="247"/>
      <c r="H159" s="297" t="s">
        <v>562</v>
      </c>
      <c r="I159" s="297" t="s">
        <v>502</v>
      </c>
      <c r="J159" s="297" t="s">
        <v>563</v>
      </c>
      <c r="K159" s="293"/>
    </row>
    <row r="160" spans="2:11" s="1" customFormat="1" ht="15" customHeight="1">
      <c r="B160" s="270"/>
      <c r="C160" s="297" t="s">
        <v>564</v>
      </c>
      <c r="D160" s="247"/>
      <c r="E160" s="247"/>
      <c r="F160" s="298" t="s">
        <v>500</v>
      </c>
      <c r="G160" s="247"/>
      <c r="H160" s="297" t="s">
        <v>565</v>
      </c>
      <c r="I160" s="297" t="s">
        <v>535</v>
      </c>
      <c r="J160" s="297"/>
      <c r="K160" s="293"/>
    </row>
    <row r="161" spans="2:11" s="1" customFormat="1" ht="15" customHeight="1">
      <c r="B161" s="299"/>
      <c r="C161" s="279"/>
      <c r="D161" s="279"/>
      <c r="E161" s="279"/>
      <c r="F161" s="279"/>
      <c r="G161" s="279"/>
      <c r="H161" s="279"/>
      <c r="I161" s="279"/>
      <c r="J161" s="279"/>
      <c r="K161" s="300"/>
    </row>
    <row r="162" spans="2:11" s="1" customFormat="1" ht="18.75" customHeight="1">
      <c r="B162" s="281"/>
      <c r="C162" s="291"/>
      <c r="D162" s="291"/>
      <c r="E162" s="291"/>
      <c r="F162" s="301"/>
      <c r="G162" s="291"/>
      <c r="H162" s="291"/>
      <c r="I162" s="291"/>
      <c r="J162" s="291"/>
      <c r="K162" s="281"/>
    </row>
    <row r="163" spans="2:11" s="1" customFormat="1" ht="18.75" customHeight="1">
      <c r="B163" s="254"/>
      <c r="C163" s="254"/>
      <c r="D163" s="254"/>
      <c r="E163" s="254"/>
      <c r="F163" s="254"/>
      <c r="G163" s="254"/>
      <c r="H163" s="254"/>
      <c r="I163" s="254"/>
      <c r="J163" s="254"/>
      <c r="K163" s="254"/>
    </row>
    <row r="164" spans="2:11" s="1" customFormat="1" ht="7.5" customHeight="1">
      <c r="B164" s="236"/>
      <c r="C164" s="237"/>
      <c r="D164" s="237"/>
      <c r="E164" s="237"/>
      <c r="F164" s="237"/>
      <c r="G164" s="237"/>
      <c r="H164" s="237"/>
      <c r="I164" s="237"/>
      <c r="J164" s="237"/>
      <c r="K164" s="238"/>
    </row>
    <row r="165" spans="2:11" s="1" customFormat="1" ht="45" customHeight="1">
      <c r="B165" s="239"/>
      <c r="C165" s="374" t="s">
        <v>566</v>
      </c>
      <c r="D165" s="374"/>
      <c r="E165" s="374"/>
      <c r="F165" s="374"/>
      <c r="G165" s="374"/>
      <c r="H165" s="374"/>
      <c r="I165" s="374"/>
      <c r="J165" s="374"/>
      <c r="K165" s="240"/>
    </row>
    <row r="166" spans="2:11" s="1" customFormat="1" ht="17.25" customHeight="1">
      <c r="B166" s="239"/>
      <c r="C166" s="260" t="s">
        <v>494</v>
      </c>
      <c r="D166" s="260"/>
      <c r="E166" s="260"/>
      <c r="F166" s="260" t="s">
        <v>495</v>
      </c>
      <c r="G166" s="302"/>
      <c r="H166" s="303" t="s">
        <v>51</v>
      </c>
      <c r="I166" s="303" t="s">
        <v>54</v>
      </c>
      <c r="J166" s="260" t="s">
        <v>496</v>
      </c>
      <c r="K166" s="240"/>
    </row>
    <row r="167" spans="2:11" s="1" customFormat="1" ht="17.25" customHeight="1">
      <c r="B167" s="241"/>
      <c r="C167" s="262" t="s">
        <v>497</v>
      </c>
      <c r="D167" s="262"/>
      <c r="E167" s="262"/>
      <c r="F167" s="263" t="s">
        <v>498</v>
      </c>
      <c r="G167" s="304"/>
      <c r="H167" s="305"/>
      <c r="I167" s="305"/>
      <c r="J167" s="262" t="s">
        <v>499</v>
      </c>
      <c r="K167" s="242"/>
    </row>
    <row r="168" spans="2:11" s="1" customFormat="1" ht="5.25" customHeight="1">
      <c r="B168" s="270"/>
      <c r="C168" s="265"/>
      <c r="D168" s="265"/>
      <c r="E168" s="265"/>
      <c r="F168" s="265"/>
      <c r="G168" s="266"/>
      <c r="H168" s="265"/>
      <c r="I168" s="265"/>
      <c r="J168" s="265"/>
      <c r="K168" s="293"/>
    </row>
    <row r="169" spans="2:11" s="1" customFormat="1" ht="15" customHeight="1">
      <c r="B169" s="270"/>
      <c r="C169" s="247" t="s">
        <v>503</v>
      </c>
      <c r="D169" s="247"/>
      <c r="E169" s="247"/>
      <c r="F169" s="268" t="s">
        <v>500</v>
      </c>
      <c r="G169" s="247"/>
      <c r="H169" s="247" t="s">
        <v>540</v>
      </c>
      <c r="I169" s="247" t="s">
        <v>502</v>
      </c>
      <c r="J169" s="247">
        <v>120</v>
      </c>
      <c r="K169" s="293"/>
    </row>
    <row r="170" spans="2:11" s="1" customFormat="1" ht="15" customHeight="1">
      <c r="B170" s="270"/>
      <c r="C170" s="247" t="s">
        <v>549</v>
      </c>
      <c r="D170" s="247"/>
      <c r="E170" s="247"/>
      <c r="F170" s="268" t="s">
        <v>500</v>
      </c>
      <c r="G170" s="247"/>
      <c r="H170" s="247" t="s">
        <v>550</v>
      </c>
      <c r="I170" s="247" t="s">
        <v>502</v>
      </c>
      <c r="J170" s="247" t="s">
        <v>551</v>
      </c>
      <c r="K170" s="293"/>
    </row>
    <row r="171" spans="2:11" s="1" customFormat="1" ht="15" customHeight="1">
      <c r="B171" s="270"/>
      <c r="C171" s="247" t="s">
        <v>448</v>
      </c>
      <c r="D171" s="247"/>
      <c r="E171" s="247"/>
      <c r="F171" s="268" t="s">
        <v>500</v>
      </c>
      <c r="G171" s="247"/>
      <c r="H171" s="247" t="s">
        <v>567</v>
      </c>
      <c r="I171" s="247" t="s">
        <v>502</v>
      </c>
      <c r="J171" s="247" t="s">
        <v>551</v>
      </c>
      <c r="K171" s="293"/>
    </row>
    <row r="172" spans="2:11" s="1" customFormat="1" ht="15" customHeight="1">
      <c r="B172" s="270"/>
      <c r="C172" s="247" t="s">
        <v>505</v>
      </c>
      <c r="D172" s="247"/>
      <c r="E172" s="247"/>
      <c r="F172" s="268" t="s">
        <v>506</v>
      </c>
      <c r="G172" s="247"/>
      <c r="H172" s="247" t="s">
        <v>567</v>
      </c>
      <c r="I172" s="247" t="s">
        <v>502</v>
      </c>
      <c r="J172" s="247">
        <v>50</v>
      </c>
      <c r="K172" s="293"/>
    </row>
    <row r="173" spans="2:11" s="1" customFormat="1" ht="15" customHeight="1">
      <c r="B173" s="270"/>
      <c r="C173" s="247" t="s">
        <v>508</v>
      </c>
      <c r="D173" s="247"/>
      <c r="E173" s="247"/>
      <c r="F173" s="268" t="s">
        <v>500</v>
      </c>
      <c r="G173" s="247"/>
      <c r="H173" s="247" t="s">
        <v>567</v>
      </c>
      <c r="I173" s="247" t="s">
        <v>510</v>
      </c>
      <c r="J173" s="247"/>
      <c r="K173" s="293"/>
    </row>
    <row r="174" spans="2:11" s="1" customFormat="1" ht="15" customHeight="1">
      <c r="B174" s="270"/>
      <c r="C174" s="247" t="s">
        <v>519</v>
      </c>
      <c r="D174" s="247"/>
      <c r="E174" s="247"/>
      <c r="F174" s="268" t="s">
        <v>506</v>
      </c>
      <c r="G174" s="247"/>
      <c r="H174" s="247" t="s">
        <v>567</v>
      </c>
      <c r="I174" s="247" t="s">
        <v>502</v>
      </c>
      <c r="J174" s="247">
        <v>50</v>
      </c>
      <c r="K174" s="293"/>
    </row>
    <row r="175" spans="2:11" s="1" customFormat="1" ht="15" customHeight="1">
      <c r="B175" s="270"/>
      <c r="C175" s="247" t="s">
        <v>527</v>
      </c>
      <c r="D175" s="247"/>
      <c r="E175" s="247"/>
      <c r="F175" s="268" t="s">
        <v>506</v>
      </c>
      <c r="G175" s="247"/>
      <c r="H175" s="247" t="s">
        <v>567</v>
      </c>
      <c r="I175" s="247" t="s">
        <v>502</v>
      </c>
      <c r="J175" s="247">
        <v>50</v>
      </c>
      <c r="K175" s="293"/>
    </row>
    <row r="176" spans="2:11" s="1" customFormat="1" ht="15" customHeight="1">
      <c r="B176" s="270"/>
      <c r="C176" s="247" t="s">
        <v>525</v>
      </c>
      <c r="D176" s="247"/>
      <c r="E176" s="247"/>
      <c r="F176" s="268" t="s">
        <v>506</v>
      </c>
      <c r="G176" s="247"/>
      <c r="H176" s="247" t="s">
        <v>567</v>
      </c>
      <c r="I176" s="247" t="s">
        <v>502</v>
      </c>
      <c r="J176" s="247">
        <v>50</v>
      </c>
      <c r="K176" s="293"/>
    </row>
    <row r="177" spans="2:11" s="1" customFormat="1" ht="15" customHeight="1">
      <c r="B177" s="270"/>
      <c r="C177" s="247" t="s">
        <v>103</v>
      </c>
      <c r="D177" s="247"/>
      <c r="E177" s="247"/>
      <c r="F177" s="268" t="s">
        <v>500</v>
      </c>
      <c r="G177" s="247"/>
      <c r="H177" s="247" t="s">
        <v>568</v>
      </c>
      <c r="I177" s="247" t="s">
        <v>569</v>
      </c>
      <c r="J177" s="247"/>
      <c r="K177" s="293"/>
    </row>
    <row r="178" spans="2:11" s="1" customFormat="1" ht="15" customHeight="1">
      <c r="B178" s="270"/>
      <c r="C178" s="247" t="s">
        <v>54</v>
      </c>
      <c r="D178" s="247"/>
      <c r="E178" s="247"/>
      <c r="F178" s="268" t="s">
        <v>500</v>
      </c>
      <c r="G178" s="247"/>
      <c r="H178" s="247" t="s">
        <v>570</v>
      </c>
      <c r="I178" s="247" t="s">
        <v>571</v>
      </c>
      <c r="J178" s="247">
        <v>1</v>
      </c>
      <c r="K178" s="293"/>
    </row>
    <row r="179" spans="2:11" s="1" customFormat="1" ht="15" customHeight="1">
      <c r="B179" s="270"/>
      <c r="C179" s="247" t="s">
        <v>50</v>
      </c>
      <c r="D179" s="247"/>
      <c r="E179" s="247"/>
      <c r="F179" s="268" t="s">
        <v>500</v>
      </c>
      <c r="G179" s="247"/>
      <c r="H179" s="247" t="s">
        <v>572</v>
      </c>
      <c r="I179" s="247" t="s">
        <v>502</v>
      </c>
      <c r="J179" s="247">
        <v>20</v>
      </c>
      <c r="K179" s="293"/>
    </row>
    <row r="180" spans="2:11" s="1" customFormat="1" ht="15" customHeight="1">
      <c r="B180" s="270"/>
      <c r="C180" s="247" t="s">
        <v>51</v>
      </c>
      <c r="D180" s="247"/>
      <c r="E180" s="247"/>
      <c r="F180" s="268" t="s">
        <v>500</v>
      </c>
      <c r="G180" s="247"/>
      <c r="H180" s="247" t="s">
        <v>573</v>
      </c>
      <c r="I180" s="247" t="s">
        <v>502</v>
      </c>
      <c r="J180" s="247">
        <v>255</v>
      </c>
      <c r="K180" s="293"/>
    </row>
    <row r="181" spans="2:11" s="1" customFormat="1" ht="15" customHeight="1">
      <c r="B181" s="270"/>
      <c r="C181" s="247" t="s">
        <v>104</v>
      </c>
      <c r="D181" s="247"/>
      <c r="E181" s="247"/>
      <c r="F181" s="268" t="s">
        <v>500</v>
      </c>
      <c r="G181" s="247"/>
      <c r="H181" s="247" t="s">
        <v>464</v>
      </c>
      <c r="I181" s="247" t="s">
        <v>502</v>
      </c>
      <c r="J181" s="247">
        <v>10</v>
      </c>
      <c r="K181" s="293"/>
    </row>
    <row r="182" spans="2:11" s="1" customFormat="1" ht="15" customHeight="1">
      <c r="B182" s="270"/>
      <c r="C182" s="247" t="s">
        <v>105</v>
      </c>
      <c r="D182" s="247"/>
      <c r="E182" s="247"/>
      <c r="F182" s="268" t="s">
        <v>500</v>
      </c>
      <c r="G182" s="247"/>
      <c r="H182" s="247" t="s">
        <v>574</v>
      </c>
      <c r="I182" s="247" t="s">
        <v>535</v>
      </c>
      <c r="J182" s="247"/>
      <c r="K182" s="293"/>
    </row>
    <row r="183" spans="2:11" s="1" customFormat="1" ht="15" customHeight="1">
      <c r="B183" s="270"/>
      <c r="C183" s="247" t="s">
        <v>575</v>
      </c>
      <c r="D183" s="247"/>
      <c r="E183" s="247"/>
      <c r="F183" s="268" t="s">
        <v>500</v>
      </c>
      <c r="G183" s="247"/>
      <c r="H183" s="247" t="s">
        <v>576</v>
      </c>
      <c r="I183" s="247" t="s">
        <v>535</v>
      </c>
      <c r="J183" s="247"/>
      <c r="K183" s="293"/>
    </row>
    <row r="184" spans="2:11" s="1" customFormat="1" ht="15" customHeight="1">
      <c r="B184" s="270"/>
      <c r="C184" s="247" t="s">
        <v>564</v>
      </c>
      <c r="D184" s="247"/>
      <c r="E184" s="247"/>
      <c r="F184" s="268" t="s">
        <v>500</v>
      </c>
      <c r="G184" s="247"/>
      <c r="H184" s="247" t="s">
        <v>577</v>
      </c>
      <c r="I184" s="247" t="s">
        <v>535</v>
      </c>
      <c r="J184" s="247"/>
      <c r="K184" s="293"/>
    </row>
    <row r="185" spans="2:11" s="1" customFormat="1" ht="15" customHeight="1">
      <c r="B185" s="270"/>
      <c r="C185" s="247" t="s">
        <v>107</v>
      </c>
      <c r="D185" s="247"/>
      <c r="E185" s="247"/>
      <c r="F185" s="268" t="s">
        <v>506</v>
      </c>
      <c r="G185" s="247"/>
      <c r="H185" s="247" t="s">
        <v>578</v>
      </c>
      <c r="I185" s="247" t="s">
        <v>502</v>
      </c>
      <c r="J185" s="247">
        <v>50</v>
      </c>
      <c r="K185" s="293"/>
    </row>
    <row r="186" spans="2:11" s="1" customFormat="1" ht="15" customHeight="1">
      <c r="B186" s="270"/>
      <c r="C186" s="247" t="s">
        <v>579</v>
      </c>
      <c r="D186" s="247"/>
      <c r="E186" s="247"/>
      <c r="F186" s="268" t="s">
        <v>506</v>
      </c>
      <c r="G186" s="247"/>
      <c r="H186" s="247" t="s">
        <v>580</v>
      </c>
      <c r="I186" s="247" t="s">
        <v>581</v>
      </c>
      <c r="J186" s="247"/>
      <c r="K186" s="293"/>
    </row>
    <row r="187" spans="2:11" s="1" customFormat="1" ht="15" customHeight="1">
      <c r="B187" s="270"/>
      <c r="C187" s="247" t="s">
        <v>582</v>
      </c>
      <c r="D187" s="247"/>
      <c r="E187" s="247"/>
      <c r="F187" s="268" t="s">
        <v>506</v>
      </c>
      <c r="G187" s="247"/>
      <c r="H187" s="247" t="s">
        <v>583</v>
      </c>
      <c r="I187" s="247" t="s">
        <v>581</v>
      </c>
      <c r="J187" s="247"/>
      <c r="K187" s="293"/>
    </row>
    <row r="188" spans="2:11" s="1" customFormat="1" ht="15" customHeight="1">
      <c r="B188" s="270"/>
      <c r="C188" s="247" t="s">
        <v>584</v>
      </c>
      <c r="D188" s="247"/>
      <c r="E188" s="247"/>
      <c r="F188" s="268" t="s">
        <v>506</v>
      </c>
      <c r="G188" s="247"/>
      <c r="H188" s="247" t="s">
        <v>585</v>
      </c>
      <c r="I188" s="247" t="s">
        <v>581</v>
      </c>
      <c r="J188" s="247"/>
      <c r="K188" s="293"/>
    </row>
    <row r="189" spans="2:11" s="1" customFormat="1" ht="15" customHeight="1">
      <c r="B189" s="270"/>
      <c r="C189" s="306" t="s">
        <v>586</v>
      </c>
      <c r="D189" s="247"/>
      <c r="E189" s="247"/>
      <c r="F189" s="268" t="s">
        <v>506</v>
      </c>
      <c r="G189" s="247"/>
      <c r="H189" s="247" t="s">
        <v>587</v>
      </c>
      <c r="I189" s="247" t="s">
        <v>588</v>
      </c>
      <c r="J189" s="307" t="s">
        <v>589</v>
      </c>
      <c r="K189" s="293"/>
    </row>
    <row r="190" spans="2:11" s="17" customFormat="1" ht="15" customHeight="1">
      <c r="B190" s="308"/>
      <c r="C190" s="309" t="s">
        <v>590</v>
      </c>
      <c r="D190" s="310"/>
      <c r="E190" s="310"/>
      <c r="F190" s="311" t="s">
        <v>506</v>
      </c>
      <c r="G190" s="310"/>
      <c r="H190" s="310" t="s">
        <v>591</v>
      </c>
      <c r="I190" s="310" t="s">
        <v>588</v>
      </c>
      <c r="J190" s="312" t="s">
        <v>589</v>
      </c>
      <c r="K190" s="313"/>
    </row>
    <row r="191" spans="2:11" s="1" customFormat="1" ht="15" customHeight="1">
      <c r="B191" s="270"/>
      <c r="C191" s="306" t="s">
        <v>39</v>
      </c>
      <c r="D191" s="247"/>
      <c r="E191" s="247"/>
      <c r="F191" s="268" t="s">
        <v>500</v>
      </c>
      <c r="G191" s="247"/>
      <c r="H191" s="244" t="s">
        <v>592</v>
      </c>
      <c r="I191" s="247" t="s">
        <v>593</v>
      </c>
      <c r="J191" s="247"/>
      <c r="K191" s="293"/>
    </row>
    <row r="192" spans="2:11" s="1" customFormat="1" ht="15" customHeight="1">
      <c r="B192" s="270"/>
      <c r="C192" s="306" t="s">
        <v>594</v>
      </c>
      <c r="D192" s="247"/>
      <c r="E192" s="247"/>
      <c r="F192" s="268" t="s">
        <v>500</v>
      </c>
      <c r="G192" s="247"/>
      <c r="H192" s="247" t="s">
        <v>595</v>
      </c>
      <c r="I192" s="247" t="s">
        <v>535</v>
      </c>
      <c r="J192" s="247"/>
      <c r="K192" s="293"/>
    </row>
    <row r="193" spans="2:11" s="1" customFormat="1" ht="15" customHeight="1">
      <c r="B193" s="270"/>
      <c r="C193" s="306" t="s">
        <v>596</v>
      </c>
      <c r="D193" s="247"/>
      <c r="E193" s="247"/>
      <c r="F193" s="268" t="s">
        <v>500</v>
      </c>
      <c r="G193" s="247"/>
      <c r="H193" s="247" t="s">
        <v>597</v>
      </c>
      <c r="I193" s="247" t="s">
        <v>535</v>
      </c>
      <c r="J193" s="247"/>
      <c r="K193" s="293"/>
    </row>
    <row r="194" spans="2:11" s="1" customFormat="1" ht="15" customHeight="1">
      <c r="B194" s="270"/>
      <c r="C194" s="306" t="s">
        <v>598</v>
      </c>
      <c r="D194" s="247"/>
      <c r="E194" s="247"/>
      <c r="F194" s="268" t="s">
        <v>506</v>
      </c>
      <c r="G194" s="247"/>
      <c r="H194" s="247" t="s">
        <v>599</v>
      </c>
      <c r="I194" s="247" t="s">
        <v>535</v>
      </c>
      <c r="J194" s="247"/>
      <c r="K194" s="293"/>
    </row>
    <row r="195" spans="2:11" s="1" customFormat="1" ht="15" customHeight="1">
      <c r="B195" s="299"/>
      <c r="C195" s="314"/>
      <c r="D195" s="279"/>
      <c r="E195" s="279"/>
      <c r="F195" s="279"/>
      <c r="G195" s="279"/>
      <c r="H195" s="279"/>
      <c r="I195" s="279"/>
      <c r="J195" s="279"/>
      <c r="K195" s="300"/>
    </row>
    <row r="196" spans="2:11" s="1" customFormat="1" ht="18.75" customHeight="1">
      <c r="B196" s="281"/>
      <c r="C196" s="291"/>
      <c r="D196" s="291"/>
      <c r="E196" s="291"/>
      <c r="F196" s="301"/>
      <c r="G196" s="291"/>
      <c r="H196" s="291"/>
      <c r="I196" s="291"/>
      <c r="J196" s="291"/>
      <c r="K196" s="281"/>
    </row>
    <row r="197" spans="2:11" s="1" customFormat="1" ht="18.75" customHeight="1">
      <c r="B197" s="281"/>
      <c r="C197" s="291"/>
      <c r="D197" s="291"/>
      <c r="E197" s="291"/>
      <c r="F197" s="301"/>
      <c r="G197" s="291"/>
      <c r="H197" s="291"/>
      <c r="I197" s="291"/>
      <c r="J197" s="291"/>
      <c r="K197" s="281"/>
    </row>
    <row r="198" spans="2:11" s="1" customFormat="1" ht="18.75" customHeight="1">
      <c r="B198" s="254"/>
      <c r="C198" s="254"/>
      <c r="D198" s="254"/>
      <c r="E198" s="254"/>
      <c r="F198" s="254"/>
      <c r="G198" s="254"/>
      <c r="H198" s="254"/>
      <c r="I198" s="254"/>
      <c r="J198" s="254"/>
      <c r="K198" s="254"/>
    </row>
    <row r="199" spans="2:11" s="1" customFormat="1" ht="13.5">
      <c r="B199" s="236"/>
      <c r="C199" s="237"/>
      <c r="D199" s="237"/>
      <c r="E199" s="237"/>
      <c r="F199" s="237"/>
      <c r="G199" s="237"/>
      <c r="H199" s="237"/>
      <c r="I199" s="237"/>
      <c r="J199" s="237"/>
      <c r="K199" s="238"/>
    </row>
    <row r="200" spans="2:11" s="1" customFormat="1" ht="21">
      <c r="B200" s="239"/>
      <c r="C200" s="374" t="s">
        <v>600</v>
      </c>
      <c r="D200" s="374"/>
      <c r="E200" s="374"/>
      <c r="F200" s="374"/>
      <c r="G200" s="374"/>
      <c r="H200" s="374"/>
      <c r="I200" s="374"/>
      <c r="J200" s="374"/>
      <c r="K200" s="240"/>
    </row>
    <row r="201" spans="2:11" s="1" customFormat="1" ht="25.5" customHeight="1">
      <c r="B201" s="239"/>
      <c r="C201" s="315" t="s">
        <v>601</v>
      </c>
      <c r="D201" s="315"/>
      <c r="E201" s="315"/>
      <c r="F201" s="315" t="s">
        <v>602</v>
      </c>
      <c r="G201" s="316"/>
      <c r="H201" s="377" t="s">
        <v>603</v>
      </c>
      <c r="I201" s="377"/>
      <c r="J201" s="377"/>
      <c r="K201" s="240"/>
    </row>
    <row r="202" spans="2:11" s="1" customFormat="1" ht="5.25" customHeight="1">
      <c r="B202" s="270"/>
      <c r="C202" s="265"/>
      <c r="D202" s="265"/>
      <c r="E202" s="265"/>
      <c r="F202" s="265"/>
      <c r="G202" s="291"/>
      <c r="H202" s="265"/>
      <c r="I202" s="265"/>
      <c r="J202" s="265"/>
      <c r="K202" s="293"/>
    </row>
    <row r="203" spans="2:11" s="1" customFormat="1" ht="15" customHeight="1">
      <c r="B203" s="270"/>
      <c r="C203" s="247" t="s">
        <v>593</v>
      </c>
      <c r="D203" s="247"/>
      <c r="E203" s="247"/>
      <c r="F203" s="268" t="s">
        <v>40</v>
      </c>
      <c r="G203" s="247"/>
      <c r="H203" s="378" t="s">
        <v>604</v>
      </c>
      <c r="I203" s="378"/>
      <c r="J203" s="378"/>
      <c r="K203" s="293"/>
    </row>
    <row r="204" spans="2:11" s="1" customFormat="1" ht="15" customHeight="1">
      <c r="B204" s="270"/>
      <c r="C204" s="247"/>
      <c r="D204" s="247"/>
      <c r="E204" s="247"/>
      <c r="F204" s="268" t="s">
        <v>41</v>
      </c>
      <c r="G204" s="247"/>
      <c r="H204" s="378" t="s">
        <v>605</v>
      </c>
      <c r="I204" s="378"/>
      <c r="J204" s="378"/>
      <c r="K204" s="293"/>
    </row>
    <row r="205" spans="2:11" s="1" customFormat="1" ht="15" customHeight="1">
      <c r="B205" s="270"/>
      <c r="C205" s="247"/>
      <c r="D205" s="247"/>
      <c r="E205" s="247"/>
      <c r="F205" s="268" t="s">
        <v>44</v>
      </c>
      <c r="G205" s="247"/>
      <c r="H205" s="378" t="s">
        <v>606</v>
      </c>
      <c r="I205" s="378"/>
      <c r="J205" s="378"/>
      <c r="K205" s="293"/>
    </row>
    <row r="206" spans="2:11" s="1" customFormat="1" ht="15" customHeight="1">
      <c r="B206" s="270"/>
      <c r="C206" s="247"/>
      <c r="D206" s="247"/>
      <c r="E206" s="247"/>
      <c r="F206" s="268" t="s">
        <v>42</v>
      </c>
      <c r="G206" s="247"/>
      <c r="H206" s="378" t="s">
        <v>607</v>
      </c>
      <c r="I206" s="378"/>
      <c r="J206" s="378"/>
      <c r="K206" s="293"/>
    </row>
    <row r="207" spans="2:11" s="1" customFormat="1" ht="15" customHeight="1">
      <c r="B207" s="270"/>
      <c r="C207" s="247"/>
      <c r="D207" s="247"/>
      <c r="E207" s="247"/>
      <c r="F207" s="268" t="s">
        <v>43</v>
      </c>
      <c r="G207" s="247"/>
      <c r="H207" s="378" t="s">
        <v>608</v>
      </c>
      <c r="I207" s="378"/>
      <c r="J207" s="378"/>
      <c r="K207" s="293"/>
    </row>
    <row r="208" spans="2:11" s="1" customFormat="1" ht="15" customHeight="1">
      <c r="B208" s="270"/>
      <c r="C208" s="247"/>
      <c r="D208" s="247"/>
      <c r="E208" s="247"/>
      <c r="F208" s="268"/>
      <c r="G208" s="247"/>
      <c r="H208" s="247"/>
      <c r="I208" s="247"/>
      <c r="J208" s="247"/>
      <c r="K208" s="293"/>
    </row>
    <row r="209" spans="2:11" s="1" customFormat="1" ht="15" customHeight="1">
      <c r="B209" s="270"/>
      <c r="C209" s="247" t="s">
        <v>547</v>
      </c>
      <c r="D209" s="247"/>
      <c r="E209" s="247"/>
      <c r="F209" s="268" t="s">
        <v>76</v>
      </c>
      <c r="G209" s="247"/>
      <c r="H209" s="378" t="s">
        <v>609</v>
      </c>
      <c r="I209" s="378"/>
      <c r="J209" s="378"/>
      <c r="K209" s="293"/>
    </row>
    <row r="210" spans="2:11" s="1" customFormat="1" ht="15" customHeight="1">
      <c r="B210" s="270"/>
      <c r="C210" s="247"/>
      <c r="D210" s="247"/>
      <c r="E210" s="247"/>
      <c r="F210" s="268" t="s">
        <v>444</v>
      </c>
      <c r="G210" s="247"/>
      <c r="H210" s="378" t="s">
        <v>445</v>
      </c>
      <c r="I210" s="378"/>
      <c r="J210" s="378"/>
      <c r="K210" s="293"/>
    </row>
    <row r="211" spans="2:11" s="1" customFormat="1" ht="15" customHeight="1">
      <c r="B211" s="270"/>
      <c r="C211" s="247"/>
      <c r="D211" s="247"/>
      <c r="E211" s="247"/>
      <c r="F211" s="268" t="s">
        <v>442</v>
      </c>
      <c r="G211" s="247"/>
      <c r="H211" s="378" t="s">
        <v>610</v>
      </c>
      <c r="I211" s="378"/>
      <c r="J211" s="378"/>
      <c r="K211" s="293"/>
    </row>
    <row r="212" spans="2:11" s="1" customFormat="1" ht="15" customHeight="1">
      <c r="B212" s="317"/>
      <c r="C212" s="247"/>
      <c r="D212" s="247"/>
      <c r="E212" s="247"/>
      <c r="F212" s="268" t="s">
        <v>446</v>
      </c>
      <c r="G212" s="306"/>
      <c r="H212" s="379" t="s">
        <v>447</v>
      </c>
      <c r="I212" s="379"/>
      <c r="J212" s="379"/>
      <c r="K212" s="318"/>
    </row>
    <row r="213" spans="2:11" s="1" customFormat="1" ht="15" customHeight="1">
      <c r="B213" s="317"/>
      <c r="C213" s="247"/>
      <c r="D213" s="247"/>
      <c r="E213" s="247"/>
      <c r="F213" s="268" t="s">
        <v>371</v>
      </c>
      <c r="G213" s="306"/>
      <c r="H213" s="379" t="s">
        <v>611</v>
      </c>
      <c r="I213" s="379"/>
      <c r="J213" s="379"/>
      <c r="K213" s="318"/>
    </row>
    <row r="214" spans="2:11" s="1" customFormat="1" ht="15" customHeight="1">
      <c r="B214" s="317"/>
      <c r="C214" s="247"/>
      <c r="D214" s="247"/>
      <c r="E214" s="247"/>
      <c r="F214" s="268"/>
      <c r="G214" s="306"/>
      <c r="H214" s="297"/>
      <c r="I214" s="297"/>
      <c r="J214" s="297"/>
      <c r="K214" s="318"/>
    </row>
    <row r="215" spans="2:11" s="1" customFormat="1" ht="15" customHeight="1">
      <c r="B215" s="317"/>
      <c r="C215" s="247" t="s">
        <v>571</v>
      </c>
      <c r="D215" s="247"/>
      <c r="E215" s="247"/>
      <c r="F215" s="268">
        <v>1</v>
      </c>
      <c r="G215" s="306"/>
      <c r="H215" s="379" t="s">
        <v>612</v>
      </c>
      <c r="I215" s="379"/>
      <c r="J215" s="379"/>
      <c r="K215" s="318"/>
    </row>
    <row r="216" spans="2:11" s="1" customFormat="1" ht="15" customHeight="1">
      <c r="B216" s="317"/>
      <c r="C216" s="247"/>
      <c r="D216" s="247"/>
      <c r="E216" s="247"/>
      <c r="F216" s="268">
        <v>2</v>
      </c>
      <c r="G216" s="306"/>
      <c r="H216" s="379" t="s">
        <v>613</v>
      </c>
      <c r="I216" s="379"/>
      <c r="J216" s="379"/>
      <c r="K216" s="318"/>
    </row>
    <row r="217" spans="2:11" s="1" customFormat="1" ht="15" customHeight="1">
      <c r="B217" s="317"/>
      <c r="C217" s="247"/>
      <c r="D217" s="247"/>
      <c r="E217" s="247"/>
      <c r="F217" s="268">
        <v>3</v>
      </c>
      <c r="G217" s="306"/>
      <c r="H217" s="379" t="s">
        <v>614</v>
      </c>
      <c r="I217" s="379"/>
      <c r="J217" s="379"/>
      <c r="K217" s="318"/>
    </row>
    <row r="218" spans="2:11" s="1" customFormat="1" ht="15" customHeight="1">
      <c r="B218" s="317"/>
      <c r="C218" s="247"/>
      <c r="D218" s="247"/>
      <c r="E218" s="247"/>
      <c r="F218" s="268">
        <v>4</v>
      </c>
      <c r="G218" s="306"/>
      <c r="H218" s="379" t="s">
        <v>615</v>
      </c>
      <c r="I218" s="379"/>
      <c r="J218" s="379"/>
      <c r="K218" s="318"/>
    </row>
    <row r="219" spans="2:11" s="1" customFormat="1" ht="12.75" customHeight="1">
      <c r="B219" s="319"/>
      <c r="C219" s="320"/>
      <c r="D219" s="320"/>
      <c r="E219" s="320"/>
      <c r="F219" s="320"/>
      <c r="G219" s="320"/>
      <c r="H219" s="320"/>
      <c r="I219" s="320"/>
      <c r="J219" s="320"/>
      <c r="K219" s="32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1 - Bourací práce</vt:lpstr>
      <vt:lpstr>2 - Vedlejší náklady</vt:lpstr>
      <vt:lpstr>Pokyny pro vyplnění</vt:lpstr>
      <vt:lpstr>'1 - Bourací práce'!Názvy_tisku</vt:lpstr>
      <vt:lpstr>'2 - Vedlejší náklady'!Názvy_tisku</vt:lpstr>
      <vt:lpstr>'Rekapitulace stavby'!Názvy_tisku</vt:lpstr>
      <vt:lpstr>'1 - Bourací práce'!Oblast_tisku</vt:lpstr>
      <vt:lpstr>'2 - Vedlejší náklady'!Oblast_tisku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Hrdlička</dc:creator>
  <cp:lastModifiedBy>Borek Petr</cp:lastModifiedBy>
  <dcterms:created xsi:type="dcterms:W3CDTF">2025-05-20T18:44:24Z</dcterms:created>
  <dcterms:modified xsi:type="dcterms:W3CDTF">2025-05-21T04:39:37Z</dcterms:modified>
</cp:coreProperties>
</file>