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IO\OSI\Investice ORI\SMLOUVY OIČ\AKCE\JD 2025 DN rentgen obj.R\projektová dokumentace\konečná verze\rozpočty\"/>
    </mc:Choice>
  </mc:AlternateContent>
  <xr:revisionPtr revIDLastSave="0" documentId="13_ncr:1_{1A272348-D33D-4A62-AE3D-029D55067D5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tavba" sheetId="1" r:id="rId1"/>
    <sheet name="VzorPolozky" sheetId="10" state="hidden" r:id="rId2"/>
    <sheet name="01 01 Pol" sheetId="12" r:id="rId3"/>
    <sheet name="01 02 Pol" sheetId="13" r:id="rId4"/>
    <sheet name="01 03 Pol" sheetId="14" r:id="rId5"/>
    <sheet name="01 04 Pol" sheetId="15" r:id="rId6"/>
    <sheet name="01 05 Pol" sheetId="16" r:id="rId7"/>
  </sheets>
  <externalReferences>
    <externalReference r:id="rId8"/>
  </externalReferences>
  <definedNames>
    <definedName name="CelkemDPHVypocet" localSheetId="0">Stavba!$H$46</definedName>
    <definedName name="CenaCelkem">Stavba!$G$29</definedName>
    <definedName name="CenaCelkemBezDPH">Stavba!$G$28</definedName>
    <definedName name="CenaCelkemVypocet" localSheetId="0">Stavba!$I$46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01 Pol'!$1:$7</definedName>
    <definedName name="_xlnm.Print_Titles" localSheetId="3">'01 02 Pol'!$1:$7</definedName>
    <definedName name="_xlnm.Print_Titles" localSheetId="4">'01 03 Pol'!$1:$7</definedName>
    <definedName name="_xlnm.Print_Titles" localSheetId="5">'01 04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01 Pol'!$A$1:$Y$133</definedName>
    <definedName name="_xlnm.Print_Area" localSheetId="3">'01 02 Pol'!$A$1:$Y$23</definedName>
    <definedName name="_xlnm.Print_Area" localSheetId="4">'01 03 Pol'!$A$1:$Y$56</definedName>
    <definedName name="_xlnm.Print_Area" localSheetId="5">'01 04 Pol'!$A$1:$Y$41</definedName>
    <definedName name="_xlnm.Print_Area" localSheetId="0">Stavba!$A$1:$J$81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Stavba!$F$46</definedName>
    <definedName name="ZakladDPHZakl">Stavba!$G$25</definedName>
    <definedName name="ZakladDPHZaklVypocet" localSheetId="0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16" l="1"/>
  <c r="G70" i="16"/>
  <c r="G69" i="16"/>
  <c r="G68" i="16"/>
  <c r="G67" i="16"/>
  <c r="G66" i="16"/>
  <c r="G65" i="16"/>
  <c r="G64" i="16"/>
  <c r="G63" i="16"/>
  <c r="G60" i="16"/>
  <c r="G59" i="16"/>
  <c r="G58" i="16"/>
  <c r="G57" i="16"/>
  <c r="G56" i="16"/>
  <c r="G54" i="16"/>
  <c r="G50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29" i="16"/>
  <c r="G28" i="16"/>
  <c r="G27" i="16"/>
  <c r="G25" i="16"/>
  <c r="G24" i="16"/>
  <c r="G23" i="16"/>
  <c r="G21" i="16"/>
  <c r="G19" i="16"/>
  <c r="G17" i="16"/>
  <c r="G16" i="16"/>
  <c r="G15" i="16"/>
  <c r="G14" i="16"/>
  <c r="G13" i="16"/>
  <c r="G12" i="16"/>
  <c r="G11" i="16"/>
  <c r="G9" i="16"/>
  <c r="G8" i="16"/>
  <c r="G7" i="16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9" i="15"/>
  <c r="G115" i="12"/>
  <c r="M115" i="12" s="1"/>
  <c r="G44" i="14"/>
  <c r="G43" i="14"/>
  <c r="G42" i="14"/>
  <c r="G45" i="14" s="1"/>
  <c r="G28" i="14"/>
  <c r="G41" i="14" s="1"/>
  <c r="G29" i="14"/>
  <c r="G30" i="14"/>
  <c r="G31" i="14"/>
  <c r="G32" i="14"/>
  <c r="G33" i="14"/>
  <c r="G34" i="14"/>
  <c r="G35" i="14"/>
  <c r="G36" i="14"/>
  <c r="G37" i="14"/>
  <c r="G38" i="14"/>
  <c r="G39" i="14"/>
  <c r="G40" i="14"/>
  <c r="G27" i="14"/>
  <c r="AE31" i="15"/>
  <c r="F44" i="1" s="1"/>
  <c r="AF31" i="15"/>
  <c r="AE46" i="14"/>
  <c r="F43" i="1" s="1"/>
  <c r="AF46" i="14"/>
  <c r="G9" i="13"/>
  <c r="M9" i="13" s="1"/>
  <c r="I9" i="13"/>
  <c r="I8" i="13" s="1"/>
  <c r="K9" i="13"/>
  <c r="K8" i="13" s="1"/>
  <c r="O9" i="13"/>
  <c r="O8" i="13" s="1"/>
  <c r="Q9" i="13"/>
  <c r="Q8" i="13" s="1"/>
  <c r="V9" i="13"/>
  <c r="V8" i="13" s="1"/>
  <c r="G10" i="13"/>
  <c r="M10" i="13" s="1"/>
  <c r="I10" i="13"/>
  <c r="K10" i="13"/>
  <c r="O10" i="13"/>
  <c r="Q10" i="13"/>
  <c r="V10" i="13"/>
  <c r="G11" i="13"/>
  <c r="M11" i="13" s="1"/>
  <c r="I11" i="13"/>
  <c r="K11" i="13"/>
  <c r="O11" i="13"/>
  <c r="Q11" i="13"/>
  <c r="V11" i="13"/>
  <c r="AE13" i="13"/>
  <c r="F42" i="1" s="1"/>
  <c r="BA121" i="12"/>
  <c r="BA119" i="12"/>
  <c r="BA114" i="12"/>
  <c r="BA112" i="12"/>
  <c r="BA110" i="12"/>
  <c r="O8" i="12"/>
  <c r="Q8" i="12"/>
  <c r="V8" i="12"/>
  <c r="G9" i="12"/>
  <c r="I9" i="12"/>
  <c r="I8" i="12" s="1"/>
  <c r="K9" i="12"/>
  <c r="K8" i="12" s="1"/>
  <c r="M9" i="12"/>
  <c r="M8" i="12" s="1"/>
  <c r="O9" i="12"/>
  <c r="Q9" i="12"/>
  <c r="V9" i="12"/>
  <c r="G11" i="12"/>
  <c r="G10" i="12" s="1"/>
  <c r="I60" i="1" s="1"/>
  <c r="I11" i="12"/>
  <c r="I10" i="12" s="1"/>
  <c r="K11" i="12"/>
  <c r="K10" i="12" s="1"/>
  <c r="M11" i="12"/>
  <c r="O11" i="12"/>
  <c r="O10" i="12" s="1"/>
  <c r="Q11" i="12"/>
  <c r="Q10" i="12" s="1"/>
  <c r="V11" i="12"/>
  <c r="G12" i="12"/>
  <c r="I12" i="12"/>
  <c r="K12" i="12"/>
  <c r="M12" i="12"/>
  <c r="O12" i="12"/>
  <c r="Q12" i="12"/>
  <c r="V12" i="12"/>
  <c r="G13" i="12"/>
  <c r="I13" i="12"/>
  <c r="K13" i="12"/>
  <c r="M13" i="12"/>
  <c r="O13" i="12"/>
  <c r="Q13" i="12"/>
  <c r="V13" i="12"/>
  <c r="V10" i="12" s="1"/>
  <c r="G14" i="12"/>
  <c r="M14" i="12" s="1"/>
  <c r="I14" i="12"/>
  <c r="K14" i="12"/>
  <c r="O14" i="12"/>
  <c r="Q14" i="12"/>
  <c r="V14" i="12"/>
  <c r="G15" i="12"/>
  <c r="I15" i="12"/>
  <c r="K15" i="12"/>
  <c r="M15" i="12"/>
  <c r="O15" i="12"/>
  <c r="Q15" i="12"/>
  <c r="V15" i="12"/>
  <c r="I16" i="12"/>
  <c r="K16" i="12"/>
  <c r="G17" i="12"/>
  <c r="G16" i="12" s="1"/>
  <c r="I61" i="1" s="1"/>
  <c r="I17" i="12"/>
  <c r="K17" i="12"/>
  <c r="M17" i="12"/>
  <c r="M16" i="12" s="1"/>
  <c r="O17" i="12"/>
  <c r="O16" i="12" s="1"/>
  <c r="Q17" i="12"/>
  <c r="Q16" i="12" s="1"/>
  <c r="V17" i="12"/>
  <c r="V16" i="12" s="1"/>
  <c r="G18" i="12"/>
  <c r="I18" i="12"/>
  <c r="K18" i="12"/>
  <c r="M18" i="12"/>
  <c r="O18" i="12"/>
  <c r="Q18" i="12"/>
  <c r="V18" i="12"/>
  <c r="G20" i="12"/>
  <c r="G19" i="12" s="1"/>
  <c r="I62" i="1" s="1"/>
  <c r="I20" i="12"/>
  <c r="I19" i="12" s="1"/>
  <c r="K20" i="12"/>
  <c r="K19" i="12" s="1"/>
  <c r="O20" i="12"/>
  <c r="O19" i="12" s="1"/>
  <c r="Q20" i="12"/>
  <c r="Q19" i="12" s="1"/>
  <c r="V20" i="12"/>
  <c r="V19" i="12" s="1"/>
  <c r="G22" i="12"/>
  <c r="G21" i="12" s="1"/>
  <c r="I63" i="1" s="1"/>
  <c r="I22" i="12"/>
  <c r="I21" i="12" s="1"/>
  <c r="K22" i="12"/>
  <c r="K21" i="12" s="1"/>
  <c r="M22" i="12"/>
  <c r="M21" i="12" s="1"/>
  <c r="O22" i="12"/>
  <c r="O21" i="12" s="1"/>
  <c r="Q22" i="12"/>
  <c r="Q21" i="12" s="1"/>
  <c r="V22" i="12"/>
  <c r="V21" i="12" s="1"/>
  <c r="G23" i="12"/>
  <c r="M23" i="12" s="1"/>
  <c r="I23" i="12"/>
  <c r="K23" i="12"/>
  <c r="O23" i="12"/>
  <c r="Q23" i="12"/>
  <c r="V23" i="12"/>
  <c r="O24" i="12"/>
  <c r="Q24" i="12"/>
  <c r="V24" i="12"/>
  <c r="G25" i="12"/>
  <c r="G24" i="12" s="1"/>
  <c r="I64" i="1" s="1"/>
  <c r="I25" i="12"/>
  <c r="I24" i="12" s="1"/>
  <c r="K25" i="12"/>
  <c r="K24" i="12" s="1"/>
  <c r="M25" i="12"/>
  <c r="M24" i="12" s="1"/>
  <c r="O25" i="12"/>
  <c r="Q25" i="12"/>
  <c r="V25" i="12"/>
  <c r="G26" i="12"/>
  <c r="I26" i="12"/>
  <c r="K26" i="12"/>
  <c r="M26" i="12"/>
  <c r="O26" i="12"/>
  <c r="Q26" i="12"/>
  <c r="V26" i="12"/>
  <c r="I27" i="12"/>
  <c r="K27" i="12"/>
  <c r="O27" i="12"/>
  <c r="Q27" i="12"/>
  <c r="G28" i="12"/>
  <c r="I28" i="12"/>
  <c r="K28" i="12"/>
  <c r="M28" i="12"/>
  <c r="O28" i="12"/>
  <c r="Q28" i="12"/>
  <c r="V28" i="12"/>
  <c r="V27" i="12" s="1"/>
  <c r="G29" i="12"/>
  <c r="I29" i="12"/>
  <c r="K29" i="12"/>
  <c r="M29" i="12"/>
  <c r="O29" i="12"/>
  <c r="Q29" i="12"/>
  <c r="V29" i="12"/>
  <c r="G30" i="12"/>
  <c r="G27" i="12" s="1"/>
  <c r="I65" i="1" s="1"/>
  <c r="I30" i="12"/>
  <c r="K30" i="12"/>
  <c r="O30" i="12"/>
  <c r="Q30" i="12"/>
  <c r="V30" i="12"/>
  <c r="G32" i="12"/>
  <c r="M32" i="12" s="1"/>
  <c r="I32" i="12"/>
  <c r="I31" i="12" s="1"/>
  <c r="K32" i="12"/>
  <c r="K31" i="12" s="1"/>
  <c r="O32" i="12"/>
  <c r="Q32" i="12"/>
  <c r="V32" i="12"/>
  <c r="G33" i="12"/>
  <c r="I33" i="12"/>
  <c r="K33" i="12"/>
  <c r="M33" i="12"/>
  <c r="O33" i="12"/>
  <c r="Q33" i="12"/>
  <c r="V33" i="12"/>
  <c r="G34" i="12"/>
  <c r="I34" i="12"/>
  <c r="K34" i="12"/>
  <c r="M34" i="12"/>
  <c r="O34" i="12"/>
  <c r="O31" i="12" s="1"/>
  <c r="Q34" i="12"/>
  <c r="V34" i="12"/>
  <c r="G35" i="12"/>
  <c r="I35" i="12"/>
  <c r="K35" i="12"/>
  <c r="M35" i="12"/>
  <c r="O35" i="12"/>
  <c r="Q35" i="12"/>
  <c r="V35" i="12"/>
  <c r="G36" i="12"/>
  <c r="I36" i="12"/>
  <c r="K36" i="12"/>
  <c r="M36" i="12"/>
  <c r="O36" i="12"/>
  <c r="Q36" i="12"/>
  <c r="Q31" i="12" s="1"/>
  <c r="V36" i="12"/>
  <c r="V31" i="12" s="1"/>
  <c r="G37" i="12"/>
  <c r="M37" i="12" s="1"/>
  <c r="I37" i="12"/>
  <c r="K37" i="12"/>
  <c r="O37" i="12"/>
  <c r="Q37" i="12"/>
  <c r="V37" i="12"/>
  <c r="G38" i="12"/>
  <c r="I38" i="12"/>
  <c r="K38" i="12"/>
  <c r="M38" i="12"/>
  <c r="O38" i="12"/>
  <c r="Q38" i="12"/>
  <c r="V38" i="12"/>
  <c r="I39" i="12"/>
  <c r="G40" i="12"/>
  <c r="M40" i="12" s="1"/>
  <c r="M39" i="12" s="1"/>
  <c r="I40" i="12"/>
  <c r="K40" i="12"/>
  <c r="K39" i="12" s="1"/>
  <c r="O40" i="12"/>
  <c r="O39" i="12" s="1"/>
  <c r="Q40" i="12"/>
  <c r="Q39" i="12" s="1"/>
  <c r="V40" i="12"/>
  <c r="V39" i="12" s="1"/>
  <c r="I48" i="12"/>
  <c r="K48" i="12"/>
  <c r="G49" i="12"/>
  <c r="G48" i="12" s="1"/>
  <c r="I68" i="1" s="1"/>
  <c r="I49" i="12"/>
  <c r="K49" i="12"/>
  <c r="O49" i="12"/>
  <c r="O48" i="12" s="1"/>
  <c r="Q49" i="12"/>
  <c r="Q48" i="12" s="1"/>
  <c r="V49" i="12"/>
  <c r="V48" i="12" s="1"/>
  <c r="G50" i="12"/>
  <c r="I50" i="12"/>
  <c r="K50" i="12"/>
  <c r="M50" i="12"/>
  <c r="O50" i="12"/>
  <c r="Q50" i="12"/>
  <c r="V50" i="12"/>
  <c r="G52" i="12"/>
  <c r="G51" i="12" s="1"/>
  <c r="I52" i="12"/>
  <c r="I51" i="12" s="1"/>
  <c r="K52" i="12"/>
  <c r="K51" i="12" s="1"/>
  <c r="O52" i="12"/>
  <c r="O51" i="12" s="1"/>
  <c r="Q52" i="12"/>
  <c r="Q51" i="12" s="1"/>
  <c r="V52" i="12"/>
  <c r="V51" i="12" s="1"/>
  <c r="G53" i="12"/>
  <c r="M53" i="12" s="1"/>
  <c r="I53" i="12"/>
  <c r="K53" i="12"/>
  <c r="O53" i="12"/>
  <c r="Q53" i="12"/>
  <c r="V53" i="12"/>
  <c r="G54" i="12"/>
  <c r="I54" i="12"/>
  <c r="K54" i="12"/>
  <c r="M54" i="12"/>
  <c r="O54" i="12"/>
  <c r="Q54" i="12"/>
  <c r="V54" i="12"/>
  <c r="G55" i="12"/>
  <c r="M55" i="12" s="1"/>
  <c r="I55" i="12"/>
  <c r="K55" i="12"/>
  <c r="O55" i="12"/>
  <c r="Q55" i="12"/>
  <c r="V55" i="12"/>
  <c r="G56" i="12"/>
  <c r="I56" i="12"/>
  <c r="K56" i="12"/>
  <c r="M56" i="12"/>
  <c r="O56" i="12"/>
  <c r="Q56" i="12"/>
  <c r="V56" i="12"/>
  <c r="G57" i="12"/>
  <c r="I57" i="12"/>
  <c r="K57" i="12"/>
  <c r="M57" i="12"/>
  <c r="O57" i="12"/>
  <c r="Q57" i="12"/>
  <c r="V57" i="12"/>
  <c r="G58" i="12"/>
  <c r="I58" i="12"/>
  <c r="K58" i="12"/>
  <c r="M58" i="12"/>
  <c r="O58" i="12"/>
  <c r="Q58" i="12"/>
  <c r="V58" i="12"/>
  <c r="G59" i="12"/>
  <c r="M59" i="12" s="1"/>
  <c r="I59" i="12"/>
  <c r="K59" i="12"/>
  <c r="O59" i="12"/>
  <c r="Q59" i="12"/>
  <c r="V59" i="12"/>
  <c r="G60" i="12"/>
  <c r="I60" i="12"/>
  <c r="K60" i="12"/>
  <c r="M60" i="12"/>
  <c r="O60" i="12"/>
  <c r="Q60" i="12"/>
  <c r="V60" i="12"/>
  <c r="G61" i="12"/>
  <c r="I61" i="12"/>
  <c r="K61" i="12"/>
  <c r="M61" i="12"/>
  <c r="O61" i="12"/>
  <c r="Q61" i="12"/>
  <c r="V61" i="12"/>
  <c r="G62" i="12"/>
  <c r="M62" i="12" s="1"/>
  <c r="I62" i="12"/>
  <c r="K62" i="12"/>
  <c r="O62" i="12"/>
  <c r="Q62" i="12"/>
  <c r="V62" i="12"/>
  <c r="V63" i="12"/>
  <c r="G64" i="12"/>
  <c r="I64" i="12"/>
  <c r="I63" i="12" s="1"/>
  <c r="K64" i="12"/>
  <c r="K63" i="12" s="1"/>
  <c r="M64" i="12"/>
  <c r="O64" i="12"/>
  <c r="Q64" i="12"/>
  <c r="V64" i="12"/>
  <c r="G65" i="12"/>
  <c r="M65" i="12" s="1"/>
  <c r="I65" i="12"/>
  <c r="K65" i="12"/>
  <c r="O65" i="12"/>
  <c r="Q65" i="12"/>
  <c r="V65" i="12"/>
  <c r="G66" i="12"/>
  <c r="I66" i="12"/>
  <c r="K66" i="12"/>
  <c r="M66" i="12"/>
  <c r="O66" i="12"/>
  <c r="O63" i="12" s="1"/>
  <c r="Q66" i="12"/>
  <c r="Q63" i="12" s="1"/>
  <c r="V66" i="12"/>
  <c r="G68" i="12"/>
  <c r="I68" i="12"/>
  <c r="I67" i="12" s="1"/>
  <c r="K68" i="12"/>
  <c r="K67" i="12" s="1"/>
  <c r="M68" i="12"/>
  <c r="O68" i="12"/>
  <c r="O67" i="12" s="1"/>
  <c r="Q68" i="12"/>
  <c r="Q67" i="12" s="1"/>
  <c r="V68" i="12"/>
  <c r="V67" i="12" s="1"/>
  <c r="G69" i="12"/>
  <c r="M69" i="12" s="1"/>
  <c r="I69" i="12"/>
  <c r="K69" i="12"/>
  <c r="O69" i="12"/>
  <c r="Q69" i="12"/>
  <c r="V69" i="12"/>
  <c r="G71" i="12"/>
  <c r="I71" i="12"/>
  <c r="K71" i="12"/>
  <c r="M71" i="12"/>
  <c r="O71" i="12"/>
  <c r="Q71" i="12"/>
  <c r="V71" i="12"/>
  <c r="G72" i="12"/>
  <c r="M72" i="12" s="1"/>
  <c r="I72" i="12"/>
  <c r="K72" i="12"/>
  <c r="O72" i="12"/>
  <c r="Q72" i="12"/>
  <c r="V72" i="12"/>
  <c r="G73" i="12"/>
  <c r="I73" i="12"/>
  <c r="K73" i="12"/>
  <c r="M73" i="12"/>
  <c r="O73" i="12"/>
  <c r="Q73" i="12"/>
  <c r="V73" i="12"/>
  <c r="G74" i="12"/>
  <c r="I74" i="12"/>
  <c r="K74" i="12"/>
  <c r="M74" i="12"/>
  <c r="O74" i="12"/>
  <c r="Q74" i="12"/>
  <c r="V74" i="12"/>
  <c r="G75" i="12"/>
  <c r="M75" i="12" s="1"/>
  <c r="I75" i="12"/>
  <c r="K75" i="12"/>
  <c r="O75" i="12"/>
  <c r="Q75" i="12"/>
  <c r="V75" i="12"/>
  <c r="G76" i="12"/>
  <c r="I76" i="12"/>
  <c r="K76" i="12"/>
  <c r="M76" i="12"/>
  <c r="O76" i="12"/>
  <c r="Q76" i="12"/>
  <c r="V76" i="12"/>
  <c r="G77" i="12"/>
  <c r="M77" i="12" s="1"/>
  <c r="I77" i="12"/>
  <c r="K77" i="12"/>
  <c r="O77" i="12"/>
  <c r="Q77" i="12"/>
  <c r="V77" i="12"/>
  <c r="V78" i="12"/>
  <c r="G79" i="12"/>
  <c r="M79" i="12" s="1"/>
  <c r="I79" i="12"/>
  <c r="I78" i="12" s="1"/>
  <c r="K79" i="12"/>
  <c r="O79" i="12"/>
  <c r="Q79" i="12"/>
  <c r="V79" i="12"/>
  <c r="G80" i="12"/>
  <c r="I80" i="12"/>
  <c r="K80" i="12"/>
  <c r="M80" i="12"/>
  <c r="O80" i="12"/>
  <c r="Q80" i="12"/>
  <c r="V80" i="12"/>
  <c r="G81" i="12"/>
  <c r="I81" i="12"/>
  <c r="K81" i="12"/>
  <c r="K78" i="12" s="1"/>
  <c r="M81" i="12"/>
  <c r="O81" i="12"/>
  <c r="Q81" i="12"/>
  <c r="V81" i="12"/>
  <c r="G82" i="12"/>
  <c r="I82" i="12"/>
  <c r="K82" i="12"/>
  <c r="M82" i="12"/>
  <c r="O82" i="12"/>
  <c r="Q82" i="12"/>
  <c r="V82" i="12"/>
  <c r="G83" i="12"/>
  <c r="I83" i="12"/>
  <c r="K83" i="12"/>
  <c r="M83" i="12"/>
  <c r="O83" i="12"/>
  <c r="O78" i="12" s="1"/>
  <c r="Q83" i="12"/>
  <c r="Q78" i="12" s="1"/>
  <c r="V83" i="12"/>
  <c r="G85" i="12"/>
  <c r="I85" i="12"/>
  <c r="I84" i="12" s="1"/>
  <c r="K85" i="12"/>
  <c r="K84" i="12" s="1"/>
  <c r="M85" i="12"/>
  <c r="O85" i="12"/>
  <c r="O84" i="12" s="1"/>
  <c r="Q85" i="12"/>
  <c r="Q84" i="12" s="1"/>
  <c r="V85" i="12"/>
  <c r="V84" i="12" s="1"/>
  <c r="G86" i="12"/>
  <c r="M86" i="12" s="1"/>
  <c r="I86" i="12"/>
  <c r="K86" i="12"/>
  <c r="O86" i="12"/>
  <c r="Q86" i="12"/>
  <c r="V86" i="12"/>
  <c r="G89" i="12"/>
  <c r="M89" i="12" s="1"/>
  <c r="I89" i="12"/>
  <c r="I88" i="12" s="1"/>
  <c r="K89" i="12"/>
  <c r="K88" i="12" s="1"/>
  <c r="O89" i="12"/>
  <c r="Q89" i="12"/>
  <c r="V89" i="12"/>
  <c r="G90" i="12"/>
  <c r="I90" i="12"/>
  <c r="K90" i="12"/>
  <c r="M90" i="12"/>
  <c r="O90" i="12"/>
  <c r="Q90" i="12"/>
  <c r="V90" i="12"/>
  <c r="G91" i="12"/>
  <c r="M91" i="12" s="1"/>
  <c r="I91" i="12"/>
  <c r="K91" i="12"/>
  <c r="O91" i="12"/>
  <c r="O88" i="12" s="1"/>
  <c r="Q91" i="12"/>
  <c r="V91" i="12"/>
  <c r="G92" i="12"/>
  <c r="I92" i="12"/>
  <c r="K92" i="12"/>
  <c r="M92" i="12"/>
  <c r="O92" i="12"/>
  <c r="Q92" i="12"/>
  <c r="V92" i="12"/>
  <c r="G93" i="12"/>
  <c r="M93" i="12" s="1"/>
  <c r="I93" i="12"/>
  <c r="K93" i="12"/>
  <c r="O93" i="12"/>
  <c r="Q93" i="12"/>
  <c r="Q88" i="12" s="1"/>
  <c r="V93" i="12"/>
  <c r="V88" i="12" s="1"/>
  <c r="G94" i="12"/>
  <c r="I94" i="12"/>
  <c r="K94" i="12"/>
  <c r="M94" i="12"/>
  <c r="O94" i="12"/>
  <c r="Q94" i="12"/>
  <c r="V94" i="12"/>
  <c r="V95" i="12"/>
  <c r="G96" i="12"/>
  <c r="I96" i="12"/>
  <c r="I95" i="12" s="1"/>
  <c r="K96" i="12"/>
  <c r="O96" i="12"/>
  <c r="Q96" i="12"/>
  <c r="V96" i="12"/>
  <c r="G101" i="12"/>
  <c r="M101" i="12" s="1"/>
  <c r="I101" i="12"/>
  <c r="K101" i="12"/>
  <c r="O101" i="12"/>
  <c r="Q101" i="12"/>
  <c r="V101" i="12"/>
  <c r="G102" i="12"/>
  <c r="I102" i="12"/>
  <c r="K102" i="12"/>
  <c r="K95" i="12" s="1"/>
  <c r="M102" i="12"/>
  <c r="O102" i="12"/>
  <c r="Q102" i="12"/>
  <c r="V102" i="12"/>
  <c r="G104" i="12"/>
  <c r="I104" i="12"/>
  <c r="K104" i="12"/>
  <c r="M104" i="12"/>
  <c r="O104" i="12"/>
  <c r="Q104" i="12"/>
  <c r="V104" i="12"/>
  <c r="G105" i="12"/>
  <c r="I105" i="12"/>
  <c r="K105" i="12"/>
  <c r="M105" i="12"/>
  <c r="O105" i="12"/>
  <c r="O95" i="12" s="1"/>
  <c r="Q105" i="12"/>
  <c r="Q95" i="12" s="1"/>
  <c r="V105" i="12"/>
  <c r="G107" i="12"/>
  <c r="I107" i="12"/>
  <c r="K107" i="12"/>
  <c r="M107" i="12"/>
  <c r="O107" i="12"/>
  <c r="Q107" i="12"/>
  <c r="V107" i="12"/>
  <c r="G109" i="12"/>
  <c r="I109" i="12"/>
  <c r="K109" i="12"/>
  <c r="O109" i="12"/>
  <c r="Q109" i="12"/>
  <c r="V109" i="12"/>
  <c r="G111" i="12"/>
  <c r="I111" i="12"/>
  <c r="K111" i="12"/>
  <c r="M111" i="12"/>
  <c r="O111" i="12"/>
  <c r="Q111" i="12"/>
  <c r="V111" i="12"/>
  <c r="G113" i="12"/>
  <c r="M113" i="12" s="1"/>
  <c r="I113" i="12"/>
  <c r="K113" i="12"/>
  <c r="O113" i="12"/>
  <c r="Q113" i="12"/>
  <c r="V113" i="12"/>
  <c r="I115" i="12"/>
  <c r="K115" i="12"/>
  <c r="O115" i="12"/>
  <c r="O108" i="12" s="1"/>
  <c r="Q115" i="12"/>
  <c r="Q108" i="12" s="1"/>
  <c r="V115" i="12"/>
  <c r="V108" i="12" s="1"/>
  <c r="I117" i="12"/>
  <c r="K117" i="12"/>
  <c r="O117" i="12"/>
  <c r="G118" i="12"/>
  <c r="G117" i="12" s="1"/>
  <c r="I118" i="12"/>
  <c r="K118" i="12"/>
  <c r="M118" i="12"/>
  <c r="O118" i="12"/>
  <c r="Q118" i="12"/>
  <c r="Q117" i="12" s="1"/>
  <c r="V118" i="12"/>
  <c r="V117" i="12" s="1"/>
  <c r="G120" i="12"/>
  <c r="I120" i="12"/>
  <c r="K120" i="12"/>
  <c r="M120" i="12"/>
  <c r="O120" i="12"/>
  <c r="Q120" i="12"/>
  <c r="V120" i="12"/>
  <c r="AE123" i="12"/>
  <c r="F41" i="1" s="1"/>
  <c r="J28" i="1"/>
  <c r="J26" i="1"/>
  <c r="G38" i="1"/>
  <c r="F38" i="1"/>
  <c r="J23" i="1"/>
  <c r="J24" i="1"/>
  <c r="J25" i="1"/>
  <c r="J27" i="1"/>
  <c r="E24" i="1"/>
  <c r="E26" i="1"/>
  <c r="G62" i="16" l="1"/>
  <c r="G10" i="16"/>
  <c r="G31" i="16"/>
  <c r="G49" i="16"/>
  <c r="G31" i="15"/>
  <c r="I79" i="1" s="1"/>
  <c r="G46" i="14"/>
  <c r="I78" i="1"/>
  <c r="G43" i="1"/>
  <c r="H43" i="1" s="1"/>
  <c r="G8" i="13"/>
  <c r="G13" i="13" s="1"/>
  <c r="M117" i="12"/>
  <c r="K108" i="12"/>
  <c r="I108" i="12"/>
  <c r="G108" i="12"/>
  <c r="I76" i="1" s="1"/>
  <c r="I19" i="1" s="1"/>
  <c r="G95" i="12"/>
  <c r="I75" i="1" s="1"/>
  <c r="M88" i="12"/>
  <c r="M84" i="12"/>
  <c r="G84" i="12"/>
  <c r="I73" i="1" s="1"/>
  <c r="M78" i="12"/>
  <c r="G67" i="12"/>
  <c r="I71" i="1" s="1"/>
  <c r="G63" i="12"/>
  <c r="I70" i="1" s="1"/>
  <c r="M63" i="12"/>
  <c r="M52" i="12"/>
  <c r="M49" i="12"/>
  <c r="M48" i="12" s="1"/>
  <c r="G39" i="12"/>
  <c r="I67" i="1" s="1"/>
  <c r="M31" i="12"/>
  <c r="M20" i="12"/>
  <c r="M19" i="12" s="1"/>
  <c r="F40" i="1"/>
  <c r="F39" i="1"/>
  <c r="F46" i="1" s="1"/>
  <c r="G23" i="1" s="1"/>
  <c r="A23" i="1" s="1"/>
  <c r="I77" i="1"/>
  <c r="I20" i="1" s="1"/>
  <c r="AF123" i="12"/>
  <c r="M8" i="13"/>
  <c r="AF13" i="13"/>
  <c r="G42" i="1" s="1"/>
  <c r="H42" i="1" s="1"/>
  <c r="I42" i="1" s="1"/>
  <c r="M67" i="12"/>
  <c r="M51" i="12"/>
  <c r="M10" i="12"/>
  <c r="G8" i="12"/>
  <c r="I59" i="1" s="1"/>
  <c r="M109" i="12"/>
  <c r="M108" i="12" s="1"/>
  <c r="M30" i="12"/>
  <c r="M27" i="12" s="1"/>
  <c r="G78" i="12"/>
  <c r="I72" i="1" s="1"/>
  <c r="G88" i="12"/>
  <c r="I74" i="1" s="1"/>
  <c r="G31" i="12"/>
  <c r="I66" i="1" s="1"/>
  <c r="M96" i="12"/>
  <c r="M95" i="12" s="1"/>
  <c r="G73" i="16" l="1"/>
  <c r="I18" i="1"/>
  <c r="G44" i="1"/>
  <c r="I69" i="1"/>
  <c r="I17" i="1"/>
  <c r="G123" i="12"/>
  <c r="I16" i="1"/>
  <c r="I43" i="1"/>
  <c r="G41" i="1"/>
  <c r="G39" i="1"/>
  <c r="G24" i="1"/>
  <c r="A24" i="1"/>
  <c r="G45" i="1" l="1"/>
  <c r="H45" i="1" s="1"/>
  <c r="I45" i="1" s="1"/>
  <c r="I80" i="1"/>
  <c r="I81" i="1" s="1"/>
  <c r="J66" i="1" s="1"/>
  <c r="H44" i="1"/>
  <c r="G46" i="1"/>
  <c r="G40" i="1" s="1"/>
  <c r="H40" i="1" s="1"/>
  <c r="I40" i="1" s="1"/>
  <c r="I21" i="1"/>
  <c r="H41" i="1"/>
  <c r="H39" i="1"/>
  <c r="J78" i="1" l="1"/>
  <c r="J72" i="1"/>
  <c r="J67" i="1"/>
  <c r="J74" i="1"/>
  <c r="J69" i="1"/>
  <c r="J63" i="1"/>
  <c r="J70" i="1"/>
  <c r="J60" i="1"/>
  <c r="J73" i="1"/>
  <c r="J75" i="1"/>
  <c r="J61" i="1"/>
  <c r="J71" i="1"/>
  <c r="J65" i="1"/>
  <c r="J77" i="1"/>
  <c r="J76" i="1"/>
  <c r="J64" i="1"/>
  <c r="J59" i="1"/>
  <c r="J68" i="1"/>
  <c r="J80" i="1"/>
  <c r="J62" i="1"/>
  <c r="J79" i="1"/>
  <c r="J81" i="1" s="1"/>
  <c r="I44" i="1"/>
  <c r="H46" i="1"/>
  <c r="I41" i="1"/>
  <c r="G25" i="1"/>
  <c r="G28" i="1"/>
  <c r="I39" i="1"/>
  <c r="I46" i="1" l="1"/>
  <c r="J39" i="1" s="1"/>
  <c r="J45" i="1"/>
  <c r="J41" i="1"/>
  <c r="A25" i="1"/>
  <c r="J42" i="1" l="1"/>
  <c r="J43" i="1"/>
  <c r="J44" i="1"/>
  <c r="J40" i="1"/>
  <c r="A26" i="1"/>
  <c r="G26" i="1"/>
  <c r="A27" i="1" s="1"/>
  <c r="J46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890BDE80-F8FC-40F4-A580-1683BD1C33B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B84B2BB-8B7C-410C-9519-3A67A2023AB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6680F1D8-CD10-406D-9B77-BC0F3116FB3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BE85797-1AC5-44C1-BB31-29FE37B4CB9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2BEB188E-DE7B-450F-BF47-D8FBCD8A6F1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75AE71B-2D3C-45FB-8D03-707D3F46959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aUDA</author>
  </authors>
  <commentList>
    <comment ref="S6" authorId="0" shapeId="0" xr:uid="{1D1CAF69-CD70-416C-896B-8395D039263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3591CD1-5954-43F5-9BD4-5AE7C1A8C9C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<sst xmlns="http://schemas.openxmlformats.org/spreadsheetml/2006/main" count="1429" uniqueCount="523">
  <si>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</si>
  <si>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</si>
  <si>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</si>
  <si>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</si>
  <si>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</si>
  <si>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</si>
  <si>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</si>
  <si>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</si>
  <si>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</si>
  <si>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</si>
  <si>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</si>
  <si>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</si>
  <si>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</si>
  <si>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</si>
  <si>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</si>
  <si>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</si>
  <si>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</si>
  <si>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</si>
  <si>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</si>
  <si>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</si>
  <si>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</si>
  <si>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</si>
  <si>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</si>
  <si>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</si>
  <si>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</si>
  <si>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</si>
  <si>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</si>
  <si>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</si>
  <si>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</si>
  <si>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</si>
  <si>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</si>
  <si>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</si>
  <si>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</si>
  <si>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</si>
  <si>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</si>
  <si>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</si>
  <si>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</si>
  <si>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</si>
  <si>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</si>
  <si>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</si>
  <si>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</si>
  <si>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28</t>
  </si>
  <si>
    <t>RTG vyšetřovna</t>
  </si>
  <si>
    <t>Stavba</t>
  </si>
  <si>
    <t>01</t>
  </si>
  <si>
    <t>objekt R FN Brno</t>
  </si>
  <si>
    <t>Stavební úpravy</t>
  </si>
  <si>
    <t>02</t>
  </si>
  <si>
    <t>Nábytek</t>
  </si>
  <si>
    <t>03</t>
  </si>
  <si>
    <t>SLP</t>
  </si>
  <si>
    <t>04</t>
  </si>
  <si>
    <t>SILNOPORUD</t>
  </si>
  <si>
    <t>Celkem za stavbu</t>
  </si>
  <si>
    <t>CZK</t>
  </si>
  <si>
    <t>#POPS</t>
  </si>
  <si>
    <t>Popis stavby: 28 - RTG vyšetřovna</t>
  </si>
  <si>
    <t>#POPO</t>
  </si>
  <si>
    <t>Popis objektu: 01 - objekt R FN Brno</t>
  </si>
  <si>
    <t>#POPR</t>
  </si>
  <si>
    <t>Popis rozpočtu: 01 - Stavební úpravy</t>
  </si>
  <si>
    <t>Popis rozpočtu: 02 - Nábytek</t>
  </si>
  <si>
    <t>Popis rozpočtu: 03 - SLP</t>
  </si>
  <si>
    <t>Popis rozpočtu: 04 - SILNOPORUD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</si>
  <si>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</si>
  <si>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</si>
  <si>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</si>
  <si>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</si>
  <si>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</si>
  <si>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</si>
  <si>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</si>
  <si>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</si>
  <si>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</t>
  </si>
  <si>
    <t>Úpravy povrchu, podlahy</t>
  </si>
  <si>
    <t>61</t>
  </si>
  <si>
    <t>Úpravy povrchů vnitřní</t>
  </si>
  <si>
    <t>63</t>
  </si>
  <si>
    <t>Podlahy a podlahové konstrukce</t>
  </si>
  <si>
    <t>64</t>
  </si>
  <si>
    <t>Výplně otvorů</t>
  </si>
  <si>
    <t>96</t>
  </si>
  <si>
    <t>Bourání konstrukcí</t>
  </si>
  <si>
    <t>99</t>
  </si>
  <si>
    <t>Staveništní přesun hmot</t>
  </si>
  <si>
    <t>762</t>
  </si>
  <si>
    <t>Konstrukce tesařské</t>
  </si>
  <si>
    <t>766</t>
  </si>
  <si>
    <t>Konstrukce truhlářské, okna a dveře</t>
  </si>
  <si>
    <t>767</t>
  </si>
  <si>
    <t>Konstrukce zámečnické</t>
  </si>
  <si>
    <t>776</t>
  </si>
  <si>
    <t>Podlahy a stěny povlakové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</si>
  <si>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</si>
  <si>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</si>
  <si>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</si>
  <si>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</si>
  <si>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</si>
  <si>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</si>
  <si>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</si>
  <si>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</si>
  <si>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</si>
  <si>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</si>
  <si>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</si>
  <si>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</si>
  <si>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</si>
  <si>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</si>
  <si>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</si>
  <si>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</si>
  <si>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</si>
  <si>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</si>
  <si>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</si>
  <si>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</si>
  <si>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</si>
  <si>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</si>
  <si>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</si>
  <si>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</si>
  <si>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</si>
  <si>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</si>
  <si>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</si>
  <si>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</si>
  <si>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</si>
  <si>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</si>
  <si>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</si>
  <si>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</si>
  <si>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</si>
  <si>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</si>
  <si>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</si>
  <si>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</si>
  <si>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</si>
  <si>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</si>
  <si>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</si>
  <si>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311271170R00</t>
  </si>
  <si>
    <t>Dozdívky z tvárnic plynosilikátových tl. 300 mm</t>
  </si>
  <si>
    <t>m2</t>
  </si>
  <si>
    <t>RTS 25/ II</t>
  </si>
  <si>
    <t>RTS 25/ I</t>
  </si>
  <si>
    <t>Práce</t>
  </si>
  <si>
    <t>Běžná</t>
  </si>
  <si>
    <t>POL1_</t>
  </si>
  <si>
    <t>342013121R00</t>
  </si>
  <si>
    <t>Příčka sádrokartonová tl. 100 mm, 1x ocelová konstrukce CW 50, izolace, 2x opláštěná, RB tl. 12,5 mm</t>
  </si>
  <si>
    <t>342013124R00</t>
  </si>
  <si>
    <t>Příčka sádrokartonová tl. 100 mm, 1x ocelová konstrukce CW 50, izolace,2x opláštěná, RFI tl. 12,5 mm</t>
  </si>
  <si>
    <t>342090432R00</t>
  </si>
  <si>
    <t>Úprava SDK/SDVK příčky pro zřízení jednokřídlých dveří do 100 kg, profily UA 100, 2x opláštěné</t>
  </si>
  <si>
    <t>kus</t>
  </si>
  <si>
    <t>342011121RX2</t>
  </si>
  <si>
    <t>D+M + demontáž - Příčka, 1x ocelová konstr. CW 50, bez izolace,opláštěná 1x OSB tl. 18 provizorní ochranná příčka</t>
  </si>
  <si>
    <t>Vlastní</t>
  </si>
  <si>
    <t>342263990RX1</t>
  </si>
  <si>
    <t>Příplatek k sádrokartonové příčce za 2x desku safeboard tl. 12,5 mm</t>
  </si>
  <si>
    <t>Indiv</t>
  </si>
  <si>
    <t>416RX1</t>
  </si>
  <si>
    <t>Demontáž, zaříznutí a úprava SDK podhledu pro demontáž příček ( cca 4m2 ), včetně úpravy profilů</t>
  </si>
  <si>
    <t>soubor</t>
  </si>
  <si>
    <t>416RX2</t>
  </si>
  <si>
    <t>Doplnění SDK podhledu dle stávajícího po vybourání příčky ( cca 4 m2 ), včetně úpravy profilů</t>
  </si>
  <si>
    <t>602011141R00</t>
  </si>
  <si>
    <t>612481211RT2</t>
  </si>
  <si>
    <t>Montáž výztužné sítě (perlinky) do stěrky - vnitřní stěny včetně výztužné sítě a stěrkového tmelu</t>
  </si>
  <si>
    <t>614472605RT3</t>
  </si>
  <si>
    <t>Oprava vnitř.beton.konstr.pl.do 1 m2 tl. 5 mm včetně dodávky Repol HS 1 a Repol malta (Murexin)</t>
  </si>
  <si>
    <t>632418106RT1</t>
  </si>
  <si>
    <t>632441491R00</t>
  </si>
  <si>
    <t>Broušení anhydritových potěrů - odstranění šlemu</t>
  </si>
  <si>
    <t>642942111RT4</t>
  </si>
  <si>
    <t>Osazení zárubní dveřních ocelových, pl. do 2,5 m2 včetně dodávky zárubně 800 x 1970 x 100 mm</t>
  </si>
  <si>
    <t>642942111RT5</t>
  </si>
  <si>
    <t>Osazení zárubní dveřních ocelových, pl. do 2,5 m2 včetně dodávky zárubně 900 x 1970 x 100 mm</t>
  </si>
  <si>
    <t>642RX1</t>
  </si>
  <si>
    <t>Dodávka a osazení provizorní ocel zárubně včetně dveř. křídla a kování následná demontáž a likvidace po skončení prací</t>
  </si>
  <si>
    <t xml:space="preserve">ks    </t>
  </si>
  <si>
    <t>962032231R00</t>
  </si>
  <si>
    <t>Bourání zdiva z cihel pálených na MVC</t>
  </si>
  <si>
    <t>m3</t>
  </si>
  <si>
    <t>965048515R00</t>
  </si>
  <si>
    <t>Broušení betonových povrchů do tl. 5 mm</t>
  </si>
  <si>
    <t>967031132R00</t>
  </si>
  <si>
    <t>Přisekání rovných ostění cihelných na MVC</t>
  </si>
  <si>
    <t>968061125R00</t>
  </si>
  <si>
    <t>Vyvěšení dřevěných a plastových dveřních křídel pl. do 2 m2</t>
  </si>
  <si>
    <t>968072455R00</t>
  </si>
  <si>
    <t>Vybourání kovových dveřních zárubní pl. do 2 m2</t>
  </si>
  <si>
    <t>978021191R00</t>
  </si>
  <si>
    <t>Otlučení cementových omítek vnitřních stěn do 100%  ( dočištění stěny po odsekání obkladu )</t>
  </si>
  <si>
    <t>978059531R00</t>
  </si>
  <si>
    <t>Odsekání vnitřních obkladů stěn nad 2 m2</t>
  </si>
  <si>
    <t>998011001R00</t>
  </si>
  <si>
    <t>Přesun hmot pro budovy zděné výšky do 6 m</t>
  </si>
  <si>
    <t>t</t>
  </si>
  <si>
    <t>0,349</t>
  </si>
  <si>
    <t>VV</t>
  </si>
  <si>
    <t>1,979</t>
  </si>
  <si>
    <t>0,012</t>
  </si>
  <si>
    <t>0,010</t>
  </si>
  <si>
    <t>0,051</t>
  </si>
  <si>
    <t>0,11</t>
  </si>
  <si>
    <t>0,06</t>
  </si>
  <si>
    <t>762431230RX1</t>
  </si>
  <si>
    <t>Montáž obložení stěn sádrokartonem, doplnění stávající příčky o desky safeboard 2x, včetně tmelení a úpravy spár, např. safeboard spachtel</t>
  </si>
  <si>
    <t>595910885R</t>
  </si>
  <si>
    <t>Deska sádrokartonová Knauf SAFEBOARD (DF) tl. 12,5 mm 2x</t>
  </si>
  <si>
    <t>SPCM</t>
  </si>
  <si>
    <t>Specifikace</t>
  </si>
  <si>
    <t>POL3_</t>
  </si>
  <si>
    <t>766661112R00</t>
  </si>
  <si>
    <t>Montáž dveří do zárubně,otevíravých 1kř.do 0,8 m</t>
  </si>
  <si>
    <t>766662811R00</t>
  </si>
  <si>
    <t>Demontáž prahů dveří 1křídlových</t>
  </si>
  <si>
    <t>766670021R00</t>
  </si>
  <si>
    <t>Montáž kliky a štítku</t>
  </si>
  <si>
    <t>998766201R00</t>
  </si>
  <si>
    <t>Přesun hmot pro truhlářské konstrukce, v objektech výšky do 6 m</t>
  </si>
  <si>
    <t>766RX1</t>
  </si>
  <si>
    <t>766RX2</t>
  </si>
  <si>
    <t>Dřevěná deska jídelního stolu, PD v. D.1.15 ad č. 1</t>
  </si>
  <si>
    <t>766RX3</t>
  </si>
  <si>
    <t>Přesun stávající kuch. Linky, nová pracovní deska výkres D.1.15</t>
  </si>
  <si>
    <t>766RX4</t>
  </si>
  <si>
    <t>54914621R</t>
  </si>
  <si>
    <t>Kování dveřní klíč Cr</t>
  </si>
  <si>
    <t>61165642R</t>
  </si>
  <si>
    <t>Dveře dřevěné, 800 x 1970 mm L/P, HPL, plné</t>
  </si>
  <si>
    <t>61165643R</t>
  </si>
  <si>
    <t>Dveře dřevěné, 900 x 1970 mm L/P, HPL, plné</t>
  </si>
  <si>
    <t>998767201R00</t>
  </si>
  <si>
    <t>Přesun hmot pro zámečnické konstrukce, v objektech výšky do 6 m</t>
  </si>
  <si>
    <t>Z1</t>
  </si>
  <si>
    <t>Z4</t>
  </si>
  <si>
    <t>D + M nového pákového ovládání stávajícího světlíku včetně prodloužení kování</t>
  </si>
  <si>
    <t>776401800R00</t>
  </si>
  <si>
    <t>Demontáž soklíků nebo lišt, pryžových nebo z PVC</t>
  </si>
  <si>
    <t>m</t>
  </si>
  <si>
    <t>776421300R00</t>
  </si>
  <si>
    <t>Montáž fabionů k povalkvým podlahám z PVC do v.100 mm</t>
  </si>
  <si>
    <t>Včetně vytažení a nalepení povlakové krytiny na stěnu. Bez dodávky fabionového profilu.</t>
  </si>
  <si>
    <t>POP</t>
  </si>
  <si>
    <t>776511810R00</t>
  </si>
  <si>
    <t>Odstranění povlakové podlahy z PVC a koberců lepených bez podložky</t>
  </si>
  <si>
    <t>776521130R00</t>
  </si>
  <si>
    <t>Lepení povlakové podlahy z pásů PVC, vodivých</t>
  </si>
  <si>
    <t>776981121RT2</t>
  </si>
  <si>
    <t>Lišta nerezová přechodová, stejná výška povlakové podlahy profil 721/A, samolepicí, šířky 30 mm</t>
  </si>
  <si>
    <t>776994111RT1</t>
  </si>
  <si>
    <t>Svařování spojů povlakových pásů nebo čtverců z vinylu (PVC) na podlahách včetně svařovací šňůry PVC 1179</t>
  </si>
  <si>
    <t>998776201R00</t>
  </si>
  <si>
    <t>Přesun hmot pro podlahy povlakové, v objektech výšky do 6 m</t>
  </si>
  <si>
    <t>28412326R</t>
  </si>
  <si>
    <t>Podlahovina vinylová např. Tarkett IQ Toro SC tl. 2,0 mm, š. role 2,0 m</t>
  </si>
  <si>
    <t>28416090R</t>
  </si>
  <si>
    <t>Profil náběhový PVC, např. Tarkett PA20 samolepicí fabion</t>
  </si>
  <si>
    <t>781419705R00</t>
  </si>
  <si>
    <t>Příplatek za spárovací hmotu - plošně, obklad stěn pórovinovými obkládačkami</t>
  </si>
  <si>
    <t>781475124R00</t>
  </si>
  <si>
    <t>Montáž obkladů stěn obkládačkami keramickými, do tmele, do 600 x 600 mm</t>
  </si>
  <si>
    <t>781497111R00</t>
  </si>
  <si>
    <t xml:space="preserve">Lišta hliníková ukončovacích k obkladům </t>
  </si>
  <si>
    <t>998781201R00</t>
  </si>
  <si>
    <t>Přesun hmot pro obklady keramické, v objektech výšky do 6 m</t>
  </si>
  <si>
    <t>597813600RX1</t>
  </si>
  <si>
    <t>Obkládačka keramická dle výběru investora do rozměru 300x600 cenová relace 600/m2</t>
  </si>
  <si>
    <t>783101821R00</t>
  </si>
  <si>
    <t>Odstranění nátěrů z ocel. konstrukcí "A" opálením</t>
  </si>
  <si>
    <t>783222130R00</t>
  </si>
  <si>
    <t>Nátěr syntetický kov.konstrukcí Hostagrund 2x</t>
  </si>
  <si>
    <t>včetně montáže, dodávky a demontáže lešení.</t>
  </si>
  <si>
    <t>784402801R00</t>
  </si>
  <si>
    <t>Odstranění malby oškrábáním v místnosti H do 3,8 m</t>
  </si>
  <si>
    <t>784161401R00</t>
  </si>
  <si>
    <t>Penetrace podkladu nátěrem např. HET, Klasik, 1 x</t>
  </si>
  <si>
    <t>784165432R00</t>
  </si>
  <si>
    <t>Malba tek. Hetline např. Super Wash, bílá, bez penet.,2x</t>
  </si>
  <si>
    <t>784165442R00</t>
  </si>
  <si>
    <t>Malba tek. Hetline např. Super Wash, barva, bez pen.,2x</t>
  </si>
  <si>
    <t>784496913R00</t>
  </si>
  <si>
    <t>Oprava, izolování nátěrem např. Primalex Izoprim 2x</t>
  </si>
  <si>
    <t>784497941R00</t>
  </si>
  <si>
    <t>Rozmývání podkladu, místnost H do 3,8 m</t>
  </si>
  <si>
    <t>979012112R00</t>
  </si>
  <si>
    <t>Svislá doprava suti na výšku do 3,5 m</t>
  </si>
  <si>
    <t>5,8</t>
  </si>
  <si>
    <t>0,281</t>
  </si>
  <si>
    <t>0,0496</t>
  </si>
  <si>
    <t>0,04871</t>
  </si>
  <si>
    <t>979082212R00</t>
  </si>
  <si>
    <t>Vodorovná doprava suti po suchu do 50 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</si>
  <si>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</si>
  <si>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</si>
  <si>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</si>
  <si>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</si>
  <si>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</si>
  <si>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979990181R00</t>
  </si>
  <si>
    <t>Poplatek za uložení suti - PVC podlahová krytina, skupina odpadu 200307</t>
  </si>
  <si>
    <t>kategorie 17 02 03 plasty</t>
  </si>
  <si>
    <t>979999998R00</t>
  </si>
  <si>
    <t>Poplatek za ukládku suť do 5 % příměsí (skup.170107)</t>
  </si>
  <si>
    <t>005121010R</t>
  </si>
  <si>
    <t>Vybudování zařízení staveniště</t>
  </si>
  <si>
    <t>Soubor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</si>
  <si>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</si>
  <si>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</si>
  <si>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</si>
  <si>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</si>
  <si>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</si>
  <si>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</si>
  <si>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</si>
  <si>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</si>
  <si>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</si>
  <si>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005124010R</t>
  </si>
  <si>
    <t>Koordinační činnost</t>
  </si>
  <si>
    <t>Koordinace stavebních a technologických dodávek stavby.</t>
  </si>
  <si>
    <t>005211080R</t>
  </si>
  <si>
    <t xml:space="preserve">Bezpečnostní a hygienická opatření na staveništi </t>
  </si>
  <si>
    <t>POL99_8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</si>
  <si>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</si>
  <si>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</si>
  <si>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</si>
  <si>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</si>
  <si>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Poznámky uchazeče k zadání</t>
  </si>
  <si>
    <t>POPUZIV</t>
  </si>
  <si>
    <t>END</t>
  </si>
  <si>
    <t>Pracovní stůl  + stolek na tiskárnu D 1.15</t>
  </si>
  <si>
    <t>šatní skříň 900x450x1800</t>
  </si>
  <si>
    <t>FN Brno - Dětská nemocnice</t>
  </si>
  <si>
    <t>Objekt R</t>
  </si>
  <si>
    <t xml:space="preserve">Potěr ze SMS, ruční zpracování, tl. 6 mm samonivelační, vč. penetrace </t>
  </si>
  <si>
    <t>Omítka na stěnách štuková vápenná vnitřní, ručně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</si>
  <si>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 Denní úklid dotčených prostor</t>
  </si>
  <si>
    <t>Položka</t>
  </si>
  <si>
    <t>Jedn. cena [Kč]</t>
  </si>
  <si>
    <t>Cena celkem [Kč]</t>
  </si>
  <si>
    <t>Svítidlo přisazené/vestavné (LED)</t>
  </si>
  <si>
    <t>LED 36W, 4000K, IP44</t>
  </si>
  <si>
    <t>ks</t>
  </si>
  <si>
    <t>Přemístění stávajícího svítidla</t>
  </si>
  <si>
    <t>demontáž + opětovná montáž</t>
  </si>
  <si>
    <t>Přemístění nouzového svítidla</t>
  </si>
  <si>
    <t>Zásuvka dvojitá 230V/16A vč. instalační krabice</t>
  </si>
  <si>
    <t>IP20, bílá, do parapetního kanálu</t>
  </si>
  <si>
    <t>Zásuvka nad pracovní linku vč. instalační krabice</t>
  </si>
  <si>
    <t>230V/16A, 2x jednoduchá, ve společném rámečku</t>
  </si>
  <si>
    <t>Montáž, přemístění zásuvky, vypínače</t>
  </si>
  <si>
    <t>demontáž + znovuosazení</t>
  </si>
  <si>
    <t>Vypínač typ 1 vč. instalační krabice</t>
  </si>
  <si>
    <t>jednopólový, IP20, bílý</t>
  </si>
  <si>
    <t>Vypínač typ 6 vč. instalační krabice</t>
  </si>
  <si>
    <t>křížový přepínač, IP20, bílý</t>
  </si>
  <si>
    <t>Montáž, přemístění/doplnění vypínače</t>
  </si>
  <si>
    <t>demontáž + montáž, typ dle výkresu</t>
  </si>
  <si>
    <t>Instalační lišta + montáž</t>
  </si>
  <si>
    <t>PVC 60×40 mm</t>
  </si>
  <si>
    <t>Instalační trubka + montáž</t>
  </si>
  <si>
    <t>PVC 32 mm</t>
  </si>
  <si>
    <t>Kabel CYKY 3×2,5 mm²</t>
  </si>
  <si>
    <t>měděný</t>
  </si>
  <si>
    <t>Kabel CYKY 3×1,5 mm²</t>
  </si>
  <si>
    <t>Vodič CY 6 mm² z/ž</t>
  </si>
  <si>
    <t>měděný, ochranné pospojení</t>
  </si>
  <si>
    <t>Proudový chránič/jistič 16/1N/B/0,03A</t>
  </si>
  <si>
    <t>pro zásuvkové obvody</t>
  </si>
  <si>
    <t>Jistič 10/1N/B</t>
  </si>
  <si>
    <t>pro světelné obvody</t>
  </si>
  <si>
    <t>Úpravy v rozvaděči</t>
  </si>
  <si>
    <t>kpl</t>
  </si>
  <si>
    <t>Drobný instalační materiál, pomocné práce</t>
  </si>
  <si>
    <t>Revize elektro</t>
  </si>
  <si>
    <t>Požární ucpávka</t>
  </si>
  <si>
    <t>pro prostupy kabelů</t>
  </si>
  <si>
    <t>VÝKAZ VÝMĚR STRUKTUROVANÉ KABELÁŽE</t>
  </si>
  <si>
    <t>INSTALACE DATOVÝCH ZÁSUVEK PRO BUDOVU R - 1.NP</t>
  </si>
  <si>
    <t>Fakultní nemocnice Brno</t>
  </si>
  <si>
    <t>Dětská nemocnice, Černopolní 9, Brno-Černá Pole</t>
  </si>
  <si>
    <t>Vestavba RTG pracoviště v budově R</t>
  </si>
  <si>
    <t>* instalace datových zásuvek 2x 2xRJ45 (místnost 1.13) pro RTG  a PC pracoviště</t>
  </si>
  <si>
    <t>* instalace datových zásuvek 1x 1xRJ45 (místnost 1.13) pro kameru pod stropem</t>
  </si>
  <si>
    <t>* vedeno z RACKu DR R01 v 1PP</t>
  </si>
  <si>
    <t>* výměna lišt kabelových tras na chodbě</t>
  </si>
  <si>
    <t>* instalace kabelového propoje P1 1xSTP pro ovládání RTG (OPG-tlačítko)</t>
  </si>
  <si>
    <t>* instalace kabelového propoje P2-P3 2xSTP pro PC RTG (OPG-PC)</t>
  </si>
  <si>
    <t>* instalace kabelového propoje HDMI 1 pro monitor na chodbě (v případě, že nebude fungovat bezdrátový přenos)</t>
  </si>
  <si>
    <t>* instalace bezdrátové kamery a zobrazovacího panelu (dodá FNB)</t>
  </si>
  <si>
    <t>* kabely vedeny v podhledech, SDK, pod omítkou a v lištách</t>
  </si>
  <si>
    <t>* nestandardní práce v hodinové sazbě – práce v RACKu, SDK, instalace panelu</t>
  </si>
  <si>
    <t>Cena/MJ</t>
  </si>
  <si>
    <t>Cenová soustava</t>
  </si>
  <si>
    <t>Kabel U/FTP, drát, CAT.6A LS0H, B2ca s1d1a1</t>
  </si>
  <si>
    <t>Datová dvojzásuvka RJ45 na omítku CAT.6A</t>
  </si>
  <si>
    <t>Datová jednozásuvka RJ45 na omítku CAT.6A</t>
  </si>
  <si>
    <t>Keystone RJ45 CAT.6A, samořezná svorkovnice pro drát AWG 26 – 22</t>
  </si>
  <si>
    <t>Patchpanel modulární pro 24 modulů</t>
  </si>
  <si>
    <t>Lišta LH 40x40 HF</t>
  </si>
  <si>
    <t>Lišta LH 60x40 HF</t>
  </si>
  <si>
    <t>Trubka ohebná 25 HF</t>
  </si>
  <si>
    <t xml:space="preserve">Požární ucpávka </t>
  </si>
  <si>
    <t>Měření segmentů Cat.6A dle EN 50 173 vč. protokolů</t>
  </si>
  <si>
    <t>Průraz zdivem do 30 cm pro prostup do 10-ti kabelů</t>
  </si>
  <si>
    <t>Montážní práce nespecifikované výše - hodinová sazba</t>
  </si>
  <si>
    <t>hod</t>
  </si>
  <si>
    <t>VRN - doprava</t>
  </si>
  <si>
    <t>Dokumentace skutečného provedení ve formátu .dwg, fotodokumentace</t>
  </si>
  <si>
    <t>Standardní položky celkem bez DPH 21%</t>
  </si>
  <si>
    <t>kabel HDMI 2.0 aktivní 10m</t>
  </si>
  <si>
    <t>zásuvka HDMI Tango</t>
  </si>
  <si>
    <t>spotřební materiál</t>
  </si>
  <si>
    <t>Celkem bez DPH 21%</t>
  </si>
  <si>
    <t>SIL</t>
  </si>
  <si>
    <t>Slaboproud</t>
  </si>
  <si>
    <t>Silnoproud</t>
  </si>
  <si>
    <t>05</t>
  </si>
  <si>
    <t>ZTI</t>
  </si>
  <si>
    <t>množství</t>
  </si>
  <si>
    <t>cena / MJ</t>
  </si>
  <si>
    <t>60</t>
  </si>
  <si>
    <t>Úpravy povrchů, omítky</t>
  </si>
  <si>
    <t>289902111R00</t>
  </si>
  <si>
    <t>Otlučení nebo odsekání omítek stěn, pod obkladem + odhad poškození</t>
  </si>
  <si>
    <t>602023147RT1</t>
  </si>
  <si>
    <t>Stěrka stěn sádrová, ručně, tloušťka vrstvy 2 mm</t>
  </si>
  <si>
    <t>Upravy povrchů vnitřní</t>
  </si>
  <si>
    <t>612421615R00</t>
  </si>
  <si>
    <t>Omítka vnitřní zdiva, MVC, hrubá zatřená, pod obkladem + odhad poškození</t>
  </si>
  <si>
    <t>612481211R00</t>
  </si>
  <si>
    <t>Montáž výztužné sítě (perlinky) do stěrky-stěny, včetně sítě</t>
  </si>
  <si>
    <t>95</t>
  </si>
  <si>
    <t>Dokončovací kce na pozem.stav.</t>
  </si>
  <si>
    <t>952902110R00</t>
  </si>
  <si>
    <t>Čištění zametáním v místnostech a chodbách</t>
  </si>
  <si>
    <t>97</t>
  </si>
  <si>
    <t>Prorážení otvorů</t>
  </si>
  <si>
    <t>970031080R00</t>
  </si>
  <si>
    <t>Vrtání jádrové do zdiva cihelného do D 80 mm</t>
  </si>
  <si>
    <t>970031060R00</t>
  </si>
  <si>
    <t>Vrtání jádrové do zdiva cihelného, SDK do D 60 mm</t>
  </si>
  <si>
    <t>2*0,15+2*0,1</t>
  </si>
  <si>
    <t>979082111R00</t>
  </si>
  <si>
    <t>Vnitrostaveništní doprava suti do 10 m</t>
  </si>
  <si>
    <t>0,07+0,002+0,008</t>
  </si>
  <si>
    <t>979082121R00</t>
  </si>
  <si>
    <t>Příplatek k vnitrost. dopravě suti za dalších 5 m</t>
  </si>
  <si>
    <t>0,08*10</t>
  </si>
  <si>
    <t>979095312R00</t>
  </si>
  <si>
    <t>Naložení a složení suti</t>
  </si>
  <si>
    <t>Příplatek k odvozu za každý další 1 km do 20 km</t>
  </si>
  <si>
    <t>0,08*20</t>
  </si>
  <si>
    <t>979990102R00</t>
  </si>
  <si>
    <t>Poplatek za skládku suti - směs betonu a cihel, suť</t>
  </si>
  <si>
    <t>998011002R00</t>
  </si>
  <si>
    <t xml:space="preserve">Přesun hmot pro budovy zděné </t>
  </si>
  <si>
    <t>0,002+0,04+0,03+0,01</t>
  </si>
  <si>
    <t>721</t>
  </si>
  <si>
    <t>Vnitřní kanalizace</t>
  </si>
  <si>
    <t>721176103R00</t>
  </si>
  <si>
    <t>Potrubí HT připojovací D 50 x 1,8 mm, včetně tvarovek a montáže</t>
  </si>
  <si>
    <t>721176102R00</t>
  </si>
  <si>
    <t>Potrubí HT připojovací, D 40 x 1,8 mm , včetně tvarovek a montáže</t>
  </si>
  <si>
    <t>721290111R00</t>
  </si>
  <si>
    <t>Zkouška těsnosti kanalizace vodou</t>
  </si>
  <si>
    <t>721194104R00</t>
  </si>
  <si>
    <t>Vyvedení odpadních výpustek D 40 x 1,8, 1.PP</t>
  </si>
  <si>
    <t>721.R1</t>
  </si>
  <si>
    <t>Kotevní prvky pro kanalizaci</t>
  </si>
  <si>
    <t>721.R2</t>
  </si>
  <si>
    <t>Napojení na stávající rozvod kanalizace objektu, tvarovka, výřez</t>
  </si>
  <si>
    <t>998721102R00</t>
  </si>
  <si>
    <t>Přesun hmot pro vnitřní kanalizaci</t>
  </si>
  <si>
    <t>722</t>
  </si>
  <si>
    <t>Vnitřní vodovod</t>
  </si>
  <si>
    <t>722172331R00</t>
  </si>
  <si>
    <t>Potrubí z PPR Instaplast, teplá, D 20x3,4 mm, včetně tvarovek a montáže</t>
  </si>
  <si>
    <t>Potrubí z PPR Instaplast, studená, D 20x3,4 mm, včetně tvarovek a montáže</t>
  </si>
  <si>
    <t>722181244RT7</t>
  </si>
  <si>
    <t>Izolace návleková MIRELON STABIL tl. stěny 20 mm, vnitřní průměr 22 mm</t>
  </si>
  <si>
    <t>722290234R00</t>
  </si>
  <si>
    <t>Proplach a dezinfekce vodovod.potrubí</t>
  </si>
  <si>
    <t>722280109R00</t>
  </si>
  <si>
    <t>Tlaková zkouška vodovodního potrubí</t>
  </si>
  <si>
    <t>722.R1</t>
  </si>
  <si>
    <t>Kotevní prvky pro vodovod</t>
  </si>
  <si>
    <t>722235111R00</t>
  </si>
  <si>
    <t>Kohout kulový, vnitř.-vnitř.z. DN 15</t>
  </si>
  <si>
    <t>722.R2</t>
  </si>
  <si>
    <t>Napojení na stávající rozvod vody v objektu pod, stropem</t>
  </si>
  <si>
    <t>998722102R00</t>
  </si>
  <si>
    <t>Přesun hmot pro vnitřní vodovod</t>
  </si>
  <si>
    <t>725</t>
  </si>
  <si>
    <t>Zařizovací předměty</t>
  </si>
  <si>
    <t>725319101R00</t>
  </si>
  <si>
    <t>Montáž dřezů jednoduchých</t>
  </si>
  <si>
    <t>Dřez zapuštěný do pravovní desky</t>
  </si>
  <si>
    <t/>
  </si>
  <si>
    <t>Pracovní deska je naceněna zvášť</t>
  </si>
  <si>
    <t>55230700R</t>
  </si>
  <si>
    <t xml:space="preserve">Dřez nerez </t>
  </si>
  <si>
    <t>Dřez nerezový, zapuštěný do prac. desky</t>
  </si>
  <si>
    <t>55162325R</t>
  </si>
  <si>
    <t>HL132/40 zápachová uzávěrka DN 40, pro dřezy, s kulovým kloubem</t>
  </si>
  <si>
    <t>725823134R00</t>
  </si>
  <si>
    <t>Baterie dřezová stojánková ruční s výsuv. sprchou</t>
  </si>
  <si>
    <t>725829301R00</t>
  </si>
  <si>
    <t>Montáž baterie umyv.a dřezové stojánkové</t>
  </si>
  <si>
    <t>7679000R1</t>
  </si>
  <si>
    <t>Demontáž a zpětná montáž SDK podhledu</t>
  </si>
  <si>
    <t>1</t>
  </si>
  <si>
    <t>7841911-1R00</t>
  </si>
  <si>
    <t xml:space="preserve">Penetrace podkladu univerzální 1x-stěny </t>
  </si>
  <si>
    <t>7841911-2R00</t>
  </si>
  <si>
    <t xml:space="preserve">Penetrace podkladu univerzální 1x-strop </t>
  </si>
  <si>
    <t>Penetrace podkladu univerzální 1x-strop 2.NP</t>
  </si>
  <si>
    <t>7841954-1R00</t>
  </si>
  <si>
    <t xml:space="preserve">Malba tekutá, barva, 2 x-stěny </t>
  </si>
  <si>
    <t>7841954-2R00</t>
  </si>
  <si>
    <t xml:space="preserve">Malba tekutá, barva, 2 x-strop </t>
  </si>
  <si>
    <t xml:space="preserve">Odstranění malby oškrábáním-stěny </t>
  </si>
  <si>
    <t xml:space="preserve">Odstranění malby oškrábáním-stropy </t>
  </si>
  <si>
    <t>784-1</t>
  </si>
  <si>
    <t xml:space="preserve">Úprava povrchu před malbou - stěny </t>
  </si>
  <si>
    <t>784-2</t>
  </si>
  <si>
    <t xml:space="preserve">Úprava povrchu před malbou - strop </t>
  </si>
  <si>
    <t>Popis rozpočtu: 05 - ZTI</t>
  </si>
  <si>
    <t>kovová kartotéka 530x620x1330 výkres D.1.15</t>
  </si>
  <si>
    <t>D +M Ochranného rohu např. acrovyn SO 50, v= 1300, tl. 2 mm, ochranný pás stěny za židlemi šířky cca 400 mm, barva dle výběru investora včetně mont. materiálu</t>
  </si>
  <si>
    <t>Přesun věšáku. Demontáž stávajícího a montáž na nové místo dle výkresu D.1.15, přesun stávajících kartoték do chodbičky</t>
  </si>
  <si>
    <t>D + M Dveří s PB vložkou tl. 0,6 mm, 900x1970, včetně dodávky a osazení ocel. zárubně s  PB vložkou, prolité baritovou směsí, včetně nerezového kování klika-koule , zámku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</si>
</sst>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"/>
    <numFmt numFmtId="165" formatCode="#,##0.00000"/>
  </numFmts>
  <fonts count="3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0"/>
      <name val="Times New Roman CE"/>
      <family val="1"/>
      <charset val="238"/>
    </font>
    <font>
      <sz val="11"/>
      <color indexed="20"/>
      <name val="Calibri"/>
      <family val="2"/>
      <charset val="238"/>
    </font>
    <font>
      <b/>
      <sz val="12"/>
      <name val="Arial"/>
      <family val="2"/>
      <charset val="1"/>
    </font>
    <font>
      <b/>
      <u/>
      <sz val="14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b/>
      <sz val="8"/>
      <name val="Times New Roman CE"/>
      <family val="1"/>
      <charset val="238"/>
    </font>
    <font>
      <b/>
      <sz val="10"/>
      <name val="Arial"/>
      <family val="2"/>
      <charset val="1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1"/>
    </font>
    <font>
      <u/>
      <sz val="14"/>
      <name val="Arial"/>
      <family val="2"/>
      <charset val="238"/>
    </font>
    <font>
      <b/>
      <u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indexed="45"/>
        <bgColor indexed="2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3" fillId="0" borderId="0"/>
    <xf numFmtId="0" fontId="24" fillId="6" borderId="0" applyNumberFormat="0" applyBorder="0" applyAlignment="0" applyProtection="0"/>
    <xf numFmtId="0" fontId="23" fillId="0" borderId="0"/>
  </cellStyleXfs>
  <cellXfs count="3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4" fontId="7" fillId="2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2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horizontal="center" vertical="top" shrinkToFit="1"/>
    </xf>
    <xf numFmtId="165" fontId="0" fillId="0" borderId="0" xfId="0" applyNumberFormat="1" applyAlignment="1">
      <alignment vertical="top" shrinkToFit="1"/>
    </xf>
    <xf numFmtId="4" fontId="0" fillId="0" borderId="0" xfId="0" applyNumberFormat="1" applyAlignment="1">
      <alignment vertical="top" shrinkToFit="1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2" borderId="0" xfId="0" applyNumberFormat="1" applyFont="1" applyFill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3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6" fillId="0" borderId="45" xfId="0" applyFont="1" applyBorder="1" applyAlignment="1">
      <alignment vertical="top"/>
    </xf>
    <xf numFmtId="49" fontId="16" fillId="0" borderId="46" xfId="0" applyNumberFormat="1" applyFont="1" applyBorder="1" applyAlignment="1">
      <alignment vertical="top"/>
    </xf>
    <xf numFmtId="0" fontId="16" fillId="0" borderId="46" xfId="0" applyFont="1" applyBorder="1" applyAlignment="1">
      <alignment horizontal="center" vertical="top" shrinkToFit="1"/>
    </xf>
    <xf numFmtId="165" fontId="16" fillId="0" borderId="46" xfId="0" applyNumberFormat="1" applyFont="1" applyBorder="1" applyAlignment="1">
      <alignment vertical="top" shrinkToFit="1"/>
    </xf>
    <xf numFmtId="4" fontId="16" fillId="3" borderId="46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16" fillId="0" borderId="47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6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vertical="top" shrinkToFit="1"/>
    </xf>
    <xf numFmtId="44" fontId="8" fillId="2" borderId="22" xfId="0" applyNumberFormat="1" applyFont="1" applyFill="1" applyBorder="1" applyAlignment="1">
      <alignment vertical="top" shrinkToFit="1"/>
    </xf>
    <xf numFmtId="0" fontId="22" fillId="5" borderId="21" xfId="4" applyFont="1" applyFill="1" applyBorder="1" applyAlignment="1">
      <alignment horizontal="center" vertical="center" wrapText="1"/>
    </xf>
    <xf numFmtId="0" fontId="20" fillId="0" borderId="21" xfId="4" applyBorder="1" applyAlignment="1">
      <alignment vertical="center" wrapText="1"/>
    </xf>
    <xf numFmtId="0" fontId="21" fillId="0" borderId="21" xfId="4" applyFont="1" applyBorder="1" applyAlignment="1">
      <alignment horizontal="left" vertical="center"/>
    </xf>
    <xf numFmtId="0" fontId="21" fillId="0" borderId="21" xfId="4" applyFont="1" applyBorder="1" applyAlignment="1">
      <alignment horizontal="right" vertical="center"/>
    </xf>
    <xf numFmtId="44" fontId="22" fillId="5" borderId="21" xfId="3" applyFont="1" applyFill="1" applyBorder="1" applyAlignment="1">
      <alignment horizontal="center" vertical="center" wrapText="1"/>
    </xf>
    <xf numFmtId="44" fontId="20" fillId="0" borderId="21" xfId="3" applyFont="1" applyBorder="1" applyAlignment="1">
      <alignment vertical="center" wrapText="1"/>
    </xf>
    <xf numFmtId="44" fontId="21" fillId="0" borderId="21" xfId="3" applyFont="1" applyBorder="1" applyAlignment="1">
      <alignment horizontal="right" vertical="center"/>
    </xf>
    <xf numFmtId="0" fontId="25" fillId="0" borderId="0" xfId="5" applyFont="1"/>
    <xf numFmtId="0" fontId="26" fillId="0" borderId="0" xfId="5" applyFont="1"/>
    <xf numFmtId="0" fontId="27" fillId="0" borderId="0" xfId="5" applyFont="1"/>
    <xf numFmtId="0" fontId="31" fillId="7" borderId="21" xfId="5" applyFont="1" applyFill="1" applyBorder="1" applyAlignment="1">
      <alignment horizontal="center" vertical="center" wrapText="1"/>
    </xf>
    <xf numFmtId="0" fontId="33" fillId="0" borderId="21" xfId="5" applyFont="1" applyBorder="1" applyAlignment="1">
      <alignment horizontal="center" vertical="center"/>
    </xf>
    <xf numFmtId="0" fontId="28" fillId="0" borderId="21" xfId="5" applyFont="1" applyBorder="1" applyAlignment="1">
      <alignment wrapText="1"/>
    </xf>
    <xf numFmtId="0" fontId="27" fillId="0" borderId="21" xfId="5" applyFont="1" applyBorder="1" applyAlignment="1">
      <alignment horizontal="center" vertical="center"/>
    </xf>
    <xf numFmtId="4" fontId="27" fillId="0" borderId="21" xfId="5" applyNumberFormat="1" applyFont="1" applyBorder="1" applyAlignment="1">
      <alignment horizontal="center" vertical="center"/>
    </xf>
    <xf numFmtId="4" fontId="27" fillId="0" borderId="21" xfId="5" applyNumberFormat="1" applyFont="1" applyBorder="1" applyAlignment="1">
      <alignment horizontal="right" vertical="center"/>
    </xf>
    <xf numFmtId="0" fontId="32" fillId="0" borderId="21" xfId="5" applyFont="1" applyBorder="1" applyAlignment="1">
      <alignment horizontal="center" vertical="center"/>
    </xf>
    <xf numFmtId="0" fontId="27" fillId="0" borderId="21" xfId="5" applyFont="1" applyBorder="1"/>
    <xf numFmtId="0" fontId="27" fillId="0" borderId="21" xfId="5" applyFont="1" applyBorder="1" applyAlignment="1">
      <alignment wrapText="1"/>
    </xf>
    <xf numFmtId="0" fontId="28" fillId="0" borderId="21" xfId="5" applyFont="1" applyBorder="1"/>
    <xf numFmtId="0" fontId="31" fillId="8" borderId="15" xfId="5" applyFont="1" applyFill="1" applyBorder="1" applyAlignment="1">
      <alignment horizontal="center" vertical="center"/>
    </xf>
    <xf numFmtId="0" fontId="30" fillId="8" borderId="12" xfId="5" applyFont="1" applyFill="1" applyBorder="1"/>
    <xf numFmtId="0" fontId="30" fillId="8" borderId="12" xfId="5" applyFont="1" applyFill="1" applyBorder="1" applyAlignment="1">
      <alignment horizontal="center" vertical="center"/>
    </xf>
    <xf numFmtId="0" fontId="30" fillId="8" borderId="12" xfId="5" applyFont="1" applyFill="1" applyBorder="1" applyAlignment="1">
      <alignment horizontal="right" vertical="center"/>
    </xf>
    <xf numFmtId="4" fontId="30" fillId="8" borderId="12" xfId="5" applyNumberFormat="1" applyFont="1" applyFill="1" applyBorder="1" applyAlignment="1">
      <alignment horizontal="right" vertical="center"/>
    </xf>
    <xf numFmtId="0" fontId="29" fillId="8" borderId="12" xfId="5" applyFont="1" applyFill="1" applyBorder="1" applyAlignment="1">
      <alignment horizontal="right" vertical="center"/>
    </xf>
    <xf numFmtId="0" fontId="29" fillId="8" borderId="22" xfId="5" applyFont="1" applyFill="1" applyBorder="1" applyAlignment="1">
      <alignment horizontal="right" vertical="center"/>
    </xf>
    <xf numFmtId="0" fontId="29" fillId="8" borderId="15" xfId="5" applyFont="1" applyFill="1" applyBorder="1"/>
    <xf numFmtId="4" fontId="30" fillId="8" borderId="12" xfId="5" applyNumberFormat="1" applyFont="1" applyFill="1" applyBorder="1" applyAlignment="1">
      <alignment horizontal="center" vertical="center"/>
    </xf>
    <xf numFmtId="4" fontId="27" fillId="9" borderId="21" xfId="5" applyNumberFormat="1" applyFont="1" applyFill="1" applyBorder="1" applyAlignment="1" applyProtection="1">
      <alignment horizontal="right" vertical="center"/>
      <protection locked="0"/>
    </xf>
    <xf numFmtId="0" fontId="34" fillId="0" borderId="0" xfId="5" applyFont="1"/>
    <xf numFmtId="0" fontId="35" fillId="0" borderId="0" xfId="5" applyFont="1"/>
    <xf numFmtId="0" fontId="36" fillId="0" borderId="0" xfId="5" applyFont="1"/>
    <xf numFmtId="49" fontId="7" fillId="0" borderId="48" xfId="0" applyNumberFormat="1" applyFont="1" applyBorder="1" applyAlignment="1">
      <alignment vertical="center"/>
    </xf>
    <xf numFmtId="4" fontId="7" fillId="0" borderId="41" xfId="0" applyNumberFormat="1" applyFont="1" applyBorder="1" applyAlignment="1">
      <alignment horizontal="center" vertical="center"/>
    </xf>
    <xf numFmtId="4" fontId="7" fillId="0" borderId="41" xfId="0" applyNumberFormat="1" applyFont="1" applyBorder="1" applyAlignment="1">
      <alignment vertical="center"/>
    </xf>
    <xf numFmtId="4" fontId="0" fillId="0" borderId="37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 shrinkToFit="1"/>
    </xf>
    <xf numFmtId="4" fontId="0" fillId="0" borderId="39" xfId="0" applyNumberFormat="1" applyBorder="1" applyAlignment="1">
      <alignment vertical="center" shrinkToFit="1"/>
    </xf>
    <xf numFmtId="49" fontId="0" fillId="0" borderId="33" xfId="0" applyNumberFormat="1" applyBorder="1" applyAlignment="1">
      <alignment horizontal="left" vertical="center"/>
    </xf>
    <xf numFmtId="0" fontId="0" fillId="10" borderId="41" xfId="0" applyFill="1" applyBorder="1"/>
    <xf numFmtId="49" fontId="0" fillId="10" borderId="41" xfId="0" applyNumberFormat="1" applyFill="1" applyBorder="1"/>
    <xf numFmtId="0" fontId="0" fillId="10" borderId="41" xfId="0" applyFill="1" applyBorder="1" applyAlignment="1">
      <alignment horizontal="center"/>
    </xf>
    <xf numFmtId="0" fontId="0" fillId="10" borderId="48" xfId="0" applyFill="1" applyBorder="1"/>
    <xf numFmtId="0" fontId="0" fillId="10" borderId="36" xfId="0" applyFill="1" applyBorder="1" applyAlignment="1">
      <alignment vertical="top"/>
    </xf>
    <xf numFmtId="49" fontId="0" fillId="10" borderId="36" xfId="0" applyNumberFormat="1" applyFill="1" applyBorder="1" applyAlignment="1">
      <alignment vertical="top"/>
    </xf>
    <xf numFmtId="49" fontId="0" fillId="10" borderId="39" xfId="0" applyNumberFormat="1" applyFill="1" applyBorder="1" applyAlignment="1">
      <alignment vertical="top"/>
    </xf>
    <xf numFmtId="0" fontId="0" fillId="10" borderId="39" xfId="0" applyFill="1" applyBorder="1" applyAlignment="1">
      <alignment horizontal="center" vertical="top"/>
    </xf>
    <xf numFmtId="165" fontId="0" fillId="10" borderId="39" xfId="0" applyNumberFormat="1" applyFill="1" applyBorder="1" applyAlignment="1">
      <alignment vertical="top"/>
    </xf>
    <xf numFmtId="4" fontId="0" fillId="10" borderId="39" xfId="0" applyNumberFormat="1" applyFill="1" applyBorder="1" applyAlignment="1">
      <alignment vertical="top"/>
    </xf>
    <xf numFmtId="0" fontId="16" fillId="0" borderId="26" xfId="0" applyFont="1" applyBorder="1" applyAlignment="1">
      <alignment vertical="top"/>
    </xf>
    <xf numFmtId="0" fontId="16" fillId="0" borderId="49" xfId="0" applyFont="1" applyBorder="1" applyAlignment="1">
      <alignment horizontal="left" vertical="top" wrapText="1"/>
    </xf>
    <xf numFmtId="0" fontId="16" fillId="0" borderId="49" xfId="0" applyFont="1" applyBorder="1" applyAlignment="1">
      <alignment horizontal="center" vertical="top" shrinkToFit="1"/>
    </xf>
    <xf numFmtId="165" fontId="16" fillId="0" borderId="49" xfId="0" applyNumberFormat="1" applyFont="1" applyBorder="1" applyAlignment="1">
      <alignment vertical="top" shrinkToFit="1"/>
    </xf>
    <xf numFmtId="4" fontId="16" fillId="3" borderId="49" xfId="0" applyNumberFormat="1" applyFont="1" applyFill="1" applyBorder="1" applyAlignment="1" applyProtection="1">
      <alignment vertical="top" shrinkToFit="1"/>
      <protection locked="0"/>
    </xf>
    <xf numFmtId="4" fontId="16" fillId="0" borderId="49" xfId="0" applyNumberFormat="1" applyFont="1" applyBorder="1" applyAlignment="1">
      <alignment vertical="top" shrinkToFit="1"/>
    </xf>
    <xf numFmtId="0" fontId="0" fillId="10" borderId="10" xfId="0" applyFill="1" applyBorder="1" applyAlignment="1">
      <alignment vertical="top"/>
    </xf>
    <xf numFmtId="0" fontId="0" fillId="10" borderId="50" xfId="0" applyFill="1" applyBorder="1" applyAlignment="1">
      <alignment horizontal="left" vertical="top" wrapText="1"/>
    </xf>
    <xf numFmtId="0" fontId="0" fillId="10" borderId="50" xfId="0" applyFill="1" applyBorder="1" applyAlignment="1">
      <alignment horizontal="center" vertical="top" shrinkToFit="1"/>
    </xf>
    <xf numFmtId="165" fontId="0" fillId="10" borderId="50" xfId="0" applyNumberFormat="1" applyFill="1" applyBorder="1" applyAlignment="1">
      <alignment vertical="top" shrinkToFit="1"/>
    </xf>
    <xf numFmtId="4" fontId="0" fillId="10" borderId="50" xfId="0" applyNumberFormat="1" applyFill="1" applyBorder="1" applyAlignment="1">
      <alignment vertical="top" shrinkToFit="1"/>
    </xf>
    <xf numFmtId="0" fontId="17" fillId="0" borderId="49" xfId="0" quotePrefix="1" applyFont="1" applyBorder="1" applyAlignment="1">
      <alignment horizontal="left" vertical="top" wrapText="1"/>
    </xf>
    <xf numFmtId="0" fontId="17" fillId="0" borderId="49" xfId="0" applyFont="1" applyBorder="1" applyAlignment="1">
      <alignment horizontal="center" vertical="top" wrapText="1" shrinkToFit="1"/>
    </xf>
    <xf numFmtId="165" fontId="17" fillId="0" borderId="49" xfId="0" applyNumberFormat="1" applyFont="1" applyBorder="1" applyAlignment="1">
      <alignment vertical="top" wrapText="1" shrinkToFit="1"/>
    </xf>
    <xf numFmtId="0" fontId="18" fillId="0" borderId="49" xfId="0" applyFont="1" applyBorder="1" applyAlignment="1">
      <alignment horizontal="left" vertical="top" wrapText="1"/>
    </xf>
    <xf numFmtId="0" fontId="18" fillId="0" borderId="49" xfId="0" applyFont="1" applyBorder="1" applyAlignment="1">
      <alignment horizontal="center" vertical="top" shrinkToFit="1"/>
    </xf>
    <xf numFmtId="165" fontId="18" fillId="0" borderId="49" xfId="0" applyNumberFormat="1" applyFont="1" applyBorder="1" applyAlignment="1">
      <alignment vertical="top" shrinkToFit="1"/>
    </xf>
    <xf numFmtId="4" fontId="18" fillId="0" borderId="4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/>
    </xf>
    <xf numFmtId="0" fontId="16" fillId="0" borderId="50" xfId="0" applyFont="1" applyBorder="1" applyAlignment="1">
      <alignment horizontal="left" vertical="top" wrapText="1"/>
    </xf>
    <xf numFmtId="0" fontId="16" fillId="0" borderId="50" xfId="0" applyFont="1" applyBorder="1" applyAlignment="1">
      <alignment horizontal="center" vertical="top" shrinkToFit="1"/>
    </xf>
    <xf numFmtId="165" fontId="16" fillId="0" borderId="50" xfId="0" applyNumberFormat="1" applyFont="1" applyBorder="1" applyAlignment="1">
      <alignment vertical="top" shrinkToFit="1"/>
    </xf>
    <xf numFmtId="4" fontId="16" fillId="3" borderId="50" xfId="0" applyNumberFormat="1" applyFont="1" applyFill="1" applyBorder="1" applyAlignment="1" applyProtection="1">
      <alignment vertical="top" shrinkToFit="1"/>
      <protection locked="0"/>
    </xf>
    <xf numFmtId="4" fontId="16" fillId="0" borderId="50" xfId="0" applyNumberFormat="1" applyFont="1" applyBorder="1" applyAlignment="1">
      <alignment vertical="top" shrinkToFit="1"/>
    </xf>
    <xf numFmtId="0" fontId="8" fillId="10" borderId="36" xfId="0" applyFont="1" applyFill="1" applyBorder="1" applyAlignment="1">
      <alignment vertical="top"/>
    </xf>
    <xf numFmtId="49" fontId="8" fillId="10" borderId="37" xfId="0" applyNumberFormat="1" applyFont="1" applyFill="1" applyBorder="1" applyAlignment="1">
      <alignment vertical="top"/>
    </xf>
    <xf numFmtId="49" fontId="8" fillId="10" borderId="37" xfId="0" applyNumberFormat="1" applyFont="1" applyFill="1" applyBorder="1" applyAlignment="1">
      <alignment horizontal="left" vertical="top" wrapText="1"/>
    </xf>
    <xf numFmtId="0" fontId="8" fillId="10" borderId="37" xfId="0" applyFont="1" applyFill="1" applyBorder="1" applyAlignment="1">
      <alignment horizontal="center" vertical="top"/>
    </xf>
    <xf numFmtId="0" fontId="8" fillId="10" borderId="37" xfId="0" applyFont="1" applyFill="1" applyBorder="1" applyAlignment="1">
      <alignment vertical="top"/>
    </xf>
    <xf numFmtId="4" fontId="8" fillId="10" borderId="38" xfId="0" applyNumberFormat="1" applyFont="1" applyFill="1" applyBorder="1" applyAlignment="1">
      <alignment vertical="top"/>
    </xf>
    <xf numFmtId="49" fontId="7" fillId="0" borderId="36" xfId="0" applyNumberFormat="1" applyFont="1" applyBorder="1" applyAlignment="1">
      <alignment vertical="center" wrapText="1"/>
    </xf>
    <xf numFmtId="49" fontId="7" fillId="0" borderId="37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6" xfId="0" applyBorder="1" applyAlignment="1">
      <alignment vertical="top"/>
    </xf>
    <xf numFmtId="0" fontId="18" fillId="0" borderId="26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18" fillId="0" borderId="0" xfId="0" applyNumberFormat="1" applyFont="1" applyAlignment="1">
      <alignment vertical="top" wrapText="1" shrinkToFit="1"/>
    </xf>
    <xf numFmtId="4" fontId="18" fillId="0" borderId="27" xfId="0" applyNumberFormat="1" applyFont="1" applyBorder="1" applyAlignment="1">
      <alignment vertical="top" wrapText="1" shrinkToFit="1"/>
    </xf>
    <xf numFmtId="0" fontId="0" fillId="3" borderId="48" xfId="0" applyFill="1" applyBorder="1" applyAlignment="1" applyProtection="1">
      <alignment vertical="top" wrapText="1"/>
      <protection locked="0"/>
    </xf>
  </cellXfs>
  <cellStyles count="8">
    <cellStyle name="Chybně" xfId="6" xr:uid="{2A1DFDB9-3DD2-4B90-B35E-C2817302B665}"/>
    <cellStyle name="Měna 2" xfId="3" xr:uid="{DB620F57-D755-4F71-8159-2050AC26F8C8}"/>
    <cellStyle name="Normální" xfId="0" builtinId="0"/>
    <cellStyle name="normální 2" xfId="1" xr:uid="{00000000-0005-0000-0000-000001000000}"/>
    <cellStyle name="Normální 3" xfId="2" xr:uid="{DD5F4932-B901-4318-946F-94C2C0DC8B76}"/>
    <cellStyle name="Normální 4" xfId="4" xr:uid="{518B320B-93A5-4CE9-9D92-59989B3D1447}"/>
    <cellStyle name="Normální 5" xfId="5" xr:uid="{7A0B5B94-8EF1-4980-AD36-C9A234FAF90C}"/>
    <cellStyle name="Normální 6" xfId="7" xr:uid="{72EB08C7-619D-4E6D-8141-684188D595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4"/>
  <sheetViews>
    <sheetView showGridLines="0" topLeftCell="B35" zoomScaleNormal="100" zoomScaleSheetLayoutView="75" workbookViewId="0">
      <selection activeCell="J82" sqref="J8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76" t="s">
        <v>4</v>
      </c>
      <c r="C1" s="277"/>
      <c r="D1" s="277"/>
      <c r="E1" s="277"/>
      <c r="F1" s="277"/>
      <c r="G1" s="277"/>
      <c r="H1" s="277"/>
      <c r="I1" s="277"/>
      <c r="J1" s="278"/>
    </row>
    <row r="2" spans="1:15" ht="36" customHeight="1" x14ac:dyDescent="0.2">
      <c r="A2" s="2"/>
      <c r="B2" s="76" t="s">
        <v>24</v>
      </c>
      <c r="C2" s="77"/>
      <c r="D2" s="78" t="s">
        <v>41</v>
      </c>
      <c r="E2" s="285" t="s">
        <v>42</v>
      </c>
      <c r="F2" s="286"/>
      <c r="G2" s="286"/>
      <c r="H2" s="286"/>
      <c r="I2" s="286"/>
      <c r="J2" s="287"/>
      <c r="O2" s="1"/>
    </row>
    <row r="3" spans="1:15" ht="15.75" customHeight="1" x14ac:dyDescent="0.2">
      <c r="A3" s="2"/>
      <c r="B3" s="79"/>
      <c r="C3" s="77"/>
      <c r="D3" s="80"/>
      <c r="E3" s="288" t="s">
        <v>323</v>
      </c>
      <c r="F3" s="289"/>
      <c r="G3" s="289"/>
      <c r="H3" s="289"/>
      <c r="I3" s="289"/>
      <c r="J3" s="290"/>
    </row>
    <row r="4" spans="1:15" ht="23.25" customHeight="1" x14ac:dyDescent="0.2">
      <c r="A4" s="2"/>
      <c r="B4" s="81"/>
      <c r="C4" s="82"/>
      <c r="D4" s="83"/>
      <c r="E4" s="298" t="s">
        <v>324</v>
      </c>
      <c r="F4" s="298"/>
      <c r="G4" s="298"/>
      <c r="H4" s="298"/>
      <c r="I4" s="298"/>
      <c r="J4" s="299"/>
    </row>
    <row r="5" spans="1:15" ht="24" customHeight="1" x14ac:dyDescent="0.2">
      <c r="A5" s="2"/>
      <c r="B5" s="31" t="s">
        <v>23</v>
      </c>
      <c r="D5" s="302"/>
      <c r="E5" s="303"/>
      <c r="F5" s="303"/>
      <c r="G5" s="30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304"/>
      <c r="E6" s="305"/>
      <c r="F6" s="305"/>
      <c r="G6" s="305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306"/>
      <c r="F7" s="307"/>
      <c r="G7" s="30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92"/>
      <c r="E11" s="292"/>
      <c r="F11" s="292"/>
      <c r="G11" s="292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97"/>
      <c r="E12" s="297"/>
      <c r="F12" s="297"/>
      <c r="G12" s="297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300"/>
      <c r="F13" s="301"/>
      <c r="G13" s="30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91"/>
      <c r="F15" s="291"/>
      <c r="G15" s="293"/>
      <c r="H15" s="293"/>
      <c r="I15" s="293" t="s">
        <v>31</v>
      </c>
      <c r="J15" s="294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82"/>
      <c r="F16" s="283"/>
      <c r="G16" s="282"/>
      <c r="H16" s="283"/>
      <c r="I16" s="282">
        <f>SUMIF(F59:F77,A16,I59:I77)+SUMIF(F59:F77,"PSU",I59:I77)</f>
        <v>0</v>
      </c>
      <c r="J16" s="284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82"/>
      <c r="F17" s="283"/>
      <c r="G17" s="282"/>
      <c r="H17" s="283"/>
      <c r="I17" s="282">
        <f>SUMIF(F59:F77,A17,I59:I77)</f>
        <v>0</v>
      </c>
      <c r="J17" s="284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82"/>
      <c r="F18" s="283"/>
      <c r="G18" s="282"/>
      <c r="H18" s="283"/>
      <c r="I18" s="282">
        <f>SUM(I78:I79)</f>
        <v>0</v>
      </c>
      <c r="J18" s="284"/>
    </row>
    <row r="19" spans="1:10" ht="23.25" customHeight="1" x14ac:dyDescent="0.2">
      <c r="A19" s="138" t="s">
        <v>101</v>
      </c>
      <c r="B19" s="38" t="s">
        <v>29</v>
      </c>
      <c r="C19" s="62"/>
      <c r="D19" s="63"/>
      <c r="E19" s="282"/>
      <c r="F19" s="283"/>
      <c r="G19" s="282"/>
      <c r="H19" s="283"/>
      <c r="I19" s="282">
        <f>SUMIF(F59:F77,A19,I59:I77)</f>
        <v>0</v>
      </c>
      <c r="J19" s="284"/>
    </row>
    <row r="20" spans="1:10" ht="23.25" customHeight="1" x14ac:dyDescent="0.2">
      <c r="A20" s="138" t="s">
        <v>102</v>
      </c>
      <c r="B20" s="38" t="s">
        <v>30</v>
      </c>
      <c r="C20" s="62"/>
      <c r="D20" s="63"/>
      <c r="E20" s="282"/>
      <c r="F20" s="283"/>
      <c r="G20" s="282"/>
      <c r="H20" s="283"/>
      <c r="I20" s="282">
        <f>SUMIF(F59:F77,A20,I59:I77)</f>
        <v>0</v>
      </c>
      <c r="J20" s="284"/>
    </row>
    <row r="21" spans="1:10" ht="23.25" customHeight="1" x14ac:dyDescent="0.2">
      <c r="A21" s="2"/>
      <c r="B21" s="48" t="s">
        <v>31</v>
      </c>
      <c r="C21" s="64"/>
      <c r="D21" s="65"/>
      <c r="E21" s="295"/>
      <c r="F21" s="296"/>
      <c r="G21" s="295"/>
      <c r="H21" s="296"/>
      <c r="I21" s="295">
        <f>SUM(I16:J20)</f>
        <v>0</v>
      </c>
      <c r="J21" s="313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311">
        <f>ZakladDPHSniVypocet</f>
        <v>0</v>
      </c>
      <c r="H23" s="312"/>
      <c r="I23" s="312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309">
        <f>A23</f>
        <v>0</v>
      </c>
      <c r="H24" s="310"/>
      <c r="I24" s="310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311">
        <f>ZakladDPHZaklVypocet</f>
        <v>0</v>
      </c>
      <c r="H25" s="312"/>
      <c r="I25" s="312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79">
        <f>A25</f>
        <v>0</v>
      </c>
      <c r="H26" s="280"/>
      <c r="I26" s="28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81">
        <f>CenaCelkem-(ZakladDPHSni+DPHSni+ZakladDPHZakl+DPHZakl)</f>
        <v>0</v>
      </c>
      <c r="H27" s="281"/>
      <c r="I27" s="281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314">
        <f>ZakladDPHSniVypocet+ZakladDPHZaklVypocet</f>
        <v>0</v>
      </c>
      <c r="H28" s="315"/>
      <c r="I28" s="315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314">
        <f>A27</f>
        <v>0</v>
      </c>
      <c r="H29" s="314"/>
      <c r="I29" s="314"/>
      <c r="J29" s="118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316"/>
      <c r="E34" s="317"/>
      <c r="G34" s="318"/>
      <c r="H34" s="319"/>
      <c r="I34" s="319"/>
      <c r="J34" s="25"/>
    </row>
    <row r="35" spans="1:10" ht="12.75" customHeight="1" x14ac:dyDescent="0.2">
      <c r="A35" s="2"/>
      <c r="B35" s="2"/>
      <c r="D35" s="308" t="s">
        <v>2</v>
      </c>
      <c r="E35" s="30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43</v>
      </c>
      <c r="C39" s="320"/>
      <c r="D39" s="320"/>
      <c r="E39" s="320"/>
      <c r="F39" s="98">
        <f>'01 01 Pol'!AE123+'01 02 Pol'!AE13+'01 03 Pol'!AE46+'01 04 Pol'!AE31</f>
        <v>0</v>
      </c>
      <c r="G39" s="99">
        <f>'01 01 Pol'!AF123+'01 02 Pol'!AF13+'01 03 Pol'!AF46+'01 04 Pol'!AF31</f>
        <v>0</v>
      </c>
      <c r="H39" s="100">
        <f t="shared" ref="H39:H45" si="1">(F39*SazbaDPH1/100)+(G39*SazbaDPH2/100)</f>
        <v>0</v>
      </c>
      <c r="I39" s="100">
        <f t="shared" ref="I39:I44" si="2">F39+G39+H39</f>
        <v>0</v>
      </c>
      <c r="J39" s="101" t="str">
        <f t="shared" ref="J39:J45" si="3">IF(_xlfn.SINGLE(CenaCelkemVypocet)=0,"",I39/_xlfn.SINGLE(CenaCelkemVypocet)*100)</f>
        <v/>
      </c>
    </row>
    <row r="40" spans="1:10" ht="25.5" customHeight="1" x14ac:dyDescent="0.2">
      <c r="A40" s="87">
        <v>2</v>
      </c>
      <c r="B40" s="102" t="s">
        <v>44</v>
      </c>
      <c r="C40" s="321" t="s">
        <v>45</v>
      </c>
      <c r="D40" s="321"/>
      <c r="E40" s="321"/>
      <c r="F40" s="103">
        <f>'01 01 Pol'!AE123+'01 02 Pol'!AE13+'01 03 Pol'!AE46+'01 04 Pol'!AE31</f>
        <v>0</v>
      </c>
      <c r="G40" s="104">
        <f>SUM(ZakladDPHZaklVypocet)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44</v>
      </c>
      <c r="C41" s="320" t="s">
        <v>46</v>
      </c>
      <c r="D41" s="320"/>
      <c r="E41" s="320"/>
      <c r="F41" s="107">
        <f>'01 01 Pol'!AE123</f>
        <v>0</v>
      </c>
      <c r="G41" s="100">
        <f>'01 01 Pol'!AF123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3</v>
      </c>
      <c r="B42" s="106" t="s">
        <v>47</v>
      </c>
      <c r="C42" s="320" t="s">
        <v>48</v>
      </c>
      <c r="D42" s="320"/>
      <c r="E42" s="320"/>
      <c r="F42" s="107">
        <f>'01 02 Pol'!AE13</f>
        <v>0</v>
      </c>
      <c r="G42" s="100">
        <f>'01 02 Pol'!AF13</f>
        <v>0</v>
      </c>
      <c r="H42" s="100">
        <f t="shared" si="1"/>
        <v>0</v>
      </c>
      <c r="I42" s="100">
        <f t="shared" si="2"/>
        <v>0</v>
      </c>
      <c r="J42" s="101" t="str">
        <f t="shared" si="3"/>
        <v/>
      </c>
    </row>
    <row r="43" spans="1:10" ht="25.5" customHeight="1" x14ac:dyDescent="0.2">
      <c r="A43" s="87">
        <v>3</v>
      </c>
      <c r="B43" s="106" t="s">
        <v>49</v>
      </c>
      <c r="C43" s="320" t="s">
        <v>50</v>
      </c>
      <c r="D43" s="320"/>
      <c r="E43" s="320"/>
      <c r="F43" s="107">
        <f>'01 03 Pol'!AE46</f>
        <v>0</v>
      </c>
      <c r="G43" s="100">
        <f>SUM('01 03 Pol'!G46)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3</v>
      </c>
      <c r="B44" s="106" t="s">
        <v>51</v>
      </c>
      <c r="C44" s="320" t="s">
        <v>52</v>
      </c>
      <c r="D44" s="320"/>
      <c r="E44" s="320"/>
      <c r="F44" s="107">
        <f>'01 04 Pol'!AE31</f>
        <v>0</v>
      </c>
      <c r="G44" s="100">
        <f>SUM('01 04 Pol'!G31)</f>
        <v>0</v>
      </c>
      <c r="H44" s="100">
        <f t="shared" si="1"/>
        <v>0</v>
      </c>
      <c r="I44" s="100">
        <f t="shared" si="2"/>
        <v>0</v>
      </c>
      <c r="J44" s="101" t="str">
        <f t="shared" si="3"/>
        <v/>
      </c>
    </row>
    <row r="45" spans="1:10" ht="25.5" customHeight="1" x14ac:dyDescent="0.2">
      <c r="A45" s="87"/>
      <c r="B45" s="233" t="s">
        <v>408</v>
      </c>
      <c r="C45" s="230" t="s">
        <v>409</v>
      </c>
      <c r="D45" s="230"/>
      <c r="E45" s="230"/>
      <c r="F45" s="231">
        <v>0</v>
      </c>
      <c r="G45" s="100">
        <f>SUM('01 05 Pol'!G73)</f>
        <v>0</v>
      </c>
      <c r="H45" s="100">
        <f t="shared" si="1"/>
        <v>0</v>
      </c>
      <c r="I45" s="232">
        <f>SUM(G45:H45)</f>
        <v>0</v>
      </c>
      <c r="J45" s="101" t="str">
        <f t="shared" si="3"/>
        <v/>
      </c>
    </row>
    <row r="46" spans="1:10" ht="25.5" customHeight="1" x14ac:dyDescent="0.2">
      <c r="A46" s="87"/>
      <c r="B46" s="322" t="s">
        <v>53</v>
      </c>
      <c r="C46" s="323"/>
      <c r="D46" s="323"/>
      <c r="E46" s="324"/>
      <c r="F46" s="108">
        <f>SUMIF(A39:A44,"=1",F39:F44)</f>
        <v>0</v>
      </c>
      <c r="G46" s="109">
        <f>SUM(G41:G45)</f>
        <v>0</v>
      </c>
      <c r="H46" s="109">
        <f>SUM(H41:H45)</f>
        <v>0</v>
      </c>
      <c r="I46" s="109">
        <f>SUM(I41:I45)</f>
        <v>0</v>
      </c>
      <c r="J46" s="110">
        <f>SUM(J41:J45)</f>
        <v>0</v>
      </c>
    </row>
    <row r="48" spans="1:10" x14ac:dyDescent="0.2">
      <c r="A48" t="s">
        <v>55</v>
      </c>
      <c r="B48" t="s">
        <v>56</v>
      </c>
    </row>
    <row r="49" spans="1:10" x14ac:dyDescent="0.2">
      <c r="A49" t="s">
        <v>57</v>
      </c>
      <c r="B49" t="s">
        <v>58</v>
      </c>
    </row>
    <row r="50" spans="1:10" x14ac:dyDescent="0.2">
      <c r="A50" t="s">
        <v>59</v>
      </c>
      <c r="B50" t="s">
        <v>60</v>
      </c>
    </row>
    <row r="51" spans="1:10" x14ac:dyDescent="0.2">
      <c r="A51" t="s">
        <v>59</v>
      </c>
      <c r="B51" t="s">
        <v>61</v>
      </c>
    </row>
    <row r="52" spans="1:10" x14ac:dyDescent="0.2">
      <c r="A52" t="s">
        <v>59</v>
      </c>
      <c r="B52" t="s">
        <v>62</v>
      </c>
    </row>
    <row r="53" spans="1:10" x14ac:dyDescent="0.2">
      <c r="A53" t="s">
        <v>59</v>
      </c>
      <c r="B53" t="s">
        <v>63</v>
      </c>
    </row>
    <row r="54" spans="1:10" x14ac:dyDescent="0.2">
      <c r="B54" t="s">
        <v>518</v>
      </c>
    </row>
    <row r="56" spans="1:10" ht="15.75" x14ac:dyDescent="0.25">
      <c r="B56" s="119" t="s">
        <v>64</v>
      </c>
    </row>
    <row r="58" spans="1:10" ht="25.5" customHeight="1" x14ac:dyDescent="0.2">
      <c r="A58" s="121"/>
      <c r="B58" s="124" t="s">
        <v>18</v>
      </c>
      <c r="C58" s="124" t="s">
        <v>6</v>
      </c>
      <c r="D58" s="125"/>
      <c r="E58" s="125"/>
      <c r="F58" s="126" t="s">
        <v>65</v>
      </c>
      <c r="G58" s="126"/>
      <c r="H58" s="126"/>
      <c r="I58" s="126" t="s">
        <v>31</v>
      </c>
      <c r="J58" s="126" t="s">
        <v>0</v>
      </c>
    </row>
    <row r="59" spans="1:10" ht="36.75" customHeight="1" x14ac:dyDescent="0.2">
      <c r="A59" s="122"/>
      <c r="B59" s="127" t="s">
        <v>66</v>
      </c>
      <c r="C59" s="325" t="s">
        <v>67</v>
      </c>
      <c r="D59" s="326"/>
      <c r="E59" s="326"/>
      <c r="F59" s="136" t="s">
        <v>26</v>
      </c>
      <c r="G59" s="128"/>
      <c r="H59" s="128"/>
      <c r="I59" s="128">
        <f>'01 01 Pol'!G8</f>
        <v>0</v>
      </c>
      <c r="J59" s="133" t="str">
        <f>IF(I81=0,"",I59/I81*100)</f>
        <v/>
      </c>
    </row>
    <row r="60" spans="1:10" ht="36.75" customHeight="1" x14ac:dyDescent="0.2">
      <c r="A60" s="122"/>
      <c r="B60" s="127" t="s">
        <v>68</v>
      </c>
      <c r="C60" s="325" t="s">
        <v>69</v>
      </c>
      <c r="D60" s="326"/>
      <c r="E60" s="326"/>
      <c r="F60" s="136" t="s">
        <v>26</v>
      </c>
      <c r="G60" s="128"/>
      <c r="H60" s="128"/>
      <c r="I60" s="128">
        <f>'01 01 Pol'!G10</f>
        <v>0</v>
      </c>
      <c r="J60" s="133" t="str">
        <f>IF(I81=0,"",I60/I81*100)</f>
        <v/>
      </c>
    </row>
    <row r="61" spans="1:10" ht="36.75" customHeight="1" x14ac:dyDescent="0.2">
      <c r="A61" s="122"/>
      <c r="B61" s="127" t="s">
        <v>70</v>
      </c>
      <c r="C61" s="325" t="s">
        <v>71</v>
      </c>
      <c r="D61" s="326"/>
      <c r="E61" s="326"/>
      <c r="F61" s="136" t="s">
        <v>26</v>
      </c>
      <c r="G61" s="128"/>
      <c r="H61" s="128"/>
      <c r="I61" s="128">
        <f>'01 01 Pol'!G16</f>
        <v>0</v>
      </c>
      <c r="J61" s="133" t="str">
        <f>IF(I81=0,"",I61/I81*100)</f>
        <v/>
      </c>
    </row>
    <row r="62" spans="1:10" ht="36.75" customHeight="1" x14ac:dyDescent="0.2">
      <c r="A62" s="122"/>
      <c r="B62" s="127" t="s">
        <v>72</v>
      </c>
      <c r="C62" s="325" t="s">
        <v>73</v>
      </c>
      <c r="D62" s="326"/>
      <c r="E62" s="326"/>
      <c r="F62" s="136" t="s">
        <v>26</v>
      </c>
      <c r="G62" s="128"/>
      <c r="H62" s="128"/>
      <c r="I62" s="128">
        <f>'01 01 Pol'!G19</f>
        <v>0</v>
      </c>
      <c r="J62" s="133" t="str">
        <f>IF(I81=0,"",I62/I81*100)</f>
        <v/>
      </c>
    </row>
    <row r="63" spans="1:10" ht="36.75" customHeight="1" x14ac:dyDescent="0.2">
      <c r="A63" s="122"/>
      <c r="B63" s="127" t="s">
        <v>74</v>
      </c>
      <c r="C63" s="325" t="s">
        <v>75</v>
      </c>
      <c r="D63" s="326"/>
      <c r="E63" s="326"/>
      <c r="F63" s="136" t="s">
        <v>26</v>
      </c>
      <c r="G63" s="128"/>
      <c r="H63" s="128"/>
      <c r="I63" s="128">
        <f>'01 01 Pol'!G21</f>
        <v>0</v>
      </c>
      <c r="J63" s="133" t="str">
        <f>IF(I81=0,"",I63/I81*100)</f>
        <v/>
      </c>
    </row>
    <row r="64" spans="1:10" ht="36.75" customHeight="1" x14ac:dyDescent="0.2">
      <c r="A64" s="122"/>
      <c r="B64" s="127" t="s">
        <v>76</v>
      </c>
      <c r="C64" s="325" t="s">
        <v>77</v>
      </c>
      <c r="D64" s="326"/>
      <c r="E64" s="326"/>
      <c r="F64" s="136" t="s">
        <v>26</v>
      </c>
      <c r="G64" s="128"/>
      <c r="H64" s="128"/>
      <c r="I64" s="128">
        <f>'01 01 Pol'!G24</f>
        <v>0</v>
      </c>
      <c r="J64" s="133" t="str">
        <f>IF(I81=0,"",I64/I81*100)</f>
        <v/>
      </c>
    </row>
    <row r="65" spans="1:10" ht="36.75" customHeight="1" x14ac:dyDescent="0.2">
      <c r="A65" s="122"/>
      <c r="B65" s="127" t="s">
        <v>78</v>
      </c>
      <c r="C65" s="325" t="s">
        <v>79</v>
      </c>
      <c r="D65" s="326"/>
      <c r="E65" s="326"/>
      <c r="F65" s="136" t="s">
        <v>26</v>
      </c>
      <c r="G65" s="128"/>
      <c r="H65" s="128"/>
      <c r="I65" s="128">
        <f>'01 01 Pol'!G27</f>
        <v>0</v>
      </c>
      <c r="J65" s="133" t="str">
        <f>IF(I81=0,"",I65/I81*100)</f>
        <v/>
      </c>
    </row>
    <row r="66" spans="1:10" ht="36.75" customHeight="1" x14ac:dyDescent="0.2">
      <c r="A66" s="122"/>
      <c r="B66" s="127" t="s">
        <v>80</v>
      </c>
      <c r="C66" s="325" t="s">
        <v>81</v>
      </c>
      <c r="D66" s="326"/>
      <c r="E66" s="326"/>
      <c r="F66" s="136" t="s">
        <v>26</v>
      </c>
      <c r="G66" s="128"/>
      <c r="H66" s="128"/>
      <c r="I66" s="128">
        <f>'01 01 Pol'!G31</f>
        <v>0</v>
      </c>
      <c r="J66" s="133" t="str">
        <f>IF(I81=0,"",I66/I81*100)</f>
        <v/>
      </c>
    </row>
    <row r="67" spans="1:10" ht="36.75" customHeight="1" x14ac:dyDescent="0.2">
      <c r="A67" s="122"/>
      <c r="B67" s="127" t="s">
        <v>82</v>
      </c>
      <c r="C67" s="325" t="s">
        <v>83</v>
      </c>
      <c r="D67" s="326"/>
      <c r="E67" s="326"/>
      <c r="F67" s="136" t="s">
        <v>26</v>
      </c>
      <c r="G67" s="128"/>
      <c r="H67" s="128"/>
      <c r="I67" s="128">
        <f>'01 01 Pol'!G39</f>
        <v>0</v>
      </c>
      <c r="J67" s="133" t="str">
        <f>IF(I81=0,"",I67/I81*100)</f>
        <v/>
      </c>
    </row>
    <row r="68" spans="1:10" ht="36.75" customHeight="1" x14ac:dyDescent="0.2">
      <c r="A68" s="122"/>
      <c r="B68" s="127" t="s">
        <v>84</v>
      </c>
      <c r="C68" s="325" t="s">
        <v>85</v>
      </c>
      <c r="D68" s="326"/>
      <c r="E68" s="326"/>
      <c r="F68" s="136" t="s">
        <v>27</v>
      </c>
      <c r="G68" s="128"/>
      <c r="H68" s="128"/>
      <c r="I68" s="128">
        <f>'01 01 Pol'!G48</f>
        <v>0</v>
      </c>
      <c r="J68" s="133" t="str">
        <f>IF(I81=0,"",I68/I81*100)</f>
        <v/>
      </c>
    </row>
    <row r="69" spans="1:10" ht="36.75" customHeight="1" x14ac:dyDescent="0.2">
      <c r="A69" s="122"/>
      <c r="B69" s="127" t="s">
        <v>86</v>
      </c>
      <c r="C69" s="325" t="s">
        <v>87</v>
      </c>
      <c r="D69" s="326"/>
      <c r="E69" s="326"/>
      <c r="F69" s="136" t="s">
        <v>27</v>
      </c>
      <c r="G69" s="128"/>
      <c r="H69" s="128"/>
      <c r="I69" s="128">
        <f>'01 01 Pol'!G51+'01 02 Pol'!G8</f>
        <v>0</v>
      </c>
      <c r="J69" s="133" t="str">
        <f>IF(I81=0,"",I69/I81*100)</f>
        <v/>
      </c>
    </row>
    <row r="70" spans="1:10" ht="36.75" customHeight="1" x14ac:dyDescent="0.2">
      <c r="A70" s="122"/>
      <c r="B70" s="127" t="s">
        <v>88</v>
      </c>
      <c r="C70" s="325" t="s">
        <v>89</v>
      </c>
      <c r="D70" s="326"/>
      <c r="E70" s="326"/>
      <c r="F70" s="136" t="s">
        <v>27</v>
      </c>
      <c r="G70" s="128"/>
      <c r="H70" s="128"/>
      <c r="I70" s="128">
        <f>'01 01 Pol'!G63</f>
        <v>0</v>
      </c>
      <c r="J70" s="133" t="str">
        <f>IF(I81=0,"",I70/I81*100)</f>
        <v/>
      </c>
    </row>
    <row r="71" spans="1:10" ht="36.75" customHeight="1" x14ac:dyDescent="0.2">
      <c r="A71" s="122"/>
      <c r="B71" s="127" t="s">
        <v>90</v>
      </c>
      <c r="C71" s="325" t="s">
        <v>91</v>
      </c>
      <c r="D71" s="326"/>
      <c r="E71" s="326"/>
      <c r="F71" s="136" t="s">
        <v>27</v>
      </c>
      <c r="G71" s="128"/>
      <c r="H71" s="128"/>
      <c r="I71" s="128">
        <f>'01 01 Pol'!G67</f>
        <v>0</v>
      </c>
      <c r="J71" s="133" t="str">
        <f>IF(I81=0,"",I71/I81*100)</f>
        <v/>
      </c>
    </row>
    <row r="72" spans="1:10" ht="36.75" customHeight="1" x14ac:dyDescent="0.2">
      <c r="A72" s="122"/>
      <c r="B72" s="127" t="s">
        <v>92</v>
      </c>
      <c r="C72" s="325" t="s">
        <v>93</v>
      </c>
      <c r="D72" s="326"/>
      <c r="E72" s="326"/>
      <c r="F72" s="136" t="s">
        <v>27</v>
      </c>
      <c r="G72" s="128"/>
      <c r="H72" s="128"/>
      <c r="I72" s="128">
        <f>'01 01 Pol'!G78</f>
        <v>0</v>
      </c>
      <c r="J72" s="133" t="str">
        <f>IF(I81=0,"",I72/I81*100)</f>
        <v/>
      </c>
    </row>
    <row r="73" spans="1:10" ht="36.75" customHeight="1" x14ac:dyDescent="0.2">
      <c r="A73" s="122"/>
      <c r="B73" s="127" t="s">
        <v>94</v>
      </c>
      <c r="C73" s="325" t="s">
        <v>95</v>
      </c>
      <c r="D73" s="326"/>
      <c r="E73" s="326"/>
      <c r="F73" s="136" t="s">
        <v>27</v>
      </c>
      <c r="G73" s="128"/>
      <c r="H73" s="128"/>
      <c r="I73" s="128">
        <f>'01 01 Pol'!G84</f>
        <v>0</v>
      </c>
      <c r="J73" s="133" t="str">
        <f>IF(I81=0,"",I73/I81*100)</f>
        <v/>
      </c>
    </row>
    <row r="74" spans="1:10" ht="36.75" customHeight="1" x14ac:dyDescent="0.2">
      <c r="A74" s="122"/>
      <c r="B74" s="127" t="s">
        <v>96</v>
      </c>
      <c r="C74" s="325" t="s">
        <v>97</v>
      </c>
      <c r="D74" s="326"/>
      <c r="E74" s="326"/>
      <c r="F74" s="136" t="s">
        <v>27</v>
      </c>
      <c r="G74" s="128"/>
      <c r="H74" s="128"/>
      <c r="I74" s="128">
        <f>'01 01 Pol'!G88</f>
        <v>0</v>
      </c>
      <c r="J74" s="133" t="str">
        <f>IF(I81=0,"",I74/I81*100)</f>
        <v/>
      </c>
    </row>
    <row r="75" spans="1:10" ht="36.75" customHeight="1" x14ac:dyDescent="0.2">
      <c r="A75" s="122"/>
      <c r="B75" s="127" t="s">
        <v>98</v>
      </c>
      <c r="C75" s="325" t="s">
        <v>99</v>
      </c>
      <c r="D75" s="326"/>
      <c r="E75" s="326"/>
      <c r="F75" s="136" t="s">
        <v>100</v>
      </c>
      <c r="G75" s="128"/>
      <c r="H75" s="128"/>
      <c r="I75" s="128">
        <f>'01 01 Pol'!G95</f>
        <v>0</v>
      </c>
      <c r="J75" s="133" t="str">
        <f>IF(I81=0,"",I75/I81*100)</f>
        <v/>
      </c>
    </row>
    <row r="76" spans="1:10" ht="36.75" customHeight="1" x14ac:dyDescent="0.2">
      <c r="A76" s="122"/>
      <c r="B76" s="127" t="s">
        <v>101</v>
      </c>
      <c r="C76" s="325" t="s">
        <v>29</v>
      </c>
      <c r="D76" s="326"/>
      <c r="E76" s="326"/>
      <c r="F76" s="136" t="s">
        <v>101</v>
      </c>
      <c r="G76" s="128"/>
      <c r="H76" s="128"/>
      <c r="I76" s="128">
        <f>'01 01 Pol'!G108</f>
        <v>0</v>
      </c>
      <c r="J76" s="133" t="str">
        <f>IF(I81=0,"",I76/I81*100)</f>
        <v/>
      </c>
    </row>
    <row r="77" spans="1:10" ht="36.75" customHeight="1" x14ac:dyDescent="0.2">
      <c r="A77" s="122"/>
      <c r="B77" s="127" t="s">
        <v>102</v>
      </c>
      <c r="C77" s="325" t="s">
        <v>30</v>
      </c>
      <c r="D77" s="326"/>
      <c r="E77" s="326"/>
      <c r="F77" s="136" t="s">
        <v>102</v>
      </c>
      <c r="G77" s="128"/>
      <c r="H77" s="128"/>
      <c r="I77" s="128">
        <f>'01 01 Pol'!G117</f>
        <v>0</v>
      </c>
      <c r="J77" s="133" t="str">
        <f>IF(I81=0,"",I77/I81*100)</f>
        <v/>
      </c>
    </row>
    <row r="78" spans="1:10" ht="36.75" customHeight="1" x14ac:dyDescent="0.2">
      <c r="A78" s="122"/>
      <c r="B78" s="227" t="s">
        <v>50</v>
      </c>
      <c r="C78" s="325" t="s">
        <v>406</v>
      </c>
      <c r="D78" s="326"/>
      <c r="E78" s="326"/>
      <c r="F78" s="228" t="s">
        <v>28</v>
      </c>
      <c r="G78" s="229"/>
      <c r="H78" s="229"/>
      <c r="I78" s="229">
        <f>SUM('01 03 Pol'!G46)</f>
        <v>0</v>
      </c>
      <c r="J78" s="133" t="str">
        <f>IF(I81=0,"",I78/I81*100)</f>
        <v/>
      </c>
    </row>
    <row r="79" spans="1:10" ht="36.75" customHeight="1" x14ac:dyDescent="0.2">
      <c r="A79" s="122"/>
      <c r="B79" s="227" t="s">
        <v>405</v>
      </c>
      <c r="C79" s="325" t="s">
        <v>407</v>
      </c>
      <c r="D79" s="326"/>
      <c r="E79" s="326"/>
      <c r="F79" s="228" t="s">
        <v>28</v>
      </c>
      <c r="G79" s="229"/>
      <c r="H79" s="229"/>
      <c r="I79" s="229">
        <f>SUM('01 04 Pol'!G31)</f>
        <v>0</v>
      </c>
      <c r="J79" s="133" t="str">
        <f>IF(I81=0,"",I79/I81*100)</f>
        <v/>
      </c>
    </row>
    <row r="80" spans="1:10" ht="36.75" customHeight="1" x14ac:dyDescent="0.2">
      <c r="A80" s="122"/>
      <c r="B80" s="227" t="s">
        <v>409</v>
      </c>
      <c r="C80" s="274" t="s">
        <v>409</v>
      </c>
      <c r="D80" s="275"/>
      <c r="E80" s="275"/>
      <c r="F80" s="228" t="s">
        <v>27</v>
      </c>
      <c r="G80" s="229"/>
      <c r="H80" s="229"/>
      <c r="I80" s="229">
        <f>SUM('01 05 Pol'!G73)</f>
        <v>0</v>
      </c>
      <c r="J80" s="133" t="str">
        <f>IF(I81=0,"",I80/I81*100)</f>
        <v/>
      </c>
    </row>
    <row r="81" spans="1:10" ht="25.5" customHeight="1" x14ac:dyDescent="0.2">
      <c r="A81" s="123"/>
      <c r="B81" s="129" t="s">
        <v>1</v>
      </c>
      <c r="C81" s="130"/>
      <c r="D81" s="131"/>
      <c r="E81" s="131"/>
      <c r="F81" s="137"/>
      <c r="G81" s="132"/>
      <c r="H81" s="132"/>
      <c r="I81" s="132">
        <f>SUM(I59:I80)</f>
        <v>0</v>
      </c>
      <c r="J81" s="134">
        <f>SUM(J59:J80)</f>
        <v>0</v>
      </c>
    </row>
    <row r="82" spans="1:10" x14ac:dyDescent="0.2">
      <c r="F82" s="86"/>
      <c r="G82" s="86"/>
      <c r="H82" s="86"/>
      <c r="I82" s="86"/>
      <c r="J82" s="135"/>
    </row>
    <row r="83" spans="1:10" x14ac:dyDescent="0.2">
      <c r="F83" s="86"/>
      <c r="G83" s="86"/>
      <c r="H83" s="86"/>
      <c r="I83" s="86"/>
      <c r="J83" s="135"/>
    </row>
    <row r="84" spans="1:10" x14ac:dyDescent="0.2">
      <c r="F84" s="86"/>
      <c r="G84" s="86"/>
      <c r="H84" s="86"/>
      <c r="I84" s="86"/>
      <c r="J84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C77:E77"/>
    <mergeCell ref="C78:E78"/>
    <mergeCell ref="C79:E79"/>
    <mergeCell ref="C72:E72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44:E44"/>
    <mergeCell ref="B46:E46"/>
    <mergeCell ref="C59:E59"/>
    <mergeCell ref="C60:E60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327" t="s">
        <v>7</v>
      </c>
      <c r="B1" s="327"/>
      <c r="C1" s="328"/>
      <c r="D1" s="327"/>
      <c r="E1" s="327"/>
      <c r="F1" s="327"/>
      <c r="G1" s="327"/>
    </row>
    <row r="2" spans="1:7" ht="24.95" customHeight="1" x14ac:dyDescent="0.2">
      <c r="A2" s="50" t="s">
        <v>8</v>
      </c>
      <c r="B2" s="49"/>
      <c r="C2" s="329"/>
      <c r="D2" s="329"/>
      <c r="E2" s="329"/>
      <c r="F2" s="329"/>
      <c r="G2" s="330"/>
    </row>
    <row r="3" spans="1:7" ht="24.95" customHeight="1" x14ac:dyDescent="0.2">
      <c r="A3" s="50" t="s">
        <v>9</v>
      </c>
      <c r="B3" s="49"/>
      <c r="C3" s="329"/>
      <c r="D3" s="329"/>
      <c r="E3" s="329"/>
      <c r="F3" s="329"/>
      <c r="G3" s="330"/>
    </row>
    <row r="4" spans="1:7" ht="24.95" customHeight="1" x14ac:dyDescent="0.2">
      <c r="A4" s="50" t="s">
        <v>10</v>
      </c>
      <c r="B4" s="49"/>
      <c r="C4" s="329"/>
      <c r="D4" s="329"/>
      <c r="E4" s="329"/>
      <c r="F4" s="329"/>
      <c r="G4" s="3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1558-00E1-47D5-A702-3D9D0B6F907D}">
  <sheetPr>
    <outlinePr summaryBelow="0"/>
  </sheetPr>
  <dimension ref="A1:BH5000"/>
  <sheetViews>
    <sheetView tabSelected="1" workbookViewId="0">
      <pane ySplit="7" topLeftCell="A34" activePane="bottomLeft" state="frozen"/>
      <selection pane="bottomLeft" activeCell="AA65" sqref="AA65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347" t="s">
        <v>7</v>
      </c>
      <c r="B1" s="347"/>
      <c r="C1" s="347"/>
      <c r="D1" s="347"/>
      <c r="E1" s="347"/>
      <c r="F1" s="347"/>
      <c r="G1" s="347"/>
      <c r="AG1" t="s">
        <v>103</v>
      </c>
    </row>
    <row r="2" spans="1:60" ht="24.95" customHeight="1" x14ac:dyDescent="0.2">
      <c r="A2" s="50" t="s">
        <v>8</v>
      </c>
      <c r="B2" s="49" t="s">
        <v>41</v>
      </c>
      <c r="C2" s="348" t="s">
        <v>42</v>
      </c>
      <c r="D2" s="349"/>
      <c r="E2" s="349"/>
      <c r="F2" s="349"/>
      <c r="G2" s="350"/>
      <c r="AG2" t="s">
        <v>104</v>
      </c>
    </row>
    <row r="3" spans="1:60" ht="24.95" customHeight="1" x14ac:dyDescent="0.2">
      <c r="A3" s="50" t="s">
        <v>9</v>
      </c>
      <c r="B3" s="49" t="s">
        <v>44</v>
      </c>
      <c r="C3" s="348" t="s">
        <v>45</v>
      </c>
      <c r="D3" s="349"/>
      <c r="E3" s="349"/>
      <c r="F3" s="349"/>
      <c r="G3" s="350"/>
      <c r="AC3" s="120" t="s">
        <v>104</v>
      </c>
      <c r="AG3" t="s">
        <v>105</v>
      </c>
    </row>
    <row r="4" spans="1:60" ht="24.95" customHeight="1" x14ac:dyDescent="0.2">
      <c r="A4" s="139" t="s">
        <v>10</v>
      </c>
      <c r="B4" s="140" t="s">
        <v>44</v>
      </c>
      <c r="C4" s="351" t="s">
        <v>46</v>
      </c>
      <c r="D4" s="352"/>
      <c r="E4" s="352"/>
      <c r="F4" s="352"/>
      <c r="G4" s="353"/>
      <c r="AG4" t="s">
        <v>106</v>
      </c>
    </row>
    <row r="5" spans="1:60" x14ac:dyDescent="0.2">
      <c r="D5" s="10"/>
    </row>
    <row r="6" spans="1:60" ht="38.25" x14ac:dyDescent="0.2">
      <c r="A6" s="142" t="s">
        <v>107</v>
      </c>
      <c r="B6" s="144" t="s">
        <v>108</v>
      </c>
      <c r="C6" s="144" t="s">
        <v>109</v>
      </c>
      <c r="D6" s="143" t="s">
        <v>110</v>
      </c>
      <c r="E6" s="142" t="s">
        <v>111</v>
      </c>
      <c r="F6" s="141" t="s">
        <v>112</v>
      </c>
      <c r="G6" s="142" t="s">
        <v>31</v>
      </c>
      <c r="H6" s="145" t="s">
        <v>32</v>
      </c>
      <c r="I6" s="145" t="s">
        <v>113</v>
      </c>
      <c r="J6" s="145" t="s">
        <v>33</v>
      </c>
      <c r="K6" s="145" t="s">
        <v>114</v>
      </c>
      <c r="L6" s="145" t="s">
        <v>115</v>
      </c>
      <c r="M6" s="145" t="s">
        <v>116</v>
      </c>
      <c r="N6" s="145" t="s">
        <v>117</v>
      </c>
      <c r="O6" s="145" t="s">
        <v>118</v>
      </c>
      <c r="P6" s="145" t="s">
        <v>119</v>
      </c>
      <c r="Q6" s="145" t="s">
        <v>120</v>
      </c>
      <c r="R6" s="145" t="s">
        <v>121</v>
      </c>
      <c r="S6" s="145" t="s">
        <v>122</v>
      </c>
      <c r="T6" s="145" t="s">
        <v>123</v>
      </c>
      <c r="U6" s="145" t="s">
        <v>124</v>
      </c>
      <c r="V6" s="145" t="s">
        <v>125</v>
      </c>
      <c r="W6" s="145" t="s">
        <v>126</v>
      </c>
      <c r="X6" s="145" t="s">
        <v>127</v>
      </c>
      <c r="Y6" s="145" t="s">
        <v>128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3" t="s">
        <v>129</v>
      </c>
      <c r="B8" s="164" t="s">
        <v>66</v>
      </c>
      <c r="C8" s="185" t="s">
        <v>67</v>
      </c>
      <c r="D8" s="165"/>
      <c r="E8" s="166"/>
      <c r="F8" s="167"/>
      <c r="G8" s="167">
        <f>SUMIF(AG9:AG9,"&lt;&gt;NOR",G9:G9)</f>
        <v>0</v>
      </c>
      <c r="H8" s="167"/>
      <c r="I8" s="167">
        <f>SUM(I9:I9)</f>
        <v>3161.08</v>
      </c>
      <c r="J8" s="167"/>
      <c r="K8" s="167">
        <f>SUM(K9:K9)</f>
        <v>1258.92</v>
      </c>
      <c r="L8" s="167"/>
      <c r="M8" s="167">
        <f>SUM(M9:M9)</f>
        <v>0</v>
      </c>
      <c r="N8" s="166"/>
      <c r="O8" s="166">
        <f>SUM(O9:O9)</f>
        <v>0.35</v>
      </c>
      <c r="P8" s="166"/>
      <c r="Q8" s="166">
        <f>SUM(Q9:Q9)</f>
        <v>0</v>
      </c>
      <c r="R8" s="167"/>
      <c r="S8" s="167"/>
      <c r="T8" s="168"/>
      <c r="U8" s="162"/>
      <c r="V8" s="162">
        <f>SUM(V9:V9)</f>
        <v>1.93</v>
      </c>
      <c r="W8" s="162"/>
      <c r="X8" s="162"/>
      <c r="Y8" s="162"/>
      <c r="AG8" t="s">
        <v>130</v>
      </c>
    </row>
    <row r="9" spans="1:60" outlineLevel="1" x14ac:dyDescent="0.2">
      <c r="A9" s="177">
        <v>1</v>
      </c>
      <c r="B9" s="178" t="s">
        <v>131</v>
      </c>
      <c r="C9" s="186" t="s">
        <v>132</v>
      </c>
      <c r="D9" s="179" t="s">
        <v>133</v>
      </c>
      <c r="E9" s="180">
        <v>2</v>
      </c>
      <c r="F9" s="181"/>
      <c r="G9" s="182">
        <f>ROUND(E9*F9,2)</f>
        <v>0</v>
      </c>
      <c r="H9" s="181">
        <v>1580.54</v>
      </c>
      <c r="I9" s="182">
        <f>ROUND(E9*H9,2)</f>
        <v>3161.08</v>
      </c>
      <c r="J9" s="181">
        <v>629.46</v>
      </c>
      <c r="K9" s="182">
        <f>ROUND(E9*J9,2)</f>
        <v>1258.92</v>
      </c>
      <c r="L9" s="182">
        <v>21</v>
      </c>
      <c r="M9" s="182">
        <f>G9*(1+L9/100)</f>
        <v>0</v>
      </c>
      <c r="N9" s="180">
        <v>0.17454</v>
      </c>
      <c r="O9" s="180">
        <f>ROUND(E9*N9,2)</f>
        <v>0.35</v>
      </c>
      <c r="P9" s="180">
        <v>0</v>
      </c>
      <c r="Q9" s="180">
        <f>ROUND(E9*P9,2)</f>
        <v>0</v>
      </c>
      <c r="R9" s="182"/>
      <c r="S9" s="182" t="s">
        <v>134</v>
      </c>
      <c r="T9" s="183" t="s">
        <v>135</v>
      </c>
      <c r="U9" s="159">
        <v>0.96499999999999997</v>
      </c>
      <c r="V9" s="159">
        <f>ROUND(E9*U9,2)</f>
        <v>1.93</v>
      </c>
      <c r="W9" s="159"/>
      <c r="X9" s="159" t="s">
        <v>136</v>
      </c>
      <c r="Y9" s="159" t="s">
        <v>137</v>
      </c>
      <c r="Z9" s="146"/>
      <c r="AA9" s="146"/>
      <c r="AB9" s="146"/>
      <c r="AC9" s="146"/>
      <c r="AD9" s="146"/>
      <c r="AE9" s="146"/>
      <c r="AF9" s="146"/>
      <c r="AG9" s="146" t="s">
        <v>138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x14ac:dyDescent="0.2">
      <c r="A10" s="163" t="s">
        <v>129</v>
      </c>
      <c r="B10" s="164" t="s">
        <v>68</v>
      </c>
      <c r="C10" s="185" t="s">
        <v>69</v>
      </c>
      <c r="D10" s="165"/>
      <c r="E10" s="166"/>
      <c r="F10" s="167"/>
      <c r="G10" s="167">
        <f>SUMIF(AG11:AG15,"&lt;&gt;NOR",G11:G15)</f>
        <v>0</v>
      </c>
      <c r="H10" s="167"/>
      <c r="I10" s="167">
        <f>SUM(I11:I15)</f>
        <v>50971.869999999995</v>
      </c>
      <c r="J10" s="167"/>
      <c r="K10" s="167">
        <f>SUM(K11:K15)</f>
        <v>132826.51</v>
      </c>
      <c r="L10" s="167"/>
      <c r="M10" s="167">
        <f>SUM(M11:M15)</f>
        <v>0</v>
      </c>
      <c r="N10" s="166"/>
      <c r="O10" s="166">
        <f>SUM(O11:O15)</f>
        <v>2.8999999999999995</v>
      </c>
      <c r="P10" s="166"/>
      <c r="Q10" s="166">
        <f>SUM(Q11:Q15)</f>
        <v>0</v>
      </c>
      <c r="R10" s="167"/>
      <c r="S10" s="167"/>
      <c r="T10" s="168"/>
      <c r="U10" s="162"/>
      <c r="V10" s="162">
        <f>SUM(V11:V15)</f>
        <v>91.75</v>
      </c>
      <c r="W10" s="162"/>
      <c r="X10" s="162"/>
      <c r="Y10" s="162"/>
      <c r="AG10" t="s">
        <v>130</v>
      </c>
    </row>
    <row r="11" spans="1:60" ht="33.75" outlineLevel="1" x14ac:dyDescent="0.2">
      <c r="A11" s="177">
        <v>2</v>
      </c>
      <c r="B11" s="178" t="s">
        <v>139</v>
      </c>
      <c r="C11" s="186" t="s">
        <v>140</v>
      </c>
      <c r="D11" s="179" t="s">
        <v>133</v>
      </c>
      <c r="E11" s="180">
        <v>23.035</v>
      </c>
      <c r="F11" s="181"/>
      <c r="G11" s="182">
        <f>ROUND(E11*F11,2)</f>
        <v>0</v>
      </c>
      <c r="H11" s="181">
        <v>790.17</v>
      </c>
      <c r="I11" s="182">
        <f>ROUND(E11*H11,2)</f>
        <v>18201.57</v>
      </c>
      <c r="J11" s="181">
        <v>988.83</v>
      </c>
      <c r="K11" s="182">
        <f>ROUND(E11*J11,2)</f>
        <v>22777.7</v>
      </c>
      <c r="L11" s="182">
        <v>21</v>
      </c>
      <c r="M11" s="182">
        <f>G11*(1+L11/100)</f>
        <v>0</v>
      </c>
      <c r="N11" s="180">
        <v>4.1829999999999999E-2</v>
      </c>
      <c r="O11" s="180">
        <f>ROUND(E11*N11,2)</f>
        <v>0.96</v>
      </c>
      <c r="P11" s="180">
        <v>0</v>
      </c>
      <c r="Q11" s="180">
        <f>ROUND(E11*P11,2)</f>
        <v>0</v>
      </c>
      <c r="R11" s="182"/>
      <c r="S11" s="182" t="s">
        <v>134</v>
      </c>
      <c r="T11" s="183" t="s">
        <v>135</v>
      </c>
      <c r="U11" s="159">
        <v>1.2869999999999999</v>
      </c>
      <c r="V11" s="159">
        <f>ROUND(E11*U11,2)</f>
        <v>29.65</v>
      </c>
      <c r="W11" s="159"/>
      <c r="X11" s="159" t="s">
        <v>136</v>
      </c>
      <c r="Y11" s="159" t="s">
        <v>137</v>
      </c>
      <c r="Z11" s="146"/>
      <c r="AA11" s="146"/>
      <c r="AB11" s="146"/>
      <c r="AC11" s="146"/>
      <c r="AD11" s="146"/>
      <c r="AE11" s="146"/>
      <c r="AF11" s="146"/>
      <c r="AG11" s="146" t="s">
        <v>138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33.75" outlineLevel="1" x14ac:dyDescent="0.2">
      <c r="A12" s="177">
        <v>3</v>
      </c>
      <c r="B12" s="178" t="s">
        <v>141</v>
      </c>
      <c r="C12" s="186" t="s">
        <v>142</v>
      </c>
      <c r="D12" s="179" t="s">
        <v>133</v>
      </c>
      <c r="E12" s="180">
        <v>18.7</v>
      </c>
      <c r="F12" s="181"/>
      <c r="G12" s="182">
        <f>ROUND(E12*F12,2)</f>
        <v>0</v>
      </c>
      <c r="H12" s="181">
        <v>1376.17</v>
      </c>
      <c r="I12" s="182">
        <f>ROUND(E12*H12,2)</f>
        <v>25734.38</v>
      </c>
      <c r="J12" s="181">
        <v>988.83</v>
      </c>
      <c r="K12" s="182">
        <f>ROUND(E12*J12,2)</f>
        <v>18491.12</v>
      </c>
      <c r="L12" s="182">
        <v>21</v>
      </c>
      <c r="M12" s="182">
        <f>G12*(1+L12/100)</f>
        <v>0</v>
      </c>
      <c r="N12" s="180">
        <v>5.1709999999999999E-2</v>
      </c>
      <c r="O12" s="180">
        <f>ROUND(E12*N12,2)</f>
        <v>0.97</v>
      </c>
      <c r="P12" s="180">
        <v>0</v>
      </c>
      <c r="Q12" s="180">
        <f>ROUND(E12*P12,2)</f>
        <v>0</v>
      </c>
      <c r="R12" s="182"/>
      <c r="S12" s="182" t="s">
        <v>134</v>
      </c>
      <c r="T12" s="183" t="s">
        <v>135</v>
      </c>
      <c r="U12" s="159">
        <v>1.2869999999999999</v>
      </c>
      <c r="V12" s="159">
        <f>ROUND(E12*U12,2)</f>
        <v>24.07</v>
      </c>
      <c r="W12" s="159"/>
      <c r="X12" s="159" t="s">
        <v>136</v>
      </c>
      <c r="Y12" s="159" t="s">
        <v>137</v>
      </c>
      <c r="Z12" s="146"/>
      <c r="AA12" s="146"/>
      <c r="AB12" s="146"/>
      <c r="AC12" s="146"/>
      <c r="AD12" s="146"/>
      <c r="AE12" s="146"/>
      <c r="AF12" s="146"/>
      <c r="AG12" s="146" t="s">
        <v>138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ht="22.5" outlineLevel="1" x14ac:dyDescent="0.2">
      <c r="A13" s="177">
        <v>4</v>
      </c>
      <c r="B13" s="178" t="s">
        <v>143</v>
      </c>
      <c r="C13" s="186" t="s">
        <v>144</v>
      </c>
      <c r="D13" s="179" t="s">
        <v>145</v>
      </c>
      <c r="E13" s="180">
        <v>4</v>
      </c>
      <c r="F13" s="181"/>
      <c r="G13" s="182">
        <f>ROUND(E13*F13,2)</f>
        <v>0</v>
      </c>
      <c r="H13" s="181">
        <v>1758.98</v>
      </c>
      <c r="I13" s="182">
        <f>ROUND(E13*H13,2)</f>
        <v>7035.92</v>
      </c>
      <c r="J13" s="181">
        <v>766.02</v>
      </c>
      <c r="K13" s="182">
        <f>ROUND(E13*J13,2)</f>
        <v>3064.08</v>
      </c>
      <c r="L13" s="182">
        <v>21</v>
      </c>
      <c r="M13" s="182">
        <f>G13*(1+L13/100)</f>
        <v>0</v>
      </c>
      <c r="N13" s="180">
        <v>1.934E-2</v>
      </c>
      <c r="O13" s="180">
        <f>ROUND(E13*N13,2)</f>
        <v>0.08</v>
      </c>
      <c r="P13" s="180">
        <v>0</v>
      </c>
      <c r="Q13" s="180">
        <f>ROUND(E13*P13,2)</f>
        <v>0</v>
      </c>
      <c r="R13" s="182"/>
      <c r="S13" s="182" t="s">
        <v>134</v>
      </c>
      <c r="T13" s="183" t="s">
        <v>135</v>
      </c>
      <c r="U13" s="159">
        <v>0.997</v>
      </c>
      <c r="V13" s="159">
        <f>ROUND(E13*U13,2)</f>
        <v>3.99</v>
      </c>
      <c r="W13" s="159"/>
      <c r="X13" s="159" t="s">
        <v>136</v>
      </c>
      <c r="Y13" s="159" t="s">
        <v>137</v>
      </c>
      <c r="Z13" s="146"/>
      <c r="AA13" s="146"/>
      <c r="AB13" s="146"/>
      <c r="AC13" s="146"/>
      <c r="AD13" s="146"/>
      <c r="AE13" s="146"/>
      <c r="AF13" s="146"/>
      <c r="AG13" s="146" t="s">
        <v>138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33.75" outlineLevel="1" x14ac:dyDescent="0.2">
      <c r="A14" s="177">
        <v>5</v>
      </c>
      <c r="B14" s="178" t="s">
        <v>146</v>
      </c>
      <c r="C14" s="186" t="s">
        <v>147</v>
      </c>
      <c r="D14" s="179" t="s">
        <v>133</v>
      </c>
      <c r="E14" s="180">
        <v>38.682000000000002</v>
      </c>
      <c r="F14" s="181"/>
      <c r="G14" s="182">
        <f>ROUND(E14*F14,2)</f>
        <v>0</v>
      </c>
      <c r="H14" s="181">
        <v>0</v>
      </c>
      <c r="I14" s="182">
        <f>ROUND(E14*H14,2)</f>
        <v>0</v>
      </c>
      <c r="J14" s="181">
        <v>1105</v>
      </c>
      <c r="K14" s="182">
        <f>ROUND(E14*J14,2)</f>
        <v>42743.61</v>
      </c>
      <c r="L14" s="182">
        <v>21</v>
      </c>
      <c r="M14" s="182">
        <f>G14*(1+L14/100)</f>
        <v>0</v>
      </c>
      <c r="N14" s="180">
        <v>2.1680000000000001E-2</v>
      </c>
      <c r="O14" s="180">
        <f>ROUND(E14*N14,2)</f>
        <v>0.84</v>
      </c>
      <c r="P14" s="180">
        <v>0</v>
      </c>
      <c r="Q14" s="180">
        <f>ROUND(E14*P14,2)</f>
        <v>0</v>
      </c>
      <c r="R14" s="182"/>
      <c r="S14" s="182" t="s">
        <v>148</v>
      </c>
      <c r="T14" s="183" t="s">
        <v>135</v>
      </c>
      <c r="U14" s="159">
        <v>0.88</v>
      </c>
      <c r="V14" s="159">
        <f>ROUND(E14*U14,2)</f>
        <v>34.04</v>
      </c>
      <c r="W14" s="159"/>
      <c r="X14" s="159" t="s">
        <v>136</v>
      </c>
      <c r="Y14" s="159" t="s">
        <v>137</v>
      </c>
      <c r="Z14" s="146"/>
      <c r="AA14" s="146"/>
      <c r="AB14" s="146"/>
      <c r="AC14" s="146"/>
      <c r="AD14" s="146"/>
      <c r="AE14" s="146"/>
      <c r="AF14" s="146"/>
      <c r="AG14" s="146" t="s">
        <v>138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1" x14ac:dyDescent="0.2">
      <c r="A15" s="177">
        <v>6</v>
      </c>
      <c r="B15" s="178" t="s">
        <v>149</v>
      </c>
      <c r="C15" s="186" t="s">
        <v>150</v>
      </c>
      <c r="D15" s="179" t="s">
        <v>133</v>
      </c>
      <c r="E15" s="180">
        <v>37.5</v>
      </c>
      <c r="F15" s="181"/>
      <c r="G15" s="182">
        <f>ROUND(E15*F15,2)</f>
        <v>0</v>
      </c>
      <c r="H15" s="181">
        <v>0</v>
      </c>
      <c r="I15" s="182">
        <f>ROUND(E15*H15,2)</f>
        <v>0</v>
      </c>
      <c r="J15" s="181">
        <v>1220</v>
      </c>
      <c r="K15" s="182">
        <f>ROUND(E15*J15,2)</f>
        <v>45750</v>
      </c>
      <c r="L15" s="182">
        <v>21</v>
      </c>
      <c r="M15" s="182">
        <f>G15*(1+L15/100)</f>
        <v>0</v>
      </c>
      <c r="N15" s="180">
        <v>1.2999999999999999E-3</v>
      </c>
      <c r="O15" s="180">
        <f>ROUND(E15*N15,2)</f>
        <v>0.05</v>
      </c>
      <c r="P15" s="180">
        <v>0</v>
      </c>
      <c r="Q15" s="180">
        <f>ROUND(E15*P15,2)</f>
        <v>0</v>
      </c>
      <c r="R15" s="182"/>
      <c r="S15" s="182" t="s">
        <v>148</v>
      </c>
      <c r="T15" s="183" t="s">
        <v>151</v>
      </c>
      <c r="U15" s="159">
        <v>0</v>
      </c>
      <c r="V15" s="159">
        <f>ROUND(E15*U15,2)</f>
        <v>0</v>
      </c>
      <c r="W15" s="159"/>
      <c r="X15" s="159" t="s">
        <v>136</v>
      </c>
      <c r="Y15" s="159" t="s">
        <v>137</v>
      </c>
      <c r="Z15" s="146"/>
      <c r="AA15" s="146"/>
      <c r="AB15" s="146"/>
      <c r="AC15" s="146"/>
      <c r="AD15" s="146"/>
      <c r="AE15" s="146"/>
      <c r="AF15" s="146"/>
      <c r="AG15" s="146" t="s">
        <v>138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5.5" x14ac:dyDescent="0.2">
      <c r="A16" s="163" t="s">
        <v>129</v>
      </c>
      <c r="B16" s="164" t="s">
        <v>70</v>
      </c>
      <c r="C16" s="185" t="s">
        <v>71</v>
      </c>
      <c r="D16" s="165"/>
      <c r="E16" s="166"/>
      <c r="F16" s="167"/>
      <c r="G16" s="167">
        <f>SUMIF(AG17:AG18,"&lt;&gt;NOR",G17:G18)</f>
        <v>0</v>
      </c>
      <c r="H16" s="167"/>
      <c r="I16" s="167">
        <f>SUM(I17:I18)</f>
        <v>0</v>
      </c>
      <c r="J16" s="167"/>
      <c r="K16" s="167">
        <f>SUM(K17:K18)</f>
        <v>6000</v>
      </c>
      <c r="L16" s="167"/>
      <c r="M16" s="167">
        <f>SUM(M17:M18)</f>
        <v>0</v>
      </c>
      <c r="N16" s="166"/>
      <c r="O16" s="166">
        <f>SUM(O17:O18)</f>
        <v>0.01</v>
      </c>
      <c r="P16" s="166"/>
      <c r="Q16" s="166">
        <f>SUM(Q17:Q18)</f>
        <v>0</v>
      </c>
      <c r="R16" s="167"/>
      <c r="S16" s="167"/>
      <c r="T16" s="168"/>
      <c r="U16" s="162"/>
      <c r="V16" s="162">
        <f>SUM(V17:V18)</f>
        <v>0.95</v>
      </c>
      <c r="W16" s="162"/>
      <c r="X16" s="162"/>
      <c r="Y16" s="162"/>
      <c r="AG16" t="s">
        <v>130</v>
      </c>
    </row>
    <row r="17" spans="1:60" ht="22.5" outlineLevel="1" x14ac:dyDescent="0.2">
      <c r="A17" s="177">
        <v>7</v>
      </c>
      <c r="B17" s="178" t="s">
        <v>152</v>
      </c>
      <c r="C17" s="186" t="s">
        <v>153</v>
      </c>
      <c r="D17" s="179" t="s">
        <v>154</v>
      </c>
      <c r="E17" s="180">
        <v>2</v>
      </c>
      <c r="F17" s="181"/>
      <c r="G17" s="182">
        <f>ROUND(E17*F17,2)</f>
        <v>0</v>
      </c>
      <c r="H17" s="181">
        <v>0</v>
      </c>
      <c r="I17" s="182">
        <f>ROUND(E17*H17,2)</f>
        <v>0</v>
      </c>
      <c r="J17" s="181">
        <v>1500</v>
      </c>
      <c r="K17" s="182">
        <f>ROUND(E17*J17,2)</f>
        <v>3000</v>
      </c>
      <c r="L17" s="182">
        <v>21</v>
      </c>
      <c r="M17" s="182">
        <f>G17*(1+L17/100)</f>
        <v>0</v>
      </c>
      <c r="N17" s="180">
        <v>0</v>
      </c>
      <c r="O17" s="180">
        <f>ROUND(E17*N17,2)</f>
        <v>0</v>
      </c>
      <c r="P17" s="180">
        <v>0</v>
      </c>
      <c r="Q17" s="180">
        <f>ROUND(E17*P17,2)</f>
        <v>0</v>
      </c>
      <c r="R17" s="182"/>
      <c r="S17" s="182" t="s">
        <v>148</v>
      </c>
      <c r="T17" s="183" t="s">
        <v>151</v>
      </c>
      <c r="U17" s="159">
        <v>0</v>
      </c>
      <c r="V17" s="159">
        <f>ROUND(E17*U17,2)</f>
        <v>0</v>
      </c>
      <c r="W17" s="159"/>
      <c r="X17" s="159" t="s">
        <v>136</v>
      </c>
      <c r="Y17" s="159" t="s">
        <v>137</v>
      </c>
      <c r="Z17" s="146"/>
      <c r="AA17" s="146"/>
      <c r="AB17" s="146"/>
      <c r="AC17" s="146"/>
      <c r="AD17" s="146"/>
      <c r="AE17" s="146"/>
      <c r="AF17" s="146"/>
      <c r="AG17" s="146" t="s">
        <v>138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2.5" outlineLevel="1" x14ac:dyDescent="0.2">
      <c r="A18" s="177">
        <v>8</v>
      </c>
      <c r="B18" s="178" t="s">
        <v>155</v>
      </c>
      <c r="C18" s="186" t="s">
        <v>156</v>
      </c>
      <c r="D18" s="179" t="s">
        <v>154</v>
      </c>
      <c r="E18" s="180">
        <v>1</v>
      </c>
      <c r="F18" s="181"/>
      <c r="G18" s="182">
        <f>ROUND(E18*F18,2)</f>
        <v>0</v>
      </c>
      <c r="H18" s="181">
        <v>0</v>
      </c>
      <c r="I18" s="182">
        <f>ROUND(E18*H18,2)</f>
        <v>0</v>
      </c>
      <c r="J18" s="181">
        <v>3000</v>
      </c>
      <c r="K18" s="182">
        <f>ROUND(E18*J18,2)</f>
        <v>3000</v>
      </c>
      <c r="L18" s="182">
        <v>21</v>
      </c>
      <c r="M18" s="182">
        <f>G18*(1+L18/100)</f>
        <v>0</v>
      </c>
      <c r="N18" s="180">
        <v>1.205E-2</v>
      </c>
      <c r="O18" s="180">
        <f>ROUND(E18*N18,2)</f>
        <v>0.01</v>
      </c>
      <c r="P18" s="180">
        <v>0</v>
      </c>
      <c r="Q18" s="180">
        <f>ROUND(E18*P18,2)</f>
        <v>0</v>
      </c>
      <c r="R18" s="182"/>
      <c r="S18" s="182" t="s">
        <v>148</v>
      </c>
      <c r="T18" s="183" t="s">
        <v>151</v>
      </c>
      <c r="U18" s="159">
        <v>0.95</v>
      </c>
      <c r="V18" s="159">
        <f>ROUND(E18*U18,2)</f>
        <v>0.95</v>
      </c>
      <c r="W18" s="159"/>
      <c r="X18" s="159" t="s">
        <v>136</v>
      </c>
      <c r="Y18" s="159" t="s">
        <v>137</v>
      </c>
      <c r="Z18" s="146"/>
      <c r="AA18" s="146"/>
      <c r="AB18" s="146"/>
      <c r="AC18" s="146"/>
      <c r="AD18" s="146"/>
      <c r="AE18" s="146"/>
      <c r="AF18" s="146"/>
      <c r="AG18" s="146" t="s">
        <v>138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x14ac:dyDescent="0.2">
      <c r="A19" s="163" t="s">
        <v>129</v>
      </c>
      <c r="B19" s="164" t="s">
        <v>72</v>
      </c>
      <c r="C19" s="185" t="s">
        <v>73</v>
      </c>
      <c r="D19" s="165"/>
      <c r="E19" s="166"/>
      <c r="F19" s="167"/>
      <c r="G19" s="167">
        <f>SUMIF(AG20:AG20,"&lt;&gt;NOR",G20:G20)</f>
        <v>0</v>
      </c>
      <c r="H19" s="167"/>
      <c r="I19" s="167">
        <f>SUM(I20:I20)</f>
        <v>59.94</v>
      </c>
      <c r="J19" s="167"/>
      <c r="K19" s="167">
        <f>SUM(K20:K20)</f>
        <v>487.56</v>
      </c>
      <c r="L19" s="167"/>
      <c r="M19" s="167">
        <f>SUM(M20:M20)</f>
        <v>0</v>
      </c>
      <c r="N19" s="166"/>
      <c r="O19" s="166">
        <f>SUM(O20:O20)</f>
        <v>0.01</v>
      </c>
      <c r="P19" s="166"/>
      <c r="Q19" s="166">
        <f>SUM(Q20:Q20)</f>
        <v>0</v>
      </c>
      <c r="R19" s="167"/>
      <c r="S19" s="167"/>
      <c r="T19" s="168"/>
      <c r="U19" s="162"/>
      <c r="V19" s="162">
        <f>SUM(V20:V20)</f>
        <v>0.72</v>
      </c>
      <c r="W19" s="162"/>
      <c r="X19" s="162"/>
      <c r="Y19" s="162"/>
      <c r="AG19" t="s">
        <v>130</v>
      </c>
    </row>
    <row r="20" spans="1:60" outlineLevel="1" x14ac:dyDescent="0.2">
      <c r="A20" s="177">
        <v>9</v>
      </c>
      <c r="B20" s="178" t="s">
        <v>157</v>
      </c>
      <c r="C20" s="186" t="s">
        <v>326</v>
      </c>
      <c r="D20" s="179" t="s">
        <v>133</v>
      </c>
      <c r="E20" s="180">
        <v>3</v>
      </c>
      <c r="F20" s="181"/>
      <c r="G20" s="182">
        <f>ROUND(E20*F20,2)</f>
        <v>0</v>
      </c>
      <c r="H20" s="181">
        <v>19.98</v>
      </c>
      <c r="I20" s="182">
        <f>ROUND(E20*H20,2)</f>
        <v>59.94</v>
      </c>
      <c r="J20" s="181">
        <v>162.52000000000001</v>
      </c>
      <c r="K20" s="182">
        <f>ROUND(E20*J20,2)</f>
        <v>487.56</v>
      </c>
      <c r="L20" s="182">
        <v>21</v>
      </c>
      <c r="M20" s="182">
        <f>G20*(1+L20/100)</f>
        <v>0</v>
      </c>
      <c r="N20" s="180">
        <v>3.5000000000000001E-3</v>
      </c>
      <c r="O20" s="180">
        <f>ROUND(E20*N20,2)</f>
        <v>0.01</v>
      </c>
      <c r="P20" s="180">
        <v>0</v>
      </c>
      <c r="Q20" s="180">
        <f>ROUND(E20*P20,2)</f>
        <v>0</v>
      </c>
      <c r="R20" s="182"/>
      <c r="S20" s="182" t="s">
        <v>134</v>
      </c>
      <c r="T20" s="183" t="s">
        <v>135</v>
      </c>
      <c r="U20" s="159">
        <v>0.24</v>
      </c>
      <c r="V20" s="159">
        <f>ROUND(E20*U20,2)</f>
        <v>0.72</v>
      </c>
      <c r="W20" s="159"/>
      <c r="X20" s="159" t="s">
        <v>136</v>
      </c>
      <c r="Y20" s="159" t="s">
        <v>137</v>
      </c>
      <c r="Z20" s="146"/>
      <c r="AA20" s="146"/>
      <c r="AB20" s="146"/>
      <c r="AC20" s="146"/>
      <c r="AD20" s="146"/>
      <c r="AE20" s="146"/>
      <c r="AF20" s="146"/>
      <c r="AG20" s="146" t="s">
        <v>138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x14ac:dyDescent="0.2">
      <c r="A21" s="163" t="s">
        <v>129</v>
      </c>
      <c r="B21" s="164" t="s">
        <v>74</v>
      </c>
      <c r="C21" s="185" t="s">
        <v>75</v>
      </c>
      <c r="D21" s="165"/>
      <c r="E21" s="166"/>
      <c r="F21" s="167"/>
      <c r="G21" s="167">
        <f>SUMIF(AG22:AG23,"&lt;&gt;NOR",G22:G23)</f>
        <v>0</v>
      </c>
      <c r="H21" s="167"/>
      <c r="I21" s="167">
        <f>SUM(I22:I23)</f>
        <v>1177.29</v>
      </c>
      <c r="J21" s="167"/>
      <c r="K21" s="167">
        <f>SUM(K22:K23)</f>
        <v>1500.21</v>
      </c>
      <c r="L21" s="167"/>
      <c r="M21" s="167">
        <f>SUM(M22:M23)</f>
        <v>0</v>
      </c>
      <c r="N21" s="166"/>
      <c r="O21" s="166">
        <f>SUM(O22:O23)</f>
        <v>0.05</v>
      </c>
      <c r="P21" s="166"/>
      <c r="Q21" s="166">
        <f>SUM(Q22:Q23)</f>
        <v>0</v>
      </c>
      <c r="R21" s="167"/>
      <c r="S21" s="167"/>
      <c r="T21" s="168"/>
      <c r="U21" s="162"/>
      <c r="V21" s="162">
        <f>SUM(V22:V23)</f>
        <v>2.25</v>
      </c>
      <c r="W21" s="162"/>
      <c r="X21" s="162"/>
      <c r="Y21" s="162"/>
      <c r="AG21" t="s">
        <v>130</v>
      </c>
    </row>
    <row r="22" spans="1:60" ht="22.5" outlineLevel="1" x14ac:dyDescent="0.2">
      <c r="A22" s="177">
        <v>10</v>
      </c>
      <c r="B22" s="178" t="s">
        <v>158</v>
      </c>
      <c r="C22" s="186" t="s">
        <v>159</v>
      </c>
      <c r="D22" s="179" t="s">
        <v>133</v>
      </c>
      <c r="E22" s="180">
        <v>3</v>
      </c>
      <c r="F22" s="181"/>
      <c r="G22" s="182">
        <f>ROUND(E22*F22,2)</f>
        <v>0</v>
      </c>
      <c r="H22" s="181">
        <v>84.87</v>
      </c>
      <c r="I22" s="182">
        <f>ROUND(E22*H22,2)</f>
        <v>254.61</v>
      </c>
      <c r="J22" s="181">
        <v>262.63</v>
      </c>
      <c r="K22" s="182">
        <f>ROUND(E22*J22,2)</f>
        <v>787.89</v>
      </c>
      <c r="L22" s="182">
        <v>21</v>
      </c>
      <c r="M22" s="182">
        <f>G22*(1+L22/100)</f>
        <v>0</v>
      </c>
      <c r="N22" s="180">
        <v>3.6700000000000001E-3</v>
      </c>
      <c r="O22" s="180">
        <f>ROUND(E22*N22,2)</f>
        <v>0.01</v>
      </c>
      <c r="P22" s="180">
        <v>0</v>
      </c>
      <c r="Q22" s="180">
        <f>ROUND(E22*P22,2)</f>
        <v>0</v>
      </c>
      <c r="R22" s="182"/>
      <c r="S22" s="182" t="s">
        <v>134</v>
      </c>
      <c r="T22" s="183" t="s">
        <v>135</v>
      </c>
      <c r="U22" s="159">
        <v>0.36199999999999999</v>
      </c>
      <c r="V22" s="159">
        <f>ROUND(E22*U22,2)</f>
        <v>1.0900000000000001</v>
      </c>
      <c r="W22" s="159"/>
      <c r="X22" s="159" t="s">
        <v>136</v>
      </c>
      <c r="Y22" s="159" t="s">
        <v>137</v>
      </c>
      <c r="Z22" s="146"/>
      <c r="AA22" s="146"/>
      <c r="AB22" s="146"/>
      <c r="AC22" s="146"/>
      <c r="AD22" s="146"/>
      <c r="AE22" s="146"/>
      <c r="AF22" s="146"/>
      <c r="AG22" s="146" t="s">
        <v>138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2.5" outlineLevel="1" x14ac:dyDescent="0.2">
      <c r="A23" s="177">
        <v>11</v>
      </c>
      <c r="B23" s="178" t="s">
        <v>160</v>
      </c>
      <c r="C23" s="186" t="s">
        <v>161</v>
      </c>
      <c r="D23" s="179" t="s">
        <v>145</v>
      </c>
      <c r="E23" s="180">
        <v>3</v>
      </c>
      <c r="F23" s="181"/>
      <c r="G23" s="182">
        <f>ROUND(E23*F23,2)</f>
        <v>0</v>
      </c>
      <c r="H23" s="181">
        <v>307.56</v>
      </c>
      <c r="I23" s="182">
        <f>ROUND(E23*H23,2)</f>
        <v>922.68</v>
      </c>
      <c r="J23" s="181">
        <v>237.44</v>
      </c>
      <c r="K23" s="182">
        <f>ROUND(E23*J23,2)</f>
        <v>712.32</v>
      </c>
      <c r="L23" s="182">
        <v>21</v>
      </c>
      <c r="M23" s="182">
        <f>G23*(1+L23/100)</f>
        <v>0</v>
      </c>
      <c r="N23" s="180">
        <v>1.3650000000000001E-2</v>
      </c>
      <c r="O23" s="180">
        <f>ROUND(E23*N23,2)</f>
        <v>0.04</v>
      </c>
      <c r="P23" s="180">
        <v>0</v>
      </c>
      <c r="Q23" s="180">
        <f>ROUND(E23*P23,2)</f>
        <v>0</v>
      </c>
      <c r="R23" s="182"/>
      <c r="S23" s="182" t="s">
        <v>134</v>
      </c>
      <c r="T23" s="183" t="s">
        <v>135</v>
      </c>
      <c r="U23" s="159">
        <v>0.38700000000000001</v>
      </c>
      <c r="V23" s="159">
        <f>ROUND(E23*U23,2)</f>
        <v>1.1599999999999999</v>
      </c>
      <c r="W23" s="159"/>
      <c r="X23" s="159" t="s">
        <v>136</v>
      </c>
      <c r="Y23" s="159" t="s">
        <v>137</v>
      </c>
      <c r="Z23" s="146"/>
      <c r="AA23" s="146"/>
      <c r="AB23" s="146"/>
      <c r="AC23" s="146"/>
      <c r="AD23" s="146"/>
      <c r="AE23" s="146"/>
      <c r="AF23" s="146"/>
      <c r="AG23" s="146" t="s">
        <v>138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63" t="s">
        <v>129</v>
      </c>
      <c r="B24" s="164" t="s">
        <v>76</v>
      </c>
      <c r="C24" s="185" t="s">
        <v>77</v>
      </c>
      <c r="D24" s="165"/>
      <c r="E24" s="166"/>
      <c r="F24" s="167"/>
      <c r="G24" s="167">
        <f>SUMIF(AG25:AG26,"&lt;&gt;NOR",G25:G26)</f>
        <v>0</v>
      </c>
      <c r="H24" s="167"/>
      <c r="I24" s="167">
        <f>SUM(I25:I26)</f>
        <v>2663.26</v>
      </c>
      <c r="J24" s="167"/>
      <c r="K24" s="167">
        <f>SUM(K25:K26)</f>
        <v>3449.1400000000003</v>
      </c>
      <c r="L24" s="167"/>
      <c r="M24" s="167">
        <f>SUM(M25:M26)</f>
        <v>0</v>
      </c>
      <c r="N24" s="166"/>
      <c r="O24" s="166">
        <f>SUM(O25:O26)</f>
        <v>0.11</v>
      </c>
      <c r="P24" s="166"/>
      <c r="Q24" s="166">
        <f>SUM(Q25:Q26)</f>
        <v>0</v>
      </c>
      <c r="R24" s="167"/>
      <c r="S24" s="167"/>
      <c r="T24" s="168"/>
      <c r="U24" s="162"/>
      <c r="V24" s="162">
        <f>SUM(V25:V26)</f>
        <v>4.74</v>
      </c>
      <c r="W24" s="162"/>
      <c r="X24" s="162"/>
      <c r="Y24" s="162"/>
      <c r="AG24" t="s">
        <v>130</v>
      </c>
    </row>
    <row r="25" spans="1:60" ht="22.5" outlineLevel="1" x14ac:dyDescent="0.2">
      <c r="A25" s="177">
        <v>12</v>
      </c>
      <c r="B25" s="178" t="s">
        <v>162</v>
      </c>
      <c r="C25" s="186" t="s">
        <v>325</v>
      </c>
      <c r="D25" s="179" t="s">
        <v>133</v>
      </c>
      <c r="E25" s="180">
        <v>11.8</v>
      </c>
      <c r="F25" s="181"/>
      <c r="G25" s="182">
        <f>ROUND(E25*F25,2)</f>
        <v>0</v>
      </c>
      <c r="H25" s="181">
        <v>225.7</v>
      </c>
      <c r="I25" s="182">
        <f>ROUND(E25*H25,2)</f>
        <v>2663.26</v>
      </c>
      <c r="J25" s="181">
        <v>235.8</v>
      </c>
      <c r="K25" s="182">
        <f>ROUND(E25*J25,2)</f>
        <v>2782.44</v>
      </c>
      <c r="L25" s="182">
        <v>21</v>
      </c>
      <c r="M25" s="182">
        <f>G25*(1+L25/100)</f>
        <v>0</v>
      </c>
      <c r="N25" s="180">
        <v>9.6100000000000005E-3</v>
      </c>
      <c r="O25" s="180">
        <f>ROUND(E25*N25,2)</f>
        <v>0.11</v>
      </c>
      <c r="P25" s="180">
        <v>0</v>
      </c>
      <c r="Q25" s="180">
        <f>ROUND(E25*P25,2)</f>
        <v>0</v>
      </c>
      <c r="R25" s="182"/>
      <c r="S25" s="182" t="s">
        <v>134</v>
      </c>
      <c r="T25" s="183" t="s">
        <v>135</v>
      </c>
      <c r="U25" s="159">
        <v>0.35149999999999998</v>
      </c>
      <c r="V25" s="159">
        <f>ROUND(E25*U25,2)</f>
        <v>4.1500000000000004</v>
      </c>
      <c r="W25" s="159"/>
      <c r="X25" s="159" t="s">
        <v>136</v>
      </c>
      <c r="Y25" s="159" t="s">
        <v>137</v>
      </c>
      <c r="Z25" s="146"/>
      <c r="AA25" s="146"/>
      <c r="AB25" s="146"/>
      <c r="AC25" s="146"/>
      <c r="AD25" s="146"/>
      <c r="AE25" s="146"/>
      <c r="AF25" s="146"/>
      <c r="AG25" s="146" t="s">
        <v>138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7">
        <v>13</v>
      </c>
      <c r="B26" s="178" t="s">
        <v>163</v>
      </c>
      <c r="C26" s="186" t="s">
        <v>164</v>
      </c>
      <c r="D26" s="179" t="s">
        <v>133</v>
      </c>
      <c r="E26" s="180">
        <v>11.8</v>
      </c>
      <c r="F26" s="181"/>
      <c r="G26" s="182">
        <f>ROUND(E26*F26,2)</f>
        <v>0</v>
      </c>
      <c r="H26" s="181">
        <v>0</v>
      </c>
      <c r="I26" s="182">
        <f>ROUND(E26*H26,2)</f>
        <v>0</v>
      </c>
      <c r="J26" s="181">
        <v>56.5</v>
      </c>
      <c r="K26" s="182">
        <f>ROUND(E26*J26,2)</f>
        <v>666.7</v>
      </c>
      <c r="L26" s="182">
        <v>21</v>
      </c>
      <c r="M26" s="182">
        <f>G26*(1+L26/100)</f>
        <v>0</v>
      </c>
      <c r="N26" s="180">
        <v>0</v>
      </c>
      <c r="O26" s="180">
        <f>ROUND(E26*N26,2)</f>
        <v>0</v>
      </c>
      <c r="P26" s="180">
        <v>0</v>
      </c>
      <c r="Q26" s="180">
        <f>ROUND(E26*P26,2)</f>
        <v>0</v>
      </c>
      <c r="R26" s="182"/>
      <c r="S26" s="182" t="s">
        <v>134</v>
      </c>
      <c r="T26" s="183" t="s">
        <v>135</v>
      </c>
      <c r="U26" s="159">
        <v>0.05</v>
      </c>
      <c r="V26" s="159">
        <f>ROUND(E26*U26,2)</f>
        <v>0.59</v>
      </c>
      <c r="W26" s="159"/>
      <c r="X26" s="159" t="s">
        <v>136</v>
      </c>
      <c r="Y26" s="159" t="s">
        <v>137</v>
      </c>
      <c r="Z26" s="146"/>
      <c r="AA26" s="146"/>
      <c r="AB26" s="146"/>
      <c r="AC26" s="146"/>
      <c r="AD26" s="146"/>
      <c r="AE26" s="146"/>
      <c r="AF26" s="146"/>
      <c r="AG26" s="146" t="s">
        <v>138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x14ac:dyDescent="0.2">
      <c r="A27" s="163" t="s">
        <v>129</v>
      </c>
      <c r="B27" s="164" t="s">
        <v>78</v>
      </c>
      <c r="C27" s="185" t="s">
        <v>79</v>
      </c>
      <c r="D27" s="165"/>
      <c r="E27" s="166"/>
      <c r="F27" s="167"/>
      <c r="G27" s="167">
        <f>SUMIF(AG28:AG30,"&lt;&gt;NOR",G28:G30)</f>
        <v>0</v>
      </c>
      <c r="H27" s="167"/>
      <c r="I27" s="167">
        <f>SUM(I28:I30)</f>
        <v>3766.94</v>
      </c>
      <c r="J27" s="167"/>
      <c r="K27" s="167">
        <f>SUM(K28:K30)</f>
        <v>12343.06</v>
      </c>
      <c r="L27" s="167"/>
      <c r="M27" s="167">
        <f>SUM(M28:M30)</f>
        <v>0</v>
      </c>
      <c r="N27" s="166"/>
      <c r="O27" s="166">
        <f>SUM(O28:O30)</f>
        <v>0.06</v>
      </c>
      <c r="P27" s="166"/>
      <c r="Q27" s="166">
        <f>SUM(Q28:Q30)</f>
        <v>0</v>
      </c>
      <c r="R27" s="167"/>
      <c r="S27" s="167"/>
      <c r="T27" s="168"/>
      <c r="U27" s="162"/>
      <c r="V27" s="162">
        <f>SUM(V28:V30)</f>
        <v>3.72</v>
      </c>
      <c r="W27" s="162"/>
      <c r="X27" s="162"/>
      <c r="Y27" s="162"/>
      <c r="AG27" t="s">
        <v>130</v>
      </c>
    </row>
    <row r="28" spans="1:60" ht="22.5" outlineLevel="1" x14ac:dyDescent="0.2">
      <c r="A28" s="177">
        <v>14</v>
      </c>
      <c r="B28" s="178" t="s">
        <v>165</v>
      </c>
      <c r="C28" s="186" t="s">
        <v>166</v>
      </c>
      <c r="D28" s="179" t="s">
        <v>145</v>
      </c>
      <c r="E28" s="180">
        <v>1</v>
      </c>
      <c r="F28" s="181"/>
      <c r="G28" s="182">
        <f>ROUND(E28*F28,2)</f>
        <v>0</v>
      </c>
      <c r="H28" s="181">
        <v>1863.47</v>
      </c>
      <c r="I28" s="182">
        <f>ROUND(E28*H28,2)</f>
        <v>1863.47</v>
      </c>
      <c r="J28" s="181">
        <v>1271.53</v>
      </c>
      <c r="K28" s="182">
        <f>ROUND(E28*J28,2)</f>
        <v>1271.53</v>
      </c>
      <c r="L28" s="182">
        <v>21</v>
      </c>
      <c r="M28" s="182">
        <f>G28*(1+L28/100)</f>
        <v>0</v>
      </c>
      <c r="N28" s="180">
        <v>3.1469999999999998E-2</v>
      </c>
      <c r="O28" s="180">
        <f>ROUND(E28*N28,2)</f>
        <v>0.03</v>
      </c>
      <c r="P28" s="180">
        <v>0</v>
      </c>
      <c r="Q28" s="180">
        <f>ROUND(E28*P28,2)</f>
        <v>0</v>
      </c>
      <c r="R28" s="182"/>
      <c r="S28" s="182" t="s">
        <v>134</v>
      </c>
      <c r="T28" s="183" t="s">
        <v>135</v>
      </c>
      <c r="U28" s="159">
        <v>1.86</v>
      </c>
      <c r="V28" s="159">
        <f>ROUND(E28*U28,2)</f>
        <v>1.86</v>
      </c>
      <c r="W28" s="159"/>
      <c r="X28" s="159" t="s">
        <v>136</v>
      </c>
      <c r="Y28" s="159" t="s">
        <v>137</v>
      </c>
      <c r="Z28" s="146"/>
      <c r="AA28" s="146"/>
      <c r="AB28" s="146"/>
      <c r="AC28" s="146"/>
      <c r="AD28" s="146"/>
      <c r="AE28" s="146"/>
      <c r="AF28" s="146"/>
      <c r="AG28" s="146" t="s">
        <v>138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2.5" outlineLevel="1" x14ac:dyDescent="0.2">
      <c r="A29" s="177">
        <v>15</v>
      </c>
      <c r="B29" s="178" t="s">
        <v>167</v>
      </c>
      <c r="C29" s="186" t="s">
        <v>168</v>
      </c>
      <c r="D29" s="179" t="s">
        <v>145</v>
      </c>
      <c r="E29" s="180">
        <v>1</v>
      </c>
      <c r="F29" s="181"/>
      <c r="G29" s="182">
        <f>ROUND(E29*F29,2)</f>
        <v>0</v>
      </c>
      <c r="H29" s="181">
        <v>1903.47</v>
      </c>
      <c r="I29" s="182">
        <f>ROUND(E29*H29,2)</f>
        <v>1903.47</v>
      </c>
      <c r="J29" s="181">
        <v>1271.53</v>
      </c>
      <c r="K29" s="182">
        <f>ROUND(E29*J29,2)</f>
        <v>1271.53</v>
      </c>
      <c r="L29" s="182">
        <v>21</v>
      </c>
      <c r="M29" s="182">
        <f>G29*(1+L29/100)</f>
        <v>0</v>
      </c>
      <c r="N29" s="180">
        <v>3.1669999999999997E-2</v>
      </c>
      <c r="O29" s="180">
        <f>ROUND(E29*N29,2)</f>
        <v>0.03</v>
      </c>
      <c r="P29" s="180">
        <v>0</v>
      </c>
      <c r="Q29" s="180">
        <f>ROUND(E29*P29,2)</f>
        <v>0</v>
      </c>
      <c r="R29" s="182"/>
      <c r="S29" s="182" t="s">
        <v>134</v>
      </c>
      <c r="T29" s="183" t="s">
        <v>135</v>
      </c>
      <c r="U29" s="159">
        <v>1.86</v>
      </c>
      <c r="V29" s="159">
        <f>ROUND(E29*U29,2)</f>
        <v>1.86</v>
      </c>
      <c r="W29" s="159"/>
      <c r="X29" s="159" t="s">
        <v>136</v>
      </c>
      <c r="Y29" s="159" t="s">
        <v>137</v>
      </c>
      <c r="Z29" s="146"/>
      <c r="AA29" s="146"/>
      <c r="AB29" s="146"/>
      <c r="AC29" s="146"/>
      <c r="AD29" s="146"/>
      <c r="AE29" s="146"/>
      <c r="AF29" s="146"/>
      <c r="AG29" s="146" t="s">
        <v>138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ht="33.75" outlineLevel="1" x14ac:dyDescent="0.2">
      <c r="A30" s="177">
        <v>16</v>
      </c>
      <c r="B30" s="178" t="s">
        <v>169</v>
      </c>
      <c r="C30" s="186" t="s">
        <v>170</v>
      </c>
      <c r="D30" s="179" t="s">
        <v>171</v>
      </c>
      <c r="E30" s="180">
        <v>2</v>
      </c>
      <c r="F30" s="181"/>
      <c r="G30" s="182">
        <f>ROUND(E30*F30,2)</f>
        <v>0</v>
      </c>
      <c r="H30" s="181">
        <v>0</v>
      </c>
      <c r="I30" s="182">
        <f>ROUND(E30*H30,2)</f>
        <v>0</v>
      </c>
      <c r="J30" s="181">
        <v>4900</v>
      </c>
      <c r="K30" s="182">
        <f>ROUND(E30*J30,2)</f>
        <v>9800</v>
      </c>
      <c r="L30" s="182">
        <v>21</v>
      </c>
      <c r="M30" s="182">
        <f>G30*(1+L30/100)</f>
        <v>0</v>
      </c>
      <c r="N30" s="180">
        <v>0</v>
      </c>
      <c r="O30" s="180">
        <f>ROUND(E30*N30,2)</f>
        <v>0</v>
      </c>
      <c r="P30" s="180">
        <v>0</v>
      </c>
      <c r="Q30" s="180">
        <f>ROUND(E30*P30,2)</f>
        <v>0</v>
      </c>
      <c r="R30" s="182"/>
      <c r="S30" s="182" t="s">
        <v>148</v>
      </c>
      <c r="T30" s="183" t="s">
        <v>151</v>
      </c>
      <c r="U30" s="159">
        <v>0</v>
      </c>
      <c r="V30" s="159">
        <f>ROUND(E30*U30,2)</f>
        <v>0</v>
      </c>
      <c r="W30" s="159"/>
      <c r="X30" s="159" t="s">
        <v>136</v>
      </c>
      <c r="Y30" s="159" t="s">
        <v>137</v>
      </c>
      <c r="Z30" s="146"/>
      <c r="AA30" s="146"/>
      <c r="AB30" s="146"/>
      <c r="AC30" s="146"/>
      <c r="AD30" s="146"/>
      <c r="AE30" s="146"/>
      <c r="AF30" s="146"/>
      <c r="AG30" s="146" t="s">
        <v>138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x14ac:dyDescent="0.2">
      <c r="A31" s="163" t="s">
        <v>129</v>
      </c>
      <c r="B31" s="164" t="s">
        <v>80</v>
      </c>
      <c r="C31" s="185" t="s">
        <v>81</v>
      </c>
      <c r="D31" s="165"/>
      <c r="E31" s="166"/>
      <c r="F31" s="167"/>
      <c r="G31" s="167">
        <f>SUMIF(AG32:AG38,"&lt;&gt;NOR",G32:G38)</f>
        <v>0</v>
      </c>
      <c r="H31" s="167"/>
      <c r="I31" s="167">
        <f>SUM(I32:I38)</f>
        <v>300.11</v>
      </c>
      <c r="J31" s="167"/>
      <c r="K31" s="167">
        <f>SUM(K32:K38)</f>
        <v>13536.29</v>
      </c>
      <c r="L31" s="167"/>
      <c r="M31" s="167">
        <f>SUM(M32:M38)</f>
        <v>0</v>
      </c>
      <c r="N31" s="166"/>
      <c r="O31" s="166">
        <f>SUM(O32:O38)</f>
        <v>0.01</v>
      </c>
      <c r="P31" s="166"/>
      <c r="Q31" s="166">
        <f>SUM(Q32:Q38)</f>
        <v>5.8</v>
      </c>
      <c r="R31" s="167"/>
      <c r="S31" s="167"/>
      <c r="T31" s="168"/>
      <c r="U31" s="162"/>
      <c r="V31" s="162">
        <f>SUM(V32:V38)</f>
        <v>18.159999999999997</v>
      </c>
      <c r="W31" s="162"/>
      <c r="X31" s="162"/>
      <c r="Y31" s="162"/>
      <c r="AG31" t="s">
        <v>130</v>
      </c>
    </row>
    <row r="32" spans="1:60" outlineLevel="1" x14ac:dyDescent="0.2">
      <c r="A32" s="177">
        <v>17</v>
      </c>
      <c r="B32" s="178" t="s">
        <v>172</v>
      </c>
      <c r="C32" s="186" t="s">
        <v>173</v>
      </c>
      <c r="D32" s="179" t="s">
        <v>174</v>
      </c>
      <c r="E32" s="180">
        <v>2.5499999999999998</v>
      </c>
      <c r="F32" s="181"/>
      <c r="G32" s="182">
        <f t="shared" ref="G32:G38" si="0">ROUND(E32*F32,2)</f>
        <v>0</v>
      </c>
      <c r="H32" s="181">
        <v>37.29</v>
      </c>
      <c r="I32" s="182">
        <f t="shared" ref="I32:I38" si="1">ROUND(E32*H32,2)</f>
        <v>95.09</v>
      </c>
      <c r="J32" s="181">
        <v>1120.71</v>
      </c>
      <c r="K32" s="182">
        <f t="shared" ref="K32:K38" si="2">ROUND(E32*J32,2)</f>
        <v>2857.81</v>
      </c>
      <c r="L32" s="182">
        <v>21</v>
      </c>
      <c r="M32" s="182">
        <f t="shared" ref="M32:M38" si="3">G32*(1+L32/100)</f>
        <v>0</v>
      </c>
      <c r="N32" s="180">
        <v>1.2800000000000001E-3</v>
      </c>
      <c r="O32" s="180">
        <f t="shared" ref="O32:O38" si="4">ROUND(E32*N32,2)</f>
        <v>0</v>
      </c>
      <c r="P32" s="180">
        <v>1.8</v>
      </c>
      <c r="Q32" s="180">
        <f t="shared" ref="Q32:Q38" si="5">ROUND(E32*P32,2)</f>
        <v>4.59</v>
      </c>
      <c r="R32" s="182"/>
      <c r="S32" s="182" t="s">
        <v>134</v>
      </c>
      <c r="T32" s="183" t="s">
        <v>135</v>
      </c>
      <c r="U32" s="159">
        <v>1.52</v>
      </c>
      <c r="V32" s="159">
        <f t="shared" ref="V32:V38" si="6">ROUND(E32*U32,2)</f>
        <v>3.88</v>
      </c>
      <c r="W32" s="159"/>
      <c r="X32" s="159" t="s">
        <v>136</v>
      </c>
      <c r="Y32" s="159" t="s">
        <v>137</v>
      </c>
      <c r="Z32" s="146"/>
      <c r="AA32" s="146"/>
      <c r="AB32" s="146"/>
      <c r="AC32" s="146"/>
      <c r="AD32" s="146"/>
      <c r="AE32" s="146"/>
      <c r="AF32" s="146"/>
      <c r="AG32" s="146" t="s">
        <v>138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77">
        <v>18</v>
      </c>
      <c r="B33" s="178" t="s">
        <v>175</v>
      </c>
      <c r="C33" s="186" t="s">
        <v>176</v>
      </c>
      <c r="D33" s="179" t="s">
        <v>133</v>
      </c>
      <c r="E33" s="180">
        <v>11.8</v>
      </c>
      <c r="F33" s="181"/>
      <c r="G33" s="182">
        <f t="shared" si="0"/>
        <v>0</v>
      </c>
      <c r="H33" s="181">
        <v>0</v>
      </c>
      <c r="I33" s="182">
        <f t="shared" si="1"/>
        <v>0</v>
      </c>
      <c r="J33" s="181">
        <v>428.5</v>
      </c>
      <c r="K33" s="182">
        <f t="shared" si="2"/>
        <v>5056.3</v>
      </c>
      <c r="L33" s="182">
        <v>21</v>
      </c>
      <c r="M33" s="182">
        <f t="shared" si="3"/>
        <v>0</v>
      </c>
      <c r="N33" s="180">
        <v>0</v>
      </c>
      <c r="O33" s="180">
        <f t="shared" si="4"/>
        <v>0</v>
      </c>
      <c r="P33" s="180">
        <v>1.26E-2</v>
      </c>
      <c r="Q33" s="180">
        <f t="shared" si="5"/>
        <v>0.15</v>
      </c>
      <c r="R33" s="182"/>
      <c r="S33" s="182" t="s">
        <v>134</v>
      </c>
      <c r="T33" s="183" t="s">
        <v>135</v>
      </c>
      <c r="U33" s="159">
        <v>0.33</v>
      </c>
      <c r="V33" s="159">
        <f t="shared" si="6"/>
        <v>3.89</v>
      </c>
      <c r="W33" s="159"/>
      <c r="X33" s="159" t="s">
        <v>136</v>
      </c>
      <c r="Y33" s="159" t="s">
        <v>137</v>
      </c>
      <c r="Z33" s="146"/>
      <c r="AA33" s="146"/>
      <c r="AB33" s="146"/>
      <c r="AC33" s="146"/>
      <c r="AD33" s="146"/>
      <c r="AE33" s="146"/>
      <c r="AF33" s="146"/>
      <c r="AG33" s="146" t="s">
        <v>138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77">
        <v>19</v>
      </c>
      <c r="B34" s="178" t="s">
        <v>177</v>
      </c>
      <c r="C34" s="186" t="s">
        <v>178</v>
      </c>
      <c r="D34" s="179" t="s">
        <v>133</v>
      </c>
      <c r="E34" s="180">
        <v>4</v>
      </c>
      <c r="F34" s="181"/>
      <c r="G34" s="182">
        <f t="shared" si="0"/>
        <v>0</v>
      </c>
      <c r="H34" s="181">
        <v>0</v>
      </c>
      <c r="I34" s="182">
        <f t="shared" si="1"/>
        <v>0</v>
      </c>
      <c r="J34" s="181">
        <v>216</v>
      </c>
      <c r="K34" s="182">
        <f t="shared" si="2"/>
        <v>864</v>
      </c>
      <c r="L34" s="182">
        <v>21</v>
      </c>
      <c r="M34" s="182">
        <f t="shared" si="3"/>
        <v>0</v>
      </c>
      <c r="N34" s="180">
        <v>0</v>
      </c>
      <c r="O34" s="180">
        <f t="shared" si="4"/>
        <v>0</v>
      </c>
      <c r="P34" s="180">
        <v>5.5E-2</v>
      </c>
      <c r="Q34" s="180">
        <f t="shared" si="5"/>
        <v>0.22</v>
      </c>
      <c r="R34" s="182"/>
      <c r="S34" s="182" t="s">
        <v>134</v>
      </c>
      <c r="T34" s="183" t="s">
        <v>135</v>
      </c>
      <c r="U34" s="159">
        <v>0.42499999999999999</v>
      </c>
      <c r="V34" s="159">
        <f t="shared" si="6"/>
        <v>1.7</v>
      </c>
      <c r="W34" s="159"/>
      <c r="X34" s="159" t="s">
        <v>136</v>
      </c>
      <c r="Y34" s="159" t="s">
        <v>137</v>
      </c>
      <c r="Z34" s="146"/>
      <c r="AA34" s="146"/>
      <c r="AB34" s="146"/>
      <c r="AC34" s="146"/>
      <c r="AD34" s="146"/>
      <c r="AE34" s="146"/>
      <c r="AF34" s="146"/>
      <c r="AG34" s="146" t="s">
        <v>138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2.5" outlineLevel="1" x14ac:dyDescent="0.2">
      <c r="A35" s="177">
        <v>20</v>
      </c>
      <c r="B35" s="178" t="s">
        <v>179</v>
      </c>
      <c r="C35" s="186" t="s">
        <v>180</v>
      </c>
      <c r="D35" s="179" t="s">
        <v>145</v>
      </c>
      <c r="E35" s="180">
        <v>3</v>
      </c>
      <c r="F35" s="181"/>
      <c r="G35" s="182">
        <f t="shared" si="0"/>
        <v>0</v>
      </c>
      <c r="H35" s="181">
        <v>0</v>
      </c>
      <c r="I35" s="182">
        <f t="shared" si="1"/>
        <v>0</v>
      </c>
      <c r="J35" s="181">
        <v>25.4</v>
      </c>
      <c r="K35" s="182">
        <f t="shared" si="2"/>
        <v>76.2</v>
      </c>
      <c r="L35" s="182">
        <v>21</v>
      </c>
      <c r="M35" s="182">
        <f t="shared" si="3"/>
        <v>0</v>
      </c>
      <c r="N35" s="180">
        <v>0</v>
      </c>
      <c r="O35" s="180">
        <f t="shared" si="4"/>
        <v>0</v>
      </c>
      <c r="P35" s="180">
        <v>0</v>
      </c>
      <c r="Q35" s="180">
        <f t="shared" si="5"/>
        <v>0</v>
      </c>
      <c r="R35" s="182"/>
      <c r="S35" s="182" t="s">
        <v>134</v>
      </c>
      <c r="T35" s="183" t="s">
        <v>135</v>
      </c>
      <c r="U35" s="159">
        <v>0.05</v>
      </c>
      <c r="V35" s="159">
        <f t="shared" si="6"/>
        <v>0.15</v>
      </c>
      <c r="W35" s="159"/>
      <c r="X35" s="159" t="s">
        <v>136</v>
      </c>
      <c r="Y35" s="159" t="s">
        <v>137</v>
      </c>
      <c r="Z35" s="146"/>
      <c r="AA35" s="146"/>
      <c r="AB35" s="146"/>
      <c r="AC35" s="146"/>
      <c r="AD35" s="146"/>
      <c r="AE35" s="146"/>
      <c r="AF35" s="146"/>
      <c r="AG35" s="146" t="s">
        <v>138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77">
        <v>21</v>
      </c>
      <c r="B36" s="178" t="s">
        <v>181</v>
      </c>
      <c r="C36" s="186" t="s">
        <v>182</v>
      </c>
      <c r="D36" s="179" t="s">
        <v>133</v>
      </c>
      <c r="E36" s="180">
        <v>6</v>
      </c>
      <c r="F36" s="181"/>
      <c r="G36" s="182">
        <f t="shared" si="0"/>
        <v>0</v>
      </c>
      <c r="H36" s="181">
        <v>34.17</v>
      </c>
      <c r="I36" s="182">
        <f t="shared" si="1"/>
        <v>205.02</v>
      </c>
      <c r="J36" s="181">
        <v>526.83000000000004</v>
      </c>
      <c r="K36" s="182">
        <f t="shared" si="2"/>
        <v>3160.98</v>
      </c>
      <c r="L36" s="182">
        <v>21</v>
      </c>
      <c r="M36" s="182">
        <f t="shared" si="3"/>
        <v>0</v>
      </c>
      <c r="N36" s="180">
        <v>1.17E-3</v>
      </c>
      <c r="O36" s="180">
        <f t="shared" si="4"/>
        <v>0.01</v>
      </c>
      <c r="P36" s="180">
        <v>7.5999999999999998E-2</v>
      </c>
      <c r="Q36" s="180">
        <f t="shared" si="5"/>
        <v>0.46</v>
      </c>
      <c r="R36" s="182"/>
      <c r="S36" s="182" t="s">
        <v>134</v>
      </c>
      <c r="T36" s="183" t="s">
        <v>135</v>
      </c>
      <c r="U36" s="159">
        <v>0.93899999999999995</v>
      </c>
      <c r="V36" s="159">
        <f t="shared" si="6"/>
        <v>5.63</v>
      </c>
      <c r="W36" s="159"/>
      <c r="X36" s="159" t="s">
        <v>136</v>
      </c>
      <c r="Y36" s="159" t="s">
        <v>137</v>
      </c>
      <c r="Z36" s="146"/>
      <c r="AA36" s="146"/>
      <c r="AB36" s="146"/>
      <c r="AC36" s="146"/>
      <c r="AD36" s="146"/>
      <c r="AE36" s="146"/>
      <c r="AF36" s="146"/>
      <c r="AG36" s="146" t="s">
        <v>138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22.5" outlineLevel="1" x14ac:dyDescent="0.2">
      <c r="A37" s="177">
        <v>22</v>
      </c>
      <c r="B37" s="178" t="s">
        <v>183</v>
      </c>
      <c r="C37" s="186" t="s">
        <v>184</v>
      </c>
      <c r="D37" s="179" t="s">
        <v>133</v>
      </c>
      <c r="E37" s="180">
        <v>3</v>
      </c>
      <c r="F37" s="181"/>
      <c r="G37" s="182">
        <f t="shared" si="0"/>
        <v>0</v>
      </c>
      <c r="H37" s="181">
        <v>0</v>
      </c>
      <c r="I37" s="182">
        <f t="shared" si="1"/>
        <v>0</v>
      </c>
      <c r="J37" s="181">
        <v>340.5</v>
      </c>
      <c r="K37" s="182">
        <f t="shared" si="2"/>
        <v>1021.5</v>
      </c>
      <c r="L37" s="182">
        <v>21</v>
      </c>
      <c r="M37" s="182">
        <f t="shared" si="3"/>
        <v>0</v>
      </c>
      <c r="N37" s="180">
        <v>0</v>
      </c>
      <c r="O37" s="180">
        <f t="shared" si="4"/>
        <v>0</v>
      </c>
      <c r="P37" s="180">
        <v>6.0999999999999999E-2</v>
      </c>
      <c r="Q37" s="180">
        <f t="shared" si="5"/>
        <v>0.18</v>
      </c>
      <c r="R37" s="182"/>
      <c r="S37" s="182" t="s">
        <v>134</v>
      </c>
      <c r="T37" s="183" t="s">
        <v>135</v>
      </c>
      <c r="U37" s="159">
        <v>0.67</v>
      </c>
      <c r="V37" s="159">
        <f t="shared" si="6"/>
        <v>2.0099999999999998</v>
      </c>
      <c r="W37" s="159"/>
      <c r="X37" s="159" t="s">
        <v>136</v>
      </c>
      <c r="Y37" s="159" t="s">
        <v>137</v>
      </c>
      <c r="Z37" s="146"/>
      <c r="AA37" s="146"/>
      <c r="AB37" s="146"/>
      <c r="AC37" s="146"/>
      <c r="AD37" s="146"/>
      <c r="AE37" s="146"/>
      <c r="AF37" s="146"/>
      <c r="AG37" s="146" t="s">
        <v>138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7">
        <v>23</v>
      </c>
      <c r="B38" s="178" t="s">
        <v>185</v>
      </c>
      <c r="C38" s="186" t="s">
        <v>186</v>
      </c>
      <c r="D38" s="179" t="s">
        <v>133</v>
      </c>
      <c r="E38" s="180">
        <v>3</v>
      </c>
      <c r="F38" s="181"/>
      <c r="G38" s="182">
        <f t="shared" si="0"/>
        <v>0</v>
      </c>
      <c r="H38" s="181">
        <v>0</v>
      </c>
      <c r="I38" s="182">
        <f t="shared" si="1"/>
        <v>0</v>
      </c>
      <c r="J38" s="181">
        <v>166.5</v>
      </c>
      <c r="K38" s="182">
        <f t="shared" si="2"/>
        <v>499.5</v>
      </c>
      <c r="L38" s="182">
        <v>21</v>
      </c>
      <c r="M38" s="182">
        <f t="shared" si="3"/>
        <v>0</v>
      </c>
      <c r="N38" s="180">
        <v>0</v>
      </c>
      <c r="O38" s="180">
        <f t="shared" si="4"/>
        <v>0</v>
      </c>
      <c r="P38" s="180">
        <v>6.8000000000000005E-2</v>
      </c>
      <c r="Q38" s="180">
        <f t="shared" si="5"/>
        <v>0.2</v>
      </c>
      <c r="R38" s="182"/>
      <c r="S38" s="182" t="s">
        <v>134</v>
      </c>
      <c r="T38" s="183" t="s">
        <v>135</v>
      </c>
      <c r="U38" s="159">
        <v>0.3</v>
      </c>
      <c r="V38" s="159">
        <f t="shared" si="6"/>
        <v>0.9</v>
      </c>
      <c r="W38" s="159"/>
      <c r="X38" s="159" t="s">
        <v>136</v>
      </c>
      <c r="Y38" s="159" t="s">
        <v>137</v>
      </c>
      <c r="Z38" s="146"/>
      <c r="AA38" s="146"/>
      <c r="AB38" s="146"/>
      <c r="AC38" s="146"/>
      <c r="AD38" s="146"/>
      <c r="AE38" s="146"/>
      <c r="AF38" s="146"/>
      <c r="AG38" s="146" t="s">
        <v>138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x14ac:dyDescent="0.2">
      <c r="A39" s="163" t="s">
        <v>129</v>
      </c>
      <c r="B39" s="164" t="s">
        <v>82</v>
      </c>
      <c r="C39" s="185" t="s">
        <v>83</v>
      </c>
      <c r="D39" s="165"/>
      <c r="E39" s="166"/>
      <c r="F39" s="167"/>
      <c r="G39" s="167">
        <f>SUMIF(AG40:AG47,"&lt;&gt;NOR",G40:G47)</f>
        <v>0</v>
      </c>
      <c r="H39" s="167"/>
      <c r="I39" s="167">
        <f>SUM(I40:I47)</f>
        <v>0</v>
      </c>
      <c r="J39" s="167"/>
      <c r="K39" s="167">
        <f>SUM(K40:K47)</f>
        <v>1347.2</v>
      </c>
      <c r="L39" s="167"/>
      <c r="M39" s="167">
        <f>SUM(M40:M47)</f>
        <v>0</v>
      </c>
      <c r="N39" s="166"/>
      <c r="O39" s="166">
        <f>SUM(O40:O47)</f>
        <v>0</v>
      </c>
      <c r="P39" s="166"/>
      <c r="Q39" s="166">
        <f>SUM(Q40:Q47)</f>
        <v>0</v>
      </c>
      <c r="R39" s="167"/>
      <c r="S39" s="167"/>
      <c r="T39" s="168"/>
      <c r="U39" s="162"/>
      <c r="V39" s="162">
        <f>SUM(V40:V47)</f>
        <v>2.19</v>
      </c>
      <c r="W39" s="162"/>
      <c r="X39" s="162"/>
      <c r="Y39" s="162"/>
      <c r="AG39" t="s">
        <v>130</v>
      </c>
    </row>
    <row r="40" spans="1:60" outlineLevel="1" x14ac:dyDescent="0.2">
      <c r="A40" s="170">
        <v>24</v>
      </c>
      <c r="B40" s="171" t="s">
        <v>187</v>
      </c>
      <c r="C40" s="187" t="s">
        <v>188</v>
      </c>
      <c r="D40" s="172" t="s">
        <v>189</v>
      </c>
      <c r="E40" s="173">
        <v>2.5710000000000002</v>
      </c>
      <c r="F40" s="174"/>
      <c r="G40" s="175">
        <f>ROUND(E40*F40,2)</f>
        <v>0</v>
      </c>
      <c r="H40" s="174">
        <v>0</v>
      </c>
      <c r="I40" s="175">
        <f>ROUND(E40*H40,2)</f>
        <v>0</v>
      </c>
      <c r="J40" s="174">
        <v>524</v>
      </c>
      <c r="K40" s="175">
        <f>ROUND(E40*J40,2)</f>
        <v>1347.2</v>
      </c>
      <c r="L40" s="175">
        <v>21</v>
      </c>
      <c r="M40" s="175">
        <f>G40*(1+L40/100)</f>
        <v>0</v>
      </c>
      <c r="N40" s="173">
        <v>0</v>
      </c>
      <c r="O40" s="173">
        <f>ROUND(E40*N40,2)</f>
        <v>0</v>
      </c>
      <c r="P40" s="173">
        <v>0</v>
      </c>
      <c r="Q40" s="173">
        <f>ROUND(E40*P40,2)</f>
        <v>0</v>
      </c>
      <c r="R40" s="175"/>
      <c r="S40" s="175" t="s">
        <v>134</v>
      </c>
      <c r="T40" s="176" t="s">
        <v>135</v>
      </c>
      <c r="U40" s="159">
        <v>0.85199999999999998</v>
      </c>
      <c r="V40" s="159">
        <f>ROUND(E40*U40,2)</f>
        <v>2.19</v>
      </c>
      <c r="W40" s="159"/>
      <c r="X40" s="159" t="s">
        <v>136</v>
      </c>
      <c r="Y40" s="159" t="s">
        <v>137</v>
      </c>
      <c r="Z40" s="146"/>
      <c r="AA40" s="146"/>
      <c r="AB40" s="146"/>
      <c r="AC40" s="146"/>
      <c r="AD40" s="146"/>
      <c r="AE40" s="146"/>
      <c r="AF40" s="146"/>
      <c r="AG40" s="146" t="s">
        <v>138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2" x14ac:dyDescent="0.2">
      <c r="A41" s="156"/>
      <c r="B41" s="157"/>
      <c r="C41" s="188" t="s">
        <v>190</v>
      </c>
      <c r="D41" s="160"/>
      <c r="E41" s="161">
        <v>0.34899999999999998</v>
      </c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6"/>
      <c r="AA41" s="146"/>
      <c r="AB41" s="146"/>
      <c r="AC41" s="146"/>
      <c r="AD41" s="146"/>
      <c r="AE41" s="146"/>
      <c r="AF41" s="146"/>
      <c r="AG41" s="146" t="s">
        <v>191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6"/>
      <c r="B42" s="157"/>
      <c r="C42" s="188" t="s">
        <v>192</v>
      </c>
      <c r="D42" s="160"/>
      <c r="E42" s="161">
        <v>1.9790000000000001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6"/>
      <c r="AA42" s="146"/>
      <c r="AB42" s="146"/>
      <c r="AC42" s="146"/>
      <c r="AD42" s="146"/>
      <c r="AE42" s="146"/>
      <c r="AF42" s="146"/>
      <c r="AG42" s="146" t="s">
        <v>191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6"/>
      <c r="B43" s="157"/>
      <c r="C43" s="188" t="s">
        <v>193</v>
      </c>
      <c r="D43" s="160"/>
      <c r="E43" s="161">
        <v>1.2E-2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6"/>
      <c r="AA43" s="146"/>
      <c r="AB43" s="146"/>
      <c r="AC43" s="146"/>
      <c r="AD43" s="146"/>
      <c r="AE43" s="146"/>
      <c r="AF43" s="146"/>
      <c r="AG43" s="146" t="s">
        <v>191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6"/>
      <c r="B44" s="157"/>
      <c r="C44" s="188" t="s">
        <v>194</v>
      </c>
      <c r="D44" s="160"/>
      <c r="E44" s="161">
        <v>0.01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6"/>
      <c r="AA44" s="146"/>
      <c r="AB44" s="146"/>
      <c r="AC44" s="146"/>
      <c r="AD44" s="146"/>
      <c r="AE44" s="146"/>
      <c r="AF44" s="146"/>
      <c r="AG44" s="146" t="s">
        <v>191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">
      <c r="A45" s="156"/>
      <c r="B45" s="157"/>
      <c r="C45" s="188" t="s">
        <v>195</v>
      </c>
      <c r="D45" s="160"/>
      <c r="E45" s="161">
        <v>5.0999999999999997E-2</v>
      </c>
      <c r="F45" s="159"/>
      <c r="G45" s="159"/>
      <c r="H45" s="159"/>
      <c r="I45" s="159"/>
      <c r="J45" s="159"/>
      <c r="K45" s="159"/>
      <c r="L45" s="159"/>
      <c r="M45" s="159"/>
      <c r="N45" s="158"/>
      <c r="O45" s="158"/>
      <c r="P45" s="158"/>
      <c r="Q45" s="158"/>
      <c r="R45" s="159"/>
      <c r="S45" s="159"/>
      <c r="T45" s="159"/>
      <c r="U45" s="159"/>
      <c r="V45" s="159"/>
      <c r="W45" s="159"/>
      <c r="X45" s="159"/>
      <c r="Y45" s="159"/>
      <c r="Z45" s="146"/>
      <c r="AA45" s="146"/>
      <c r="AB45" s="146"/>
      <c r="AC45" s="146"/>
      <c r="AD45" s="146"/>
      <c r="AE45" s="146"/>
      <c r="AF45" s="146"/>
      <c r="AG45" s="146" t="s">
        <v>191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">
      <c r="A46" s="156"/>
      <c r="B46" s="157"/>
      <c r="C46" s="188" t="s">
        <v>196</v>
      </c>
      <c r="D46" s="160"/>
      <c r="E46" s="161">
        <v>0.11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6"/>
      <c r="AA46" s="146"/>
      <c r="AB46" s="146"/>
      <c r="AC46" s="146"/>
      <c r="AD46" s="146"/>
      <c r="AE46" s="146"/>
      <c r="AF46" s="146"/>
      <c r="AG46" s="146" t="s">
        <v>191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">
      <c r="A47" s="156"/>
      <c r="B47" s="157"/>
      <c r="C47" s="188" t="s">
        <v>197</v>
      </c>
      <c r="D47" s="160"/>
      <c r="E47" s="161">
        <v>0.06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6"/>
      <c r="AA47" s="146"/>
      <c r="AB47" s="146"/>
      <c r="AC47" s="146"/>
      <c r="AD47" s="146"/>
      <c r="AE47" s="146"/>
      <c r="AF47" s="146"/>
      <c r="AG47" s="146" t="s">
        <v>191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x14ac:dyDescent="0.2">
      <c r="A48" s="163" t="s">
        <v>129</v>
      </c>
      <c r="B48" s="164" t="s">
        <v>84</v>
      </c>
      <c r="C48" s="185" t="s">
        <v>85</v>
      </c>
      <c r="D48" s="165"/>
      <c r="E48" s="166"/>
      <c r="F48" s="167"/>
      <c r="G48" s="167">
        <f>SUMIF(AG49:AG50,"&lt;&gt;NOR",G49:G50)</f>
        <v>0</v>
      </c>
      <c r="H48" s="167"/>
      <c r="I48" s="167">
        <f>SUM(I49:I50)</f>
        <v>20203.2</v>
      </c>
      <c r="J48" s="167"/>
      <c r="K48" s="167">
        <f>SUM(K49:K50)</f>
        <v>2898</v>
      </c>
      <c r="L48" s="167"/>
      <c r="M48" s="167">
        <f>SUM(M49:M50)</f>
        <v>0</v>
      </c>
      <c r="N48" s="166"/>
      <c r="O48" s="166">
        <f>SUM(O49:O50)</f>
        <v>0.3</v>
      </c>
      <c r="P48" s="166"/>
      <c r="Q48" s="166">
        <f>SUM(Q49:Q50)</f>
        <v>0</v>
      </c>
      <c r="R48" s="167"/>
      <c r="S48" s="167"/>
      <c r="T48" s="168"/>
      <c r="U48" s="162"/>
      <c r="V48" s="162">
        <f>SUM(V49:V50)</f>
        <v>1.08</v>
      </c>
      <c r="W48" s="162"/>
      <c r="X48" s="162"/>
      <c r="Y48" s="162"/>
      <c r="AG48" t="s">
        <v>130</v>
      </c>
    </row>
    <row r="49" spans="1:60" ht="33.75" outlineLevel="1" x14ac:dyDescent="0.2">
      <c r="A49" s="177">
        <v>25</v>
      </c>
      <c r="B49" s="178" t="s">
        <v>198</v>
      </c>
      <c r="C49" s="186" t="s">
        <v>199</v>
      </c>
      <c r="D49" s="179" t="s">
        <v>133</v>
      </c>
      <c r="E49" s="180">
        <v>8.2799999999999994</v>
      </c>
      <c r="F49" s="181"/>
      <c r="G49" s="182">
        <f>ROUND(E49*F49,2)</f>
        <v>0</v>
      </c>
      <c r="H49" s="181">
        <v>0</v>
      </c>
      <c r="I49" s="182">
        <f>ROUND(E49*H49,2)</f>
        <v>0</v>
      </c>
      <c r="J49" s="181">
        <v>350</v>
      </c>
      <c r="K49" s="182">
        <f>ROUND(E49*J49,2)</f>
        <v>2898</v>
      </c>
      <c r="L49" s="182">
        <v>21</v>
      </c>
      <c r="M49" s="182">
        <f>G49*(1+L49/100)</f>
        <v>0</v>
      </c>
      <c r="N49" s="180">
        <v>1.6000000000000001E-4</v>
      </c>
      <c r="O49" s="180">
        <f>ROUND(E49*N49,2)</f>
        <v>0</v>
      </c>
      <c r="P49" s="180">
        <v>0</v>
      </c>
      <c r="Q49" s="180">
        <f>ROUND(E49*P49,2)</f>
        <v>0</v>
      </c>
      <c r="R49" s="182"/>
      <c r="S49" s="182" t="s">
        <v>148</v>
      </c>
      <c r="T49" s="183" t="s">
        <v>151</v>
      </c>
      <c r="U49" s="159">
        <v>0.13</v>
      </c>
      <c r="V49" s="159">
        <f>ROUND(E49*U49,2)</f>
        <v>1.08</v>
      </c>
      <c r="W49" s="159"/>
      <c r="X49" s="159" t="s">
        <v>136</v>
      </c>
      <c r="Y49" s="159" t="s">
        <v>137</v>
      </c>
      <c r="Z49" s="146"/>
      <c r="AA49" s="146"/>
      <c r="AB49" s="146"/>
      <c r="AC49" s="146"/>
      <c r="AD49" s="146"/>
      <c r="AE49" s="146"/>
      <c r="AF49" s="146"/>
      <c r="AG49" s="146" t="s">
        <v>138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2.5" outlineLevel="1" x14ac:dyDescent="0.2">
      <c r="A50" s="177">
        <v>26</v>
      </c>
      <c r="B50" s="178" t="s">
        <v>200</v>
      </c>
      <c r="C50" s="186" t="s">
        <v>201</v>
      </c>
      <c r="D50" s="179" t="s">
        <v>133</v>
      </c>
      <c r="E50" s="180">
        <v>16.559999999999999</v>
      </c>
      <c r="F50" s="181"/>
      <c r="G50" s="182">
        <f>ROUND(E50*F50,2)</f>
        <v>0</v>
      </c>
      <c r="H50" s="181">
        <v>1220</v>
      </c>
      <c r="I50" s="182">
        <f>ROUND(E50*H50,2)</f>
        <v>20203.2</v>
      </c>
      <c r="J50" s="181">
        <v>0</v>
      </c>
      <c r="K50" s="182">
        <f>ROUND(E50*J50,2)</f>
        <v>0</v>
      </c>
      <c r="L50" s="182">
        <v>21</v>
      </c>
      <c r="M50" s="182">
        <f>G50*(1+L50/100)</f>
        <v>0</v>
      </c>
      <c r="N50" s="180">
        <v>1.7999999999999999E-2</v>
      </c>
      <c r="O50" s="180">
        <f>ROUND(E50*N50,2)</f>
        <v>0.3</v>
      </c>
      <c r="P50" s="180">
        <v>0</v>
      </c>
      <c r="Q50" s="180">
        <f>ROUND(E50*P50,2)</f>
        <v>0</v>
      </c>
      <c r="R50" s="182" t="s">
        <v>202</v>
      </c>
      <c r="S50" s="182" t="s">
        <v>134</v>
      </c>
      <c r="T50" s="183" t="s">
        <v>135</v>
      </c>
      <c r="U50" s="159">
        <v>0</v>
      </c>
      <c r="V50" s="159">
        <f>ROUND(E50*U50,2)</f>
        <v>0</v>
      </c>
      <c r="W50" s="159"/>
      <c r="X50" s="159" t="s">
        <v>203</v>
      </c>
      <c r="Y50" s="159" t="s">
        <v>137</v>
      </c>
      <c r="Z50" s="146"/>
      <c r="AA50" s="146"/>
      <c r="AB50" s="146"/>
      <c r="AC50" s="146"/>
      <c r="AD50" s="146"/>
      <c r="AE50" s="146"/>
      <c r="AF50" s="146"/>
      <c r="AG50" s="146" t="s">
        <v>204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x14ac:dyDescent="0.2">
      <c r="A51" s="163" t="s">
        <v>129</v>
      </c>
      <c r="B51" s="164" t="s">
        <v>86</v>
      </c>
      <c r="C51" s="185" t="s">
        <v>87</v>
      </c>
      <c r="D51" s="165"/>
      <c r="E51" s="166"/>
      <c r="F51" s="167"/>
      <c r="G51" s="167">
        <f>SUMIF(AG52:AG62,"&lt;&gt;NOR",G52:G62)</f>
        <v>0</v>
      </c>
      <c r="H51" s="167"/>
      <c r="I51" s="167">
        <f>SUM(I52:I62)</f>
        <v>19982</v>
      </c>
      <c r="J51" s="167"/>
      <c r="K51" s="167">
        <f>SUM(K52:K62)</f>
        <v>35856.699999999997</v>
      </c>
      <c r="L51" s="167"/>
      <c r="M51" s="167">
        <f>SUM(M52:M62)</f>
        <v>0</v>
      </c>
      <c r="N51" s="166"/>
      <c r="O51" s="166">
        <f>SUM(O52:O62)</f>
        <v>0.06</v>
      </c>
      <c r="P51" s="166"/>
      <c r="Q51" s="166">
        <f>SUM(Q52:Q62)</f>
        <v>0</v>
      </c>
      <c r="R51" s="167"/>
      <c r="S51" s="167"/>
      <c r="T51" s="168"/>
      <c r="U51" s="162"/>
      <c r="V51" s="162">
        <f>SUM(V52:V62)</f>
        <v>4.5599999999999996</v>
      </c>
      <c r="W51" s="162"/>
      <c r="X51" s="162"/>
      <c r="Y51" s="162"/>
      <c r="AG51" t="s">
        <v>130</v>
      </c>
    </row>
    <row r="52" spans="1:60" outlineLevel="1" x14ac:dyDescent="0.2">
      <c r="A52" s="177">
        <v>27</v>
      </c>
      <c r="B52" s="178" t="s">
        <v>205</v>
      </c>
      <c r="C52" s="186" t="s">
        <v>206</v>
      </c>
      <c r="D52" s="179" t="s">
        <v>145</v>
      </c>
      <c r="E52" s="180">
        <v>2</v>
      </c>
      <c r="F52" s="181"/>
      <c r="G52" s="182">
        <f t="shared" ref="G52:G62" si="7">ROUND(E52*F52,2)</f>
        <v>0</v>
      </c>
      <c r="H52" s="181">
        <v>0</v>
      </c>
      <c r="I52" s="182">
        <f t="shared" ref="I52:I62" si="8">ROUND(E52*H52,2)</f>
        <v>0</v>
      </c>
      <c r="J52" s="181">
        <v>932</v>
      </c>
      <c r="K52" s="182">
        <f t="shared" ref="K52:K62" si="9">ROUND(E52*J52,2)</f>
        <v>1864</v>
      </c>
      <c r="L52" s="182">
        <v>21</v>
      </c>
      <c r="M52" s="182">
        <f t="shared" ref="M52:M62" si="10">G52*(1+L52/100)</f>
        <v>0</v>
      </c>
      <c r="N52" s="180">
        <v>0</v>
      </c>
      <c r="O52" s="180">
        <f t="shared" ref="O52:O62" si="11">ROUND(E52*N52,2)</f>
        <v>0</v>
      </c>
      <c r="P52" s="180">
        <v>0</v>
      </c>
      <c r="Q52" s="180">
        <f t="shared" ref="Q52:Q62" si="12">ROUND(E52*P52,2)</f>
        <v>0</v>
      </c>
      <c r="R52" s="182"/>
      <c r="S52" s="182" t="s">
        <v>134</v>
      </c>
      <c r="T52" s="183" t="s">
        <v>135</v>
      </c>
      <c r="U52" s="159">
        <v>1.45</v>
      </c>
      <c r="V52" s="159">
        <f t="shared" ref="V52:V62" si="13">ROUND(E52*U52,2)</f>
        <v>2.9</v>
      </c>
      <c r="W52" s="159"/>
      <c r="X52" s="159" t="s">
        <v>136</v>
      </c>
      <c r="Y52" s="159" t="s">
        <v>137</v>
      </c>
      <c r="Z52" s="146"/>
      <c r="AA52" s="146"/>
      <c r="AB52" s="146"/>
      <c r="AC52" s="146"/>
      <c r="AD52" s="146"/>
      <c r="AE52" s="146"/>
      <c r="AF52" s="146"/>
      <c r="AG52" s="146" t="s">
        <v>138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77">
        <v>28</v>
      </c>
      <c r="B53" s="178" t="s">
        <v>207</v>
      </c>
      <c r="C53" s="186" t="s">
        <v>208</v>
      </c>
      <c r="D53" s="179" t="s">
        <v>145</v>
      </c>
      <c r="E53" s="180">
        <v>1</v>
      </c>
      <c r="F53" s="181"/>
      <c r="G53" s="182">
        <f t="shared" si="7"/>
        <v>0</v>
      </c>
      <c r="H53" s="181">
        <v>0</v>
      </c>
      <c r="I53" s="182">
        <f t="shared" si="8"/>
        <v>0</v>
      </c>
      <c r="J53" s="181">
        <v>70.7</v>
      </c>
      <c r="K53" s="182">
        <f t="shared" si="9"/>
        <v>70.7</v>
      </c>
      <c r="L53" s="182">
        <v>21</v>
      </c>
      <c r="M53" s="182">
        <f t="shared" si="10"/>
        <v>0</v>
      </c>
      <c r="N53" s="180">
        <v>0</v>
      </c>
      <c r="O53" s="180">
        <f t="shared" si="11"/>
        <v>0</v>
      </c>
      <c r="P53" s="180">
        <v>1.8E-3</v>
      </c>
      <c r="Q53" s="180">
        <f t="shared" si="12"/>
        <v>0</v>
      </c>
      <c r="R53" s="182"/>
      <c r="S53" s="182" t="s">
        <v>134</v>
      </c>
      <c r="T53" s="183" t="s">
        <v>135</v>
      </c>
      <c r="U53" s="159">
        <v>0.11</v>
      </c>
      <c r="V53" s="159">
        <f t="shared" si="13"/>
        <v>0.11</v>
      </c>
      <c r="W53" s="159"/>
      <c r="X53" s="159" t="s">
        <v>136</v>
      </c>
      <c r="Y53" s="159" t="s">
        <v>137</v>
      </c>
      <c r="Z53" s="146"/>
      <c r="AA53" s="146"/>
      <c r="AB53" s="146"/>
      <c r="AC53" s="146"/>
      <c r="AD53" s="146"/>
      <c r="AE53" s="146"/>
      <c r="AF53" s="146"/>
      <c r="AG53" s="146" t="s">
        <v>138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">
      <c r="A54" s="177">
        <v>29</v>
      </c>
      <c r="B54" s="178" t="s">
        <v>209</v>
      </c>
      <c r="C54" s="186" t="s">
        <v>210</v>
      </c>
      <c r="D54" s="179" t="s">
        <v>145</v>
      </c>
      <c r="E54" s="180">
        <v>2</v>
      </c>
      <c r="F54" s="181"/>
      <c r="G54" s="182">
        <f t="shared" si="7"/>
        <v>0</v>
      </c>
      <c r="H54" s="181">
        <v>0</v>
      </c>
      <c r="I54" s="182">
        <f t="shared" si="8"/>
        <v>0</v>
      </c>
      <c r="J54" s="181">
        <v>545</v>
      </c>
      <c r="K54" s="182">
        <f t="shared" si="9"/>
        <v>1090</v>
      </c>
      <c r="L54" s="182">
        <v>21</v>
      </c>
      <c r="M54" s="182">
        <f t="shared" si="10"/>
        <v>0</v>
      </c>
      <c r="N54" s="180">
        <v>0</v>
      </c>
      <c r="O54" s="180">
        <f t="shared" si="11"/>
        <v>0</v>
      </c>
      <c r="P54" s="180">
        <v>0</v>
      </c>
      <c r="Q54" s="180">
        <f t="shared" si="12"/>
        <v>0</v>
      </c>
      <c r="R54" s="182"/>
      <c r="S54" s="182" t="s">
        <v>134</v>
      </c>
      <c r="T54" s="183" t="s">
        <v>135</v>
      </c>
      <c r="U54" s="159">
        <v>0.77500000000000002</v>
      </c>
      <c r="V54" s="159">
        <f t="shared" si="13"/>
        <v>1.55</v>
      </c>
      <c r="W54" s="159"/>
      <c r="X54" s="159" t="s">
        <v>136</v>
      </c>
      <c r="Y54" s="159" t="s">
        <v>137</v>
      </c>
      <c r="Z54" s="146"/>
      <c r="AA54" s="146"/>
      <c r="AB54" s="146"/>
      <c r="AC54" s="146"/>
      <c r="AD54" s="146"/>
      <c r="AE54" s="146"/>
      <c r="AF54" s="146"/>
      <c r="AG54" s="146" t="s">
        <v>138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ht="22.5" outlineLevel="1" x14ac:dyDescent="0.2">
      <c r="A55" s="177">
        <v>30</v>
      </c>
      <c r="B55" s="178" t="s">
        <v>211</v>
      </c>
      <c r="C55" s="186" t="s">
        <v>212</v>
      </c>
      <c r="D55" s="179" t="s">
        <v>0</v>
      </c>
      <c r="E55" s="180">
        <v>230</v>
      </c>
      <c r="F55" s="181"/>
      <c r="G55" s="182">
        <f t="shared" si="7"/>
        <v>0</v>
      </c>
      <c r="H55" s="181">
        <v>0</v>
      </c>
      <c r="I55" s="182">
        <f t="shared" si="8"/>
        <v>0</v>
      </c>
      <c r="J55" s="181">
        <v>1.4</v>
      </c>
      <c r="K55" s="182">
        <f t="shared" si="9"/>
        <v>322</v>
      </c>
      <c r="L55" s="182">
        <v>21</v>
      </c>
      <c r="M55" s="182">
        <f t="shared" si="10"/>
        <v>0</v>
      </c>
      <c r="N55" s="180">
        <v>0</v>
      </c>
      <c r="O55" s="180">
        <f t="shared" si="11"/>
        <v>0</v>
      </c>
      <c r="P55" s="180">
        <v>0</v>
      </c>
      <c r="Q55" s="180">
        <f t="shared" si="12"/>
        <v>0</v>
      </c>
      <c r="R55" s="182"/>
      <c r="S55" s="182" t="s">
        <v>134</v>
      </c>
      <c r="T55" s="183" t="s">
        <v>135</v>
      </c>
      <c r="U55" s="159">
        <v>0</v>
      </c>
      <c r="V55" s="159">
        <f t="shared" si="13"/>
        <v>0</v>
      </c>
      <c r="W55" s="159"/>
      <c r="X55" s="159" t="s">
        <v>136</v>
      </c>
      <c r="Y55" s="159" t="s">
        <v>137</v>
      </c>
      <c r="Z55" s="146"/>
      <c r="AA55" s="146"/>
      <c r="AB55" s="146"/>
      <c r="AC55" s="146"/>
      <c r="AD55" s="146"/>
      <c r="AE55" s="146"/>
      <c r="AF55" s="146"/>
      <c r="AG55" s="146" t="s">
        <v>138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ht="45" outlineLevel="1" x14ac:dyDescent="0.2">
      <c r="A56" s="177">
        <v>31</v>
      </c>
      <c r="B56" s="178" t="s">
        <v>213</v>
      </c>
      <c r="C56" s="186" t="s">
        <v>520</v>
      </c>
      <c r="D56" s="179" t="s">
        <v>171</v>
      </c>
      <c r="E56" s="180">
        <v>2</v>
      </c>
      <c r="F56" s="181"/>
      <c r="G56" s="182">
        <f t="shared" si="7"/>
        <v>0</v>
      </c>
      <c r="H56" s="181">
        <v>0</v>
      </c>
      <c r="I56" s="182">
        <f t="shared" si="8"/>
        <v>0</v>
      </c>
      <c r="J56" s="181">
        <v>2980</v>
      </c>
      <c r="K56" s="182">
        <f t="shared" si="9"/>
        <v>5960</v>
      </c>
      <c r="L56" s="182">
        <v>21</v>
      </c>
      <c r="M56" s="182">
        <f t="shared" si="10"/>
        <v>0</v>
      </c>
      <c r="N56" s="180">
        <v>0</v>
      </c>
      <c r="O56" s="180">
        <f t="shared" si="11"/>
        <v>0</v>
      </c>
      <c r="P56" s="180">
        <v>0</v>
      </c>
      <c r="Q56" s="180">
        <f t="shared" si="12"/>
        <v>0</v>
      </c>
      <c r="R56" s="182"/>
      <c r="S56" s="182" t="s">
        <v>148</v>
      </c>
      <c r="T56" s="183" t="s">
        <v>151</v>
      </c>
      <c r="U56" s="159">
        <v>0</v>
      </c>
      <c r="V56" s="159">
        <f t="shared" si="13"/>
        <v>0</v>
      </c>
      <c r="W56" s="159"/>
      <c r="X56" s="159" t="s">
        <v>136</v>
      </c>
      <c r="Y56" s="159" t="s">
        <v>137</v>
      </c>
      <c r="Z56" s="146"/>
      <c r="AA56" s="146"/>
      <c r="AB56" s="146"/>
      <c r="AC56" s="146"/>
      <c r="AD56" s="146"/>
      <c r="AE56" s="146"/>
      <c r="AF56" s="146"/>
      <c r="AG56" s="146" t="s">
        <v>138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">
      <c r="A57" s="177">
        <v>32</v>
      </c>
      <c r="B57" s="178" t="s">
        <v>214</v>
      </c>
      <c r="C57" s="186" t="s">
        <v>215</v>
      </c>
      <c r="D57" s="179" t="s">
        <v>171</v>
      </c>
      <c r="E57" s="180">
        <v>1</v>
      </c>
      <c r="F57" s="181"/>
      <c r="G57" s="182">
        <f t="shared" si="7"/>
        <v>0</v>
      </c>
      <c r="H57" s="181">
        <v>0</v>
      </c>
      <c r="I57" s="182">
        <f t="shared" si="8"/>
        <v>0</v>
      </c>
      <c r="J57" s="181">
        <v>9800</v>
      </c>
      <c r="K57" s="182">
        <f t="shared" si="9"/>
        <v>9800</v>
      </c>
      <c r="L57" s="182">
        <v>21</v>
      </c>
      <c r="M57" s="182">
        <f t="shared" si="10"/>
        <v>0</v>
      </c>
      <c r="N57" s="180">
        <v>0</v>
      </c>
      <c r="O57" s="180">
        <f t="shared" si="11"/>
        <v>0</v>
      </c>
      <c r="P57" s="180">
        <v>0</v>
      </c>
      <c r="Q57" s="180">
        <f t="shared" si="12"/>
        <v>0</v>
      </c>
      <c r="R57" s="182"/>
      <c r="S57" s="182" t="s">
        <v>148</v>
      </c>
      <c r="T57" s="183" t="s">
        <v>151</v>
      </c>
      <c r="U57" s="159">
        <v>0</v>
      </c>
      <c r="V57" s="159">
        <f t="shared" si="13"/>
        <v>0</v>
      </c>
      <c r="W57" s="159"/>
      <c r="X57" s="159" t="s">
        <v>136</v>
      </c>
      <c r="Y57" s="159" t="s">
        <v>137</v>
      </c>
      <c r="Z57" s="146"/>
      <c r="AA57" s="146"/>
      <c r="AB57" s="146"/>
      <c r="AC57" s="146"/>
      <c r="AD57" s="146"/>
      <c r="AE57" s="146"/>
      <c r="AF57" s="146"/>
      <c r="AG57" s="146" t="s">
        <v>138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ht="22.5" outlineLevel="1" x14ac:dyDescent="0.2">
      <c r="A58" s="177">
        <v>33</v>
      </c>
      <c r="B58" s="178" t="s">
        <v>216</v>
      </c>
      <c r="C58" s="186" t="s">
        <v>217</v>
      </c>
      <c r="D58" s="179" t="s">
        <v>154</v>
      </c>
      <c r="E58" s="180">
        <v>1</v>
      </c>
      <c r="F58" s="181"/>
      <c r="G58" s="182">
        <f t="shared" si="7"/>
        <v>0</v>
      </c>
      <c r="H58" s="181">
        <v>0</v>
      </c>
      <c r="I58" s="182">
        <f t="shared" si="8"/>
        <v>0</v>
      </c>
      <c r="J58" s="181">
        <v>15000</v>
      </c>
      <c r="K58" s="182">
        <f t="shared" si="9"/>
        <v>15000</v>
      </c>
      <c r="L58" s="182">
        <v>21</v>
      </c>
      <c r="M58" s="182">
        <f t="shared" si="10"/>
        <v>0</v>
      </c>
      <c r="N58" s="180">
        <v>0</v>
      </c>
      <c r="O58" s="180">
        <f t="shared" si="11"/>
        <v>0</v>
      </c>
      <c r="P58" s="180">
        <v>0</v>
      </c>
      <c r="Q58" s="180">
        <f t="shared" si="12"/>
        <v>0</v>
      </c>
      <c r="R58" s="182"/>
      <c r="S58" s="182" t="s">
        <v>148</v>
      </c>
      <c r="T58" s="183" t="s">
        <v>151</v>
      </c>
      <c r="U58" s="159">
        <v>0</v>
      </c>
      <c r="V58" s="159">
        <f t="shared" si="13"/>
        <v>0</v>
      </c>
      <c r="W58" s="159"/>
      <c r="X58" s="159" t="s">
        <v>136</v>
      </c>
      <c r="Y58" s="159" t="s">
        <v>137</v>
      </c>
      <c r="Z58" s="146"/>
      <c r="AA58" s="146"/>
      <c r="AB58" s="146"/>
      <c r="AC58" s="146"/>
      <c r="AD58" s="146"/>
      <c r="AE58" s="146"/>
      <c r="AF58" s="146"/>
      <c r="AG58" s="146" t="s">
        <v>138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ht="33.75" outlineLevel="1" x14ac:dyDescent="0.2">
      <c r="A59" s="177">
        <v>34</v>
      </c>
      <c r="B59" s="178" t="s">
        <v>218</v>
      </c>
      <c r="C59" s="186" t="s">
        <v>521</v>
      </c>
      <c r="D59" s="179" t="s">
        <v>154</v>
      </c>
      <c r="E59" s="180">
        <v>1</v>
      </c>
      <c r="F59" s="181"/>
      <c r="G59" s="182">
        <f t="shared" si="7"/>
        <v>0</v>
      </c>
      <c r="H59" s="181">
        <v>0</v>
      </c>
      <c r="I59" s="182">
        <f t="shared" si="8"/>
        <v>0</v>
      </c>
      <c r="J59" s="181">
        <v>1750</v>
      </c>
      <c r="K59" s="182">
        <f t="shared" si="9"/>
        <v>1750</v>
      </c>
      <c r="L59" s="182">
        <v>21</v>
      </c>
      <c r="M59" s="182">
        <f t="shared" si="10"/>
        <v>0</v>
      </c>
      <c r="N59" s="180">
        <v>0</v>
      </c>
      <c r="O59" s="180">
        <f t="shared" si="11"/>
        <v>0</v>
      </c>
      <c r="P59" s="180">
        <v>0</v>
      </c>
      <c r="Q59" s="180">
        <f t="shared" si="12"/>
        <v>0</v>
      </c>
      <c r="R59" s="182"/>
      <c r="S59" s="182" t="s">
        <v>148</v>
      </c>
      <c r="T59" s="183" t="s">
        <v>151</v>
      </c>
      <c r="U59" s="159">
        <v>0</v>
      </c>
      <c r="V59" s="159">
        <f t="shared" si="13"/>
        <v>0</v>
      </c>
      <c r="W59" s="159"/>
      <c r="X59" s="159" t="s">
        <v>136</v>
      </c>
      <c r="Y59" s="159" t="s">
        <v>137</v>
      </c>
      <c r="Z59" s="146"/>
      <c r="AA59" s="146"/>
      <c r="AB59" s="146"/>
      <c r="AC59" s="146"/>
      <c r="AD59" s="146"/>
      <c r="AE59" s="146"/>
      <c r="AF59" s="146"/>
      <c r="AG59" s="146" t="s">
        <v>138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77">
        <v>35</v>
      </c>
      <c r="B60" s="178" t="s">
        <v>219</v>
      </c>
      <c r="C60" s="186" t="s">
        <v>220</v>
      </c>
      <c r="D60" s="179" t="s">
        <v>145</v>
      </c>
      <c r="E60" s="180">
        <v>2</v>
      </c>
      <c r="F60" s="181"/>
      <c r="G60" s="182">
        <f t="shared" si="7"/>
        <v>0</v>
      </c>
      <c r="H60" s="181">
        <v>766</v>
      </c>
      <c r="I60" s="182">
        <f t="shared" si="8"/>
        <v>1532</v>
      </c>
      <c r="J60" s="181">
        <v>0</v>
      </c>
      <c r="K60" s="182">
        <f t="shared" si="9"/>
        <v>0</v>
      </c>
      <c r="L60" s="182">
        <v>21</v>
      </c>
      <c r="M60" s="182">
        <f t="shared" si="10"/>
        <v>0</v>
      </c>
      <c r="N60" s="180">
        <v>8.0000000000000004E-4</v>
      </c>
      <c r="O60" s="180">
        <f t="shared" si="11"/>
        <v>0</v>
      </c>
      <c r="P60" s="180">
        <v>0</v>
      </c>
      <c r="Q60" s="180">
        <f t="shared" si="12"/>
        <v>0</v>
      </c>
      <c r="R60" s="182" t="s">
        <v>202</v>
      </c>
      <c r="S60" s="182" t="s">
        <v>134</v>
      </c>
      <c r="T60" s="183" t="s">
        <v>135</v>
      </c>
      <c r="U60" s="159">
        <v>0</v>
      </c>
      <c r="V60" s="159">
        <f t="shared" si="13"/>
        <v>0</v>
      </c>
      <c r="W60" s="159"/>
      <c r="X60" s="159" t="s">
        <v>203</v>
      </c>
      <c r="Y60" s="159" t="s">
        <v>137</v>
      </c>
      <c r="Z60" s="146"/>
      <c r="AA60" s="146"/>
      <c r="AB60" s="146"/>
      <c r="AC60" s="146"/>
      <c r="AD60" s="146"/>
      <c r="AE60" s="146"/>
      <c r="AF60" s="146"/>
      <c r="AG60" s="146" t="s">
        <v>204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">
      <c r="A61" s="177">
        <v>36</v>
      </c>
      <c r="B61" s="178" t="s">
        <v>221</v>
      </c>
      <c r="C61" s="186" t="s">
        <v>222</v>
      </c>
      <c r="D61" s="179" t="s">
        <v>145</v>
      </c>
      <c r="E61" s="180">
        <v>1</v>
      </c>
      <c r="F61" s="181"/>
      <c r="G61" s="182">
        <f t="shared" si="7"/>
        <v>0</v>
      </c>
      <c r="H61" s="181">
        <v>9225</v>
      </c>
      <c r="I61" s="182">
        <f t="shared" si="8"/>
        <v>9225</v>
      </c>
      <c r="J61" s="181">
        <v>0</v>
      </c>
      <c r="K61" s="182">
        <f t="shared" si="9"/>
        <v>0</v>
      </c>
      <c r="L61" s="182">
        <v>21</v>
      </c>
      <c r="M61" s="182">
        <f t="shared" si="10"/>
        <v>0</v>
      </c>
      <c r="N61" s="180">
        <v>2.5000000000000001E-2</v>
      </c>
      <c r="O61" s="180">
        <f t="shared" si="11"/>
        <v>0.03</v>
      </c>
      <c r="P61" s="180">
        <v>0</v>
      </c>
      <c r="Q61" s="180">
        <f t="shared" si="12"/>
        <v>0</v>
      </c>
      <c r="R61" s="182" t="s">
        <v>202</v>
      </c>
      <c r="S61" s="182" t="s">
        <v>134</v>
      </c>
      <c r="T61" s="183" t="s">
        <v>135</v>
      </c>
      <c r="U61" s="159">
        <v>0</v>
      </c>
      <c r="V61" s="159">
        <f t="shared" si="13"/>
        <v>0</v>
      </c>
      <c r="W61" s="159"/>
      <c r="X61" s="159" t="s">
        <v>203</v>
      </c>
      <c r="Y61" s="159" t="s">
        <v>137</v>
      </c>
      <c r="Z61" s="146"/>
      <c r="AA61" s="146"/>
      <c r="AB61" s="146"/>
      <c r="AC61" s="146"/>
      <c r="AD61" s="146"/>
      <c r="AE61" s="146"/>
      <c r="AF61" s="146"/>
      <c r="AG61" s="146" t="s">
        <v>204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1" x14ac:dyDescent="0.2">
      <c r="A62" s="177">
        <v>37</v>
      </c>
      <c r="B62" s="178" t="s">
        <v>223</v>
      </c>
      <c r="C62" s="186" t="s">
        <v>224</v>
      </c>
      <c r="D62" s="179" t="s">
        <v>145</v>
      </c>
      <c r="E62" s="180">
        <v>1</v>
      </c>
      <c r="F62" s="181"/>
      <c r="G62" s="182">
        <f t="shared" si="7"/>
        <v>0</v>
      </c>
      <c r="H62" s="181">
        <v>9225</v>
      </c>
      <c r="I62" s="182">
        <f t="shared" si="8"/>
        <v>9225</v>
      </c>
      <c r="J62" s="181">
        <v>0</v>
      </c>
      <c r="K62" s="182">
        <f t="shared" si="9"/>
        <v>0</v>
      </c>
      <c r="L62" s="182">
        <v>21</v>
      </c>
      <c r="M62" s="182">
        <f t="shared" si="10"/>
        <v>0</v>
      </c>
      <c r="N62" s="180">
        <v>2.7E-2</v>
      </c>
      <c r="O62" s="180">
        <f t="shared" si="11"/>
        <v>0.03</v>
      </c>
      <c r="P62" s="180">
        <v>0</v>
      </c>
      <c r="Q62" s="180">
        <f t="shared" si="12"/>
        <v>0</v>
      </c>
      <c r="R62" s="182" t="s">
        <v>202</v>
      </c>
      <c r="S62" s="182" t="s">
        <v>134</v>
      </c>
      <c r="T62" s="183" t="s">
        <v>135</v>
      </c>
      <c r="U62" s="159">
        <v>0</v>
      </c>
      <c r="V62" s="159">
        <f t="shared" si="13"/>
        <v>0</v>
      </c>
      <c r="W62" s="159"/>
      <c r="X62" s="159" t="s">
        <v>203</v>
      </c>
      <c r="Y62" s="159" t="s">
        <v>137</v>
      </c>
      <c r="Z62" s="146"/>
      <c r="AA62" s="146"/>
      <c r="AB62" s="146"/>
      <c r="AC62" s="146"/>
      <c r="AD62" s="146"/>
      <c r="AE62" s="146"/>
      <c r="AF62" s="146"/>
      <c r="AG62" s="146" t="s">
        <v>204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x14ac:dyDescent="0.2">
      <c r="A63" s="163" t="s">
        <v>129</v>
      </c>
      <c r="B63" s="164" t="s">
        <v>88</v>
      </c>
      <c r="C63" s="185" t="s">
        <v>89</v>
      </c>
      <c r="D63" s="165"/>
      <c r="E63" s="166"/>
      <c r="F63" s="167"/>
      <c r="G63" s="167">
        <f>SUMIF(AG64:AG66,"&lt;&gt;NOR",G64:G66)</f>
        <v>0</v>
      </c>
      <c r="H63" s="167"/>
      <c r="I63" s="167">
        <f>SUM(I64:I66)</f>
        <v>0</v>
      </c>
      <c r="J63" s="167"/>
      <c r="K63" s="167">
        <f>SUM(K64:K66)</f>
        <v>122470.39999999999</v>
      </c>
      <c r="L63" s="167"/>
      <c r="M63" s="167">
        <f>SUM(M64:M66)</f>
        <v>0</v>
      </c>
      <c r="N63" s="166"/>
      <c r="O63" s="166">
        <f>SUM(O64:O66)</f>
        <v>0</v>
      </c>
      <c r="P63" s="166"/>
      <c r="Q63" s="166">
        <f>SUM(Q64:Q66)</f>
        <v>0</v>
      </c>
      <c r="R63" s="167"/>
      <c r="S63" s="167"/>
      <c r="T63" s="168"/>
      <c r="U63" s="162"/>
      <c r="V63" s="162">
        <f>SUM(V64:V66)</f>
        <v>0</v>
      </c>
      <c r="W63" s="162"/>
      <c r="X63" s="162"/>
      <c r="Y63" s="162"/>
      <c r="AG63" t="s">
        <v>130</v>
      </c>
    </row>
    <row r="64" spans="1:60" ht="22.5" outlineLevel="1" x14ac:dyDescent="0.2">
      <c r="A64" s="177">
        <v>38</v>
      </c>
      <c r="B64" s="178" t="s">
        <v>225</v>
      </c>
      <c r="C64" s="186" t="s">
        <v>226</v>
      </c>
      <c r="D64" s="179" t="s">
        <v>0</v>
      </c>
      <c r="E64" s="180">
        <v>1196</v>
      </c>
      <c r="F64" s="181"/>
      <c r="G64" s="182">
        <f>ROUND(E64*F64,2)</f>
        <v>0</v>
      </c>
      <c r="H64" s="181">
        <v>0</v>
      </c>
      <c r="I64" s="182">
        <f>ROUND(E64*H64,2)</f>
        <v>0</v>
      </c>
      <c r="J64" s="181">
        <v>2.4</v>
      </c>
      <c r="K64" s="182">
        <f>ROUND(E64*J64,2)</f>
        <v>2870.4</v>
      </c>
      <c r="L64" s="182">
        <v>21</v>
      </c>
      <c r="M64" s="182">
        <f>G64*(1+L64/100)</f>
        <v>0</v>
      </c>
      <c r="N64" s="180">
        <v>0</v>
      </c>
      <c r="O64" s="180">
        <f>ROUND(E64*N64,2)</f>
        <v>0</v>
      </c>
      <c r="P64" s="180">
        <v>0</v>
      </c>
      <c r="Q64" s="180">
        <f>ROUND(E64*P64,2)</f>
        <v>0</v>
      </c>
      <c r="R64" s="182"/>
      <c r="S64" s="182" t="s">
        <v>134</v>
      </c>
      <c r="T64" s="183" t="s">
        <v>135</v>
      </c>
      <c r="U64" s="159">
        <v>0</v>
      </c>
      <c r="V64" s="159">
        <f>ROUND(E64*U64,2)</f>
        <v>0</v>
      </c>
      <c r="W64" s="159"/>
      <c r="X64" s="159" t="s">
        <v>136</v>
      </c>
      <c r="Y64" s="159" t="s">
        <v>137</v>
      </c>
      <c r="Z64" s="146"/>
      <c r="AA64" s="146"/>
      <c r="AB64" s="146"/>
      <c r="AC64" s="146"/>
      <c r="AD64" s="146"/>
      <c r="AE64" s="146"/>
      <c r="AF64" s="146"/>
      <c r="AG64" s="146" t="s">
        <v>138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ht="45" outlineLevel="1" x14ac:dyDescent="0.2">
      <c r="A65" s="177">
        <v>39</v>
      </c>
      <c r="B65" s="178" t="s">
        <v>227</v>
      </c>
      <c r="C65" s="186" t="s">
        <v>522</v>
      </c>
      <c r="D65" s="179" t="s">
        <v>171</v>
      </c>
      <c r="E65" s="180">
        <v>2</v>
      </c>
      <c r="F65" s="181"/>
      <c r="G65" s="182">
        <f>ROUND(E65*F65,2)</f>
        <v>0</v>
      </c>
      <c r="H65" s="181">
        <v>0</v>
      </c>
      <c r="I65" s="182">
        <f>ROUND(E65*H65,2)</f>
        <v>0</v>
      </c>
      <c r="J65" s="181">
        <v>54900</v>
      </c>
      <c r="K65" s="182">
        <f>ROUND(E65*J65,2)</f>
        <v>109800</v>
      </c>
      <c r="L65" s="182">
        <v>21</v>
      </c>
      <c r="M65" s="182">
        <f>G65*(1+L65/100)</f>
        <v>0</v>
      </c>
      <c r="N65" s="180">
        <v>0</v>
      </c>
      <c r="O65" s="180">
        <f>ROUND(E65*N65,2)</f>
        <v>0</v>
      </c>
      <c r="P65" s="180">
        <v>0</v>
      </c>
      <c r="Q65" s="180">
        <f>ROUND(E65*P65,2)</f>
        <v>0</v>
      </c>
      <c r="R65" s="182"/>
      <c r="S65" s="182" t="s">
        <v>148</v>
      </c>
      <c r="T65" s="183" t="s">
        <v>151</v>
      </c>
      <c r="U65" s="159">
        <v>0</v>
      </c>
      <c r="V65" s="159">
        <f>ROUND(E65*U65,2)</f>
        <v>0</v>
      </c>
      <c r="W65" s="159"/>
      <c r="X65" s="159" t="s">
        <v>136</v>
      </c>
      <c r="Y65" s="159" t="s">
        <v>137</v>
      </c>
      <c r="Z65" s="146"/>
      <c r="AA65" s="146"/>
      <c r="AB65" s="146"/>
      <c r="AC65" s="146"/>
      <c r="AD65" s="146"/>
      <c r="AE65" s="146"/>
      <c r="AF65" s="146"/>
      <c r="AG65" s="146" t="s">
        <v>138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ht="22.5" outlineLevel="1" x14ac:dyDescent="0.2">
      <c r="A66" s="177">
        <v>40</v>
      </c>
      <c r="B66" s="178" t="s">
        <v>228</v>
      </c>
      <c r="C66" s="186" t="s">
        <v>229</v>
      </c>
      <c r="D66" s="179" t="s">
        <v>171</v>
      </c>
      <c r="E66" s="180">
        <v>1</v>
      </c>
      <c r="F66" s="181"/>
      <c r="G66" s="182">
        <f>ROUND(E66*F66,2)</f>
        <v>0</v>
      </c>
      <c r="H66" s="181">
        <v>0</v>
      </c>
      <c r="I66" s="182">
        <f>ROUND(E66*H66,2)</f>
        <v>0</v>
      </c>
      <c r="J66" s="181">
        <v>9800</v>
      </c>
      <c r="K66" s="182">
        <f>ROUND(E66*J66,2)</f>
        <v>9800</v>
      </c>
      <c r="L66" s="182">
        <v>21</v>
      </c>
      <c r="M66" s="182">
        <f>G66*(1+L66/100)</f>
        <v>0</v>
      </c>
      <c r="N66" s="180">
        <v>0</v>
      </c>
      <c r="O66" s="180">
        <f>ROUND(E66*N66,2)</f>
        <v>0</v>
      </c>
      <c r="P66" s="180">
        <v>0</v>
      </c>
      <c r="Q66" s="180">
        <f>ROUND(E66*P66,2)</f>
        <v>0</v>
      </c>
      <c r="R66" s="182"/>
      <c r="S66" s="182" t="s">
        <v>148</v>
      </c>
      <c r="T66" s="183" t="s">
        <v>151</v>
      </c>
      <c r="U66" s="159">
        <v>0</v>
      </c>
      <c r="V66" s="159">
        <f>ROUND(E66*U66,2)</f>
        <v>0</v>
      </c>
      <c r="W66" s="159"/>
      <c r="X66" s="159" t="s">
        <v>136</v>
      </c>
      <c r="Y66" s="159" t="s">
        <v>137</v>
      </c>
      <c r="Z66" s="146"/>
      <c r="AA66" s="146"/>
      <c r="AB66" s="146"/>
      <c r="AC66" s="146"/>
      <c r="AD66" s="146"/>
      <c r="AE66" s="146"/>
      <c r="AF66" s="146"/>
      <c r="AG66" s="146" t="s">
        <v>138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x14ac:dyDescent="0.2">
      <c r="A67" s="163" t="s">
        <v>129</v>
      </c>
      <c r="B67" s="164" t="s">
        <v>90</v>
      </c>
      <c r="C67" s="185" t="s">
        <v>91</v>
      </c>
      <c r="D67" s="165"/>
      <c r="E67" s="166"/>
      <c r="F67" s="167"/>
      <c r="G67" s="167">
        <f>SUMIF(AG68:AG77,"&lt;&gt;NOR",G68:G77)</f>
        <v>0</v>
      </c>
      <c r="H67" s="167"/>
      <c r="I67" s="167">
        <f>SUM(I68:I77)</f>
        <v>23585.200000000001</v>
      </c>
      <c r="J67" s="167"/>
      <c r="K67" s="167">
        <f>SUM(K68:K77)</f>
        <v>8873.3300000000017</v>
      </c>
      <c r="L67" s="167"/>
      <c r="M67" s="167">
        <f>SUM(M68:M77)</f>
        <v>0</v>
      </c>
      <c r="N67" s="166"/>
      <c r="O67" s="166">
        <f>SUM(O68:O77)</f>
        <v>0.04</v>
      </c>
      <c r="P67" s="166"/>
      <c r="Q67" s="166">
        <f>SUM(Q68:Q77)</f>
        <v>0.04</v>
      </c>
      <c r="R67" s="167"/>
      <c r="S67" s="167"/>
      <c r="T67" s="168"/>
      <c r="U67" s="162"/>
      <c r="V67" s="162">
        <f>SUM(V68:V77)</f>
        <v>12.49</v>
      </c>
      <c r="W67" s="162"/>
      <c r="X67" s="162"/>
      <c r="Y67" s="162"/>
      <c r="AG67" t="s">
        <v>130</v>
      </c>
    </row>
    <row r="68" spans="1:60" outlineLevel="1" x14ac:dyDescent="0.2">
      <c r="A68" s="177">
        <v>41</v>
      </c>
      <c r="B68" s="178" t="s">
        <v>230</v>
      </c>
      <c r="C68" s="186" t="s">
        <v>231</v>
      </c>
      <c r="D68" s="179" t="s">
        <v>232</v>
      </c>
      <c r="E68" s="180">
        <v>11.5</v>
      </c>
      <c r="F68" s="181"/>
      <c r="G68" s="182">
        <f>ROUND(E68*F68,2)</f>
        <v>0</v>
      </c>
      <c r="H68" s="181">
        <v>0</v>
      </c>
      <c r="I68" s="182">
        <f>ROUND(E68*H68,2)</f>
        <v>0</v>
      </c>
      <c r="J68" s="181">
        <v>19.399999999999999</v>
      </c>
      <c r="K68" s="182">
        <f>ROUND(E68*J68,2)</f>
        <v>223.1</v>
      </c>
      <c r="L68" s="182">
        <v>21</v>
      </c>
      <c r="M68" s="182">
        <f>G68*(1+L68/100)</f>
        <v>0</v>
      </c>
      <c r="N68" s="180">
        <v>0</v>
      </c>
      <c r="O68" s="180">
        <f>ROUND(E68*N68,2)</f>
        <v>0</v>
      </c>
      <c r="P68" s="180">
        <v>8.0000000000000007E-5</v>
      </c>
      <c r="Q68" s="180">
        <f>ROUND(E68*P68,2)</f>
        <v>0</v>
      </c>
      <c r="R68" s="182"/>
      <c r="S68" s="182" t="s">
        <v>134</v>
      </c>
      <c r="T68" s="183" t="s">
        <v>135</v>
      </c>
      <c r="U68" s="159">
        <v>3.5000000000000003E-2</v>
      </c>
      <c r="V68" s="159">
        <f>ROUND(E68*U68,2)</f>
        <v>0.4</v>
      </c>
      <c r="W68" s="159"/>
      <c r="X68" s="159" t="s">
        <v>136</v>
      </c>
      <c r="Y68" s="159" t="s">
        <v>137</v>
      </c>
      <c r="Z68" s="146"/>
      <c r="AA68" s="146"/>
      <c r="AB68" s="146"/>
      <c r="AC68" s="146"/>
      <c r="AD68" s="146"/>
      <c r="AE68" s="146"/>
      <c r="AF68" s="146"/>
      <c r="AG68" s="146" t="s">
        <v>138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22.5" outlineLevel="1" x14ac:dyDescent="0.2">
      <c r="A69" s="170">
        <v>42</v>
      </c>
      <c r="B69" s="171" t="s">
        <v>233</v>
      </c>
      <c r="C69" s="187" t="s">
        <v>234</v>
      </c>
      <c r="D69" s="172" t="s">
        <v>232</v>
      </c>
      <c r="E69" s="173">
        <v>12.5</v>
      </c>
      <c r="F69" s="174"/>
      <c r="G69" s="175">
        <f>ROUND(E69*F69,2)</f>
        <v>0</v>
      </c>
      <c r="H69" s="174">
        <v>17.440000000000001</v>
      </c>
      <c r="I69" s="175">
        <f>ROUND(E69*H69,2)</f>
        <v>218</v>
      </c>
      <c r="J69" s="174">
        <v>161.56</v>
      </c>
      <c r="K69" s="175">
        <f>ROUND(E69*J69,2)</f>
        <v>2019.5</v>
      </c>
      <c r="L69" s="175">
        <v>21</v>
      </c>
      <c r="M69" s="175">
        <f>G69*(1+L69/100)</f>
        <v>0</v>
      </c>
      <c r="N69" s="173">
        <v>9.0000000000000006E-5</v>
      </c>
      <c r="O69" s="173">
        <f>ROUND(E69*N69,2)</f>
        <v>0</v>
      </c>
      <c r="P69" s="173">
        <v>0</v>
      </c>
      <c r="Q69" s="173">
        <f>ROUND(E69*P69,2)</f>
        <v>0</v>
      </c>
      <c r="R69" s="175"/>
      <c r="S69" s="175" t="s">
        <v>134</v>
      </c>
      <c r="T69" s="176" t="s">
        <v>135</v>
      </c>
      <c r="U69" s="159">
        <v>0.23</v>
      </c>
      <c r="V69" s="159">
        <f>ROUND(E69*U69,2)</f>
        <v>2.88</v>
      </c>
      <c r="W69" s="159"/>
      <c r="X69" s="159" t="s">
        <v>136</v>
      </c>
      <c r="Y69" s="159" t="s">
        <v>137</v>
      </c>
      <c r="Z69" s="146"/>
      <c r="AA69" s="146"/>
      <c r="AB69" s="146"/>
      <c r="AC69" s="146"/>
      <c r="AD69" s="146"/>
      <c r="AE69" s="146"/>
      <c r="AF69" s="146"/>
      <c r="AG69" s="146" t="s">
        <v>138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">
      <c r="A70" s="156"/>
      <c r="B70" s="157"/>
      <c r="C70" s="345" t="s">
        <v>235</v>
      </c>
      <c r="D70" s="346"/>
      <c r="E70" s="346"/>
      <c r="F70" s="346"/>
      <c r="G70" s="346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6"/>
      <c r="AA70" s="146"/>
      <c r="AB70" s="146"/>
      <c r="AC70" s="146"/>
      <c r="AD70" s="146"/>
      <c r="AE70" s="146"/>
      <c r="AF70" s="146"/>
      <c r="AG70" s="146" t="s">
        <v>236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22.5" outlineLevel="1" x14ac:dyDescent="0.2">
      <c r="A71" s="177">
        <v>43</v>
      </c>
      <c r="B71" s="178" t="s">
        <v>237</v>
      </c>
      <c r="C71" s="186" t="s">
        <v>238</v>
      </c>
      <c r="D71" s="179" t="s">
        <v>133</v>
      </c>
      <c r="E71" s="180">
        <v>11.8</v>
      </c>
      <c r="F71" s="181"/>
      <c r="G71" s="182">
        <f t="shared" ref="G71:G77" si="14">ROUND(E71*F71,2)</f>
        <v>0</v>
      </c>
      <c r="H71" s="181">
        <v>0</v>
      </c>
      <c r="I71" s="182">
        <f t="shared" ref="I71:I77" si="15">ROUND(E71*H71,2)</f>
        <v>0</v>
      </c>
      <c r="J71" s="181">
        <v>58.2</v>
      </c>
      <c r="K71" s="182">
        <f t="shared" ref="K71:K77" si="16">ROUND(E71*J71,2)</f>
        <v>686.76</v>
      </c>
      <c r="L71" s="182">
        <v>21</v>
      </c>
      <c r="M71" s="182">
        <f t="shared" ref="M71:M77" si="17">G71*(1+L71/100)</f>
        <v>0</v>
      </c>
      <c r="N71" s="180">
        <v>0</v>
      </c>
      <c r="O71" s="180">
        <f t="shared" ref="O71:O77" si="18">ROUND(E71*N71,2)</f>
        <v>0</v>
      </c>
      <c r="P71" s="180">
        <v>3.5000000000000001E-3</v>
      </c>
      <c r="Q71" s="180">
        <f t="shared" ref="Q71:Q77" si="19">ROUND(E71*P71,2)</f>
        <v>0.04</v>
      </c>
      <c r="R71" s="182"/>
      <c r="S71" s="182" t="s">
        <v>134</v>
      </c>
      <c r="T71" s="183" t="s">
        <v>135</v>
      </c>
      <c r="U71" s="159">
        <v>0.105</v>
      </c>
      <c r="V71" s="159">
        <f t="shared" ref="V71:V77" si="20">ROUND(E71*U71,2)</f>
        <v>1.24</v>
      </c>
      <c r="W71" s="159"/>
      <c r="X71" s="159" t="s">
        <v>136</v>
      </c>
      <c r="Y71" s="159" t="s">
        <v>137</v>
      </c>
      <c r="Z71" s="146"/>
      <c r="AA71" s="146"/>
      <c r="AB71" s="146"/>
      <c r="AC71" s="146"/>
      <c r="AD71" s="146"/>
      <c r="AE71" s="146"/>
      <c r="AF71" s="146"/>
      <c r="AG71" s="146" t="s">
        <v>138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">
      <c r="A72" s="177">
        <v>44</v>
      </c>
      <c r="B72" s="178" t="s">
        <v>239</v>
      </c>
      <c r="C72" s="186" t="s">
        <v>240</v>
      </c>
      <c r="D72" s="179" t="s">
        <v>133</v>
      </c>
      <c r="E72" s="180">
        <v>11.8</v>
      </c>
      <c r="F72" s="181"/>
      <c r="G72" s="182">
        <f t="shared" si="14"/>
        <v>0</v>
      </c>
      <c r="H72" s="181">
        <v>150.88999999999999</v>
      </c>
      <c r="I72" s="182">
        <f t="shared" si="15"/>
        <v>1780.5</v>
      </c>
      <c r="J72" s="181">
        <v>429.11</v>
      </c>
      <c r="K72" s="182">
        <f t="shared" si="16"/>
        <v>5063.5</v>
      </c>
      <c r="L72" s="182">
        <v>21</v>
      </c>
      <c r="M72" s="182">
        <f t="shared" si="17"/>
        <v>0</v>
      </c>
      <c r="N72" s="180">
        <v>4.2000000000000002E-4</v>
      </c>
      <c r="O72" s="180">
        <f t="shared" si="18"/>
        <v>0</v>
      </c>
      <c r="P72" s="180">
        <v>0</v>
      </c>
      <c r="Q72" s="180">
        <f t="shared" si="19"/>
        <v>0</v>
      </c>
      <c r="R72" s="182"/>
      <c r="S72" s="182" t="s">
        <v>134</v>
      </c>
      <c r="T72" s="183" t="s">
        <v>135</v>
      </c>
      <c r="U72" s="159">
        <v>0.61</v>
      </c>
      <c r="V72" s="159">
        <f t="shared" si="20"/>
        <v>7.2</v>
      </c>
      <c r="W72" s="159"/>
      <c r="X72" s="159" t="s">
        <v>136</v>
      </c>
      <c r="Y72" s="159" t="s">
        <v>137</v>
      </c>
      <c r="Z72" s="146"/>
      <c r="AA72" s="146"/>
      <c r="AB72" s="146"/>
      <c r="AC72" s="146"/>
      <c r="AD72" s="146"/>
      <c r="AE72" s="146"/>
      <c r="AF72" s="146"/>
      <c r="AG72" s="146" t="s">
        <v>138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ht="22.5" outlineLevel="1" x14ac:dyDescent="0.2">
      <c r="A73" s="177">
        <v>45</v>
      </c>
      <c r="B73" s="178" t="s">
        <v>241</v>
      </c>
      <c r="C73" s="186" t="s">
        <v>242</v>
      </c>
      <c r="D73" s="179" t="s">
        <v>232</v>
      </c>
      <c r="E73" s="180">
        <v>2</v>
      </c>
      <c r="F73" s="181"/>
      <c r="G73" s="182">
        <f t="shared" si="14"/>
        <v>0</v>
      </c>
      <c r="H73" s="181">
        <v>168.25</v>
      </c>
      <c r="I73" s="182">
        <f t="shared" si="15"/>
        <v>336.5</v>
      </c>
      <c r="J73" s="181">
        <v>106.75</v>
      </c>
      <c r="K73" s="182">
        <f t="shared" si="16"/>
        <v>213.5</v>
      </c>
      <c r="L73" s="182">
        <v>21</v>
      </c>
      <c r="M73" s="182">
        <f t="shared" si="17"/>
        <v>0</v>
      </c>
      <c r="N73" s="180">
        <v>3.6999999999999999E-4</v>
      </c>
      <c r="O73" s="180">
        <f t="shared" si="18"/>
        <v>0</v>
      </c>
      <c r="P73" s="180">
        <v>0</v>
      </c>
      <c r="Q73" s="180">
        <f t="shared" si="19"/>
        <v>0</v>
      </c>
      <c r="R73" s="182"/>
      <c r="S73" s="182" t="s">
        <v>134</v>
      </c>
      <c r="T73" s="183" t="s">
        <v>135</v>
      </c>
      <c r="U73" s="159">
        <v>0.152</v>
      </c>
      <c r="V73" s="159">
        <f t="shared" si="20"/>
        <v>0.3</v>
      </c>
      <c r="W73" s="159"/>
      <c r="X73" s="159" t="s">
        <v>136</v>
      </c>
      <c r="Y73" s="159" t="s">
        <v>137</v>
      </c>
      <c r="Z73" s="146"/>
      <c r="AA73" s="146"/>
      <c r="AB73" s="146"/>
      <c r="AC73" s="146"/>
      <c r="AD73" s="146"/>
      <c r="AE73" s="146"/>
      <c r="AF73" s="146"/>
      <c r="AG73" s="146" t="s">
        <v>138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ht="33.75" outlineLevel="1" x14ac:dyDescent="0.2">
      <c r="A74" s="177">
        <v>46</v>
      </c>
      <c r="B74" s="178" t="s">
        <v>243</v>
      </c>
      <c r="C74" s="186" t="s">
        <v>244</v>
      </c>
      <c r="D74" s="179" t="s">
        <v>232</v>
      </c>
      <c r="E74" s="180">
        <v>6</v>
      </c>
      <c r="F74" s="181"/>
      <c r="G74" s="182">
        <f t="shared" si="14"/>
        <v>0</v>
      </c>
      <c r="H74" s="181">
        <v>15.95</v>
      </c>
      <c r="I74" s="182">
        <f t="shared" si="15"/>
        <v>95.7</v>
      </c>
      <c r="J74" s="181">
        <v>54.95</v>
      </c>
      <c r="K74" s="182">
        <f t="shared" si="16"/>
        <v>329.7</v>
      </c>
      <c r="L74" s="182">
        <v>21</v>
      </c>
      <c r="M74" s="182">
        <f t="shared" si="17"/>
        <v>0</v>
      </c>
      <c r="N74" s="180">
        <v>4.0000000000000003E-5</v>
      </c>
      <c r="O74" s="180">
        <f t="shared" si="18"/>
        <v>0</v>
      </c>
      <c r="P74" s="180">
        <v>0</v>
      </c>
      <c r="Q74" s="180">
        <f t="shared" si="19"/>
        <v>0</v>
      </c>
      <c r="R74" s="182"/>
      <c r="S74" s="182" t="s">
        <v>134</v>
      </c>
      <c r="T74" s="183" t="s">
        <v>135</v>
      </c>
      <c r="U74" s="159">
        <v>7.8200000000000006E-2</v>
      </c>
      <c r="V74" s="159">
        <f t="shared" si="20"/>
        <v>0.47</v>
      </c>
      <c r="W74" s="159"/>
      <c r="X74" s="159" t="s">
        <v>136</v>
      </c>
      <c r="Y74" s="159" t="s">
        <v>137</v>
      </c>
      <c r="Z74" s="146"/>
      <c r="AA74" s="146"/>
      <c r="AB74" s="146"/>
      <c r="AC74" s="146"/>
      <c r="AD74" s="146"/>
      <c r="AE74" s="146"/>
      <c r="AF74" s="146"/>
      <c r="AG74" s="146" t="s">
        <v>138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ht="22.5" outlineLevel="1" x14ac:dyDescent="0.2">
      <c r="A75" s="177">
        <v>47</v>
      </c>
      <c r="B75" s="178" t="s">
        <v>245</v>
      </c>
      <c r="C75" s="186" t="s">
        <v>246</v>
      </c>
      <c r="D75" s="179" t="s">
        <v>0</v>
      </c>
      <c r="E75" s="180">
        <v>321.20999999999998</v>
      </c>
      <c r="F75" s="181"/>
      <c r="G75" s="182">
        <f t="shared" si="14"/>
        <v>0</v>
      </c>
      <c r="H75" s="181">
        <v>0</v>
      </c>
      <c r="I75" s="182">
        <f t="shared" si="15"/>
        <v>0</v>
      </c>
      <c r="J75" s="181">
        <v>1.05</v>
      </c>
      <c r="K75" s="182">
        <f t="shared" si="16"/>
        <v>337.27</v>
      </c>
      <c r="L75" s="182">
        <v>21</v>
      </c>
      <c r="M75" s="182">
        <f t="shared" si="17"/>
        <v>0</v>
      </c>
      <c r="N75" s="180">
        <v>0</v>
      </c>
      <c r="O75" s="180">
        <f t="shared" si="18"/>
        <v>0</v>
      </c>
      <c r="P75" s="180">
        <v>0</v>
      </c>
      <c r="Q75" s="180">
        <f t="shared" si="19"/>
        <v>0</v>
      </c>
      <c r="R75" s="182"/>
      <c r="S75" s="182" t="s">
        <v>134</v>
      </c>
      <c r="T75" s="183" t="s">
        <v>135</v>
      </c>
      <c r="U75" s="159">
        <v>0</v>
      </c>
      <c r="V75" s="159">
        <f t="shared" si="20"/>
        <v>0</v>
      </c>
      <c r="W75" s="159"/>
      <c r="X75" s="159" t="s">
        <v>136</v>
      </c>
      <c r="Y75" s="159" t="s">
        <v>137</v>
      </c>
      <c r="Z75" s="146"/>
      <c r="AA75" s="146"/>
      <c r="AB75" s="146"/>
      <c r="AC75" s="146"/>
      <c r="AD75" s="146"/>
      <c r="AE75" s="146"/>
      <c r="AF75" s="146"/>
      <c r="AG75" s="146" t="s">
        <v>138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ht="22.5" outlineLevel="1" x14ac:dyDescent="0.2">
      <c r="A76" s="177">
        <v>48</v>
      </c>
      <c r="B76" s="178" t="s">
        <v>247</v>
      </c>
      <c r="C76" s="186" t="s">
        <v>248</v>
      </c>
      <c r="D76" s="179" t="s">
        <v>133</v>
      </c>
      <c r="E76" s="180">
        <v>14.75</v>
      </c>
      <c r="F76" s="181"/>
      <c r="G76" s="182">
        <f t="shared" si="14"/>
        <v>0</v>
      </c>
      <c r="H76" s="181">
        <v>1396</v>
      </c>
      <c r="I76" s="182">
        <f t="shared" si="15"/>
        <v>20591</v>
      </c>
      <c r="J76" s="181">
        <v>0</v>
      </c>
      <c r="K76" s="182">
        <f t="shared" si="16"/>
        <v>0</v>
      </c>
      <c r="L76" s="182">
        <v>21</v>
      </c>
      <c r="M76" s="182">
        <f t="shared" si="17"/>
        <v>0</v>
      </c>
      <c r="N76" s="180">
        <v>2.8E-3</v>
      </c>
      <c r="O76" s="180">
        <f t="shared" si="18"/>
        <v>0.04</v>
      </c>
      <c r="P76" s="180">
        <v>0</v>
      </c>
      <c r="Q76" s="180">
        <f t="shared" si="19"/>
        <v>0</v>
      </c>
      <c r="R76" s="182" t="s">
        <v>202</v>
      </c>
      <c r="S76" s="182" t="s">
        <v>134</v>
      </c>
      <c r="T76" s="183" t="s">
        <v>135</v>
      </c>
      <c r="U76" s="159">
        <v>0</v>
      </c>
      <c r="V76" s="159">
        <f t="shared" si="20"/>
        <v>0</v>
      </c>
      <c r="W76" s="159"/>
      <c r="X76" s="159" t="s">
        <v>203</v>
      </c>
      <c r="Y76" s="159" t="s">
        <v>137</v>
      </c>
      <c r="Z76" s="146"/>
      <c r="AA76" s="146"/>
      <c r="AB76" s="146"/>
      <c r="AC76" s="146"/>
      <c r="AD76" s="146"/>
      <c r="AE76" s="146"/>
      <c r="AF76" s="146"/>
      <c r="AG76" s="146" t="s">
        <v>204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ht="22.5" outlineLevel="1" x14ac:dyDescent="0.2">
      <c r="A77" s="177">
        <v>49</v>
      </c>
      <c r="B77" s="178" t="s">
        <v>249</v>
      </c>
      <c r="C77" s="186" t="s">
        <v>250</v>
      </c>
      <c r="D77" s="179" t="s">
        <v>232</v>
      </c>
      <c r="E77" s="180">
        <v>11.5</v>
      </c>
      <c r="F77" s="181"/>
      <c r="G77" s="182">
        <f t="shared" si="14"/>
        <v>0</v>
      </c>
      <c r="H77" s="181">
        <v>49</v>
      </c>
      <c r="I77" s="182">
        <f t="shared" si="15"/>
        <v>563.5</v>
      </c>
      <c r="J77" s="181">
        <v>0</v>
      </c>
      <c r="K77" s="182">
        <f t="shared" si="16"/>
        <v>0</v>
      </c>
      <c r="L77" s="182">
        <v>21</v>
      </c>
      <c r="M77" s="182">
        <f t="shared" si="17"/>
        <v>0</v>
      </c>
      <c r="N77" s="180">
        <v>3.0000000000000001E-5</v>
      </c>
      <c r="O77" s="180">
        <f t="shared" si="18"/>
        <v>0</v>
      </c>
      <c r="P77" s="180">
        <v>0</v>
      </c>
      <c r="Q77" s="180">
        <f t="shared" si="19"/>
        <v>0</v>
      </c>
      <c r="R77" s="182" t="s">
        <v>202</v>
      </c>
      <c r="S77" s="182" t="s">
        <v>134</v>
      </c>
      <c r="T77" s="183" t="s">
        <v>135</v>
      </c>
      <c r="U77" s="159">
        <v>0</v>
      </c>
      <c r="V77" s="159">
        <f t="shared" si="20"/>
        <v>0</v>
      </c>
      <c r="W77" s="159"/>
      <c r="X77" s="159" t="s">
        <v>203</v>
      </c>
      <c r="Y77" s="159" t="s">
        <v>137</v>
      </c>
      <c r="Z77" s="146"/>
      <c r="AA77" s="146"/>
      <c r="AB77" s="146"/>
      <c r="AC77" s="146"/>
      <c r="AD77" s="146"/>
      <c r="AE77" s="146"/>
      <c r="AF77" s="146"/>
      <c r="AG77" s="146" t="s">
        <v>204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x14ac:dyDescent="0.2">
      <c r="A78" s="163" t="s">
        <v>129</v>
      </c>
      <c r="B78" s="164" t="s">
        <v>92</v>
      </c>
      <c r="C78" s="185" t="s">
        <v>93</v>
      </c>
      <c r="D78" s="165"/>
      <c r="E78" s="166"/>
      <c r="F78" s="167"/>
      <c r="G78" s="167">
        <f>SUMIF(AG79:AG83,"&lt;&gt;NOR",G79:G83)</f>
        <v>0</v>
      </c>
      <c r="H78" s="167"/>
      <c r="I78" s="167">
        <f>SUM(I79:I83)</f>
        <v>5005.74</v>
      </c>
      <c r="J78" s="167"/>
      <c r="K78" s="167">
        <f>SUM(K79:K83)</f>
        <v>5578.81</v>
      </c>
      <c r="L78" s="167"/>
      <c r="M78" s="167">
        <f>SUM(M79:M83)</f>
        <v>0</v>
      </c>
      <c r="N78" s="166"/>
      <c r="O78" s="166">
        <f>SUM(O79:O83)</f>
        <v>0.08</v>
      </c>
      <c r="P78" s="166"/>
      <c r="Q78" s="166">
        <f>SUM(Q79:Q83)</f>
        <v>0</v>
      </c>
      <c r="R78" s="167"/>
      <c r="S78" s="167"/>
      <c r="T78" s="168"/>
      <c r="U78" s="162"/>
      <c r="V78" s="162">
        <f>SUM(V79:V83)</f>
        <v>7.2399999999999993</v>
      </c>
      <c r="W78" s="162"/>
      <c r="X78" s="162"/>
      <c r="Y78" s="162"/>
      <c r="AG78" t="s">
        <v>130</v>
      </c>
    </row>
    <row r="79" spans="1:60" ht="22.5" outlineLevel="1" x14ac:dyDescent="0.2">
      <c r="A79" s="177">
        <v>50</v>
      </c>
      <c r="B79" s="178" t="s">
        <v>251</v>
      </c>
      <c r="C79" s="186" t="s">
        <v>252</v>
      </c>
      <c r="D79" s="179" t="s">
        <v>133</v>
      </c>
      <c r="E79" s="180">
        <v>4.5</v>
      </c>
      <c r="F79" s="181"/>
      <c r="G79" s="182">
        <f>ROUND(E79*F79,2)</f>
        <v>0</v>
      </c>
      <c r="H79" s="181">
        <v>8.1</v>
      </c>
      <c r="I79" s="182">
        <f>ROUND(E79*H79,2)</f>
        <v>36.450000000000003</v>
      </c>
      <c r="J79" s="181">
        <v>0</v>
      </c>
      <c r="K79" s="182">
        <f>ROUND(E79*J79,2)</f>
        <v>0</v>
      </c>
      <c r="L79" s="182">
        <v>21</v>
      </c>
      <c r="M79" s="182">
        <f>G79*(1+L79/100)</f>
        <v>0</v>
      </c>
      <c r="N79" s="180">
        <v>2.9999999999999997E-4</v>
      </c>
      <c r="O79" s="180">
        <f>ROUND(E79*N79,2)</f>
        <v>0</v>
      </c>
      <c r="P79" s="180">
        <v>0</v>
      </c>
      <c r="Q79" s="180">
        <f>ROUND(E79*P79,2)</f>
        <v>0</v>
      </c>
      <c r="R79" s="182"/>
      <c r="S79" s="182" t="s">
        <v>134</v>
      </c>
      <c r="T79" s="183" t="s">
        <v>135</v>
      </c>
      <c r="U79" s="159">
        <v>0</v>
      </c>
      <c r="V79" s="159">
        <f>ROUND(E79*U79,2)</f>
        <v>0</v>
      </c>
      <c r="W79" s="159"/>
      <c r="X79" s="159" t="s">
        <v>136</v>
      </c>
      <c r="Y79" s="159" t="s">
        <v>137</v>
      </c>
      <c r="Z79" s="146"/>
      <c r="AA79" s="146"/>
      <c r="AB79" s="146"/>
      <c r="AC79" s="146"/>
      <c r="AD79" s="146"/>
      <c r="AE79" s="146"/>
      <c r="AF79" s="146"/>
      <c r="AG79" s="146" t="s">
        <v>138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ht="22.5" outlineLevel="1" x14ac:dyDescent="0.2">
      <c r="A80" s="177">
        <v>51</v>
      </c>
      <c r="B80" s="178" t="s">
        <v>253</v>
      </c>
      <c r="C80" s="186" t="s">
        <v>254</v>
      </c>
      <c r="D80" s="179" t="s">
        <v>133</v>
      </c>
      <c r="E80" s="180">
        <v>4.5</v>
      </c>
      <c r="F80" s="181"/>
      <c r="G80" s="182">
        <f>ROUND(E80*F80,2)</f>
        <v>0</v>
      </c>
      <c r="H80" s="181">
        <v>163.98</v>
      </c>
      <c r="I80" s="182">
        <f>ROUND(E80*H80,2)</f>
        <v>737.91</v>
      </c>
      <c r="J80" s="181">
        <v>1025.02</v>
      </c>
      <c r="K80" s="182">
        <f>ROUND(E80*J80,2)</f>
        <v>4612.59</v>
      </c>
      <c r="L80" s="182">
        <v>21</v>
      </c>
      <c r="M80" s="182">
        <f>G80*(1+L80/100)</f>
        <v>0</v>
      </c>
      <c r="N80" s="180">
        <v>5.0299999999999997E-3</v>
      </c>
      <c r="O80" s="180">
        <f>ROUND(E80*N80,2)</f>
        <v>0.02</v>
      </c>
      <c r="P80" s="180">
        <v>0</v>
      </c>
      <c r="Q80" s="180">
        <f>ROUND(E80*P80,2)</f>
        <v>0</v>
      </c>
      <c r="R80" s="182"/>
      <c r="S80" s="182" t="s">
        <v>134</v>
      </c>
      <c r="T80" s="183" t="s">
        <v>135</v>
      </c>
      <c r="U80" s="159">
        <v>1.448</v>
      </c>
      <c r="V80" s="159">
        <f>ROUND(E80*U80,2)</f>
        <v>6.52</v>
      </c>
      <c r="W80" s="159"/>
      <c r="X80" s="159" t="s">
        <v>136</v>
      </c>
      <c r="Y80" s="159" t="s">
        <v>137</v>
      </c>
      <c r="Z80" s="146"/>
      <c r="AA80" s="146"/>
      <c r="AB80" s="146"/>
      <c r="AC80" s="146"/>
      <c r="AD80" s="146"/>
      <c r="AE80" s="146"/>
      <c r="AF80" s="146"/>
      <c r="AG80" s="146" t="s">
        <v>138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">
      <c r="A81" s="177">
        <v>52</v>
      </c>
      <c r="B81" s="178" t="s">
        <v>255</v>
      </c>
      <c r="C81" s="186" t="s">
        <v>256</v>
      </c>
      <c r="D81" s="179" t="s">
        <v>232</v>
      </c>
      <c r="E81" s="180">
        <v>6</v>
      </c>
      <c r="F81" s="181"/>
      <c r="G81" s="182">
        <f>ROUND(E81*F81,2)</f>
        <v>0</v>
      </c>
      <c r="H81" s="181">
        <v>210.23</v>
      </c>
      <c r="I81" s="182">
        <f>ROUND(E81*H81,2)</f>
        <v>1261.3800000000001</v>
      </c>
      <c r="J81" s="181">
        <v>84.27</v>
      </c>
      <c r="K81" s="182">
        <f>ROUND(E81*J81,2)</f>
        <v>505.62</v>
      </c>
      <c r="L81" s="182">
        <v>21</v>
      </c>
      <c r="M81" s="182">
        <f>G81*(1+L81/100)</f>
        <v>0</v>
      </c>
      <c r="N81" s="180">
        <v>1E-4</v>
      </c>
      <c r="O81" s="180">
        <f>ROUND(E81*N81,2)</f>
        <v>0</v>
      </c>
      <c r="P81" s="180">
        <v>0</v>
      </c>
      <c r="Q81" s="180">
        <f>ROUND(E81*P81,2)</f>
        <v>0</v>
      </c>
      <c r="R81" s="182"/>
      <c r="S81" s="182" t="s">
        <v>134</v>
      </c>
      <c r="T81" s="183" t="s">
        <v>135</v>
      </c>
      <c r="U81" s="159">
        <v>0.12</v>
      </c>
      <c r="V81" s="159">
        <f>ROUND(E81*U81,2)</f>
        <v>0.72</v>
      </c>
      <c r="W81" s="159"/>
      <c r="X81" s="159" t="s">
        <v>136</v>
      </c>
      <c r="Y81" s="159" t="s">
        <v>137</v>
      </c>
      <c r="Z81" s="146"/>
      <c r="AA81" s="146"/>
      <c r="AB81" s="146"/>
      <c r="AC81" s="146"/>
      <c r="AD81" s="146"/>
      <c r="AE81" s="146"/>
      <c r="AF81" s="146"/>
      <c r="AG81" s="146" t="s">
        <v>138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ht="22.5" outlineLevel="1" x14ac:dyDescent="0.2">
      <c r="A82" s="177">
        <v>53</v>
      </c>
      <c r="B82" s="178" t="s">
        <v>257</v>
      </c>
      <c r="C82" s="186" t="s">
        <v>258</v>
      </c>
      <c r="D82" s="179" t="s">
        <v>0</v>
      </c>
      <c r="E82" s="180">
        <v>101.23</v>
      </c>
      <c r="F82" s="181"/>
      <c r="G82" s="182">
        <f>ROUND(E82*F82,2)</f>
        <v>0</v>
      </c>
      <c r="H82" s="181">
        <v>0</v>
      </c>
      <c r="I82" s="182">
        <f>ROUND(E82*H82,2)</f>
        <v>0</v>
      </c>
      <c r="J82" s="181">
        <v>4.55</v>
      </c>
      <c r="K82" s="182">
        <f>ROUND(E82*J82,2)</f>
        <v>460.6</v>
      </c>
      <c r="L82" s="182">
        <v>21</v>
      </c>
      <c r="M82" s="182">
        <f>G82*(1+L82/100)</f>
        <v>0</v>
      </c>
      <c r="N82" s="180">
        <v>0</v>
      </c>
      <c r="O82" s="180">
        <f>ROUND(E82*N82,2)</f>
        <v>0</v>
      </c>
      <c r="P82" s="180">
        <v>0</v>
      </c>
      <c r="Q82" s="180">
        <f>ROUND(E82*P82,2)</f>
        <v>0</v>
      </c>
      <c r="R82" s="182"/>
      <c r="S82" s="182" t="s">
        <v>134</v>
      </c>
      <c r="T82" s="183" t="s">
        <v>135</v>
      </c>
      <c r="U82" s="159">
        <v>0</v>
      </c>
      <c r="V82" s="159">
        <f>ROUND(E82*U82,2)</f>
        <v>0</v>
      </c>
      <c r="W82" s="159"/>
      <c r="X82" s="159" t="s">
        <v>136</v>
      </c>
      <c r="Y82" s="159" t="s">
        <v>137</v>
      </c>
      <c r="Z82" s="146"/>
      <c r="AA82" s="146"/>
      <c r="AB82" s="146"/>
      <c r="AC82" s="146"/>
      <c r="AD82" s="146"/>
      <c r="AE82" s="146"/>
      <c r="AF82" s="146"/>
      <c r="AG82" s="146" t="s">
        <v>138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ht="22.5" outlineLevel="1" x14ac:dyDescent="0.2">
      <c r="A83" s="177">
        <v>54</v>
      </c>
      <c r="B83" s="178" t="s">
        <v>259</v>
      </c>
      <c r="C83" s="186" t="s">
        <v>260</v>
      </c>
      <c r="D83" s="179" t="s">
        <v>133</v>
      </c>
      <c r="E83" s="180">
        <v>4.95</v>
      </c>
      <c r="F83" s="181"/>
      <c r="G83" s="182">
        <f>ROUND(E83*F83,2)</f>
        <v>0</v>
      </c>
      <c r="H83" s="181">
        <v>600</v>
      </c>
      <c r="I83" s="182">
        <f>ROUND(E83*H83,2)</f>
        <v>2970</v>
      </c>
      <c r="J83" s="181">
        <v>0</v>
      </c>
      <c r="K83" s="182">
        <f>ROUND(E83*J83,2)</f>
        <v>0</v>
      </c>
      <c r="L83" s="182">
        <v>21</v>
      </c>
      <c r="M83" s="182">
        <f>G83*(1+L83/100)</f>
        <v>0</v>
      </c>
      <c r="N83" s="180">
        <v>1.12E-2</v>
      </c>
      <c r="O83" s="180">
        <f>ROUND(E83*N83,2)</f>
        <v>0.06</v>
      </c>
      <c r="P83" s="180">
        <v>0</v>
      </c>
      <c r="Q83" s="180">
        <f>ROUND(E83*P83,2)</f>
        <v>0</v>
      </c>
      <c r="R83" s="182"/>
      <c r="S83" s="182" t="s">
        <v>148</v>
      </c>
      <c r="T83" s="183" t="s">
        <v>151</v>
      </c>
      <c r="U83" s="159">
        <v>0</v>
      </c>
      <c r="V83" s="159">
        <f>ROUND(E83*U83,2)</f>
        <v>0</v>
      </c>
      <c r="W83" s="159"/>
      <c r="X83" s="159" t="s">
        <v>203</v>
      </c>
      <c r="Y83" s="159" t="s">
        <v>137</v>
      </c>
      <c r="Z83" s="146"/>
      <c r="AA83" s="146"/>
      <c r="AB83" s="146"/>
      <c r="AC83" s="146"/>
      <c r="AD83" s="146"/>
      <c r="AE83" s="146"/>
      <c r="AF83" s="146"/>
      <c r="AG83" s="146" t="s">
        <v>204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x14ac:dyDescent="0.2">
      <c r="A84" s="163" t="s">
        <v>129</v>
      </c>
      <c r="B84" s="164" t="s">
        <v>94</v>
      </c>
      <c r="C84" s="185" t="s">
        <v>95</v>
      </c>
      <c r="D84" s="165"/>
      <c r="E84" s="166"/>
      <c r="F84" s="167"/>
      <c r="G84" s="167">
        <f>SUMIF(AG85:AG87,"&lt;&gt;NOR",G85:G87)</f>
        <v>0</v>
      </c>
      <c r="H84" s="167"/>
      <c r="I84" s="167">
        <f>SUM(I85:I87)</f>
        <v>703.22</v>
      </c>
      <c r="J84" s="167"/>
      <c r="K84" s="167">
        <f>SUM(K85:K87)</f>
        <v>1904.78</v>
      </c>
      <c r="L84" s="167"/>
      <c r="M84" s="167">
        <f>SUM(M85:M87)</f>
        <v>0</v>
      </c>
      <c r="N84" s="166"/>
      <c r="O84" s="166">
        <f>SUM(O85:O87)</f>
        <v>0</v>
      </c>
      <c r="P84" s="166"/>
      <c r="Q84" s="166">
        <f>SUM(Q85:Q87)</f>
        <v>0</v>
      </c>
      <c r="R84" s="167"/>
      <c r="S84" s="167"/>
      <c r="T84" s="168"/>
      <c r="U84" s="162"/>
      <c r="V84" s="162">
        <f>SUM(V85:V87)</f>
        <v>3.0999999999999996</v>
      </c>
      <c r="W84" s="162"/>
      <c r="X84" s="162"/>
      <c r="Y84" s="162"/>
      <c r="AG84" t="s">
        <v>130</v>
      </c>
    </row>
    <row r="85" spans="1:60" outlineLevel="1" x14ac:dyDescent="0.2">
      <c r="A85" s="177">
        <v>55</v>
      </c>
      <c r="B85" s="178" t="s">
        <v>261</v>
      </c>
      <c r="C85" s="186" t="s">
        <v>262</v>
      </c>
      <c r="D85" s="179" t="s">
        <v>133</v>
      </c>
      <c r="E85" s="180">
        <v>4</v>
      </c>
      <c r="F85" s="181"/>
      <c r="G85" s="182">
        <f>ROUND(E85*F85,2)</f>
        <v>0</v>
      </c>
      <c r="H85" s="181">
        <v>22.25</v>
      </c>
      <c r="I85" s="182">
        <f>ROUND(E85*H85,2)</f>
        <v>89</v>
      </c>
      <c r="J85" s="181">
        <v>191.75</v>
      </c>
      <c r="K85" s="182">
        <f>ROUND(E85*J85,2)</f>
        <v>767</v>
      </c>
      <c r="L85" s="182">
        <v>21</v>
      </c>
      <c r="M85" s="182">
        <f>G85*(1+L85/100)</f>
        <v>0</v>
      </c>
      <c r="N85" s="180">
        <v>3.3E-4</v>
      </c>
      <c r="O85" s="180">
        <f>ROUND(E85*N85,2)</f>
        <v>0</v>
      </c>
      <c r="P85" s="180">
        <v>0</v>
      </c>
      <c r="Q85" s="180">
        <f>ROUND(E85*P85,2)</f>
        <v>0</v>
      </c>
      <c r="R85" s="182"/>
      <c r="S85" s="182" t="s">
        <v>134</v>
      </c>
      <c r="T85" s="183" t="s">
        <v>135</v>
      </c>
      <c r="U85" s="159">
        <v>0.34599999999999997</v>
      </c>
      <c r="V85" s="159">
        <f>ROUND(E85*U85,2)</f>
        <v>1.38</v>
      </c>
      <c r="W85" s="159"/>
      <c r="X85" s="159" t="s">
        <v>136</v>
      </c>
      <c r="Y85" s="159" t="s">
        <v>137</v>
      </c>
      <c r="Z85" s="146"/>
      <c r="AA85" s="146"/>
      <c r="AB85" s="146"/>
      <c r="AC85" s="146"/>
      <c r="AD85" s="146"/>
      <c r="AE85" s="146"/>
      <c r="AF85" s="146"/>
      <c r="AG85" s="146" t="s">
        <v>138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">
      <c r="A86" s="170">
        <v>56</v>
      </c>
      <c r="B86" s="171" t="s">
        <v>263</v>
      </c>
      <c r="C86" s="187" t="s">
        <v>264</v>
      </c>
      <c r="D86" s="172" t="s">
        <v>133</v>
      </c>
      <c r="E86" s="173">
        <v>6</v>
      </c>
      <c r="F86" s="174"/>
      <c r="G86" s="175">
        <f>ROUND(E86*F86,2)</f>
        <v>0</v>
      </c>
      <c r="H86" s="174">
        <v>102.37</v>
      </c>
      <c r="I86" s="175">
        <f>ROUND(E86*H86,2)</f>
        <v>614.22</v>
      </c>
      <c r="J86" s="174">
        <v>189.63</v>
      </c>
      <c r="K86" s="175">
        <f>ROUND(E86*J86,2)</f>
        <v>1137.78</v>
      </c>
      <c r="L86" s="175">
        <v>21</v>
      </c>
      <c r="M86" s="175">
        <f>G86*(1+L86/100)</f>
        <v>0</v>
      </c>
      <c r="N86" s="173">
        <v>4.0999999999999999E-4</v>
      </c>
      <c r="O86" s="173">
        <f>ROUND(E86*N86,2)</f>
        <v>0</v>
      </c>
      <c r="P86" s="173">
        <v>0</v>
      </c>
      <c r="Q86" s="173">
        <f>ROUND(E86*P86,2)</f>
        <v>0</v>
      </c>
      <c r="R86" s="175"/>
      <c r="S86" s="175" t="s">
        <v>134</v>
      </c>
      <c r="T86" s="176" t="s">
        <v>135</v>
      </c>
      <c r="U86" s="159">
        <v>0.28699999999999998</v>
      </c>
      <c r="V86" s="159">
        <f>ROUND(E86*U86,2)</f>
        <v>1.72</v>
      </c>
      <c r="W86" s="159"/>
      <c r="X86" s="159" t="s">
        <v>136</v>
      </c>
      <c r="Y86" s="159" t="s">
        <v>137</v>
      </c>
      <c r="Z86" s="146"/>
      <c r="AA86" s="146"/>
      <c r="AB86" s="146"/>
      <c r="AC86" s="146"/>
      <c r="AD86" s="146"/>
      <c r="AE86" s="146"/>
      <c r="AF86" s="146"/>
      <c r="AG86" s="146" t="s">
        <v>138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2" x14ac:dyDescent="0.2">
      <c r="A87" s="156"/>
      <c r="B87" s="157"/>
      <c r="C87" s="345" t="s">
        <v>265</v>
      </c>
      <c r="D87" s="346"/>
      <c r="E87" s="346"/>
      <c r="F87" s="346"/>
      <c r="G87" s="346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6"/>
      <c r="AA87" s="146"/>
      <c r="AB87" s="146"/>
      <c r="AC87" s="146"/>
      <c r="AD87" s="146"/>
      <c r="AE87" s="146"/>
      <c r="AF87" s="146"/>
      <c r="AG87" s="146" t="s">
        <v>236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x14ac:dyDescent="0.2">
      <c r="A88" s="163" t="s">
        <v>129</v>
      </c>
      <c r="B88" s="164" t="s">
        <v>96</v>
      </c>
      <c r="C88" s="185" t="s">
        <v>97</v>
      </c>
      <c r="D88" s="165"/>
      <c r="E88" s="166"/>
      <c r="F88" s="167"/>
      <c r="G88" s="167">
        <f>SUMIF(AG89:AG94,"&lt;&gt;NOR",G89:G94)</f>
        <v>0</v>
      </c>
      <c r="H88" s="167"/>
      <c r="I88" s="167">
        <f>SUM(I89:I94)</f>
        <v>8440.5700000000015</v>
      </c>
      <c r="J88" s="167"/>
      <c r="K88" s="167">
        <f>SUM(K89:K94)</f>
        <v>18187.849999999999</v>
      </c>
      <c r="L88" s="167"/>
      <c r="M88" s="167">
        <f>SUM(M89:M94)</f>
        <v>0</v>
      </c>
      <c r="N88" s="166"/>
      <c r="O88" s="166">
        <f>SUM(O89:O94)</f>
        <v>6.0000000000000005E-2</v>
      </c>
      <c r="P88" s="166"/>
      <c r="Q88" s="166">
        <f>SUM(Q89:Q94)</f>
        <v>0.04</v>
      </c>
      <c r="R88" s="167"/>
      <c r="S88" s="167"/>
      <c r="T88" s="168"/>
      <c r="U88" s="162"/>
      <c r="V88" s="162">
        <f>SUM(V89:V94)</f>
        <v>26.079999999999995</v>
      </c>
      <c r="W88" s="162"/>
      <c r="X88" s="162"/>
      <c r="Y88" s="162"/>
      <c r="AG88" t="s">
        <v>130</v>
      </c>
    </row>
    <row r="89" spans="1:60" outlineLevel="1" x14ac:dyDescent="0.2">
      <c r="A89" s="177">
        <v>57</v>
      </c>
      <c r="B89" s="178" t="s">
        <v>266</v>
      </c>
      <c r="C89" s="186" t="s">
        <v>267</v>
      </c>
      <c r="D89" s="179" t="s">
        <v>133</v>
      </c>
      <c r="E89" s="180">
        <v>40</v>
      </c>
      <c r="F89" s="181"/>
      <c r="G89" s="182">
        <f t="shared" ref="G89:G94" si="21">ROUND(E89*F89,2)</f>
        <v>0</v>
      </c>
      <c r="H89" s="181">
        <v>0.11</v>
      </c>
      <c r="I89" s="182">
        <f t="shared" ref="I89:I94" si="22">ROUND(E89*H89,2)</f>
        <v>4.4000000000000004</v>
      </c>
      <c r="J89" s="181">
        <v>52.29</v>
      </c>
      <c r="K89" s="182">
        <f t="shared" ref="K89:K94" si="23">ROUND(E89*J89,2)</f>
        <v>2091.6</v>
      </c>
      <c r="L89" s="182">
        <v>21</v>
      </c>
      <c r="M89" s="182">
        <f t="shared" ref="M89:M94" si="24">G89*(1+L89/100)</f>
        <v>0</v>
      </c>
      <c r="N89" s="180">
        <v>0</v>
      </c>
      <c r="O89" s="180">
        <f t="shared" ref="O89:O94" si="25">ROUND(E89*N89,2)</f>
        <v>0</v>
      </c>
      <c r="P89" s="180">
        <v>8.9999999999999998E-4</v>
      </c>
      <c r="Q89" s="180">
        <f t="shared" ref="Q89:Q94" si="26">ROUND(E89*P89,2)</f>
        <v>0.04</v>
      </c>
      <c r="R89" s="182"/>
      <c r="S89" s="182" t="s">
        <v>134</v>
      </c>
      <c r="T89" s="183" t="s">
        <v>135</v>
      </c>
      <c r="U89" s="159">
        <v>7.6679999999999998E-2</v>
      </c>
      <c r="V89" s="159">
        <f t="shared" ref="V89:V94" si="27">ROUND(E89*U89,2)</f>
        <v>3.07</v>
      </c>
      <c r="W89" s="159"/>
      <c r="X89" s="159" t="s">
        <v>136</v>
      </c>
      <c r="Y89" s="159" t="s">
        <v>137</v>
      </c>
      <c r="Z89" s="146"/>
      <c r="AA89" s="146"/>
      <c r="AB89" s="146"/>
      <c r="AC89" s="146"/>
      <c r="AD89" s="146"/>
      <c r="AE89" s="146"/>
      <c r="AF89" s="146"/>
      <c r="AG89" s="146" t="s">
        <v>138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77">
        <v>58</v>
      </c>
      <c r="B90" s="178" t="s">
        <v>268</v>
      </c>
      <c r="C90" s="186" t="s">
        <v>269</v>
      </c>
      <c r="D90" s="179" t="s">
        <v>133</v>
      </c>
      <c r="E90" s="180">
        <v>140.01</v>
      </c>
      <c r="F90" s="181"/>
      <c r="G90" s="182">
        <f t="shared" si="21"/>
        <v>0</v>
      </c>
      <c r="H90" s="181">
        <v>6.97</v>
      </c>
      <c r="I90" s="182">
        <f t="shared" si="22"/>
        <v>975.87</v>
      </c>
      <c r="J90" s="181">
        <v>22.83</v>
      </c>
      <c r="K90" s="182">
        <f t="shared" si="23"/>
        <v>3196.43</v>
      </c>
      <c r="L90" s="182">
        <v>21</v>
      </c>
      <c r="M90" s="182">
        <f t="shared" si="24"/>
        <v>0</v>
      </c>
      <c r="N90" s="180">
        <v>1.7000000000000001E-4</v>
      </c>
      <c r="O90" s="180">
        <f t="shared" si="25"/>
        <v>0.02</v>
      </c>
      <c r="P90" s="180">
        <v>0</v>
      </c>
      <c r="Q90" s="180">
        <f t="shared" si="26"/>
        <v>0</v>
      </c>
      <c r="R90" s="182"/>
      <c r="S90" s="182" t="s">
        <v>134</v>
      </c>
      <c r="T90" s="183" t="s">
        <v>135</v>
      </c>
      <c r="U90" s="159">
        <v>3.2480000000000002E-2</v>
      </c>
      <c r="V90" s="159">
        <f t="shared" si="27"/>
        <v>4.55</v>
      </c>
      <c r="W90" s="159"/>
      <c r="X90" s="159" t="s">
        <v>136</v>
      </c>
      <c r="Y90" s="159" t="s">
        <v>137</v>
      </c>
      <c r="Z90" s="146"/>
      <c r="AA90" s="146"/>
      <c r="AB90" s="146"/>
      <c r="AC90" s="146"/>
      <c r="AD90" s="146"/>
      <c r="AE90" s="146"/>
      <c r="AF90" s="146"/>
      <c r="AG90" s="146" t="s">
        <v>138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ht="22.5" outlineLevel="1" x14ac:dyDescent="0.2">
      <c r="A91" s="177">
        <v>59</v>
      </c>
      <c r="B91" s="178" t="s">
        <v>270</v>
      </c>
      <c r="C91" s="186" t="s">
        <v>271</v>
      </c>
      <c r="D91" s="179" t="s">
        <v>133</v>
      </c>
      <c r="E91" s="180">
        <v>130.01</v>
      </c>
      <c r="F91" s="181"/>
      <c r="G91" s="182">
        <f t="shared" si="21"/>
        <v>0</v>
      </c>
      <c r="H91" s="181">
        <v>40.44</v>
      </c>
      <c r="I91" s="182">
        <f t="shared" si="22"/>
        <v>5257.6</v>
      </c>
      <c r="J91" s="181">
        <v>71.56</v>
      </c>
      <c r="K91" s="182">
        <f t="shared" si="23"/>
        <v>9303.52</v>
      </c>
      <c r="L91" s="182">
        <v>21</v>
      </c>
      <c r="M91" s="182">
        <f t="shared" si="24"/>
        <v>0</v>
      </c>
      <c r="N91" s="180">
        <v>2.3000000000000001E-4</v>
      </c>
      <c r="O91" s="180">
        <f t="shared" si="25"/>
        <v>0.03</v>
      </c>
      <c r="P91" s="180">
        <v>0</v>
      </c>
      <c r="Q91" s="180">
        <f t="shared" si="26"/>
        <v>0</v>
      </c>
      <c r="R91" s="182"/>
      <c r="S91" s="182" t="s">
        <v>134</v>
      </c>
      <c r="T91" s="183" t="s">
        <v>135</v>
      </c>
      <c r="U91" s="159">
        <v>0.10191</v>
      </c>
      <c r="V91" s="159">
        <f t="shared" si="27"/>
        <v>13.25</v>
      </c>
      <c r="W91" s="159"/>
      <c r="X91" s="159" t="s">
        <v>136</v>
      </c>
      <c r="Y91" s="159" t="s">
        <v>137</v>
      </c>
      <c r="Z91" s="146"/>
      <c r="AA91" s="146"/>
      <c r="AB91" s="146"/>
      <c r="AC91" s="146"/>
      <c r="AD91" s="146"/>
      <c r="AE91" s="146"/>
      <c r="AF91" s="146"/>
      <c r="AG91" s="146" t="s">
        <v>138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ht="22.5" outlineLevel="1" x14ac:dyDescent="0.2">
      <c r="A92" s="177">
        <v>60</v>
      </c>
      <c r="B92" s="178" t="s">
        <v>272</v>
      </c>
      <c r="C92" s="186" t="s">
        <v>273</v>
      </c>
      <c r="D92" s="179" t="s">
        <v>133</v>
      </c>
      <c r="E92" s="180">
        <v>10</v>
      </c>
      <c r="F92" s="181"/>
      <c r="G92" s="182">
        <f t="shared" si="21"/>
        <v>0</v>
      </c>
      <c r="H92" s="181">
        <v>43.45</v>
      </c>
      <c r="I92" s="182">
        <f t="shared" si="22"/>
        <v>434.5</v>
      </c>
      <c r="J92" s="181">
        <v>76.55</v>
      </c>
      <c r="K92" s="182">
        <f t="shared" si="23"/>
        <v>765.5</v>
      </c>
      <c r="L92" s="182">
        <v>21</v>
      </c>
      <c r="M92" s="182">
        <f t="shared" si="24"/>
        <v>0</v>
      </c>
      <c r="N92" s="180">
        <v>2.5000000000000001E-4</v>
      </c>
      <c r="O92" s="180">
        <f t="shared" si="25"/>
        <v>0</v>
      </c>
      <c r="P92" s="180">
        <v>0</v>
      </c>
      <c r="Q92" s="180">
        <f t="shared" si="26"/>
        <v>0</v>
      </c>
      <c r="R92" s="182"/>
      <c r="S92" s="182" t="s">
        <v>134</v>
      </c>
      <c r="T92" s="183" t="s">
        <v>135</v>
      </c>
      <c r="U92" s="159">
        <v>0.10902000000000001</v>
      </c>
      <c r="V92" s="159">
        <f t="shared" si="27"/>
        <v>1.0900000000000001</v>
      </c>
      <c r="W92" s="159"/>
      <c r="X92" s="159" t="s">
        <v>136</v>
      </c>
      <c r="Y92" s="159" t="s">
        <v>137</v>
      </c>
      <c r="Z92" s="146"/>
      <c r="AA92" s="146"/>
      <c r="AB92" s="146"/>
      <c r="AC92" s="146"/>
      <c r="AD92" s="146"/>
      <c r="AE92" s="146"/>
      <c r="AF92" s="146"/>
      <c r="AG92" s="146" t="s">
        <v>138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">
      <c r="A93" s="177">
        <v>61</v>
      </c>
      <c r="B93" s="178" t="s">
        <v>274</v>
      </c>
      <c r="C93" s="186" t="s">
        <v>275</v>
      </c>
      <c r="D93" s="179" t="s">
        <v>133</v>
      </c>
      <c r="E93" s="180">
        <v>30</v>
      </c>
      <c r="F93" s="181"/>
      <c r="G93" s="182">
        <f t="shared" si="21"/>
        <v>0</v>
      </c>
      <c r="H93" s="181">
        <v>58.94</v>
      </c>
      <c r="I93" s="182">
        <f t="shared" si="22"/>
        <v>1768.2</v>
      </c>
      <c r="J93" s="181">
        <v>71.56</v>
      </c>
      <c r="K93" s="182">
        <f t="shared" si="23"/>
        <v>2146.8000000000002</v>
      </c>
      <c r="L93" s="182">
        <v>21</v>
      </c>
      <c r="M93" s="182">
        <f t="shared" si="24"/>
        <v>0</v>
      </c>
      <c r="N93" s="180">
        <v>2.1000000000000001E-4</v>
      </c>
      <c r="O93" s="180">
        <f t="shared" si="25"/>
        <v>0.01</v>
      </c>
      <c r="P93" s="180">
        <v>0</v>
      </c>
      <c r="Q93" s="180">
        <f t="shared" si="26"/>
        <v>0</v>
      </c>
      <c r="R93" s="182"/>
      <c r="S93" s="182" t="s">
        <v>134</v>
      </c>
      <c r="T93" s="183" t="s">
        <v>135</v>
      </c>
      <c r="U93" s="159">
        <v>0.10191</v>
      </c>
      <c r="V93" s="159">
        <f t="shared" si="27"/>
        <v>3.06</v>
      </c>
      <c r="W93" s="159"/>
      <c r="X93" s="159" t="s">
        <v>136</v>
      </c>
      <c r="Y93" s="159" t="s">
        <v>137</v>
      </c>
      <c r="Z93" s="146"/>
      <c r="AA93" s="146"/>
      <c r="AB93" s="146"/>
      <c r="AC93" s="146"/>
      <c r="AD93" s="146"/>
      <c r="AE93" s="146"/>
      <c r="AF93" s="146"/>
      <c r="AG93" s="146" t="s">
        <v>138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">
      <c r="A94" s="177">
        <v>62</v>
      </c>
      <c r="B94" s="178" t="s">
        <v>276</v>
      </c>
      <c r="C94" s="186" t="s">
        <v>277</v>
      </c>
      <c r="D94" s="179" t="s">
        <v>133</v>
      </c>
      <c r="E94" s="180">
        <v>40</v>
      </c>
      <c r="F94" s="181"/>
      <c r="G94" s="182">
        <f t="shared" si="21"/>
        <v>0</v>
      </c>
      <c r="H94" s="181">
        <v>0</v>
      </c>
      <c r="I94" s="182">
        <f t="shared" si="22"/>
        <v>0</v>
      </c>
      <c r="J94" s="181">
        <v>17.100000000000001</v>
      </c>
      <c r="K94" s="182">
        <f t="shared" si="23"/>
        <v>684</v>
      </c>
      <c r="L94" s="182">
        <v>21</v>
      </c>
      <c r="M94" s="182">
        <f t="shared" si="24"/>
        <v>0</v>
      </c>
      <c r="N94" s="180">
        <v>0</v>
      </c>
      <c r="O94" s="180">
        <f t="shared" si="25"/>
        <v>0</v>
      </c>
      <c r="P94" s="180">
        <v>0</v>
      </c>
      <c r="Q94" s="180">
        <f t="shared" si="26"/>
        <v>0</v>
      </c>
      <c r="R94" s="182"/>
      <c r="S94" s="182" t="s">
        <v>134</v>
      </c>
      <c r="T94" s="183" t="s">
        <v>135</v>
      </c>
      <c r="U94" s="159">
        <v>2.6499999999999999E-2</v>
      </c>
      <c r="V94" s="159">
        <f t="shared" si="27"/>
        <v>1.06</v>
      </c>
      <c r="W94" s="159"/>
      <c r="X94" s="159" t="s">
        <v>136</v>
      </c>
      <c r="Y94" s="159" t="s">
        <v>137</v>
      </c>
      <c r="Z94" s="146"/>
      <c r="AA94" s="146"/>
      <c r="AB94" s="146"/>
      <c r="AC94" s="146"/>
      <c r="AD94" s="146"/>
      <c r="AE94" s="146"/>
      <c r="AF94" s="146"/>
      <c r="AG94" s="146" t="s">
        <v>138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x14ac:dyDescent="0.2">
      <c r="A95" s="163" t="s">
        <v>129</v>
      </c>
      <c r="B95" s="164" t="s">
        <v>98</v>
      </c>
      <c r="C95" s="185" t="s">
        <v>99</v>
      </c>
      <c r="D95" s="165"/>
      <c r="E95" s="166"/>
      <c r="F95" s="167"/>
      <c r="G95" s="167">
        <f>SUMIF(AG96:AG107,"&lt;&gt;NOR",G96:G107)</f>
        <v>0</v>
      </c>
      <c r="H95" s="167"/>
      <c r="I95" s="167">
        <f>SUM(I96:I107)</f>
        <v>0</v>
      </c>
      <c r="J95" s="167"/>
      <c r="K95" s="167">
        <f>SUM(K96:K107)</f>
        <v>15545.31</v>
      </c>
      <c r="L95" s="167"/>
      <c r="M95" s="167">
        <f>SUM(M96:M107)</f>
        <v>0</v>
      </c>
      <c r="N95" s="166"/>
      <c r="O95" s="166">
        <f>SUM(O96:O107)</f>
        <v>0</v>
      </c>
      <c r="P95" s="166"/>
      <c r="Q95" s="166">
        <f>SUM(Q96:Q107)</f>
        <v>0</v>
      </c>
      <c r="R95" s="167"/>
      <c r="S95" s="167"/>
      <c r="T95" s="168"/>
      <c r="U95" s="162"/>
      <c r="V95" s="162">
        <f>SUM(V96:V107)</f>
        <v>12.27</v>
      </c>
      <c r="W95" s="162"/>
      <c r="X95" s="162"/>
      <c r="Y95" s="162"/>
      <c r="AG95" t="s">
        <v>130</v>
      </c>
    </row>
    <row r="96" spans="1:60" outlineLevel="1" x14ac:dyDescent="0.2">
      <c r="A96" s="170">
        <v>63</v>
      </c>
      <c r="B96" s="171" t="s">
        <v>278</v>
      </c>
      <c r="C96" s="187" t="s">
        <v>279</v>
      </c>
      <c r="D96" s="172" t="s">
        <v>189</v>
      </c>
      <c r="E96" s="173">
        <v>6.1793100000000001</v>
      </c>
      <c r="F96" s="174"/>
      <c r="G96" s="175">
        <f>ROUND(E96*F96,2)</f>
        <v>0</v>
      </c>
      <c r="H96" s="174">
        <v>0</v>
      </c>
      <c r="I96" s="175">
        <f>ROUND(E96*H96,2)</f>
        <v>0</v>
      </c>
      <c r="J96" s="174">
        <v>563</v>
      </c>
      <c r="K96" s="175">
        <f>ROUND(E96*J96,2)</f>
        <v>3478.95</v>
      </c>
      <c r="L96" s="175">
        <v>21</v>
      </c>
      <c r="M96" s="175">
        <f>G96*(1+L96/100)</f>
        <v>0</v>
      </c>
      <c r="N96" s="173">
        <v>0</v>
      </c>
      <c r="O96" s="173">
        <f>ROUND(E96*N96,2)</f>
        <v>0</v>
      </c>
      <c r="P96" s="173">
        <v>0</v>
      </c>
      <c r="Q96" s="173">
        <f>ROUND(E96*P96,2)</f>
        <v>0</v>
      </c>
      <c r="R96" s="175"/>
      <c r="S96" s="175" t="s">
        <v>134</v>
      </c>
      <c r="T96" s="176" t="s">
        <v>135</v>
      </c>
      <c r="U96" s="159">
        <v>0.749</v>
      </c>
      <c r="V96" s="159">
        <f>ROUND(E96*U96,2)</f>
        <v>4.63</v>
      </c>
      <c r="W96" s="159"/>
      <c r="X96" s="159" t="s">
        <v>136</v>
      </c>
      <c r="Y96" s="159" t="s">
        <v>137</v>
      </c>
      <c r="Z96" s="146"/>
      <c r="AA96" s="146"/>
      <c r="AB96" s="146"/>
      <c r="AC96" s="146"/>
      <c r="AD96" s="146"/>
      <c r="AE96" s="146"/>
      <c r="AF96" s="146"/>
      <c r="AG96" s="146" t="s">
        <v>138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2" x14ac:dyDescent="0.2">
      <c r="A97" s="156"/>
      <c r="B97" s="157"/>
      <c r="C97" s="188" t="s">
        <v>280</v>
      </c>
      <c r="D97" s="160"/>
      <c r="E97" s="161">
        <v>5.8</v>
      </c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6"/>
      <c r="AA97" s="146"/>
      <c r="AB97" s="146"/>
      <c r="AC97" s="146"/>
      <c r="AD97" s="146"/>
      <c r="AE97" s="146"/>
      <c r="AF97" s="146"/>
      <c r="AG97" s="146" t="s">
        <v>191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">
      <c r="A98" s="156"/>
      <c r="B98" s="157"/>
      <c r="C98" s="188" t="s">
        <v>281</v>
      </c>
      <c r="D98" s="160"/>
      <c r="E98" s="161">
        <v>0.28100000000000003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6"/>
      <c r="AA98" s="146"/>
      <c r="AB98" s="146"/>
      <c r="AC98" s="146"/>
      <c r="AD98" s="146"/>
      <c r="AE98" s="146"/>
      <c r="AF98" s="146"/>
      <c r="AG98" s="146" t="s">
        <v>191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">
      <c r="A99" s="156"/>
      <c r="B99" s="157"/>
      <c r="C99" s="188" t="s">
        <v>282</v>
      </c>
      <c r="D99" s="160"/>
      <c r="E99" s="161">
        <v>4.9599999999999998E-2</v>
      </c>
      <c r="F99" s="159"/>
      <c r="G99" s="159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6"/>
      <c r="AA99" s="146"/>
      <c r="AB99" s="146"/>
      <c r="AC99" s="146"/>
      <c r="AD99" s="146"/>
      <c r="AE99" s="146"/>
      <c r="AF99" s="146"/>
      <c r="AG99" s="146" t="s">
        <v>191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">
      <c r="A100" s="156"/>
      <c r="B100" s="157"/>
      <c r="C100" s="188" t="s">
        <v>283</v>
      </c>
      <c r="D100" s="160"/>
      <c r="E100" s="161">
        <v>4.8710000000000003E-2</v>
      </c>
      <c r="F100" s="159"/>
      <c r="G100" s="159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6"/>
      <c r="AA100" s="146"/>
      <c r="AB100" s="146"/>
      <c r="AC100" s="146"/>
      <c r="AD100" s="146"/>
      <c r="AE100" s="146"/>
      <c r="AF100" s="146"/>
      <c r="AG100" s="146" t="s">
        <v>191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1" x14ac:dyDescent="0.2">
      <c r="A101" s="177">
        <v>64</v>
      </c>
      <c r="B101" s="178" t="s">
        <v>284</v>
      </c>
      <c r="C101" s="186" t="s">
        <v>285</v>
      </c>
      <c r="D101" s="179" t="s">
        <v>189</v>
      </c>
      <c r="E101" s="180">
        <v>6.1793100000000001</v>
      </c>
      <c r="F101" s="181"/>
      <c r="G101" s="182">
        <f>ROUND(E101*F101,2)</f>
        <v>0</v>
      </c>
      <c r="H101" s="181">
        <v>0</v>
      </c>
      <c r="I101" s="182">
        <f>ROUND(E101*H101,2)</f>
        <v>0</v>
      </c>
      <c r="J101" s="181">
        <v>413.5</v>
      </c>
      <c r="K101" s="182">
        <f>ROUND(E101*J101,2)</f>
        <v>2555.14</v>
      </c>
      <c r="L101" s="182">
        <v>21</v>
      </c>
      <c r="M101" s="182">
        <f>G101*(1+L101/100)</f>
        <v>0</v>
      </c>
      <c r="N101" s="180">
        <v>0</v>
      </c>
      <c r="O101" s="180">
        <f>ROUND(E101*N101,2)</f>
        <v>0</v>
      </c>
      <c r="P101" s="180">
        <v>0</v>
      </c>
      <c r="Q101" s="180">
        <f>ROUND(E101*P101,2)</f>
        <v>0</v>
      </c>
      <c r="R101" s="182"/>
      <c r="S101" s="182" t="s">
        <v>134</v>
      </c>
      <c r="T101" s="183" t="s">
        <v>135</v>
      </c>
      <c r="U101" s="159">
        <v>0.746</v>
      </c>
      <c r="V101" s="159">
        <f>ROUND(E101*U101,2)</f>
        <v>4.6100000000000003</v>
      </c>
      <c r="W101" s="159"/>
      <c r="X101" s="159" t="s">
        <v>136</v>
      </c>
      <c r="Y101" s="159" t="s">
        <v>137</v>
      </c>
      <c r="Z101" s="146"/>
      <c r="AA101" s="146"/>
      <c r="AB101" s="146"/>
      <c r="AC101" s="146"/>
      <c r="AD101" s="146"/>
      <c r="AE101" s="146"/>
      <c r="AF101" s="146"/>
      <c r="AG101" s="146" t="s">
        <v>138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1" x14ac:dyDescent="0.2">
      <c r="A102" s="170">
        <v>65</v>
      </c>
      <c r="B102" s="171" t="s">
        <v>286</v>
      </c>
      <c r="C102" s="187" t="s">
        <v>287</v>
      </c>
      <c r="D102" s="172" t="s">
        <v>189</v>
      </c>
      <c r="E102" s="173">
        <v>6.1793100000000001</v>
      </c>
      <c r="F102" s="174"/>
      <c r="G102" s="175">
        <f>ROUND(E102*F102,2)</f>
        <v>0</v>
      </c>
      <c r="H102" s="174">
        <v>0</v>
      </c>
      <c r="I102" s="175">
        <f>ROUND(E102*H102,2)</f>
        <v>0</v>
      </c>
      <c r="J102" s="174">
        <v>330.5</v>
      </c>
      <c r="K102" s="175">
        <f>ROUND(E102*J102,2)</f>
        <v>2042.26</v>
      </c>
      <c r="L102" s="175">
        <v>21</v>
      </c>
      <c r="M102" s="175">
        <f>G102*(1+L102/100)</f>
        <v>0</v>
      </c>
      <c r="N102" s="173">
        <v>0</v>
      </c>
      <c r="O102" s="173">
        <f>ROUND(E102*N102,2)</f>
        <v>0</v>
      </c>
      <c r="P102" s="173">
        <v>0</v>
      </c>
      <c r="Q102" s="173">
        <f>ROUND(E102*P102,2)</f>
        <v>0</v>
      </c>
      <c r="R102" s="175"/>
      <c r="S102" s="175" t="s">
        <v>134</v>
      </c>
      <c r="T102" s="176" t="s">
        <v>135</v>
      </c>
      <c r="U102" s="159">
        <v>0.49</v>
      </c>
      <c r="V102" s="159">
        <f>ROUND(E102*U102,2)</f>
        <v>3.03</v>
      </c>
      <c r="W102" s="159"/>
      <c r="X102" s="159" t="s">
        <v>136</v>
      </c>
      <c r="Y102" s="159" t="s">
        <v>137</v>
      </c>
      <c r="Z102" s="146"/>
      <c r="AA102" s="146"/>
      <c r="AB102" s="146"/>
      <c r="AC102" s="146"/>
      <c r="AD102" s="146"/>
      <c r="AE102" s="146"/>
      <c r="AF102" s="146"/>
      <c r="AG102" s="146" t="s">
        <v>138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2" x14ac:dyDescent="0.2">
      <c r="A103" s="156"/>
      <c r="B103" s="157"/>
      <c r="C103" s="345" t="s">
        <v>288</v>
      </c>
      <c r="D103" s="346"/>
      <c r="E103" s="346"/>
      <c r="F103" s="346"/>
      <c r="G103" s="346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6"/>
      <c r="AA103" s="146"/>
      <c r="AB103" s="146"/>
      <c r="AC103" s="146"/>
      <c r="AD103" s="146"/>
      <c r="AE103" s="146"/>
      <c r="AF103" s="146"/>
      <c r="AG103" s="146" t="s">
        <v>236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1" x14ac:dyDescent="0.2">
      <c r="A104" s="177">
        <v>66</v>
      </c>
      <c r="B104" s="178" t="s">
        <v>289</v>
      </c>
      <c r="C104" s="186" t="s">
        <v>290</v>
      </c>
      <c r="D104" s="179" t="s">
        <v>189</v>
      </c>
      <c r="E104" s="180">
        <v>61.793100000000003</v>
      </c>
      <c r="F104" s="181"/>
      <c r="G104" s="182">
        <f>ROUND(E104*F104,2)</f>
        <v>0</v>
      </c>
      <c r="H104" s="181">
        <v>0</v>
      </c>
      <c r="I104" s="182">
        <f>ROUND(E104*H104,2)</f>
        <v>0</v>
      </c>
      <c r="J104" s="181">
        <v>28.2</v>
      </c>
      <c r="K104" s="182">
        <f>ROUND(E104*J104,2)</f>
        <v>1742.57</v>
      </c>
      <c r="L104" s="182">
        <v>21</v>
      </c>
      <c r="M104" s="182">
        <f>G104*(1+L104/100)</f>
        <v>0</v>
      </c>
      <c r="N104" s="180">
        <v>0</v>
      </c>
      <c r="O104" s="180">
        <f>ROUND(E104*N104,2)</f>
        <v>0</v>
      </c>
      <c r="P104" s="180">
        <v>0</v>
      </c>
      <c r="Q104" s="180">
        <f>ROUND(E104*P104,2)</f>
        <v>0</v>
      </c>
      <c r="R104" s="182"/>
      <c r="S104" s="182" t="s">
        <v>134</v>
      </c>
      <c r="T104" s="183" t="s">
        <v>135</v>
      </c>
      <c r="U104" s="159">
        <v>0</v>
      </c>
      <c r="V104" s="159">
        <f>ROUND(E104*U104,2)</f>
        <v>0</v>
      </c>
      <c r="W104" s="159"/>
      <c r="X104" s="159" t="s">
        <v>136</v>
      </c>
      <c r="Y104" s="159" t="s">
        <v>137</v>
      </c>
      <c r="Z104" s="146"/>
      <c r="AA104" s="146"/>
      <c r="AB104" s="146"/>
      <c r="AC104" s="146"/>
      <c r="AD104" s="146"/>
      <c r="AE104" s="146"/>
      <c r="AF104" s="146"/>
      <c r="AG104" s="146" t="s">
        <v>138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ht="22.5" outlineLevel="1" x14ac:dyDescent="0.2">
      <c r="A105" s="170">
        <v>67</v>
      </c>
      <c r="B105" s="171" t="s">
        <v>291</v>
      </c>
      <c r="C105" s="187" t="s">
        <v>292</v>
      </c>
      <c r="D105" s="172" t="s">
        <v>189</v>
      </c>
      <c r="E105" s="173">
        <v>0.4</v>
      </c>
      <c r="F105" s="174"/>
      <c r="G105" s="175">
        <f>ROUND(E105*F105,2)</f>
        <v>0</v>
      </c>
      <c r="H105" s="174">
        <v>0</v>
      </c>
      <c r="I105" s="175">
        <f>ROUND(E105*H105,2)</f>
        <v>0</v>
      </c>
      <c r="J105" s="174">
        <v>6485</v>
      </c>
      <c r="K105" s="175">
        <f>ROUND(E105*J105,2)</f>
        <v>2594</v>
      </c>
      <c r="L105" s="175">
        <v>21</v>
      </c>
      <c r="M105" s="175">
        <f>G105*(1+L105/100)</f>
        <v>0</v>
      </c>
      <c r="N105" s="173">
        <v>0</v>
      </c>
      <c r="O105" s="173">
        <f>ROUND(E105*N105,2)</f>
        <v>0</v>
      </c>
      <c r="P105" s="173">
        <v>0</v>
      </c>
      <c r="Q105" s="173">
        <f>ROUND(E105*P105,2)</f>
        <v>0</v>
      </c>
      <c r="R105" s="175"/>
      <c r="S105" s="175" t="s">
        <v>134</v>
      </c>
      <c r="T105" s="176" t="s">
        <v>135</v>
      </c>
      <c r="U105" s="159">
        <v>0</v>
      </c>
      <c r="V105" s="159">
        <f>ROUND(E105*U105,2)</f>
        <v>0</v>
      </c>
      <c r="W105" s="159"/>
      <c r="X105" s="159" t="s">
        <v>136</v>
      </c>
      <c r="Y105" s="159" t="s">
        <v>137</v>
      </c>
      <c r="Z105" s="146"/>
      <c r="AA105" s="146"/>
      <c r="AB105" s="146"/>
      <c r="AC105" s="146"/>
      <c r="AD105" s="146"/>
      <c r="AE105" s="146"/>
      <c r="AF105" s="146"/>
      <c r="AG105" s="146" t="s">
        <v>138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2" x14ac:dyDescent="0.2">
      <c r="A106" s="156"/>
      <c r="B106" s="157"/>
      <c r="C106" s="345" t="s">
        <v>293</v>
      </c>
      <c r="D106" s="346"/>
      <c r="E106" s="346"/>
      <c r="F106" s="346"/>
      <c r="G106" s="346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6"/>
      <c r="AA106" s="146"/>
      <c r="AB106" s="146"/>
      <c r="AC106" s="146"/>
      <c r="AD106" s="146"/>
      <c r="AE106" s="146"/>
      <c r="AF106" s="146"/>
      <c r="AG106" s="146" t="s">
        <v>236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ht="22.5" outlineLevel="1" x14ac:dyDescent="0.2">
      <c r="A107" s="177">
        <v>68</v>
      </c>
      <c r="B107" s="178" t="s">
        <v>294</v>
      </c>
      <c r="C107" s="186" t="s">
        <v>295</v>
      </c>
      <c r="D107" s="179" t="s">
        <v>189</v>
      </c>
      <c r="E107" s="180">
        <v>5.7793099999999997</v>
      </c>
      <c r="F107" s="181"/>
      <c r="G107" s="182">
        <f>ROUND(E107*F107,2)</f>
        <v>0</v>
      </c>
      <c r="H107" s="181">
        <v>0</v>
      </c>
      <c r="I107" s="182">
        <f>ROUND(E107*H107,2)</f>
        <v>0</v>
      </c>
      <c r="J107" s="181">
        <v>542</v>
      </c>
      <c r="K107" s="182">
        <f>ROUND(E107*J107,2)</f>
        <v>3132.39</v>
      </c>
      <c r="L107" s="182">
        <v>21</v>
      </c>
      <c r="M107" s="182">
        <f>G107*(1+L107/100)</f>
        <v>0</v>
      </c>
      <c r="N107" s="180">
        <v>0</v>
      </c>
      <c r="O107" s="180">
        <f>ROUND(E107*N107,2)</f>
        <v>0</v>
      </c>
      <c r="P107" s="180">
        <v>0</v>
      </c>
      <c r="Q107" s="180">
        <f>ROUND(E107*P107,2)</f>
        <v>0</v>
      </c>
      <c r="R107" s="182"/>
      <c r="S107" s="182" t="s">
        <v>135</v>
      </c>
      <c r="T107" s="183" t="s">
        <v>135</v>
      </c>
      <c r="U107" s="159">
        <v>0</v>
      </c>
      <c r="V107" s="159">
        <f>ROUND(E107*U107,2)</f>
        <v>0</v>
      </c>
      <c r="W107" s="159"/>
      <c r="X107" s="159" t="s">
        <v>136</v>
      </c>
      <c r="Y107" s="159" t="s">
        <v>137</v>
      </c>
      <c r="Z107" s="146"/>
      <c r="AA107" s="146"/>
      <c r="AB107" s="146"/>
      <c r="AC107" s="146"/>
      <c r="AD107" s="146"/>
      <c r="AE107" s="146"/>
      <c r="AF107" s="146"/>
      <c r="AG107" s="146" t="s">
        <v>138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x14ac:dyDescent="0.2">
      <c r="A108" s="163" t="s">
        <v>129</v>
      </c>
      <c r="B108" s="164" t="s">
        <v>101</v>
      </c>
      <c r="C108" s="185" t="s">
        <v>29</v>
      </c>
      <c r="D108" s="165"/>
      <c r="E108" s="166"/>
      <c r="F108" s="167"/>
      <c r="G108" s="167">
        <f>SUMIF(AG109:AG116,"&lt;&gt;NOR",G109:G116)</f>
        <v>0</v>
      </c>
      <c r="H108" s="167"/>
      <c r="I108" s="167">
        <f>SUM(I109:I116)</f>
        <v>0</v>
      </c>
      <c r="J108" s="167"/>
      <c r="K108" s="167">
        <f>SUM(K109:K116)</f>
        <v>23059.72</v>
      </c>
      <c r="L108" s="167"/>
      <c r="M108" s="167">
        <f>SUM(M109:M116)</f>
        <v>0</v>
      </c>
      <c r="N108" s="166"/>
      <c r="O108" s="166">
        <f>SUM(O109:O116)</f>
        <v>0</v>
      </c>
      <c r="P108" s="166"/>
      <c r="Q108" s="166">
        <f>SUM(Q109:Q116)</f>
        <v>0</v>
      </c>
      <c r="R108" s="167"/>
      <c r="S108" s="167"/>
      <c r="T108" s="168"/>
      <c r="U108" s="162"/>
      <c r="V108" s="162">
        <f>SUM(V109:V116)</f>
        <v>0</v>
      </c>
      <c r="W108" s="162"/>
      <c r="X108" s="162"/>
      <c r="Y108" s="162"/>
      <c r="AG108" t="s">
        <v>130</v>
      </c>
    </row>
    <row r="109" spans="1:60" outlineLevel="1" x14ac:dyDescent="0.2">
      <c r="A109" s="170">
        <v>69</v>
      </c>
      <c r="B109" s="171" t="s">
        <v>296</v>
      </c>
      <c r="C109" s="187" t="s">
        <v>297</v>
      </c>
      <c r="D109" s="172" t="s">
        <v>298</v>
      </c>
      <c r="E109" s="173">
        <v>1</v>
      </c>
      <c r="F109" s="174"/>
      <c r="G109" s="175">
        <f>ROUND(E109*F109,2)</f>
        <v>0</v>
      </c>
      <c r="H109" s="174">
        <v>0</v>
      </c>
      <c r="I109" s="175">
        <f>ROUND(E109*H109,2)</f>
        <v>0</v>
      </c>
      <c r="J109" s="174">
        <v>6289.01</v>
      </c>
      <c r="K109" s="175">
        <f>ROUND(E109*J109,2)</f>
        <v>6289.01</v>
      </c>
      <c r="L109" s="175">
        <v>21</v>
      </c>
      <c r="M109" s="175">
        <f>G109*(1+L109/100)</f>
        <v>0</v>
      </c>
      <c r="N109" s="173">
        <v>0</v>
      </c>
      <c r="O109" s="173">
        <f>ROUND(E109*N109,2)</f>
        <v>0</v>
      </c>
      <c r="P109" s="173">
        <v>0</v>
      </c>
      <c r="Q109" s="173">
        <f>ROUND(E109*P109,2)</f>
        <v>0</v>
      </c>
      <c r="R109" s="175"/>
      <c r="S109" s="175" t="s">
        <v>134</v>
      </c>
      <c r="T109" s="176" t="s">
        <v>151</v>
      </c>
      <c r="U109" s="159">
        <v>0</v>
      </c>
      <c r="V109" s="159">
        <f>ROUND(E109*U109,2)</f>
        <v>0</v>
      </c>
      <c r="W109" s="159"/>
      <c r="X109" s="159" t="s">
        <v>299</v>
      </c>
      <c r="Y109" s="159" t="s">
        <v>137</v>
      </c>
      <c r="Z109" s="146"/>
      <c r="AA109" s="146"/>
      <c r="AB109" s="146"/>
      <c r="AC109" s="146"/>
      <c r="AD109" s="146"/>
      <c r="AE109" s="146"/>
      <c r="AF109" s="146"/>
      <c r="AG109" s="146" t="s">
        <v>300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ht="33.75" outlineLevel="2" x14ac:dyDescent="0.2">
      <c r="A110" s="156"/>
      <c r="B110" s="157"/>
      <c r="C110" s="345" t="s">
        <v>301</v>
      </c>
      <c r="D110" s="346"/>
      <c r="E110" s="346"/>
      <c r="F110" s="346"/>
      <c r="G110" s="346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6"/>
      <c r="AA110" s="146"/>
      <c r="AB110" s="146"/>
      <c r="AC110" s="146"/>
      <c r="AD110" s="146"/>
      <c r="AE110" s="146"/>
      <c r="AF110" s="146"/>
      <c r="AG110" s="146" t="s">
        <v>236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84" t="str">
        <f>C110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10" s="146"/>
      <c r="BC110" s="146"/>
      <c r="BD110" s="146"/>
      <c r="BE110" s="146"/>
      <c r="BF110" s="146"/>
      <c r="BG110" s="146"/>
      <c r="BH110" s="146"/>
    </row>
    <row r="111" spans="1:60" outlineLevel="1" x14ac:dyDescent="0.2">
      <c r="A111" s="170">
        <v>70</v>
      </c>
      <c r="B111" s="171" t="s">
        <v>302</v>
      </c>
      <c r="C111" s="187" t="s">
        <v>303</v>
      </c>
      <c r="D111" s="172" t="s">
        <v>298</v>
      </c>
      <c r="E111" s="173">
        <v>1</v>
      </c>
      <c r="F111" s="174"/>
      <c r="G111" s="175">
        <f>ROUND(E111*F111,2)</f>
        <v>0</v>
      </c>
      <c r="H111" s="174">
        <v>0</v>
      </c>
      <c r="I111" s="175">
        <f>ROUND(E111*H111,2)</f>
        <v>0</v>
      </c>
      <c r="J111" s="174">
        <v>4192.68</v>
      </c>
      <c r="K111" s="175">
        <f>ROUND(E111*J111,2)</f>
        <v>4192.68</v>
      </c>
      <c r="L111" s="175">
        <v>21</v>
      </c>
      <c r="M111" s="175">
        <f>G111*(1+L111/100)</f>
        <v>0</v>
      </c>
      <c r="N111" s="173">
        <v>0</v>
      </c>
      <c r="O111" s="173">
        <f>ROUND(E111*N111,2)</f>
        <v>0</v>
      </c>
      <c r="P111" s="173">
        <v>0</v>
      </c>
      <c r="Q111" s="173">
        <f>ROUND(E111*P111,2)</f>
        <v>0</v>
      </c>
      <c r="R111" s="175"/>
      <c r="S111" s="175" t="s">
        <v>134</v>
      </c>
      <c r="T111" s="176" t="s">
        <v>151</v>
      </c>
      <c r="U111" s="159">
        <v>0</v>
      </c>
      <c r="V111" s="159">
        <f>ROUND(E111*U111,2)</f>
        <v>0</v>
      </c>
      <c r="W111" s="159"/>
      <c r="X111" s="159" t="s">
        <v>299</v>
      </c>
      <c r="Y111" s="159" t="s">
        <v>137</v>
      </c>
      <c r="Z111" s="146"/>
      <c r="AA111" s="146"/>
      <c r="AB111" s="146"/>
      <c r="AC111" s="146"/>
      <c r="AD111" s="146"/>
      <c r="AE111" s="146"/>
      <c r="AF111" s="146"/>
      <c r="AG111" s="146" t="s">
        <v>300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ht="45" outlineLevel="2" x14ac:dyDescent="0.2">
      <c r="A112" s="156"/>
      <c r="B112" s="157"/>
      <c r="C112" s="345" t="s">
        <v>304</v>
      </c>
      <c r="D112" s="346"/>
      <c r="E112" s="346"/>
      <c r="F112" s="346"/>
      <c r="G112" s="346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6"/>
      <c r="AA112" s="146"/>
      <c r="AB112" s="146"/>
      <c r="AC112" s="146"/>
      <c r="AD112" s="146"/>
      <c r="AE112" s="146"/>
      <c r="AF112" s="146"/>
      <c r="AG112" s="146" t="s">
        <v>236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84" t="str">
        <f>C112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12" s="146"/>
      <c r="BC112" s="146"/>
      <c r="BD112" s="146"/>
      <c r="BE112" s="146"/>
      <c r="BF112" s="146"/>
      <c r="BG112" s="146"/>
      <c r="BH112" s="146"/>
    </row>
    <row r="113" spans="1:60" outlineLevel="1" x14ac:dyDescent="0.2">
      <c r="A113" s="170">
        <v>71</v>
      </c>
      <c r="B113" s="171" t="s">
        <v>305</v>
      </c>
      <c r="C113" s="187" t="s">
        <v>306</v>
      </c>
      <c r="D113" s="172" t="s">
        <v>298</v>
      </c>
      <c r="E113" s="173">
        <v>1</v>
      </c>
      <c r="F113" s="174"/>
      <c r="G113" s="175">
        <f>ROUND(E113*F113,2)</f>
        <v>0</v>
      </c>
      <c r="H113" s="174">
        <v>0</v>
      </c>
      <c r="I113" s="175">
        <f>ROUND(E113*H113,2)</f>
        <v>0</v>
      </c>
      <c r="J113" s="174">
        <v>2096.34</v>
      </c>
      <c r="K113" s="175">
        <f>ROUND(E113*J113,2)</f>
        <v>2096.34</v>
      </c>
      <c r="L113" s="175">
        <v>21</v>
      </c>
      <c r="M113" s="175">
        <f>G113*(1+L113/100)</f>
        <v>0</v>
      </c>
      <c r="N113" s="173">
        <v>0</v>
      </c>
      <c r="O113" s="173">
        <f>ROUND(E113*N113,2)</f>
        <v>0</v>
      </c>
      <c r="P113" s="173">
        <v>0</v>
      </c>
      <c r="Q113" s="173">
        <f>ROUND(E113*P113,2)</f>
        <v>0</v>
      </c>
      <c r="R113" s="175"/>
      <c r="S113" s="175" t="s">
        <v>134</v>
      </c>
      <c r="T113" s="176" t="s">
        <v>151</v>
      </c>
      <c r="U113" s="159">
        <v>0</v>
      </c>
      <c r="V113" s="159">
        <f>ROUND(E113*U113,2)</f>
        <v>0</v>
      </c>
      <c r="W113" s="159"/>
      <c r="X113" s="159" t="s">
        <v>299</v>
      </c>
      <c r="Y113" s="159" t="s">
        <v>137</v>
      </c>
      <c r="Z113" s="146"/>
      <c r="AA113" s="146"/>
      <c r="AB113" s="146"/>
      <c r="AC113" s="146"/>
      <c r="AD113" s="146"/>
      <c r="AE113" s="146"/>
      <c r="AF113" s="146"/>
      <c r="AG113" s="146" t="s">
        <v>300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ht="33.75" outlineLevel="2" x14ac:dyDescent="0.2">
      <c r="A114" s="156"/>
      <c r="B114" s="157"/>
      <c r="C114" s="345" t="s">
        <v>307</v>
      </c>
      <c r="D114" s="346"/>
      <c r="E114" s="346"/>
      <c r="F114" s="346"/>
      <c r="G114" s="346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6"/>
      <c r="AA114" s="146"/>
      <c r="AB114" s="146"/>
      <c r="AC114" s="146"/>
      <c r="AD114" s="146"/>
      <c r="AE114" s="146"/>
      <c r="AF114" s="146"/>
      <c r="AG114" s="146" t="s">
        <v>236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84" t="str">
        <f>C114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14" s="146"/>
      <c r="BC114" s="146"/>
      <c r="BD114" s="146"/>
      <c r="BE114" s="146"/>
      <c r="BF114" s="146"/>
      <c r="BG114" s="146"/>
      <c r="BH114" s="146"/>
    </row>
    <row r="115" spans="1:60" outlineLevel="1" x14ac:dyDescent="0.2">
      <c r="A115" s="170">
        <v>72</v>
      </c>
      <c r="B115" s="171" t="s">
        <v>308</v>
      </c>
      <c r="C115" s="187" t="s">
        <v>309</v>
      </c>
      <c r="D115" s="172" t="s">
        <v>298</v>
      </c>
      <c r="E115" s="173">
        <v>1</v>
      </c>
      <c r="F115" s="174"/>
      <c r="G115" s="175">
        <f>ROUND(E115*F115,2)</f>
        <v>0</v>
      </c>
      <c r="H115" s="174">
        <v>0</v>
      </c>
      <c r="I115" s="175">
        <f>ROUND(E115*H115,2)</f>
        <v>0</v>
      </c>
      <c r="J115" s="174">
        <v>10481.69</v>
      </c>
      <c r="K115" s="175">
        <f>ROUND(E115*J115,2)</f>
        <v>10481.69</v>
      </c>
      <c r="L115" s="175">
        <v>21</v>
      </c>
      <c r="M115" s="175">
        <f>G115*(1+L115/100)</f>
        <v>0</v>
      </c>
      <c r="N115" s="173">
        <v>0</v>
      </c>
      <c r="O115" s="173">
        <f>ROUND(E115*N115,2)</f>
        <v>0</v>
      </c>
      <c r="P115" s="173">
        <v>0</v>
      </c>
      <c r="Q115" s="173">
        <f>ROUND(E115*P115,2)</f>
        <v>0</v>
      </c>
      <c r="R115" s="175"/>
      <c r="S115" s="175" t="s">
        <v>134</v>
      </c>
      <c r="T115" s="176" t="s">
        <v>151</v>
      </c>
      <c r="U115" s="159">
        <v>0</v>
      </c>
      <c r="V115" s="159">
        <f>ROUND(E115*U115,2)</f>
        <v>0</v>
      </c>
      <c r="W115" s="159"/>
      <c r="X115" s="159" t="s">
        <v>299</v>
      </c>
      <c r="Y115" s="159" t="s">
        <v>137</v>
      </c>
      <c r="Z115" s="146"/>
      <c r="AA115" s="146"/>
      <c r="AB115" s="146"/>
      <c r="AC115" s="146"/>
      <c r="AD115" s="146"/>
      <c r="AE115" s="146"/>
      <c r="AF115" s="146"/>
      <c r="AG115" s="146" t="s">
        <v>300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2" x14ac:dyDescent="0.2">
      <c r="A116" s="156"/>
      <c r="B116" s="157"/>
      <c r="C116" s="345" t="s">
        <v>310</v>
      </c>
      <c r="D116" s="346"/>
      <c r="E116" s="346"/>
      <c r="F116" s="346"/>
      <c r="G116" s="346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6"/>
      <c r="AA116" s="146"/>
      <c r="AB116" s="146"/>
      <c r="AC116" s="146"/>
      <c r="AD116" s="146"/>
      <c r="AE116" s="146"/>
      <c r="AF116" s="146"/>
      <c r="AG116" s="146" t="s">
        <v>236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x14ac:dyDescent="0.2">
      <c r="A117" s="163" t="s">
        <v>129</v>
      </c>
      <c r="B117" s="164" t="s">
        <v>102</v>
      </c>
      <c r="C117" s="185" t="s">
        <v>30</v>
      </c>
      <c r="D117" s="165"/>
      <c r="E117" s="166"/>
      <c r="F117" s="167"/>
      <c r="G117" s="167">
        <f>SUMIF(AG118:AG121,"&lt;&gt;NOR",G118:G121)</f>
        <v>0</v>
      </c>
      <c r="H117" s="167"/>
      <c r="I117" s="167">
        <f>SUM(I118:I121)</f>
        <v>0</v>
      </c>
      <c r="J117" s="167"/>
      <c r="K117" s="167">
        <f>SUM(K118:K121)</f>
        <v>18000</v>
      </c>
      <c r="L117" s="167"/>
      <c r="M117" s="167">
        <f>SUM(M118:M121)</f>
        <v>0</v>
      </c>
      <c r="N117" s="166"/>
      <c r="O117" s="166">
        <f>SUM(O118:O121)</f>
        <v>0</v>
      </c>
      <c r="P117" s="166"/>
      <c r="Q117" s="166">
        <f>SUM(Q118:Q121)</f>
        <v>0</v>
      </c>
      <c r="R117" s="167"/>
      <c r="S117" s="167"/>
      <c r="T117" s="168"/>
      <c r="U117" s="162"/>
      <c r="V117" s="162">
        <f>SUM(V118:V121)</f>
        <v>0</v>
      </c>
      <c r="W117" s="162"/>
      <c r="X117" s="162"/>
      <c r="Y117" s="162"/>
      <c r="AG117" t="s">
        <v>130</v>
      </c>
    </row>
    <row r="118" spans="1:60" outlineLevel="1" x14ac:dyDescent="0.2">
      <c r="A118" s="170">
        <v>73</v>
      </c>
      <c r="B118" s="171" t="s">
        <v>311</v>
      </c>
      <c r="C118" s="187" t="s">
        <v>312</v>
      </c>
      <c r="D118" s="172" t="s">
        <v>298</v>
      </c>
      <c r="E118" s="173">
        <v>1</v>
      </c>
      <c r="F118" s="174"/>
      <c r="G118" s="175">
        <f>ROUND(E118*F118,2)</f>
        <v>0</v>
      </c>
      <c r="H118" s="174">
        <v>0</v>
      </c>
      <c r="I118" s="175">
        <f>ROUND(E118*H118,2)</f>
        <v>0</v>
      </c>
      <c r="J118" s="174">
        <v>3000</v>
      </c>
      <c r="K118" s="175">
        <f>ROUND(E118*J118,2)</f>
        <v>3000</v>
      </c>
      <c r="L118" s="175">
        <v>21</v>
      </c>
      <c r="M118" s="175">
        <f>G118*(1+L118/100)</f>
        <v>0</v>
      </c>
      <c r="N118" s="173">
        <v>0</v>
      </c>
      <c r="O118" s="173">
        <f>ROUND(E118*N118,2)</f>
        <v>0</v>
      </c>
      <c r="P118" s="173">
        <v>0</v>
      </c>
      <c r="Q118" s="173">
        <f>ROUND(E118*P118,2)</f>
        <v>0</v>
      </c>
      <c r="R118" s="175"/>
      <c r="S118" s="175" t="s">
        <v>134</v>
      </c>
      <c r="T118" s="176" t="s">
        <v>151</v>
      </c>
      <c r="U118" s="159">
        <v>0</v>
      </c>
      <c r="V118" s="159">
        <f>ROUND(E118*U118,2)</f>
        <v>0</v>
      </c>
      <c r="W118" s="159"/>
      <c r="X118" s="159" t="s">
        <v>299</v>
      </c>
      <c r="Y118" s="159" t="s">
        <v>137</v>
      </c>
      <c r="Z118" s="146"/>
      <c r="AA118" s="146"/>
      <c r="AB118" s="146"/>
      <c r="AC118" s="146"/>
      <c r="AD118" s="146"/>
      <c r="AE118" s="146"/>
      <c r="AF118" s="146"/>
      <c r="AG118" s="146" t="s">
        <v>313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ht="45" outlineLevel="2" x14ac:dyDescent="0.2">
      <c r="A119" s="156"/>
      <c r="B119" s="157"/>
      <c r="C119" s="345" t="s">
        <v>327</v>
      </c>
      <c r="D119" s="346"/>
      <c r="E119" s="346"/>
      <c r="F119" s="346"/>
      <c r="G119" s="346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6"/>
      <c r="AA119" s="146"/>
      <c r="AB119" s="146"/>
      <c r="AC119" s="146"/>
      <c r="AD119" s="146"/>
      <c r="AE119" s="146"/>
      <c r="AF119" s="146"/>
      <c r="AG119" s="146" t="s">
        <v>236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84" t="str">
        <f>C119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 Denní úklid dotčených prostor</v>
      </c>
      <c r="BB119" s="146"/>
      <c r="BC119" s="146"/>
      <c r="BD119" s="146"/>
      <c r="BE119" s="146"/>
      <c r="BF119" s="146"/>
      <c r="BG119" s="146"/>
      <c r="BH119" s="146"/>
    </row>
    <row r="120" spans="1:60" outlineLevel="1" x14ac:dyDescent="0.2">
      <c r="A120" s="170">
        <v>74</v>
      </c>
      <c r="B120" s="171" t="s">
        <v>314</v>
      </c>
      <c r="C120" s="187" t="s">
        <v>315</v>
      </c>
      <c r="D120" s="172" t="s">
        <v>298</v>
      </c>
      <c r="E120" s="173">
        <v>1</v>
      </c>
      <c r="F120" s="174"/>
      <c r="G120" s="175">
        <f>ROUND(E120*F120,2)</f>
        <v>0</v>
      </c>
      <c r="H120" s="174">
        <v>0</v>
      </c>
      <c r="I120" s="175">
        <f>ROUND(E120*H120,2)</f>
        <v>0</v>
      </c>
      <c r="J120" s="174">
        <v>15000</v>
      </c>
      <c r="K120" s="175">
        <f>ROUND(E120*J120,2)</f>
        <v>15000</v>
      </c>
      <c r="L120" s="175">
        <v>21</v>
      </c>
      <c r="M120" s="175">
        <f>G120*(1+L120/100)</f>
        <v>0</v>
      </c>
      <c r="N120" s="173">
        <v>0</v>
      </c>
      <c r="O120" s="173">
        <f>ROUND(E120*N120,2)</f>
        <v>0</v>
      </c>
      <c r="P120" s="173">
        <v>0</v>
      </c>
      <c r="Q120" s="173">
        <f>ROUND(E120*P120,2)</f>
        <v>0</v>
      </c>
      <c r="R120" s="175"/>
      <c r="S120" s="175" t="s">
        <v>134</v>
      </c>
      <c r="T120" s="176" t="s">
        <v>151</v>
      </c>
      <c r="U120" s="159">
        <v>0</v>
      </c>
      <c r="V120" s="159">
        <f>ROUND(E120*U120,2)</f>
        <v>0</v>
      </c>
      <c r="W120" s="159"/>
      <c r="X120" s="159" t="s">
        <v>299</v>
      </c>
      <c r="Y120" s="159" t="s">
        <v>137</v>
      </c>
      <c r="Z120" s="146"/>
      <c r="AA120" s="146"/>
      <c r="AB120" s="146"/>
      <c r="AC120" s="146"/>
      <c r="AD120" s="146"/>
      <c r="AE120" s="146"/>
      <c r="AF120" s="146"/>
      <c r="AG120" s="146" t="s">
        <v>313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ht="22.5" outlineLevel="2" x14ac:dyDescent="0.2">
      <c r="A121" s="156"/>
      <c r="B121" s="157"/>
      <c r="C121" s="345" t="s">
        <v>316</v>
      </c>
      <c r="D121" s="346"/>
      <c r="E121" s="346"/>
      <c r="F121" s="346"/>
      <c r="G121" s="346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59"/>
      <c r="Z121" s="146"/>
      <c r="AA121" s="146"/>
      <c r="AB121" s="146"/>
      <c r="AC121" s="146"/>
      <c r="AD121" s="146"/>
      <c r="AE121" s="146"/>
      <c r="AF121" s="146"/>
      <c r="AG121" s="146" t="s">
        <v>236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84" t="str">
        <f>C121</f>
        <v>Náklady na vyhotovení dokumentace skutečného provedení stavby a její předání objednateli v požadované formě a požadovaném počtu.</v>
      </c>
      <c r="BB121" s="146"/>
      <c r="BC121" s="146"/>
      <c r="BD121" s="146"/>
      <c r="BE121" s="146"/>
      <c r="BF121" s="146"/>
      <c r="BG121" s="146"/>
      <c r="BH121" s="146"/>
    </row>
    <row r="122" spans="1:60" x14ac:dyDescent="0.2">
      <c r="A122" s="3"/>
      <c r="B122" s="4"/>
      <c r="C122" s="189"/>
      <c r="D122" s="6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E122">
        <v>12</v>
      </c>
      <c r="AF122">
        <v>21</v>
      </c>
      <c r="AG122" t="s">
        <v>115</v>
      </c>
    </row>
    <row r="123" spans="1:60" x14ac:dyDescent="0.2">
      <c r="A123" s="152"/>
      <c r="B123" s="153" t="s">
        <v>31</v>
      </c>
      <c r="C123" s="190"/>
      <c r="D123" s="154"/>
      <c r="E123" s="155"/>
      <c r="F123" s="155"/>
      <c r="G123" s="169">
        <f>G8+G10+G16+G19+G21+G24+G27+G31+G39+G48+G51+G63+G67+G78+G84+G88+G95+G108+G117</f>
        <v>0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E123">
        <f>SUMIF(L7:L121,AE122,G7:G121)</f>
        <v>0</v>
      </c>
      <c r="AF123">
        <f>SUMIF(L7:L121,AF122,G7:G121)</f>
        <v>0</v>
      </c>
      <c r="AG123" t="s">
        <v>317</v>
      </c>
    </row>
    <row r="124" spans="1:60" x14ac:dyDescent="0.2">
      <c r="A124" s="3"/>
      <c r="B124" s="4"/>
      <c r="C124" s="189"/>
      <c r="D124" s="6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60" x14ac:dyDescent="0.2">
      <c r="A125" s="3"/>
      <c r="B125" s="4"/>
      <c r="C125" s="189"/>
      <c r="D125" s="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60" x14ac:dyDescent="0.2">
      <c r="A126" s="331" t="s">
        <v>318</v>
      </c>
      <c r="B126" s="331"/>
      <c r="C126" s="332"/>
      <c r="D126" s="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60" x14ac:dyDescent="0.2">
      <c r="A127" s="333"/>
      <c r="B127" s="334"/>
      <c r="C127" s="335"/>
      <c r="D127" s="334"/>
      <c r="E127" s="334"/>
      <c r="F127" s="334"/>
      <c r="G127" s="33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AG127" t="s">
        <v>319</v>
      </c>
    </row>
    <row r="128" spans="1:60" x14ac:dyDescent="0.2">
      <c r="A128" s="337"/>
      <c r="B128" s="338"/>
      <c r="C128" s="339"/>
      <c r="D128" s="338"/>
      <c r="E128" s="338"/>
      <c r="F128" s="338"/>
      <c r="G128" s="340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33" x14ac:dyDescent="0.2">
      <c r="A129" s="337"/>
      <c r="B129" s="338"/>
      <c r="C129" s="339"/>
      <c r="D129" s="338"/>
      <c r="E129" s="338"/>
      <c r="F129" s="338"/>
      <c r="G129" s="34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33" x14ac:dyDescent="0.2">
      <c r="A130" s="337"/>
      <c r="B130" s="338"/>
      <c r="C130" s="339"/>
      <c r="D130" s="338"/>
      <c r="E130" s="338"/>
      <c r="F130" s="338"/>
      <c r="G130" s="34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33" x14ac:dyDescent="0.2">
      <c r="A131" s="341"/>
      <c r="B131" s="342"/>
      <c r="C131" s="343"/>
      <c r="D131" s="342"/>
      <c r="E131" s="342"/>
      <c r="F131" s="342"/>
      <c r="G131" s="34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33" x14ac:dyDescent="0.2">
      <c r="A132" s="3"/>
      <c r="B132" s="4"/>
      <c r="C132" s="189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33" x14ac:dyDescent="0.2">
      <c r="C133" s="191"/>
      <c r="D133" s="10"/>
      <c r="AG133" t="s">
        <v>320</v>
      </c>
    </row>
    <row r="134" spans="1:33" x14ac:dyDescent="0.2">
      <c r="D134" s="10"/>
    </row>
    <row r="135" spans="1:33" x14ac:dyDescent="0.2">
      <c r="D135" s="10"/>
    </row>
    <row r="136" spans="1:33" x14ac:dyDescent="0.2">
      <c r="D136" s="10"/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6">
    <mergeCell ref="A1:G1"/>
    <mergeCell ref="C2:G2"/>
    <mergeCell ref="C3:G3"/>
    <mergeCell ref="C4:G4"/>
    <mergeCell ref="C110:G110"/>
    <mergeCell ref="A126:C126"/>
    <mergeCell ref="A127:G131"/>
    <mergeCell ref="C70:G70"/>
    <mergeCell ref="C87:G87"/>
    <mergeCell ref="C103:G103"/>
    <mergeCell ref="C106:G106"/>
    <mergeCell ref="C121:G121"/>
    <mergeCell ref="C112:G112"/>
    <mergeCell ref="C114:G114"/>
    <mergeCell ref="C116:G116"/>
    <mergeCell ref="C119:G11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D58B-04FD-4F9D-89D9-E7105A276D63}">
  <sheetPr>
    <outlinePr summaryBelow="0"/>
  </sheetPr>
  <dimension ref="A1:BH5000"/>
  <sheetViews>
    <sheetView workbookViewId="0">
      <pane ySplit="7" topLeftCell="A8" activePane="bottomLeft" state="frozen"/>
      <selection pane="bottomLeft" activeCell="E11" sqref="E11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347" t="s">
        <v>7</v>
      </c>
      <c r="B1" s="347"/>
      <c r="C1" s="347"/>
      <c r="D1" s="347"/>
      <c r="E1" s="347"/>
      <c r="F1" s="347"/>
      <c r="G1" s="347"/>
      <c r="AG1" t="s">
        <v>103</v>
      </c>
    </row>
    <row r="2" spans="1:60" ht="24.95" customHeight="1" x14ac:dyDescent="0.2">
      <c r="A2" s="50" t="s">
        <v>8</v>
      </c>
      <c r="B2" s="49" t="s">
        <v>41</v>
      </c>
      <c r="C2" s="348" t="s">
        <v>42</v>
      </c>
      <c r="D2" s="349"/>
      <c r="E2" s="349"/>
      <c r="F2" s="349"/>
      <c r="G2" s="350"/>
      <c r="AG2" t="s">
        <v>104</v>
      </c>
    </row>
    <row r="3" spans="1:60" ht="24.95" customHeight="1" x14ac:dyDescent="0.2">
      <c r="A3" s="50" t="s">
        <v>9</v>
      </c>
      <c r="B3" s="49" t="s">
        <v>44</v>
      </c>
      <c r="C3" s="348" t="s">
        <v>45</v>
      </c>
      <c r="D3" s="349"/>
      <c r="E3" s="349"/>
      <c r="F3" s="349"/>
      <c r="G3" s="350"/>
      <c r="AC3" s="120" t="s">
        <v>104</v>
      </c>
      <c r="AG3" t="s">
        <v>105</v>
      </c>
    </row>
    <row r="4" spans="1:60" ht="24.95" customHeight="1" x14ac:dyDescent="0.2">
      <c r="A4" s="139" t="s">
        <v>10</v>
      </c>
      <c r="B4" s="140" t="s">
        <v>47</v>
      </c>
      <c r="C4" s="351" t="s">
        <v>48</v>
      </c>
      <c r="D4" s="352"/>
      <c r="E4" s="352"/>
      <c r="F4" s="352"/>
      <c r="G4" s="353"/>
      <c r="AG4" t="s">
        <v>106</v>
      </c>
    </row>
    <row r="5" spans="1:60" x14ac:dyDescent="0.2">
      <c r="D5" s="10"/>
    </row>
    <row r="6" spans="1:60" ht="38.25" x14ac:dyDescent="0.2">
      <c r="A6" s="142" t="s">
        <v>107</v>
      </c>
      <c r="B6" s="144" t="s">
        <v>108</v>
      </c>
      <c r="C6" s="144" t="s">
        <v>109</v>
      </c>
      <c r="D6" s="143" t="s">
        <v>110</v>
      </c>
      <c r="E6" s="142" t="s">
        <v>111</v>
      </c>
      <c r="F6" s="141" t="s">
        <v>112</v>
      </c>
      <c r="G6" s="142" t="s">
        <v>31</v>
      </c>
      <c r="H6" s="145" t="s">
        <v>32</v>
      </c>
      <c r="I6" s="145" t="s">
        <v>113</v>
      </c>
      <c r="J6" s="145" t="s">
        <v>33</v>
      </c>
      <c r="K6" s="145" t="s">
        <v>114</v>
      </c>
      <c r="L6" s="145" t="s">
        <v>115</v>
      </c>
      <c r="M6" s="145" t="s">
        <v>116</v>
      </c>
      <c r="N6" s="145" t="s">
        <v>117</v>
      </c>
      <c r="O6" s="145" t="s">
        <v>118</v>
      </c>
      <c r="P6" s="145" t="s">
        <v>119</v>
      </c>
      <c r="Q6" s="145" t="s">
        <v>120</v>
      </c>
      <c r="R6" s="145" t="s">
        <v>121</v>
      </c>
      <c r="S6" s="145" t="s">
        <v>122</v>
      </c>
      <c r="T6" s="145" t="s">
        <v>123</v>
      </c>
      <c r="U6" s="145" t="s">
        <v>124</v>
      </c>
      <c r="V6" s="145" t="s">
        <v>125</v>
      </c>
      <c r="W6" s="145" t="s">
        <v>126</v>
      </c>
      <c r="X6" s="145" t="s">
        <v>127</v>
      </c>
      <c r="Y6" s="145" t="s">
        <v>128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3" t="s">
        <v>129</v>
      </c>
      <c r="B8" s="164" t="s">
        <v>86</v>
      </c>
      <c r="C8" s="185" t="s">
        <v>87</v>
      </c>
      <c r="D8" s="165"/>
      <c r="E8" s="166"/>
      <c r="F8" s="167"/>
      <c r="G8" s="167">
        <f>SUMIF(AG9:AG11,"&lt;&gt;NOR",G9:G11)</f>
        <v>0</v>
      </c>
      <c r="H8" s="167"/>
      <c r="I8" s="167">
        <f>SUM(I9:I11)</f>
        <v>0</v>
      </c>
      <c r="J8" s="167"/>
      <c r="K8" s="167">
        <f>SUM(K9:K11)</f>
        <v>87400</v>
      </c>
      <c r="L8" s="167"/>
      <c r="M8" s="167">
        <f>SUM(M9:M11)</f>
        <v>0</v>
      </c>
      <c r="N8" s="166"/>
      <c r="O8" s="166">
        <f>SUM(O9:O11)</f>
        <v>0</v>
      </c>
      <c r="P8" s="166"/>
      <c r="Q8" s="166">
        <f>SUM(Q9:Q11)</f>
        <v>0</v>
      </c>
      <c r="R8" s="167"/>
      <c r="S8" s="167"/>
      <c r="T8" s="168"/>
      <c r="U8" s="162"/>
      <c r="V8" s="162">
        <f>SUM(V9:V11)</f>
        <v>0</v>
      </c>
      <c r="W8" s="162"/>
      <c r="X8" s="162"/>
      <c r="Y8" s="162"/>
      <c r="AG8" t="s">
        <v>130</v>
      </c>
    </row>
    <row r="9" spans="1:60" outlineLevel="1" x14ac:dyDescent="0.2">
      <c r="A9" s="177">
        <v>1</v>
      </c>
      <c r="B9" s="178" t="s">
        <v>213</v>
      </c>
      <c r="C9" s="186" t="s">
        <v>519</v>
      </c>
      <c r="D9" s="179" t="s">
        <v>171</v>
      </c>
      <c r="E9" s="180">
        <v>2</v>
      </c>
      <c r="F9" s="181"/>
      <c r="G9" s="182">
        <f>ROUND(E9*F9,2)</f>
        <v>0</v>
      </c>
      <c r="H9" s="181">
        <v>0</v>
      </c>
      <c r="I9" s="182">
        <f>ROUND(E9*H9,2)</f>
        <v>0</v>
      </c>
      <c r="J9" s="181">
        <v>29800</v>
      </c>
      <c r="K9" s="182">
        <f>ROUND(E9*J9,2)</f>
        <v>59600</v>
      </c>
      <c r="L9" s="182">
        <v>21</v>
      </c>
      <c r="M9" s="182">
        <f>G9*(1+L9/100)</f>
        <v>0</v>
      </c>
      <c r="N9" s="180">
        <v>0</v>
      </c>
      <c r="O9" s="180">
        <f>ROUND(E9*N9,2)</f>
        <v>0</v>
      </c>
      <c r="P9" s="180">
        <v>0</v>
      </c>
      <c r="Q9" s="180">
        <f>ROUND(E9*P9,2)</f>
        <v>0</v>
      </c>
      <c r="R9" s="182"/>
      <c r="S9" s="182" t="s">
        <v>148</v>
      </c>
      <c r="T9" s="183" t="s">
        <v>151</v>
      </c>
      <c r="U9" s="159">
        <v>0</v>
      </c>
      <c r="V9" s="159">
        <f>ROUND(E9*U9,2)</f>
        <v>0</v>
      </c>
      <c r="W9" s="159"/>
      <c r="X9" s="159" t="s">
        <v>136</v>
      </c>
      <c r="Y9" s="159" t="s">
        <v>137</v>
      </c>
      <c r="Z9" s="146"/>
      <c r="AA9" s="146"/>
      <c r="AB9" s="146"/>
      <c r="AC9" s="146"/>
      <c r="AD9" s="146"/>
      <c r="AE9" s="146"/>
      <c r="AF9" s="146"/>
      <c r="AG9" s="146" t="s">
        <v>138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77">
        <v>2</v>
      </c>
      <c r="B10" s="178" t="s">
        <v>214</v>
      </c>
      <c r="C10" s="186" t="s">
        <v>321</v>
      </c>
      <c r="D10" s="179" t="s">
        <v>154</v>
      </c>
      <c r="E10" s="180">
        <v>1</v>
      </c>
      <c r="F10" s="181"/>
      <c r="G10" s="182">
        <f>ROUND(E10*F10,2)</f>
        <v>0</v>
      </c>
      <c r="H10" s="181">
        <v>0</v>
      </c>
      <c r="I10" s="182">
        <f>ROUND(E10*H10,2)</f>
        <v>0</v>
      </c>
      <c r="J10" s="181">
        <v>8000</v>
      </c>
      <c r="K10" s="182">
        <f>ROUND(E10*J10,2)</f>
        <v>8000</v>
      </c>
      <c r="L10" s="182">
        <v>21</v>
      </c>
      <c r="M10" s="182">
        <f>G10*(1+L10/100)</f>
        <v>0</v>
      </c>
      <c r="N10" s="180">
        <v>0</v>
      </c>
      <c r="O10" s="180">
        <f>ROUND(E10*N10,2)</f>
        <v>0</v>
      </c>
      <c r="P10" s="180">
        <v>0</v>
      </c>
      <c r="Q10" s="180">
        <f>ROUND(E10*P10,2)</f>
        <v>0</v>
      </c>
      <c r="R10" s="182"/>
      <c r="S10" s="182" t="s">
        <v>148</v>
      </c>
      <c r="T10" s="183" t="s">
        <v>151</v>
      </c>
      <c r="U10" s="159">
        <v>0</v>
      </c>
      <c r="V10" s="159">
        <f>ROUND(E10*U10,2)</f>
        <v>0</v>
      </c>
      <c r="W10" s="159"/>
      <c r="X10" s="159" t="s">
        <v>136</v>
      </c>
      <c r="Y10" s="159" t="s">
        <v>137</v>
      </c>
      <c r="Z10" s="146"/>
      <c r="AA10" s="146"/>
      <c r="AB10" s="146"/>
      <c r="AC10" s="146"/>
      <c r="AD10" s="146"/>
      <c r="AE10" s="146"/>
      <c r="AF10" s="146"/>
      <c r="AG10" s="146" t="s">
        <v>138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70">
        <v>3</v>
      </c>
      <c r="B11" s="171" t="s">
        <v>216</v>
      </c>
      <c r="C11" s="187" t="s">
        <v>322</v>
      </c>
      <c r="D11" s="172" t="s">
        <v>171</v>
      </c>
      <c r="E11" s="173">
        <v>1</v>
      </c>
      <c r="F11" s="174"/>
      <c r="G11" s="175">
        <f>ROUND(E11*F11,2)</f>
        <v>0</v>
      </c>
      <c r="H11" s="174">
        <v>0</v>
      </c>
      <c r="I11" s="175">
        <f>ROUND(E11*H11,2)</f>
        <v>0</v>
      </c>
      <c r="J11" s="174">
        <v>19800</v>
      </c>
      <c r="K11" s="175">
        <f>ROUND(E11*J11,2)</f>
        <v>19800</v>
      </c>
      <c r="L11" s="175">
        <v>21</v>
      </c>
      <c r="M11" s="175">
        <f>G11*(1+L11/100)</f>
        <v>0</v>
      </c>
      <c r="N11" s="173">
        <v>0</v>
      </c>
      <c r="O11" s="173">
        <f>ROUND(E11*N11,2)</f>
        <v>0</v>
      </c>
      <c r="P11" s="173">
        <v>0</v>
      </c>
      <c r="Q11" s="173">
        <f>ROUND(E11*P11,2)</f>
        <v>0</v>
      </c>
      <c r="R11" s="175"/>
      <c r="S11" s="175" t="s">
        <v>148</v>
      </c>
      <c r="T11" s="176" t="s">
        <v>151</v>
      </c>
      <c r="U11" s="159">
        <v>0</v>
      </c>
      <c r="V11" s="159">
        <f>ROUND(E11*U11,2)</f>
        <v>0</v>
      </c>
      <c r="W11" s="159"/>
      <c r="X11" s="159" t="s">
        <v>136</v>
      </c>
      <c r="Y11" s="159" t="s">
        <v>137</v>
      </c>
      <c r="Z11" s="146"/>
      <c r="AA11" s="146"/>
      <c r="AB11" s="146"/>
      <c r="AC11" s="146"/>
      <c r="AD11" s="146"/>
      <c r="AE11" s="146"/>
      <c r="AF11" s="146"/>
      <c r="AG11" s="146" t="s">
        <v>138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x14ac:dyDescent="0.2">
      <c r="A12" s="3"/>
      <c r="B12" s="4"/>
      <c r="C12" s="189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AE12">
        <v>12</v>
      </c>
      <c r="AF12">
        <v>21</v>
      </c>
      <c r="AG12" t="s">
        <v>115</v>
      </c>
    </row>
    <row r="13" spans="1:60" x14ac:dyDescent="0.2">
      <c r="A13" s="152"/>
      <c r="B13" s="153" t="s">
        <v>31</v>
      </c>
      <c r="C13" s="190"/>
      <c r="D13" s="154"/>
      <c r="E13" s="155"/>
      <c r="F13" s="155"/>
      <c r="G13" s="169">
        <f>G8</f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AE13">
        <f>SUMIF(L7:L11,AE12,G7:G11)</f>
        <v>0</v>
      </c>
      <c r="AF13">
        <f>SUMIF(L7:L11,AF12,G7:G11)</f>
        <v>0</v>
      </c>
      <c r="AG13" t="s">
        <v>317</v>
      </c>
    </row>
    <row r="14" spans="1:60" x14ac:dyDescent="0.2">
      <c r="A14" s="3"/>
      <c r="B14" s="4"/>
      <c r="C14" s="189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60" x14ac:dyDescent="0.2">
      <c r="A15" s="3"/>
      <c r="B15" s="4"/>
      <c r="C15" s="189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60" x14ac:dyDescent="0.2">
      <c r="A16" s="331" t="s">
        <v>318</v>
      </c>
      <c r="B16" s="331"/>
      <c r="C16" s="332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33" x14ac:dyDescent="0.2">
      <c r="A17" s="333"/>
      <c r="B17" s="334"/>
      <c r="C17" s="335"/>
      <c r="D17" s="334"/>
      <c r="E17" s="334"/>
      <c r="F17" s="334"/>
      <c r="G17" s="33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G17" t="s">
        <v>319</v>
      </c>
    </row>
    <row r="18" spans="1:33" x14ac:dyDescent="0.2">
      <c r="A18" s="337"/>
      <c r="B18" s="338"/>
      <c r="C18" s="339"/>
      <c r="D18" s="338"/>
      <c r="E18" s="338"/>
      <c r="F18" s="338"/>
      <c r="G18" s="34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3" x14ac:dyDescent="0.2">
      <c r="A19" s="337"/>
      <c r="B19" s="338"/>
      <c r="C19" s="339"/>
      <c r="D19" s="338"/>
      <c r="E19" s="338"/>
      <c r="F19" s="338"/>
      <c r="G19" s="34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x14ac:dyDescent="0.2">
      <c r="A20" s="337"/>
      <c r="B20" s="338"/>
      <c r="C20" s="339"/>
      <c r="D20" s="338"/>
      <c r="E20" s="338"/>
      <c r="F20" s="338"/>
      <c r="G20" s="34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">
      <c r="A21" s="341"/>
      <c r="B21" s="342"/>
      <c r="C21" s="343"/>
      <c r="D21" s="342"/>
      <c r="E21" s="342"/>
      <c r="F21" s="342"/>
      <c r="G21" s="34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 x14ac:dyDescent="0.2">
      <c r="A22" s="3"/>
      <c r="B22" s="4"/>
      <c r="C22" s="189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33" x14ac:dyDescent="0.2">
      <c r="C23" s="191"/>
      <c r="D23" s="10"/>
      <c r="AG23" t="s">
        <v>320</v>
      </c>
    </row>
    <row r="24" spans="1:33" x14ac:dyDescent="0.2">
      <c r="D24" s="10"/>
    </row>
    <row r="25" spans="1:33" x14ac:dyDescent="0.2">
      <c r="D25" s="10"/>
    </row>
    <row r="26" spans="1:33" x14ac:dyDescent="0.2">
      <c r="D26" s="10"/>
    </row>
    <row r="27" spans="1:33" x14ac:dyDescent="0.2">
      <c r="D27" s="10"/>
    </row>
    <row r="28" spans="1:33" x14ac:dyDescent="0.2">
      <c r="D28" s="10"/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7:G21"/>
    <mergeCell ref="A1:G1"/>
    <mergeCell ref="C2:G2"/>
    <mergeCell ref="C3:G3"/>
    <mergeCell ref="C4:G4"/>
    <mergeCell ref="A16:C1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84A6-DE69-468F-B888-FC2818A7E49E}">
  <sheetPr>
    <outlinePr summaryBelow="0"/>
  </sheetPr>
  <dimension ref="A1:AG5037"/>
  <sheetViews>
    <sheetView workbookViewId="0">
      <pane ySplit="7" topLeftCell="A23" activePane="bottomLeft" state="frozen"/>
      <selection pane="bottomLeft" activeCell="F27" sqref="F27"/>
    </sheetView>
  </sheetViews>
  <sheetFormatPr defaultRowHeight="12.75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33" ht="15.75" customHeight="1" x14ac:dyDescent="0.25">
      <c r="A1" s="347" t="s">
        <v>7</v>
      </c>
      <c r="B1" s="347"/>
      <c r="C1" s="347"/>
      <c r="D1" s="347"/>
      <c r="E1" s="347"/>
      <c r="F1" s="347"/>
      <c r="G1" s="347"/>
      <c r="AG1" t="s">
        <v>103</v>
      </c>
    </row>
    <row r="2" spans="1:33" ht="24.95" customHeight="1" x14ac:dyDescent="0.2">
      <c r="A2" s="50" t="s">
        <v>8</v>
      </c>
      <c r="B2" s="49" t="s">
        <v>41</v>
      </c>
      <c r="C2" s="348" t="s">
        <v>42</v>
      </c>
      <c r="D2" s="349"/>
      <c r="E2" s="349"/>
      <c r="F2" s="349"/>
      <c r="G2" s="350"/>
      <c r="AG2" t="s">
        <v>104</v>
      </c>
    </row>
    <row r="3" spans="1:33" ht="24.95" customHeight="1" x14ac:dyDescent="0.2">
      <c r="A3" s="50" t="s">
        <v>9</v>
      </c>
      <c r="B3" s="49" t="s">
        <v>44</v>
      </c>
      <c r="C3" s="348" t="s">
        <v>45</v>
      </c>
      <c r="D3" s="349"/>
      <c r="E3" s="349"/>
      <c r="F3" s="349"/>
      <c r="G3" s="350"/>
      <c r="AC3" s="120" t="s">
        <v>104</v>
      </c>
      <c r="AG3" t="s">
        <v>105</v>
      </c>
    </row>
    <row r="4" spans="1:33" ht="24.95" customHeight="1" x14ac:dyDescent="0.2">
      <c r="A4" s="139" t="s">
        <v>10</v>
      </c>
      <c r="B4" s="140" t="s">
        <v>49</v>
      </c>
      <c r="C4" s="351" t="s">
        <v>50</v>
      </c>
      <c r="D4" s="352"/>
      <c r="E4" s="352"/>
      <c r="F4" s="352"/>
      <c r="G4" s="353"/>
      <c r="AG4" t="s">
        <v>106</v>
      </c>
    </row>
    <row r="5" spans="1:33" x14ac:dyDescent="0.2">
      <c r="D5" s="10"/>
    </row>
    <row r="6" spans="1:33" ht="40.5" customHeight="1" x14ac:dyDescent="0.2">
      <c r="A6" s="142" t="s">
        <v>107</v>
      </c>
      <c r="B6" s="144" t="s">
        <v>108</v>
      </c>
      <c r="C6" s="144" t="s">
        <v>109</v>
      </c>
      <c r="D6" s="143" t="s">
        <v>110</v>
      </c>
      <c r="E6" s="142" t="s">
        <v>111</v>
      </c>
      <c r="F6" s="141" t="s">
        <v>112</v>
      </c>
      <c r="G6" s="142" t="s">
        <v>31</v>
      </c>
      <c r="H6" s="145" t="s">
        <v>32</v>
      </c>
      <c r="I6" s="145" t="s">
        <v>113</v>
      </c>
      <c r="J6" s="145" t="s">
        <v>33</v>
      </c>
      <c r="K6" s="145" t="s">
        <v>114</v>
      </c>
      <c r="L6" s="145" t="s">
        <v>115</v>
      </c>
      <c r="M6" s="145" t="s">
        <v>116</v>
      </c>
      <c r="N6" s="145" t="s">
        <v>117</v>
      </c>
      <c r="O6" s="145" t="s">
        <v>118</v>
      </c>
      <c r="P6" s="145" t="s">
        <v>119</v>
      </c>
      <c r="Q6" s="145" t="s">
        <v>120</v>
      </c>
      <c r="R6" s="145" t="s">
        <v>121</v>
      </c>
      <c r="S6" s="145" t="s">
        <v>122</v>
      </c>
      <c r="T6" s="145" t="s">
        <v>123</v>
      </c>
      <c r="U6" s="145" t="s">
        <v>124</v>
      </c>
      <c r="V6" s="145" t="s">
        <v>125</v>
      </c>
      <c r="W6" s="145" t="s">
        <v>126</v>
      </c>
      <c r="X6" s="145" t="s">
        <v>127</v>
      </c>
      <c r="Y6" s="145" t="s">
        <v>128</v>
      </c>
    </row>
    <row r="7" spans="1:33" ht="12.75" customHeight="1" x14ac:dyDescent="0.2">
      <c r="A7" s="3"/>
      <c r="B7" s="4"/>
      <c r="C7" s="4"/>
      <c r="D7" s="149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33" ht="18.75" customHeight="1" x14ac:dyDescent="0.25">
      <c r="A8" s="3"/>
      <c r="B8" s="224" t="s">
        <v>368</v>
      </c>
      <c r="C8" s="224"/>
      <c r="D8" s="224"/>
      <c r="E8" s="224"/>
      <c r="F8" s="201"/>
      <c r="G8" s="151"/>
      <c r="H8" s="151"/>
      <c r="I8" s="151"/>
      <c r="J8" s="151"/>
      <c r="K8" s="151"/>
      <c r="L8" s="151"/>
      <c r="M8" s="151"/>
      <c r="N8" s="150"/>
      <c r="O8" s="150"/>
      <c r="P8" s="150"/>
      <c r="Q8" s="150"/>
      <c r="R8" s="151"/>
      <c r="S8" s="151"/>
      <c r="T8" s="151"/>
      <c r="U8" s="151"/>
      <c r="V8" s="151"/>
      <c r="W8" s="151"/>
      <c r="X8" s="151"/>
      <c r="Y8" s="151"/>
    </row>
    <row r="9" spans="1:33" ht="19.5" customHeight="1" x14ac:dyDescent="0.25">
      <c r="A9" s="3"/>
      <c r="B9" s="224" t="s">
        <v>369</v>
      </c>
      <c r="C9" s="224"/>
      <c r="D9" s="224"/>
      <c r="E9" s="224"/>
      <c r="F9" s="202"/>
      <c r="G9" s="151"/>
      <c r="H9" s="151"/>
      <c r="I9" s="151"/>
      <c r="J9" s="151"/>
      <c r="K9" s="151"/>
      <c r="L9" s="151"/>
      <c r="M9" s="151"/>
      <c r="N9" s="151"/>
      <c r="O9" s="150"/>
      <c r="P9" s="150"/>
      <c r="Q9" s="150"/>
      <c r="R9" s="150"/>
      <c r="S9" s="151"/>
      <c r="T9" s="151"/>
      <c r="U9" s="151"/>
      <c r="V9" s="151"/>
      <c r="W9" s="151"/>
      <c r="X9" s="151"/>
      <c r="Y9" s="151"/>
      <c r="Z9" s="151"/>
    </row>
    <row r="10" spans="1:33" ht="12.75" customHeight="1" x14ac:dyDescent="0.25">
      <c r="A10" s="3"/>
      <c r="B10" s="202"/>
      <c r="C10" s="202"/>
      <c r="D10" s="202"/>
      <c r="E10" s="202"/>
      <c r="F10" s="202"/>
      <c r="G10" s="151"/>
      <c r="H10" s="151"/>
      <c r="I10" s="151"/>
      <c r="J10" s="151"/>
      <c r="K10" s="151"/>
      <c r="L10" s="151"/>
      <c r="M10" s="151"/>
      <c r="N10" s="150"/>
      <c r="O10" s="150"/>
      <c r="P10" s="150"/>
      <c r="Q10" s="150"/>
      <c r="R10" s="151"/>
      <c r="S10" s="151"/>
      <c r="T10" s="151"/>
      <c r="U10" s="151"/>
      <c r="V10" s="151"/>
      <c r="W10" s="151"/>
      <c r="X10" s="151"/>
      <c r="Y10" s="151"/>
    </row>
    <row r="11" spans="1:33" ht="19.5" customHeight="1" x14ac:dyDescent="0.25">
      <c r="A11" s="3"/>
      <c r="B11" s="225" t="s">
        <v>370</v>
      </c>
      <c r="C11" s="225"/>
      <c r="D11" s="225"/>
      <c r="E11" s="202"/>
      <c r="F11" s="202"/>
      <c r="G11" s="151"/>
      <c r="H11" s="151"/>
      <c r="I11" s="151"/>
      <c r="J11" s="151"/>
      <c r="K11" s="151"/>
      <c r="L11" s="151"/>
      <c r="M11" s="151"/>
      <c r="N11" s="150"/>
      <c r="O11" s="150"/>
      <c r="P11" s="150"/>
      <c r="Q11" s="150"/>
      <c r="R11" s="151"/>
      <c r="S11" s="151"/>
      <c r="T11" s="151"/>
      <c r="U11" s="151"/>
      <c r="V11" s="151"/>
      <c r="W11" s="151"/>
      <c r="X11" s="151"/>
      <c r="Y11" s="151"/>
    </row>
    <row r="12" spans="1:33" ht="16.5" customHeight="1" x14ac:dyDescent="0.25">
      <c r="A12" s="3"/>
      <c r="B12" s="225" t="s">
        <v>371</v>
      </c>
      <c r="C12" s="225"/>
      <c r="D12" s="225"/>
      <c r="E12" s="202"/>
      <c r="F12" s="202"/>
      <c r="G12" s="151"/>
      <c r="H12" s="151"/>
      <c r="I12" s="151"/>
      <c r="J12" s="151"/>
      <c r="K12" s="151"/>
      <c r="L12" s="151"/>
      <c r="M12" s="151"/>
      <c r="N12" s="150"/>
      <c r="O12" s="150"/>
      <c r="P12" s="150"/>
      <c r="Q12" s="150"/>
      <c r="R12" s="151"/>
      <c r="S12" s="151"/>
      <c r="T12" s="151"/>
      <c r="U12" s="151"/>
      <c r="V12" s="151"/>
      <c r="W12" s="151"/>
      <c r="X12" s="151"/>
      <c r="Y12" s="151"/>
    </row>
    <row r="13" spans="1:33" ht="21" customHeight="1" x14ac:dyDescent="0.25">
      <c r="A13" s="3"/>
      <c r="B13" s="226" t="s">
        <v>372</v>
      </c>
      <c r="C13" s="226"/>
      <c r="D13" s="226"/>
      <c r="E13" s="202"/>
      <c r="F13" s="202"/>
      <c r="G13" s="151"/>
      <c r="H13" s="151"/>
      <c r="I13" s="151"/>
      <c r="J13" s="151"/>
      <c r="K13" s="151"/>
      <c r="L13" s="151"/>
      <c r="M13" s="151"/>
      <c r="N13" s="150"/>
      <c r="O13" s="150"/>
      <c r="P13" s="150"/>
      <c r="Q13" s="150"/>
      <c r="R13" s="151"/>
      <c r="S13" s="151"/>
      <c r="T13" s="151"/>
      <c r="U13" s="151"/>
      <c r="V13" s="151"/>
      <c r="W13" s="151"/>
      <c r="X13" s="151"/>
      <c r="Y13" s="151"/>
    </row>
    <row r="14" spans="1:33" ht="12.75" customHeight="1" x14ac:dyDescent="0.25">
      <c r="A14" s="3"/>
      <c r="B14" s="202"/>
      <c r="C14" s="202"/>
      <c r="D14" s="202"/>
      <c r="E14" s="202"/>
      <c r="F14" s="202"/>
      <c r="G14" s="151"/>
      <c r="H14" s="151"/>
      <c r="I14" s="151"/>
      <c r="J14" s="151"/>
      <c r="K14" s="151"/>
      <c r="L14" s="151"/>
      <c r="M14" s="151"/>
      <c r="N14" s="150"/>
      <c r="O14" s="150"/>
      <c r="P14" s="150"/>
      <c r="Q14" s="150"/>
      <c r="R14" s="151"/>
      <c r="S14" s="151"/>
      <c r="T14" s="151"/>
      <c r="U14" s="151"/>
      <c r="V14" s="151"/>
      <c r="W14" s="151"/>
      <c r="X14" s="151"/>
      <c r="Y14" s="151"/>
    </row>
    <row r="15" spans="1:33" ht="12.75" customHeight="1" x14ac:dyDescent="0.2">
      <c r="A15" s="3"/>
      <c r="B15" s="203" t="s">
        <v>373</v>
      </c>
      <c r="C15" s="203"/>
      <c r="D15" s="203"/>
      <c r="E15" s="203"/>
      <c r="F15" s="203"/>
      <c r="G15" s="151"/>
      <c r="H15" s="151"/>
      <c r="I15" s="151"/>
      <c r="J15" s="151"/>
      <c r="K15" s="151"/>
      <c r="L15" s="151"/>
      <c r="M15" s="151"/>
      <c r="N15" s="150"/>
      <c r="O15" s="150"/>
      <c r="P15" s="150"/>
      <c r="Q15" s="150"/>
      <c r="R15" s="151"/>
      <c r="S15" s="151"/>
      <c r="T15" s="151"/>
      <c r="U15" s="151"/>
      <c r="V15" s="151"/>
      <c r="W15" s="151"/>
      <c r="X15" s="151"/>
      <c r="Y15" s="151"/>
    </row>
    <row r="16" spans="1:33" ht="12.75" customHeight="1" x14ac:dyDescent="0.2">
      <c r="A16" s="3"/>
      <c r="B16" s="203" t="s">
        <v>374</v>
      </c>
      <c r="C16" s="203"/>
      <c r="D16" s="203"/>
      <c r="E16" s="203"/>
      <c r="F16" s="203"/>
      <c r="G16" s="151"/>
      <c r="H16" s="151"/>
      <c r="I16" s="151"/>
      <c r="J16" s="151"/>
      <c r="K16" s="151"/>
      <c r="L16" s="151"/>
      <c r="M16" s="151"/>
      <c r="N16" s="150"/>
      <c r="O16" s="150"/>
      <c r="P16" s="150"/>
      <c r="Q16" s="150"/>
      <c r="R16" s="151"/>
      <c r="S16" s="151"/>
      <c r="T16" s="151"/>
      <c r="U16" s="151"/>
      <c r="V16" s="151"/>
      <c r="W16" s="151"/>
      <c r="X16" s="151"/>
      <c r="Y16" s="151"/>
    </row>
    <row r="17" spans="1:25" ht="12.75" customHeight="1" x14ac:dyDescent="0.2">
      <c r="A17" s="3"/>
      <c r="B17" s="203" t="s">
        <v>375</v>
      </c>
      <c r="C17" s="203"/>
      <c r="D17" s="203"/>
      <c r="E17" s="203"/>
      <c r="F17" s="203"/>
      <c r="G17" s="151"/>
      <c r="H17" s="151"/>
      <c r="I17" s="151"/>
      <c r="J17" s="151"/>
      <c r="K17" s="151"/>
      <c r="L17" s="151"/>
      <c r="M17" s="151"/>
      <c r="N17" s="150"/>
      <c r="O17" s="150"/>
      <c r="P17" s="150"/>
      <c r="Q17" s="150"/>
      <c r="R17" s="151"/>
      <c r="S17" s="151"/>
      <c r="T17" s="151"/>
      <c r="U17" s="151"/>
      <c r="V17" s="151"/>
      <c r="W17" s="151"/>
      <c r="X17" s="151"/>
      <c r="Y17" s="151"/>
    </row>
    <row r="18" spans="1:25" ht="12.75" customHeight="1" x14ac:dyDescent="0.2">
      <c r="A18" s="3"/>
      <c r="B18" s="203" t="s">
        <v>376</v>
      </c>
      <c r="C18" s="203"/>
      <c r="D18" s="203"/>
      <c r="E18" s="203"/>
      <c r="F18" s="203"/>
      <c r="G18" s="151"/>
      <c r="H18" s="151"/>
      <c r="I18" s="151"/>
      <c r="J18" s="151"/>
      <c r="K18" s="151"/>
      <c r="L18" s="151"/>
      <c r="M18" s="151"/>
      <c r="N18" s="150"/>
      <c r="O18" s="150"/>
      <c r="P18" s="150"/>
      <c r="Q18" s="150"/>
      <c r="R18" s="151"/>
      <c r="S18" s="151"/>
      <c r="T18" s="151"/>
      <c r="U18" s="151"/>
      <c r="V18" s="151"/>
      <c r="W18" s="151"/>
      <c r="X18" s="151"/>
      <c r="Y18" s="151"/>
    </row>
    <row r="19" spans="1:25" ht="12.75" customHeight="1" x14ac:dyDescent="0.2">
      <c r="A19" s="3"/>
      <c r="B19" s="203" t="s">
        <v>377</v>
      </c>
      <c r="C19" s="203"/>
      <c r="D19" s="203"/>
      <c r="E19" s="203"/>
      <c r="F19" s="203"/>
      <c r="G19" s="151"/>
      <c r="H19" s="151"/>
      <c r="I19" s="151"/>
      <c r="J19" s="151"/>
      <c r="K19" s="151"/>
      <c r="L19" s="151"/>
      <c r="M19" s="151"/>
      <c r="N19" s="150"/>
      <c r="O19" s="150"/>
      <c r="P19" s="150"/>
      <c r="Q19" s="150"/>
      <c r="R19" s="151"/>
      <c r="S19" s="151"/>
      <c r="T19" s="151"/>
      <c r="U19" s="151"/>
      <c r="V19" s="151"/>
      <c r="W19" s="151"/>
      <c r="X19" s="151"/>
      <c r="Y19" s="151"/>
    </row>
    <row r="20" spans="1:25" ht="12.75" customHeight="1" x14ac:dyDescent="0.2">
      <c r="A20" s="3"/>
      <c r="B20" s="203" t="s">
        <v>378</v>
      </c>
      <c r="C20" s="203"/>
      <c r="D20" s="203"/>
      <c r="E20" s="203"/>
      <c r="F20" s="203"/>
      <c r="G20" s="151"/>
      <c r="H20" s="151"/>
      <c r="I20" s="151"/>
      <c r="J20" s="151"/>
      <c r="K20" s="151"/>
      <c r="L20" s="151"/>
      <c r="M20" s="151"/>
      <c r="N20" s="150"/>
      <c r="O20" s="150"/>
      <c r="P20" s="150"/>
      <c r="Q20" s="150"/>
      <c r="R20" s="151"/>
      <c r="S20" s="151"/>
      <c r="T20" s="151"/>
      <c r="U20" s="151"/>
      <c r="V20" s="151"/>
      <c r="W20" s="151"/>
      <c r="X20" s="151"/>
      <c r="Y20" s="151"/>
    </row>
    <row r="21" spans="1:25" ht="12.75" customHeight="1" x14ac:dyDescent="0.2">
      <c r="A21" s="3"/>
      <c r="B21" s="203" t="s">
        <v>379</v>
      </c>
      <c r="C21" s="203"/>
      <c r="D21" s="203"/>
      <c r="E21" s="203"/>
      <c r="F21" s="203"/>
      <c r="G21" s="151"/>
      <c r="H21" s="151"/>
      <c r="I21" s="151"/>
      <c r="J21" s="151"/>
      <c r="K21" s="151"/>
      <c r="L21" s="151"/>
      <c r="M21" s="151"/>
      <c r="N21" s="150"/>
      <c r="O21" s="150"/>
      <c r="P21" s="150"/>
      <c r="Q21" s="150"/>
      <c r="R21" s="151"/>
      <c r="S21" s="151"/>
      <c r="T21" s="151"/>
      <c r="U21" s="151"/>
      <c r="V21" s="151"/>
      <c r="W21" s="151"/>
      <c r="X21" s="151"/>
      <c r="Y21" s="151"/>
    </row>
    <row r="22" spans="1:25" ht="12.75" customHeight="1" x14ac:dyDescent="0.2">
      <c r="A22" s="3"/>
      <c r="B22" s="203" t="s">
        <v>380</v>
      </c>
      <c r="C22" s="203"/>
      <c r="D22" s="203"/>
      <c r="E22" s="203"/>
      <c r="F22" s="203"/>
      <c r="G22" s="151"/>
      <c r="H22" s="151"/>
      <c r="I22" s="151"/>
      <c r="J22" s="151"/>
      <c r="K22" s="151"/>
      <c r="L22" s="151"/>
      <c r="M22" s="151"/>
      <c r="N22" s="150"/>
      <c r="O22" s="150"/>
      <c r="P22" s="150"/>
      <c r="Q22" s="150"/>
      <c r="R22" s="151"/>
      <c r="S22" s="151"/>
      <c r="T22" s="151"/>
      <c r="U22" s="151"/>
      <c r="V22" s="151"/>
      <c r="W22" s="151"/>
      <c r="X22" s="151"/>
      <c r="Y22" s="151"/>
    </row>
    <row r="23" spans="1:25" ht="12.75" customHeight="1" x14ac:dyDescent="0.2">
      <c r="A23" s="3"/>
      <c r="B23" s="203" t="s">
        <v>381</v>
      </c>
      <c r="C23" s="203"/>
      <c r="D23" s="203"/>
      <c r="E23" s="203"/>
      <c r="F23" s="203"/>
      <c r="G23" s="203"/>
      <c r="H23" s="203"/>
      <c r="I23" s="203"/>
      <c r="J23" s="151"/>
      <c r="K23" s="151"/>
      <c r="L23" s="151"/>
      <c r="M23" s="151"/>
      <c r="N23" s="150"/>
      <c r="O23" s="150"/>
      <c r="P23" s="150"/>
      <c r="Q23" s="150"/>
      <c r="R23" s="151"/>
      <c r="S23" s="151"/>
      <c r="T23" s="151"/>
      <c r="U23" s="151"/>
      <c r="V23" s="151"/>
      <c r="W23" s="151"/>
      <c r="X23" s="151"/>
      <c r="Y23" s="151"/>
    </row>
    <row r="24" spans="1:25" ht="12.75" customHeight="1" x14ac:dyDescent="0.2">
      <c r="A24" s="3"/>
      <c r="B24" s="203" t="s">
        <v>382</v>
      </c>
      <c r="C24" s="203"/>
      <c r="D24" s="203"/>
      <c r="E24" s="203"/>
      <c r="F24" s="203"/>
      <c r="G24" s="203"/>
      <c r="H24" s="203"/>
      <c r="I24" s="203"/>
      <c r="J24" s="151"/>
      <c r="K24" s="151"/>
      <c r="L24" s="151"/>
      <c r="M24" s="151"/>
      <c r="N24" s="150"/>
      <c r="O24" s="150"/>
      <c r="P24" s="150"/>
      <c r="Q24" s="150"/>
      <c r="R24" s="151"/>
      <c r="S24" s="151"/>
      <c r="T24" s="151"/>
      <c r="U24" s="151"/>
      <c r="V24" s="151"/>
      <c r="W24" s="151"/>
      <c r="X24" s="151"/>
      <c r="Y24" s="151"/>
    </row>
    <row r="25" spans="1:25" ht="12.75" customHeight="1" x14ac:dyDescent="0.2">
      <c r="A25" s="3"/>
      <c r="B25" s="203"/>
      <c r="C25" s="203"/>
      <c r="D25" s="203"/>
      <c r="E25" s="203"/>
      <c r="F25" s="203"/>
      <c r="G25" s="203"/>
      <c r="H25" s="203"/>
      <c r="I25" s="203"/>
      <c r="J25" s="151"/>
      <c r="K25" s="151"/>
      <c r="L25" s="151"/>
      <c r="M25" s="151"/>
      <c r="N25" s="150"/>
      <c r="O25" s="150"/>
      <c r="P25" s="150"/>
      <c r="Q25" s="150"/>
      <c r="R25" s="151"/>
      <c r="S25" s="151"/>
      <c r="T25" s="151"/>
      <c r="U25" s="151"/>
      <c r="V25" s="151"/>
      <c r="W25" s="151"/>
      <c r="X25" s="151"/>
      <c r="Y25" s="151"/>
    </row>
    <row r="26" spans="1:25" ht="12.75" customHeight="1" x14ac:dyDescent="0.2">
      <c r="A26" s="3"/>
      <c r="B26" s="204" t="s">
        <v>107</v>
      </c>
      <c r="C26" s="204" t="s">
        <v>109</v>
      </c>
      <c r="D26" s="204" t="s">
        <v>110</v>
      </c>
      <c r="E26" s="204" t="s">
        <v>111</v>
      </c>
      <c r="F26" s="204" t="s">
        <v>383</v>
      </c>
      <c r="G26" s="204" t="s">
        <v>31</v>
      </c>
      <c r="H26" s="204" t="s">
        <v>384</v>
      </c>
      <c r="I26" s="204" t="s">
        <v>123</v>
      </c>
      <c r="J26" s="151"/>
      <c r="K26" s="151"/>
      <c r="L26" s="151"/>
      <c r="M26" s="151"/>
      <c r="N26" s="150"/>
      <c r="O26" s="150"/>
      <c r="P26" s="150"/>
      <c r="Q26" s="150"/>
      <c r="R26" s="151"/>
      <c r="S26" s="151"/>
      <c r="T26" s="151"/>
      <c r="U26" s="151"/>
      <c r="V26" s="151"/>
      <c r="W26" s="151"/>
      <c r="X26" s="151"/>
      <c r="Y26" s="151"/>
    </row>
    <row r="27" spans="1:25" ht="12.75" customHeight="1" x14ac:dyDescent="0.2">
      <c r="A27" s="3"/>
      <c r="B27" s="205">
        <v>1</v>
      </c>
      <c r="C27" s="206" t="s">
        <v>385</v>
      </c>
      <c r="D27" s="207" t="s">
        <v>232</v>
      </c>
      <c r="E27" s="208">
        <v>320</v>
      </c>
      <c r="F27" s="223"/>
      <c r="G27" s="209">
        <f>SUM(E27*F27)</f>
        <v>0</v>
      </c>
      <c r="H27" s="210" t="s">
        <v>148</v>
      </c>
      <c r="I27" s="210">
        <v>2025</v>
      </c>
      <c r="J27" s="151"/>
      <c r="K27" s="151"/>
      <c r="L27" s="151"/>
      <c r="M27" s="151"/>
      <c r="N27" s="150"/>
      <c r="O27" s="150"/>
      <c r="P27" s="150"/>
      <c r="Q27" s="150"/>
      <c r="R27" s="151"/>
      <c r="S27" s="151"/>
      <c r="T27" s="151"/>
      <c r="U27" s="151"/>
      <c r="V27" s="151"/>
      <c r="W27" s="151"/>
      <c r="X27" s="151"/>
      <c r="Y27" s="151"/>
    </row>
    <row r="28" spans="1:25" ht="12.75" customHeight="1" x14ac:dyDescent="0.2">
      <c r="A28" s="3"/>
      <c r="B28" s="205">
        <v>2</v>
      </c>
      <c r="C28" s="211" t="s">
        <v>386</v>
      </c>
      <c r="D28" s="207" t="s">
        <v>333</v>
      </c>
      <c r="E28" s="208">
        <v>4</v>
      </c>
      <c r="F28" s="223"/>
      <c r="G28" s="209">
        <f t="shared" ref="G28:G44" si="0">SUM(E28*F28)</f>
        <v>0</v>
      </c>
      <c r="H28" s="210" t="s">
        <v>148</v>
      </c>
      <c r="I28" s="210">
        <v>2025</v>
      </c>
      <c r="J28" s="151"/>
      <c r="K28" s="151"/>
      <c r="L28" s="151"/>
      <c r="M28" s="151"/>
      <c r="N28" s="150"/>
      <c r="O28" s="150"/>
      <c r="P28" s="150"/>
      <c r="Q28" s="150"/>
      <c r="R28" s="151"/>
      <c r="S28" s="151"/>
      <c r="T28" s="151"/>
      <c r="U28" s="151"/>
      <c r="V28" s="151"/>
      <c r="W28" s="151"/>
      <c r="X28" s="151"/>
      <c r="Y28" s="151"/>
    </row>
    <row r="29" spans="1:25" ht="12.75" customHeight="1" x14ac:dyDescent="0.2">
      <c r="A29" s="3"/>
      <c r="B29" s="205">
        <v>3</v>
      </c>
      <c r="C29" s="211" t="s">
        <v>387</v>
      </c>
      <c r="D29" s="207" t="s">
        <v>333</v>
      </c>
      <c r="E29" s="208">
        <v>3</v>
      </c>
      <c r="F29" s="223"/>
      <c r="G29" s="209">
        <f t="shared" si="0"/>
        <v>0</v>
      </c>
      <c r="H29" s="210" t="s">
        <v>148</v>
      </c>
      <c r="I29" s="210">
        <v>2025</v>
      </c>
      <c r="J29" s="151"/>
      <c r="K29" s="151"/>
      <c r="L29" s="151"/>
      <c r="M29" s="151"/>
      <c r="N29" s="150"/>
      <c r="O29" s="150"/>
      <c r="P29" s="150"/>
      <c r="Q29" s="150"/>
      <c r="R29" s="151"/>
      <c r="S29" s="151"/>
      <c r="T29" s="151"/>
      <c r="U29" s="151"/>
      <c r="V29" s="151"/>
      <c r="W29" s="151"/>
      <c r="X29" s="151"/>
      <c r="Y29" s="151"/>
    </row>
    <row r="30" spans="1:25" ht="12.75" customHeight="1" x14ac:dyDescent="0.2">
      <c r="A30" s="3"/>
      <c r="B30" s="205">
        <v>4</v>
      </c>
      <c r="C30" s="212" t="s">
        <v>388</v>
      </c>
      <c r="D30" s="207" t="s">
        <v>333</v>
      </c>
      <c r="E30" s="208">
        <v>5</v>
      </c>
      <c r="F30" s="223"/>
      <c r="G30" s="209">
        <f t="shared" si="0"/>
        <v>0</v>
      </c>
      <c r="H30" s="210" t="s">
        <v>148</v>
      </c>
      <c r="I30" s="210">
        <v>2025</v>
      </c>
      <c r="J30" s="151"/>
      <c r="K30" s="151"/>
      <c r="L30" s="151"/>
      <c r="M30" s="151"/>
      <c r="N30" s="150"/>
      <c r="O30" s="150"/>
      <c r="P30" s="150"/>
      <c r="Q30" s="150"/>
      <c r="R30" s="151"/>
      <c r="S30" s="151"/>
      <c r="T30" s="151"/>
      <c r="U30" s="151"/>
      <c r="V30" s="151"/>
      <c r="W30" s="151"/>
      <c r="X30" s="151"/>
      <c r="Y30" s="151"/>
    </row>
    <row r="31" spans="1:25" ht="12.75" customHeight="1" x14ac:dyDescent="0.2">
      <c r="A31" s="3"/>
      <c r="B31" s="205">
        <v>5</v>
      </c>
      <c r="C31" s="213" t="s">
        <v>389</v>
      </c>
      <c r="D31" s="207" t="s">
        <v>333</v>
      </c>
      <c r="E31" s="208">
        <v>1</v>
      </c>
      <c r="F31" s="223"/>
      <c r="G31" s="209">
        <f t="shared" si="0"/>
        <v>0</v>
      </c>
      <c r="H31" s="210" t="s">
        <v>148</v>
      </c>
      <c r="I31" s="210">
        <v>2025</v>
      </c>
      <c r="J31" s="151"/>
      <c r="K31" s="151"/>
      <c r="L31" s="151"/>
      <c r="M31" s="151"/>
      <c r="N31" s="150"/>
      <c r="O31" s="150"/>
      <c r="P31" s="150"/>
      <c r="Q31" s="150"/>
      <c r="R31" s="151"/>
      <c r="S31" s="151"/>
      <c r="T31" s="151"/>
      <c r="U31" s="151"/>
      <c r="V31" s="151"/>
      <c r="W31" s="151"/>
      <c r="X31" s="151"/>
      <c r="Y31" s="151"/>
    </row>
    <row r="32" spans="1:25" ht="12.75" customHeight="1" x14ac:dyDescent="0.2">
      <c r="A32" s="3"/>
      <c r="B32" s="205">
        <v>6</v>
      </c>
      <c r="C32" s="213" t="s">
        <v>390</v>
      </c>
      <c r="D32" s="207" t="s">
        <v>232</v>
      </c>
      <c r="E32" s="208">
        <v>10</v>
      </c>
      <c r="F32" s="223"/>
      <c r="G32" s="209">
        <f t="shared" si="0"/>
        <v>0</v>
      </c>
      <c r="H32" s="210" t="s">
        <v>148</v>
      </c>
      <c r="I32" s="210">
        <v>2025</v>
      </c>
      <c r="J32" s="151"/>
      <c r="K32" s="151"/>
      <c r="L32" s="151"/>
      <c r="M32" s="151"/>
      <c r="N32" s="150"/>
      <c r="O32" s="150"/>
      <c r="P32" s="150"/>
      <c r="Q32" s="150"/>
      <c r="R32" s="151"/>
      <c r="S32" s="151"/>
      <c r="T32" s="151"/>
      <c r="U32" s="151"/>
      <c r="V32" s="151"/>
      <c r="W32" s="151"/>
      <c r="X32" s="151"/>
      <c r="Y32" s="151"/>
    </row>
    <row r="33" spans="1:33" ht="12.75" customHeight="1" x14ac:dyDescent="0.2">
      <c r="A33" s="3"/>
      <c r="B33" s="205">
        <v>7</v>
      </c>
      <c r="C33" s="213" t="s">
        <v>391</v>
      </c>
      <c r="D33" s="207" t="s">
        <v>232</v>
      </c>
      <c r="E33" s="208">
        <v>8</v>
      </c>
      <c r="F33" s="223"/>
      <c r="G33" s="209">
        <f t="shared" si="0"/>
        <v>0</v>
      </c>
      <c r="H33" s="210" t="s">
        <v>148</v>
      </c>
      <c r="I33" s="210">
        <v>2025</v>
      </c>
      <c r="J33" s="151"/>
      <c r="K33" s="151"/>
      <c r="L33" s="151"/>
      <c r="M33" s="151"/>
      <c r="N33" s="150"/>
      <c r="O33" s="150"/>
      <c r="P33" s="150"/>
      <c r="Q33" s="150"/>
      <c r="R33" s="151"/>
      <c r="S33" s="151"/>
      <c r="T33" s="151"/>
      <c r="U33" s="151"/>
      <c r="V33" s="151"/>
      <c r="W33" s="151"/>
      <c r="X33" s="151"/>
      <c r="Y33" s="151"/>
    </row>
    <row r="34" spans="1:33" ht="12.75" customHeight="1" x14ac:dyDescent="0.2">
      <c r="A34" s="3"/>
      <c r="B34" s="205">
        <v>8</v>
      </c>
      <c r="C34" s="213" t="s">
        <v>392</v>
      </c>
      <c r="D34" s="207" t="s">
        <v>232</v>
      </c>
      <c r="E34" s="208">
        <v>12</v>
      </c>
      <c r="F34" s="223"/>
      <c r="G34" s="209">
        <f t="shared" si="0"/>
        <v>0</v>
      </c>
      <c r="H34" s="210" t="s">
        <v>148</v>
      </c>
      <c r="I34" s="210">
        <v>2025</v>
      </c>
      <c r="J34" s="151"/>
      <c r="K34" s="151"/>
      <c r="L34" s="151"/>
      <c r="M34" s="151"/>
      <c r="N34" s="150"/>
      <c r="O34" s="150"/>
      <c r="P34" s="150"/>
      <c r="Q34" s="150"/>
      <c r="R34" s="151"/>
      <c r="S34" s="151"/>
      <c r="T34" s="151"/>
      <c r="U34" s="151"/>
      <c r="V34" s="151"/>
      <c r="W34" s="151"/>
      <c r="X34" s="151"/>
      <c r="Y34" s="151"/>
    </row>
    <row r="35" spans="1:33" ht="12.75" customHeight="1" x14ac:dyDescent="0.2">
      <c r="A35" s="3"/>
      <c r="B35" s="205">
        <v>9</v>
      </c>
      <c r="C35" s="213" t="s">
        <v>393</v>
      </c>
      <c r="D35" s="207" t="s">
        <v>333</v>
      </c>
      <c r="E35" s="208">
        <v>1</v>
      </c>
      <c r="F35" s="223"/>
      <c r="G35" s="209">
        <f t="shared" si="0"/>
        <v>0</v>
      </c>
      <c r="H35" s="210" t="s">
        <v>148</v>
      </c>
      <c r="I35" s="210">
        <v>2025</v>
      </c>
      <c r="J35" s="151"/>
      <c r="K35" s="151"/>
      <c r="L35" s="151"/>
      <c r="M35" s="151"/>
      <c r="N35" s="150"/>
      <c r="O35" s="150"/>
      <c r="P35" s="150"/>
      <c r="Q35" s="150"/>
      <c r="R35" s="151"/>
      <c r="S35" s="151"/>
      <c r="T35" s="151"/>
      <c r="U35" s="151"/>
      <c r="V35" s="151"/>
      <c r="W35" s="151"/>
      <c r="X35" s="151"/>
      <c r="Y35" s="151"/>
    </row>
    <row r="36" spans="1:33" ht="12.75" customHeight="1" x14ac:dyDescent="0.2">
      <c r="A36" s="3"/>
      <c r="B36" s="205">
        <v>10</v>
      </c>
      <c r="C36" s="206" t="s">
        <v>394</v>
      </c>
      <c r="D36" s="207" t="s">
        <v>333</v>
      </c>
      <c r="E36" s="208">
        <v>8</v>
      </c>
      <c r="F36" s="223"/>
      <c r="G36" s="209">
        <f t="shared" si="0"/>
        <v>0</v>
      </c>
      <c r="H36" s="210" t="s">
        <v>148</v>
      </c>
      <c r="I36" s="210">
        <v>2025</v>
      </c>
      <c r="J36" s="151"/>
      <c r="K36" s="151"/>
      <c r="L36" s="151"/>
      <c r="M36" s="151"/>
      <c r="N36" s="150"/>
      <c r="O36" s="150"/>
      <c r="P36" s="150"/>
      <c r="Q36" s="150"/>
      <c r="R36" s="151"/>
      <c r="S36" s="151"/>
      <c r="T36" s="151"/>
      <c r="U36" s="151"/>
      <c r="V36" s="151"/>
      <c r="W36" s="151"/>
      <c r="X36" s="151"/>
      <c r="Y36" s="151"/>
    </row>
    <row r="37" spans="1:33" ht="12.75" customHeight="1" x14ac:dyDescent="0.2">
      <c r="A37" s="3"/>
      <c r="B37" s="205">
        <v>11</v>
      </c>
      <c r="C37" s="206" t="s">
        <v>395</v>
      </c>
      <c r="D37" s="207" t="s">
        <v>333</v>
      </c>
      <c r="E37" s="208">
        <v>6</v>
      </c>
      <c r="F37" s="223"/>
      <c r="G37" s="209">
        <f t="shared" si="0"/>
        <v>0</v>
      </c>
      <c r="H37" s="210" t="s">
        <v>148</v>
      </c>
      <c r="I37" s="210">
        <v>2025</v>
      </c>
      <c r="J37" s="151"/>
      <c r="K37" s="151"/>
      <c r="L37" s="151"/>
      <c r="M37" s="151"/>
      <c r="N37" s="150"/>
      <c r="O37" s="150"/>
      <c r="P37" s="150"/>
      <c r="Q37" s="150"/>
      <c r="R37" s="151"/>
      <c r="S37" s="151"/>
      <c r="T37" s="151"/>
      <c r="U37" s="151"/>
      <c r="V37" s="151"/>
      <c r="W37" s="151"/>
      <c r="X37" s="151"/>
      <c r="Y37" s="151"/>
    </row>
    <row r="38" spans="1:33" ht="12.75" customHeight="1" x14ac:dyDescent="0.2">
      <c r="A38" s="3"/>
      <c r="B38" s="205">
        <v>12</v>
      </c>
      <c r="C38" s="206" t="s">
        <v>396</v>
      </c>
      <c r="D38" s="207" t="s">
        <v>397</v>
      </c>
      <c r="E38" s="208">
        <v>40</v>
      </c>
      <c r="F38" s="223"/>
      <c r="G38" s="209">
        <f t="shared" si="0"/>
        <v>0</v>
      </c>
      <c r="H38" s="210" t="s">
        <v>148</v>
      </c>
      <c r="I38" s="210">
        <v>2025</v>
      </c>
      <c r="J38" s="151"/>
      <c r="K38" s="151"/>
      <c r="L38" s="151"/>
      <c r="M38" s="151"/>
      <c r="N38" s="150"/>
      <c r="O38" s="150"/>
      <c r="P38" s="150"/>
      <c r="Q38" s="150"/>
      <c r="R38" s="151"/>
      <c r="S38" s="151"/>
      <c r="T38" s="151"/>
      <c r="U38" s="151"/>
      <c r="V38" s="151"/>
      <c r="W38" s="151"/>
      <c r="X38" s="151"/>
      <c r="Y38" s="151"/>
    </row>
    <row r="39" spans="1:33" ht="12.75" customHeight="1" x14ac:dyDescent="0.2">
      <c r="A39" s="3"/>
      <c r="B39" s="205">
        <v>13</v>
      </c>
      <c r="C39" s="213" t="s">
        <v>398</v>
      </c>
      <c r="D39" s="207" t="s">
        <v>363</v>
      </c>
      <c r="E39" s="208">
        <v>1</v>
      </c>
      <c r="F39" s="223"/>
      <c r="G39" s="209">
        <f t="shared" si="0"/>
        <v>0</v>
      </c>
      <c r="H39" s="210" t="s">
        <v>148</v>
      </c>
      <c r="I39" s="210">
        <v>2025</v>
      </c>
      <c r="J39" s="151"/>
      <c r="K39" s="151"/>
      <c r="L39" s="151"/>
      <c r="M39" s="151"/>
      <c r="N39" s="150"/>
      <c r="O39" s="150"/>
      <c r="P39" s="150"/>
      <c r="Q39" s="150"/>
      <c r="R39" s="151"/>
      <c r="S39" s="151"/>
      <c r="T39" s="151"/>
      <c r="U39" s="151"/>
      <c r="V39" s="151"/>
      <c r="W39" s="151"/>
      <c r="X39" s="151"/>
      <c r="Y39" s="151"/>
    </row>
    <row r="40" spans="1:33" ht="12.75" customHeight="1" x14ac:dyDescent="0.2">
      <c r="A40" s="3"/>
      <c r="B40" s="205">
        <v>14</v>
      </c>
      <c r="C40" s="206" t="s">
        <v>399</v>
      </c>
      <c r="D40" s="207" t="s">
        <v>333</v>
      </c>
      <c r="E40" s="208">
        <v>1</v>
      </c>
      <c r="F40" s="223"/>
      <c r="G40" s="209">
        <f t="shared" si="0"/>
        <v>0</v>
      </c>
      <c r="H40" s="210" t="s">
        <v>148</v>
      </c>
      <c r="I40" s="210">
        <v>2025</v>
      </c>
      <c r="J40" s="151"/>
      <c r="K40" s="151"/>
      <c r="L40" s="151"/>
      <c r="M40" s="151"/>
      <c r="N40" s="150"/>
      <c r="O40" s="150"/>
      <c r="P40" s="150"/>
      <c r="Q40" s="150"/>
      <c r="R40" s="151"/>
      <c r="S40" s="151"/>
      <c r="T40" s="151"/>
      <c r="U40" s="151"/>
      <c r="V40" s="151"/>
      <c r="W40" s="151"/>
      <c r="X40" s="151"/>
      <c r="Y40" s="151"/>
    </row>
    <row r="41" spans="1:33" ht="12.75" customHeight="1" x14ac:dyDescent="0.2">
      <c r="A41" s="3"/>
      <c r="B41" s="214"/>
      <c r="C41" s="215" t="s">
        <v>400</v>
      </c>
      <c r="D41" s="216"/>
      <c r="E41" s="216"/>
      <c r="F41" s="217"/>
      <c r="G41" s="218">
        <f>SUM(G27:G40)</f>
        <v>0</v>
      </c>
      <c r="H41" s="219"/>
      <c r="I41" s="220"/>
      <c r="J41" s="151"/>
      <c r="K41" s="151"/>
      <c r="L41" s="151"/>
      <c r="M41" s="151"/>
      <c r="N41" s="150"/>
      <c r="O41" s="150"/>
      <c r="P41" s="150"/>
      <c r="Q41" s="150"/>
      <c r="R41" s="151"/>
      <c r="S41" s="151"/>
      <c r="T41" s="151"/>
      <c r="U41" s="151"/>
      <c r="V41" s="151"/>
      <c r="W41" s="151"/>
      <c r="X41" s="151"/>
      <c r="Y41" s="151"/>
    </row>
    <row r="42" spans="1:33" ht="12.75" customHeight="1" x14ac:dyDescent="0.2">
      <c r="A42" s="3"/>
      <c r="B42" s="205">
        <v>15</v>
      </c>
      <c r="C42" s="211" t="s">
        <v>401</v>
      </c>
      <c r="D42" s="207" t="s">
        <v>333</v>
      </c>
      <c r="E42" s="208">
        <v>1</v>
      </c>
      <c r="F42" s="223"/>
      <c r="G42" s="209">
        <f t="shared" si="0"/>
        <v>0</v>
      </c>
      <c r="H42" s="210" t="s">
        <v>148</v>
      </c>
      <c r="I42" s="210">
        <v>2025</v>
      </c>
      <c r="J42" s="151"/>
      <c r="K42" s="151"/>
      <c r="L42" s="151"/>
      <c r="M42" s="151"/>
      <c r="N42" s="150"/>
      <c r="O42" s="150"/>
      <c r="P42" s="150"/>
      <c r="Q42" s="150"/>
      <c r="R42" s="151"/>
      <c r="S42" s="151"/>
      <c r="T42" s="151"/>
      <c r="U42" s="151"/>
      <c r="V42" s="151"/>
      <c r="W42" s="151"/>
      <c r="X42" s="151"/>
      <c r="Y42" s="151"/>
    </row>
    <row r="43" spans="1:33" ht="12.75" customHeight="1" x14ac:dyDescent="0.2">
      <c r="A43" s="3"/>
      <c r="B43" s="205">
        <v>16</v>
      </c>
      <c r="C43" s="211" t="s">
        <v>402</v>
      </c>
      <c r="D43" s="207" t="s">
        <v>333</v>
      </c>
      <c r="E43" s="208">
        <v>2</v>
      </c>
      <c r="F43" s="223"/>
      <c r="G43" s="209">
        <f t="shared" si="0"/>
        <v>0</v>
      </c>
      <c r="H43" s="210" t="s">
        <v>148</v>
      </c>
      <c r="I43" s="210">
        <v>2025</v>
      </c>
      <c r="J43" s="151"/>
      <c r="K43" s="151"/>
      <c r="L43" s="151"/>
      <c r="M43" s="151"/>
      <c r="N43" s="150"/>
      <c r="O43" s="150"/>
      <c r="P43" s="150"/>
      <c r="Q43" s="150"/>
      <c r="R43" s="151"/>
      <c r="S43" s="151"/>
      <c r="T43" s="151"/>
      <c r="U43" s="151"/>
      <c r="V43" s="151"/>
      <c r="W43" s="151"/>
      <c r="X43" s="151"/>
      <c r="Y43" s="151"/>
    </row>
    <row r="44" spans="1:33" ht="12.75" customHeight="1" x14ac:dyDescent="0.2">
      <c r="A44" s="3"/>
      <c r="B44" s="205">
        <v>17</v>
      </c>
      <c r="C44" s="211" t="s">
        <v>403</v>
      </c>
      <c r="D44" s="207" t="s">
        <v>333</v>
      </c>
      <c r="E44" s="208">
        <v>1</v>
      </c>
      <c r="F44" s="223"/>
      <c r="G44" s="209">
        <f t="shared" si="0"/>
        <v>0</v>
      </c>
      <c r="H44" s="210" t="s">
        <v>148</v>
      </c>
      <c r="I44" s="210">
        <v>2025</v>
      </c>
      <c r="J44" s="151"/>
      <c r="K44" s="151"/>
      <c r="L44" s="151"/>
      <c r="M44" s="151"/>
      <c r="N44" s="150"/>
      <c r="O44" s="150"/>
      <c r="P44" s="150"/>
      <c r="Q44" s="150"/>
      <c r="R44" s="151"/>
      <c r="S44" s="151"/>
      <c r="T44" s="151"/>
      <c r="U44" s="151"/>
      <c r="V44" s="151"/>
      <c r="W44" s="151"/>
      <c r="X44" s="151"/>
      <c r="Y44" s="151"/>
    </row>
    <row r="45" spans="1:33" ht="12" customHeight="1" x14ac:dyDescent="0.2">
      <c r="A45" s="3"/>
      <c r="B45" s="221"/>
      <c r="C45" s="215" t="s">
        <v>404</v>
      </c>
      <c r="D45" s="216"/>
      <c r="E45" s="222"/>
      <c r="F45" s="218"/>
      <c r="G45" s="218">
        <f>SUM(G42:G44)</f>
        <v>0</v>
      </c>
      <c r="H45" s="219"/>
      <c r="I45" s="220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AE45">
        <v>12</v>
      </c>
      <c r="AF45">
        <v>21</v>
      </c>
      <c r="AG45" t="s">
        <v>115</v>
      </c>
    </row>
    <row r="46" spans="1:33" x14ac:dyDescent="0.2">
      <c r="A46" s="152"/>
      <c r="B46" s="153" t="s">
        <v>31</v>
      </c>
      <c r="C46" s="190"/>
      <c r="D46" s="154"/>
      <c r="E46" s="155"/>
      <c r="F46" s="155"/>
      <c r="G46" s="169">
        <f>SUM(G41,G45)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f>SUMIF(L7:L7,AE45,G7:G7)</f>
        <v>0</v>
      </c>
      <c r="AF46">
        <f>SUMIF(L7:L7,AF45,G7:G7)</f>
        <v>0</v>
      </c>
      <c r="AG46" t="s">
        <v>317</v>
      </c>
    </row>
    <row r="47" spans="1:33" x14ac:dyDescent="0.2">
      <c r="A47" s="3"/>
      <c r="B47" s="4"/>
      <c r="C47" s="189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33" x14ac:dyDescent="0.2">
      <c r="A48" s="3"/>
      <c r="B48" s="4"/>
      <c r="C48" s="189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">
      <c r="A49" s="331" t="s">
        <v>318</v>
      </c>
      <c r="B49" s="331"/>
      <c r="C49" s="332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333"/>
      <c r="B50" s="334"/>
      <c r="C50" s="335"/>
      <c r="D50" s="334"/>
      <c r="E50" s="334"/>
      <c r="F50" s="334"/>
      <c r="G50" s="33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G50" t="s">
        <v>319</v>
      </c>
    </row>
    <row r="51" spans="1:33" x14ac:dyDescent="0.2">
      <c r="A51" s="337"/>
      <c r="B51" s="338"/>
      <c r="C51" s="339"/>
      <c r="D51" s="338"/>
      <c r="E51" s="338"/>
      <c r="F51" s="338"/>
      <c r="G51" s="34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">
      <c r="A52" s="337"/>
      <c r="B52" s="338"/>
      <c r="C52" s="339"/>
      <c r="D52" s="338"/>
      <c r="E52" s="338"/>
      <c r="F52" s="338"/>
      <c r="G52" s="34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3" x14ac:dyDescent="0.2">
      <c r="A53" s="337"/>
      <c r="B53" s="338"/>
      <c r="C53" s="339"/>
      <c r="D53" s="338"/>
      <c r="E53" s="338"/>
      <c r="F53" s="338"/>
      <c r="G53" s="34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">
      <c r="A54" s="341"/>
      <c r="B54" s="342"/>
      <c r="C54" s="343"/>
      <c r="D54" s="342"/>
      <c r="E54" s="342"/>
      <c r="F54" s="342"/>
      <c r="G54" s="34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">
      <c r="A55" s="3"/>
      <c r="B55" s="4"/>
      <c r="C55" s="189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">
      <c r="C56" s="191"/>
      <c r="D56" s="10"/>
      <c r="AG56" t="s">
        <v>320</v>
      </c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  <row r="5003" spans="4:4" x14ac:dyDescent="0.2">
      <c r="D5003" s="10"/>
    </row>
    <row r="5004" spans="4:4" x14ac:dyDescent="0.2">
      <c r="D5004" s="10"/>
    </row>
    <row r="5005" spans="4:4" x14ac:dyDescent="0.2">
      <c r="D5005" s="10"/>
    </row>
    <row r="5006" spans="4:4" x14ac:dyDescent="0.2">
      <c r="D5006" s="10"/>
    </row>
    <row r="5007" spans="4:4" x14ac:dyDescent="0.2">
      <c r="D5007" s="10"/>
    </row>
    <row r="5008" spans="4:4" x14ac:dyDescent="0.2">
      <c r="D5008" s="10"/>
    </row>
    <row r="5009" spans="4:4" x14ac:dyDescent="0.2">
      <c r="D5009" s="10"/>
    </row>
    <row r="5010" spans="4:4" x14ac:dyDescent="0.2">
      <c r="D5010" s="10"/>
    </row>
    <row r="5011" spans="4:4" x14ac:dyDescent="0.2">
      <c r="D5011" s="10"/>
    </row>
    <row r="5012" spans="4:4" x14ac:dyDescent="0.2">
      <c r="D5012" s="10"/>
    </row>
    <row r="5013" spans="4:4" x14ac:dyDescent="0.2">
      <c r="D5013" s="10"/>
    </row>
    <row r="5014" spans="4:4" x14ac:dyDescent="0.2">
      <c r="D5014" s="10"/>
    </row>
    <row r="5015" spans="4:4" x14ac:dyDescent="0.2">
      <c r="D5015" s="10"/>
    </row>
    <row r="5016" spans="4:4" x14ac:dyDescent="0.2">
      <c r="D5016" s="10"/>
    </row>
    <row r="5017" spans="4:4" x14ac:dyDescent="0.2">
      <c r="D5017" s="10"/>
    </row>
    <row r="5018" spans="4:4" x14ac:dyDescent="0.2">
      <c r="D5018" s="10"/>
    </row>
    <row r="5019" spans="4:4" x14ac:dyDescent="0.2">
      <c r="D5019" s="10"/>
    </row>
    <row r="5020" spans="4:4" x14ac:dyDescent="0.2">
      <c r="D5020" s="10"/>
    </row>
    <row r="5021" spans="4:4" x14ac:dyDescent="0.2">
      <c r="D5021" s="10"/>
    </row>
    <row r="5022" spans="4:4" x14ac:dyDescent="0.2">
      <c r="D5022" s="10"/>
    </row>
    <row r="5023" spans="4:4" x14ac:dyDescent="0.2">
      <c r="D5023" s="10"/>
    </row>
    <row r="5024" spans="4:4" x14ac:dyDescent="0.2">
      <c r="D5024" s="10"/>
    </row>
    <row r="5025" spans="4:4" x14ac:dyDescent="0.2">
      <c r="D5025" s="10"/>
    </row>
    <row r="5026" spans="4:4" x14ac:dyDescent="0.2">
      <c r="D5026" s="10"/>
    </row>
    <row r="5027" spans="4:4" x14ac:dyDescent="0.2">
      <c r="D5027" s="10"/>
    </row>
    <row r="5028" spans="4:4" x14ac:dyDescent="0.2">
      <c r="D5028" s="10"/>
    </row>
    <row r="5029" spans="4:4" x14ac:dyDescent="0.2">
      <c r="D5029" s="10"/>
    </row>
    <row r="5030" spans="4:4" x14ac:dyDescent="0.2">
      <c r="D5030" s="10"/>
    </row>
    <row r="5031" spans="4:4" x14ac:dyDescent="0.2">
      <c r="D5031" s="10"/>
    </row>
    <row r="5032" spans="4:4" x14ac:dyDescent="0.2">
      <c r="D5032" s="10"/>
    </row>
    <row r="5033" spans="4:4" x14ac:dyDescent="0.2">
      <c r="D5033" s="10"/>
    </row>
    <row r="5034" spans="4:4" x14ac:dyDescent="0.2">
      <c r="D5034" s="10"/>
    </row>
    <row r="5035" spans="4:4" x14ac:dyDescent="0.2">
      <c r="D5035" s="10"/>
    </row>
    <row r="5036" spans="4:4" x14ac:dyDescent="0.2">
      <c r="D5036" s="10"/>
    </row>
    <row r="5037" spans="4:4" x14ac:dyDescent="0.2">
      <c r="D5037" s="10"/>
    </row>
  </sheetData>
  <mergeCells count="6">
    <mergeCell ref="A50:G54"/>
    <mergeCell ref="A1:G1"/>
    <mergeCell ref="C2:G2"/>
    <mergeCell ref="C3:G3"/>
    <mergeCell ref="C4:G4"/>
    <mergeCell ref="A49:C4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0B56-3B50-41D4-9986-B100503407E5}">
  <sheetPr>
    <outlinePr summaryBelow="0"/>
  </sheetPr>
  <dimension ref="A1:AG5022"/>
  <sheetViews>
    <sheetView workbookViewId="0">
      <pane ySplit="7" topLeftCell="A8" activePane="bottomLeft" state="frozen"/>
      <selection pane="bottomLeft" activeCell="F9" sqref="F9"/>
    </sheetView>
  </sheetViews>
  <sheetFormatPr defaultRowHeight="12.75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33" ht="15.75" customHeight="1" x14ac:dyDescent="0.25">
      <c r="A1" s="347" t="s">
        <v>7</v>
      </c>
      <c r="B1" s="347"/>
      <c r="C1" s="347"/>
      <c r="D1" s="347"/>
      <c r="E1" s="347"/>
      <c r="F1" s="347"/>
      <c r="G1" s="347"/>
      <c r="AG1" t="s">
        <v>103</v>
      </c>
    </row>
    <row r="2" spans="1:33" ht="24.95" customHeight="1" x14ac:dyDescent="0.2">
      <c r="A2" s="50" t="s">
        <v>8</v>
      </c>
      <c r="B2" s="49" t="s">
        <v>41</v>
      </c>
      <c r="C2" s="348" t="s">
        <v>42</v>
      </c>
      <c r="D2" s="349"/>
      <c r="E2" s="349"/>
      <c r="F2" s="349"/>
      <c r="G2" s="350"/>
      <c r="AG2" t="s">
        <v>104</v>
      </c>
    </row>
    <row r="3" spans="1:33" ht="24.95" customHeight="1" x14ac:dyDescent="0.2">
      <c r="A3" s="50" t="s">
        <v>9</v>
      </c>
      <c r="B3" s="49" t="s">
        <v>44</v>
      </c>
      <c r="C3" s="348" t="s">
        <v>45</v>
      </c>
      <c r="D3" s="349"/>
      <c r="E3" s="349"/>
      <c r="F3" s="349"/>
      <c r="G3" s="350"/>
      <c r="AC3" s="120" t="s">
        <v>104</v>
      </c>
      <c r="AG3" t="s">
        <v>105</v>
      </c>
    </row>
    <row r="4" spans="1:33" ht="24.95" customHeight="1" x14ac:dyDescent="0.2">
      <c r="A4" s="139" t="s">
        <v>10</v>
      </c>
      <c r="B4" s="140" t="s">
        <v>51</v>
      </c>
      <c r="C4" s="351" t="s">
        <v>52</v>
      </c>
      <c r="D4" s="352"/>
      <c r="E4" s="352"/>
      <c r="F4" s="352"/>
      <c r="G4" s="353"/>
      <c r="AG4" t="s">
        <v>106</v>
      </c>
    </row>
    <row r="5" spans="1:33" x14ac:dyDescent="0.2">
      <c r="D5" s="10"/>
    </row>
    <row r="6" spans="1:33" ht="38.25" x14ac:dyDescent="0.2">
      <c r="A6" s="142" t="s">
        <v>107</v>
      </c>
      <c r="B6" s="144" t="s">
        <v>108</v>
      </c>
      <c r="C6" s="144" t="s">
        <v>109</v>
      </c>
      <c r="D6" s="143" t="s">
        <v>110</v>
      </c>
      <c r="E6" s="142" t="s">
        <v>111</v>
      </c>
      <c r="F6" s="141" t="s">
        <v>112</v>
      </c>
      <c r="G6" s="142" t="s">
        <v>31</v>
      </c>
      <c r="H6" s="145" t="s">
        <v>32</v>
      </c>
      <c r="I6" s="145" t="s">
        <v>113</v>
      </c>
      <c r="J6" s="145" t="s">
        <v>33</v>
      </c>
      <c r="K6" s="145" t="s">
        <v>114</v>
      </c>
      <c r="L6" s="145" t="s">
        <v>115</v>
      </c>
      <c r="M6" s="145" t="s">
        <v>116</v>
      </c>
      <c r="N6" s="145" t="s">
        <v>117</v>
      </c>
      <c r="O6" s="145" t="s">
        <v>118</v>
      </c>
      <c r="P6" s="145" t="s">
        <v>119</v>
      </c>
      <c r="Q6" s="145" t="s">
        <v>120</v>
      </c>
      <c r="R6" s="145" t="s">
        <v>121</v>
      </c>
      <c r="S6" s="145" t="s">
        <v>122</v>
      </c>
      <c r="T6" s="145" t="s">
        <v>123</v>
      </c>
      <c r="U6" s="145" t="s">
        <v>124</v>
      </c>
      <c r="V6" s="145" t="s">
        <v>125</v>
      </c>
      <c r="W6" s="145" t="s">
        <v>126</v>
      </c>
      <c r="X6" s="145" t="s">
        <v>127</v>
      </c>
      <c r="Y6" s="145" t="s">
        <v>128</v>
      </c>
    </row>
    <row r="7" spans="1:33" hidden="1" x14ac:dyDescent="0.2">
      <c r="A7" s="3"/>
      <c r="B7" s="4"/>
      <c r="C7" s="4"/>
      <c r="D7" s="149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33" ht="30" x14ac:dyDescent="0.2">
      <c r="A8" s="3"/>
      <c r="B8" s="194" t="s">
        <v>328</v>
      </c>
      <c r="C8" s="194" t="s">
        <v>203</v>
      </c>
      <c r="D8" s="194" t="s">
        <v>110</v>
      </c>
      <c r="E8" s="194" t="s">
        <v>111</v>
      </c>
      <c r="F8" s="194" t="s">
        <v>329</v>
      </c>
      <c r="G8" s="198" t="s">
        <v>330</v>
      </c>
      <c r="H8" s="151"/>
      <c r="I8" s="151"/>
      <c r="J8" s="151"/>
      <c r="K8" s="151"/>
      <c r="L8" s="151"/>
      <c r="M8" s="151"/>
      <c r="N8" s="150"/>
      <c r="O8" s="150"/>
      <c r="P8" s="150"/>
      <c r="Q8" s="150"/>
      <c r="R8" s="151"/>
      <c r="S8" s="151"/>
      <c r="T8" s="151"/>
      <c r="U8" s="151"/>
      <c r="V8" s="151"/>
      <c r="W8" s="151"/>
      <c r="X8" s="151"/>
      <c r="Y8" s="151"/>
    </row>
    <row r="9" spans="1:33" ht="45" x14ac:dyDescent="0.2">
      <c r="A9" s="3"/>
      <c r="B9" s="195" t="s">
        <v>331</v>
      </c>
      <c r="C9" s="195" t="s">
        <v>332</v>
      </c>
      <c r="D9" s="195" t="s">
        <v>333</v>
      </c>
      <c r="E9" s="195">
        <v>1</v>
      </c>
      <c r="F9" s="195"/>
      <c r="G9" s="199">
        <f>SUM(F9*E9)</f>
        <v>0</v>
      </c>
      <c r="H9" s="151"/>
      <c r="I9" s="151"/>
      <c r="J9" s="151"/>
      <c r="K9" s="151"/>
      <c r="L9" s="151"/>
      <c r="M9" s="151"/>
      <c r="N9" s="150"/>
      <c r="O9" s="150"/>
      <c r="P9" s="150"/>
      <c r="Q9" s="150"/>
      <c r="R9" s="151"/>
      <c r="S9" s="151"/>
      <c r="T9" s="151"/>
      <c r="U9" s="151"/>
      <c r="V9" s="151"/>
      <c r="W9" s="151"/>
      <c r="X9" s="151"/>
      <c r="Y9" s="151"/>
    </row>
    <row r="10" spans="1:33" ht="45" x14ac:dyDescent="0.2">
      <c r="A10" s="3"/>
      <c r="B10" s="195" t="s">
        <v>334</v>
      </c>
      <c r="C10" s="195" t="s">
        <v>335</v>
      </c>
      <c r="D10" s="195" t="s">
        <v>333</v>
      </c>
      <c r="E10" s="195">
        <v>3</v>
      </c>
      <c r="F10" s="195"/>
      <c r="G10" s="199">
        <f t="shared" ref="G10:G28" si="0">SUM(F10*E10)</f>
        <v>0</v>
      </c>
      <c r="H10" s="151"/>
      <c r="I10" s="151"/>
      <c r="J10" s="151"/>
      <c r="K10" s="151"/>
      <c r="L10" s="151"/>
      <c r="M10" s="151"/>
      <c r="N10" s="150"/>
      <c r="O10" s="150"/>
      <c r="P10" s="150"/>
      <c r="Q10" s="150"/>
      <c r="R10" s="151"/>
      <c r="S10" s="151"/>
      <c r="T10" s="151"/>
      <c r="U10" s="151"/>
      <c r="V10" s="151"/>
      <c r="W10" s="151"/>
      <c r="X10" s="151"/>
      <c r="Y10" s="151"/>
    </row>
    <row r="11" spans="1:33" ht="45" x14ac:dyDescent="0.2">
      <c r="A11" s="3"/>
      <c r="B11" s="195" t="s">
        <v>336</v>
      </c>
      <c r="C11" s="195" t="s">
        <v>335</v>
      </c>
      <c r="D11" s="195" t="s">
        <v>333</v>
      </c>
      <c r="E11" s="195">
        <v>1</v>
      </c>
      <c r="F11" s="195"/>
      <c r="G11" s="199">
        <f t="shared" si="0"/>
        <v>0</v>
      </c>
      <c r="H11" s="151"/>
      <c r="I11" s="151"/>
      <c r="J11" s="151"/>
      <c r="K11" s="151"/>
      <c r="L11" s="151"/>
      <c r="M11" s="151"/>
      <c r="N11" s="150"/>
      <c r="O11" s="150"/>
      <c r="P11" s="150"/>
      <c r="Q11" s="150"/>
      <c r="R11" s="151"/>
      <c r="S11" s="151"/>
      <c r="T11" s="151"/>
      <c r="U11" s="151"/>
      <c r="V11" s="151"/>
      <c r="W11" s="151"/>
      <c r="X11" s="151"/>
      <c r="Y11" s="151"/>
    </row>
    <row r="12" spans="1:33" ht="75" x14ac:dyDescent="0.2">
      <c r="A12" s="3"/>
      <c r="B12" s="195" t="s">
        <v>337</v>
      </c>
      <c r="C12" s="195" t="s">
        <v>338</v>
      </c>
      <c r="D12" s="195" t="s">
        <v>333</v>
      </c>
      <c r="E12" s="195">
        <v>10</v>
      </c>
      <c r="F12" s="195"/>
      <c r="G12" s="199">
        <f t="shared" si="0"/>
        <v>0</v>
      </c>
      <c r="H12" s="151"/>
      <c r="I12" s="151"/>
      <c r="J12" s="151"/>
      <c r="K12" s="151"/>
      <c r="L12" s="151"/>
      <c r="M12" s="151"/>
      <c r="N12" s="150"/>
      <c r="O12" s="150"/>
      <c r="P12" s="150"/>
      <c r="Q12" s="150"/>
      <c r="R12" s="151"/>
      <c r="S12" s="151"/>
      <c r="T12" s="151"/>
      <c r="U12" s="151"/>
      <c r="V12" s="151"/>
      <c r="W12" s="151"/>
      <c r="X12" s="151"/>
      <c r="Y12" s="151"/>
    </row>
    <row r="13" spans="1:33" ht="75" x14ac:dyDescent="0.2">
      <c r="A13" s="3"/>
      <c r="B13" s="195" t="s">
        <v>339</v>
      </c>
      <c r="C13" s="195" t="s">
        <v>340</v>
      </c>
      <c r="D13" s="195" t="s">
        <v>333</v>
      </c>
      <c r="E13" s="195">
        <v>3</v>
      </c>
      <c r="F13" s="195"/>
      <c r="G13" s="199">
        <f t="shared" si="0"/>
        <v>0</v>
      </c>
      <c r="H13" s="151"/>
      <c r="I13" s="151"/>
      <c r="J13" s="151"/>
      <c r="K13" s="151"/>
      <c r="L13" s="151"/>
      <c r="M13" s="151"/>
      <c r="N13" s="150"/>
      <c r="O13" s="150"/>
      <c r="P13" s="150"/>
      <c r="Q13" s="150"/>
      <c r="R13" s="151"/>
      <c r="S13" s="151"/>
      <c r="T13" s="151"/>
      <c r="U13" s="151"/>
      <c r="V13" s="151"/>
      <c r="W13" s="151"/>
      <c r="X13" s="151"/>
      <c r="Y13" s="151"/>
    </row>
    <row r="14" spans="1:33" ht="60" x14ac:dyDescent="0.2">
      <c r="A14" s="3"/>
      <c r="B14" s="195" t="s">
        <v>341</v>
      </c>
      <c r="C14" s="195" t="s">
        <v>342</v>
      </c>
      <c r="D14" s="195" t="s">
        <v>333</v>
      </c>
      <c r="E14" s="195">
        <v>6</v>
      </c>
      <c r="F14" s="195"/>
      <c r="G14" s="199">
        <f t="shared" si="0"/>
        <v>0</v>
      </c>
      <c r="H14" s="151"/>
      <c r="I14" s="151"/>
      <c r="J14" s="151"/>
      <c r="K14" s="151"/>
      <c r="L14" s="151"/>
      <c r="M14" s="151"/>
      <c r="N14" s="150"/>
      <c r="O14" s="150"/>
      <c r="P14" s="150"/>
      <c r="Q14" s="150"/>
      <c r="R14" s="151"/>
      <c r="S14" s="151"/>
      <c r="T14" s="151"/>
      <c r="U14" s="151"/>
      <c r="V14" s="151"/>
      <c r="W14" s="151"/>
      <c r="X14" s="151"/>
      <c r="Y14" s="151"/>
    </row>
    <row r="15" spans="1:33" ht="45" x14ac:dyDescent="0.2">
      <c r="A15" s="3"/>
      <c r="B15" s="195" t="s">
        <v>343</v>
      </c>
      <c r="C15" s="195" t="s">
        <v>344</v>
      </c>
      <c r="D15" s="195" t="s">
        <v>333</v>
      </c>
      <c r="E15" s="195">
        <v>1</v>
      </c>
      <c r="F15" s="195"/>
      <c r="G15" s="199">
        <f t="shared" si="0"/>
        <v>0</v>
      </c>
      <c r="H15" s="151"/>
      <c r="I15" s="151"/>
      <c r="J15" s="151"/>
      <c r="K15" s="151"/>
      <c r="L15" s="151"/>
      <c r="M15" s="151"/>
      <c r="N15" s="150"/>
      <c r="O15" s="150"/>
      <c r="P15" s="150"/>
      <c r="Q15" s="150"/>
      <c r="R15" s="151"/>
      <c r="S15" s="151"/>
      <c r="T15" s="151"/>
      <c r="U15" s="151"/>
      <c r="V15" s="151"/>
      <c r="W15" s="151"/>
      <c r="X15" s="151"/>
      <c r="Y15" s="151"/>
    </row>
    <row r="16" spans="1:33" ht="45" x14ac:dyDescent="0.2">
      <c r="A16" s="3"/>
      <c r="B16" s="195" t="s">
        <v>345</v>
      </c>
      <c r="C16" s="195" t="s">
        <v>346</v>
      </c>
      <c r="D16" s="195" t="s">
        <v>333</v>
      </c>
      <c r="E16" s="195">
        <v>3</v>
      </c>
      <c r="F16" s="195"/>
      <c r="G16" s="199">
        <f t="shared" si="0"/>
        <v>0</v>
      </c>
      <c r="H16" s="151"/>
      <c r="I16" s="151"/>
      <c r="J16" s="151"/>
      <c r="K16" s="151"/>
      <c r="L16" s="151"/>
      <c r="M16" s="151"/>
      <c r="N16" s="150"/>
      <c r="O16" s="150"/>
      <c r="P16" s="150"/>
      <c r="Q16" s="150"/>
      <c r="R16" s="151"/>
      <c r="S16" s="151"/>
      <c r="T16" s="151"/>
      <c r="U16" s="151"/>
      <c r="V16" s="151"/>
      <c r="W16" s="151"/>
      <c r="X16" s="151"/>
      <c r="Y16" s="151"/>
    </row>
    <row r="17" spans="1:33" ht="60" x14ac:dyDescent="0.2">
      <c r="A17" s="3"/>
      <c r="B17" s="195" t="s">
        <v>347</v>
      </c>
      <c r="C17" s="195" t="s">
        <v>348</v>
      </c>
      <c r="D17" s="195" t="s">
        <v>333</v>
      </c>
      <c r="E17" s="195">
        <v>6</v>
      </c>
      <c r="F17" s="195"/>
      <c r="G17" s="199">
        <f t="shared" si="0"/>
        <v>0</v>
      </c>
      <c r="H17" s="151"/>
      <c r="I17" s="151"/>
      <c r="J17" s="151"/>
      <c r="K17" s="151"/>
      <c r="L17" s="151"/>
      <c r="M17" s="151"/>
      <c r="N17" s="150"/>
      <c r="O17" s="150"/>
      <c r="P17" s="150"/>
      <c r="Q17" s="150"/>
      <c r="R17" s="151"/>
      <c r="S17" s="151"/>
      <c r="T17" s="151"/>
      <c r="U17" s="151"/>
      <c r="V17" s="151"/>
      <c r="W17" s="151"/>
      <c r="X17" s="151"/>
      <c r="Y17" s="151"/>
    </row>
    <row r="18" spans="1:33" ht="45" x14ac:dyDescent="0.2">
      <c r="A18" s="3"/>
      <c r="B18" s="195" t="s">
        <v>349</v>
      </c>
      <c r="C18" s="195" t="s">
        <v>350</v>
      </c>
      <c r="D18" s="195" t="s">
        <v>232</v>
      </c>
      <c r="E18" s="195">
        <v>20</v>
      </c>
      <c r="F18" s="195"/>
      <c r="G18" s="199">
        <f t="shared" si="0"/>
        <v>0</v>
      </c>
      <c r="H18" s="151"/>
      <c r="I18" s="151"/>
      <c r="J18" s="151"/>
      <c r="K18" s="151"/>
      <c r="L18" s="151"/>
      <c r="M18" s="151"/>
      <c r="N18" s="150"/>
      <c r="O18" s="150"/>
      <c r="P18" s="150"/>
      <c r="Q18" s="150"/>
      <c r="R18" s="151"/>
      <c r="S18" s="151"/>
      <c r="T18" s="151"/>
      <c r="U18" s="151"/>
      <c r="V18" s="151"/>
      <c r="W18" s="151"/>
      <c r="X18" s="151"/>
      <c r="Y18" s="151"/>
    </row>
    <row r="19" spans="1:33" ht="45" x14ac:dyDescent="0.2">
      <c r="A19" s="3"/>
      <c r="B19" s="195" t="s">
        <v>351</v>
      </c>
      <c r="C19" s="195" t="s">
        <v>352</v>
      </c>
      <c r="D19" s="195" t="s">
        <v>232</v>
      </c>
      <c r="E19" s="195">
        <v>20</v>
      </c>
      <c r="F19" s="195"/>
      <c r="G19" s="199">
        <f t="shared" si="0"/>
        <v>0</v>
      </c>
      <c r="H19" s="151"/>
      <c r="I19" s="151"/>
      <c r="J19" s="151"/>
      <c r="K19" s="151"/>
      <c r="L19" s="151"/>
      <c r="M19" s="151"/>
      <c r="N19" s="150"/>
      <c r="O19" s="150"/>
      <c r="P19" s="150"/>
      <c r="Q19" s="150"/>
      <c r="R19" s="151"/>
      <c r="S19" s="151"/>
      <c r="T19" s="151"/>
      <c r="U19" s="151"/>
      <c r="V19" s="151"/>
      <c r="W19" s="151"/>
      <c r="X19" s="151"/>
      <c r="Y19" s="151"/>
    </row>
    <row r="20" spans="1:33" ht="30" x14ac:dyDescent="0.2">
      <c r="A20" s="3"/>
      <c r="B20" s="195" t="s">
        <v>353</v>
      </c>
      <c r="C20" s="195" t="s">
        <v>354</v>
      </c>
      <c r="D20" s="195" t="s">
        <v>232</v>
      </c>
      <c r="E20" s="195">
        <v>60</v>
      </c>
      <c r="F20" s="195"/>
      <c r="G20" s="199">
        <f t="shared" si="0"/>
        <v>0</v>
      </c>
      <c r="H20" s="151"/>
      <c r="I20" s="151"/>
      <c r="J20" s="151"/>
      <c r="K20" s="151"/>
      <c r="L20" s="151"/>
      <c r="M20" s="151"/>
      <c r="N20" s="150"/>
      <c r="O20" s="150"/>
      <c r="P20" s="150"/>
      <c r="Q20" s="150"/>
      <c r="R20" s="151"/>
      <c r="S20" s="151"/>
      <c r="T20" s="151"/>
      <c r="U20" s="151"/>
      <c r="V20" s="151"/>
      <c r="W20" s="151"/>
      <c r="X20" s="151"/>
      <c r="Y20" s="151"/>
    </row>
    <row r="21" spans="1:33" ht="30" x14ac:dyDescent="0.2">
      <c r="A21" s="3"/>
      <c r="B21" s="195" t="s">
        <v>355</v>
      </c>
      <c r="C21" s="195" t="s">
        <v>354</v>
      </c>
      <c r="D21" s="195" t="s">
        <v>232</v>
      </c>
      <c r="E21" s="195">
        <v>30</v>
      </c>
      <c r="F21" s="195"/>
      <c r="G21" s="199">
        <f t="shared" si="0"/>
        <v>0</v>
      </c>
      <c r="H21" s="151"/>
      <c r="I21" s="151"/>
      <c r="J21" s="151"/>
      <c r="K21" s="151"/>
      <c r="L21" s="151"/>
      <c r="M21" s="151"/>
      <c r="N21" s="150"/>
      <c r="O21" s="150"/>
      <c r="P21" s="150"/>
      <c r="Q21" s="150"/>
      <c r="R21" s="151"/>
      <c r="S21" s="151"/>
      <c r="T21" s="151"/>
      <c r="U21" s="151"/>
      <c r="V21" s="151"/>
      <c r="W21" s="151"/>
      <c r="X21" s="151"/>
      <c r="Y21" s="151"/>
    </row>
    <row r="22" spans="1:33" ht="30" x14ac:dyDescent="0.2">
      <c r="A22" s="3"/>
      <c r="B22" s="195" t="s">
        <v>356</v>
      </c>
      <c r="C22" s="195" t="s">
        <v>357</v>
      </c>
      <c r="D22" s="195" t="s">
        <v>232</v>
      </c>
      <c r="E22" s="195">
        <v>12</v>
      </c>
      <c r="F22" s="195"/>
      <c r="G22" s="199">
        <f t="shared" si="0"/>
        <v>0</v>
      </c>
      <c r="H22" s="151"/>
      <c r="I22" s="151"/>
      <c r="J22" s="151"/>
      <c r="K22" s="151"/>
      <c r="L22" s="151"/>
      <c r="M22" s="151"/>
      <c r="N22" s="150"/>
      <c r="O22" s="150"/>
      <c r="P22" s="150"/>
      <c r="Q22" s="150"/>
      <c r="R22" s="151"/>
      <c r="S22" s="151"/>
      <c r="T22" s="151"/>
      <c r="U22" s="151"/>
      <c r="V22" s="151"/>
      <c r="W22" s="151"/>
      <c r="X22" s="151"/>
      <c r="Y22" s="151"/>
    </row>
    <row r="23" spans="1:33" ht="60" x14ac:dyDescent="0.2">
      <c r="A23" s="3"/>
      <c r="B23" s="195" t="s">
        <v>358</v>
      </c>
      <c r="C23" s="195" t="s">
        <v>359</v>
      </c>
      <c r="D23" s="195" t="s">
        <v>333</v>
      </c>
      <c r="E23" s="195">
        <v>2</v>
      </c>
      <c r="F23" s="195"/>
      <c r="G23" s="199">
        <f t="shared" si="0"/>
        <v>0</v>
      </c>
      <c r="H23" s="151"/>
      <c r="I23" s="151"/>
      <c r="J23" s="151"/>
      <c r="K23" s="151"/>
      <c r="L23" s="151"/>
      <c r="M23" s="151"/>
      <c r="N23" s="150"/>
      <c r="O23" s="150"/>
      <c r="P23" s="150"/>
      <c r="Q23" s="150"/>
      <c r="R23" s="151"/>
      <c r="S23" s="151"/>
      <c r="T23" s="151"/>
      <c r="U23" s="151"/>
      <c r="V23" s="151"/>
      <c r="W23" s="151"/>
      <c r="X23" s="151"/>
      <c r="Y23" s="151"/>
    </row>
    <row r="24" spans="1:33" ht="30" x14ac:dyDescent="0.2">
      <c r="A24" s="3"/>
      <c r="B24" s="195" t="s">
        <v>360</v>
      </c>
      <c r="C24" s="195" t="s">
        <v>361</v>
      </c>
      <c r="D24" s="195" t="s">
        <v>333</v>
      </c>
      <c r="E24" s="195">
        <v>2</v>
      </c>
      <c r="F24" s="195"/>
      <c r="G24" s="199">
        <f t="shared" si="0"/>
        <v>0</v>
      </c>
      <c r="H24" s="151"/>
      <c r="I24" s="151"/>
      <c r="J24" s="151"/>
      <c r="K24" s="151"/>
      <c r="L24" s="151"/>
      <c r="M24" s="151"/>
      <c r="N24" s="150"/>
      <c r="O24" s="150"/>
      <c r="P24" s="150"/>
      <c r="Q24" s="150"/>
      <c r="R24" s="151"/>
      <c r="S24" s="151"/>
      <c r="T24" s="151"/>
      <c r="U24" s="151"/>
      <c r="V24" s="151"/>
      <c r="W24" s="151"/>
      <c r="X24" s="151"/>
      <c r="Y24" s="151"/>
    </row>
    <row r="25" spans="1:33" ht="30" x14ac:dyDescent="0.2">
      <c r="A25" s="3"/>
      <c r="B25" s="195" t="s">
        <v>362</v>
      </c>
      <c r="C25" s="195"/>
      <c r="D25" s="195" t="s">
        <v>363</v>
      </c>
      <c r="E25" s="195">
        <v>1</v>
      </c>
      <c r="F25" s="195"/>
      <c r="G25" s="199">
        <f t="shared" si="0"/>
        <v>0</v>
      </c>
      <c r="H25" s="151"/>
      <c r="I25" s="151"/>
      <c r="J25" s="151"/>
      <c r="K25" s="151"/>
      <c r="L25" s="151"/>
      <c r="M25" s="151"/>
      <c r="N25" s="150"/>
      <c r="O25" s="150"/>
      <c r="P25" s="150"/>
      <c r="Q25" s="150"/>
      <c r="R25" s="151"/>
      <c r="S25" s="151"/>
      <c r="T25" s="151"/>
      <c r="U25" s="151"/>
      <c r="V25" s="151"/>
      <c r="W25" s="151"/>
      <c r="X25" s="151"/>
      <c r="Y25" s="151"/>
    </row>
    <row r="26" spans="1:33" ht="75" x14ac:dyDescent="0.2">
      <c r="A26" s="3"/>
      <c r="B26" s="195" t="s">
        <v>364</v>
      </c>
      <c r="C26" s="195"/>
      <c r="D26" s="195" t="s">
        <v>363</v>
      </c>
      <c r="E26" s="195">
        <v>1</v>
      </c>
      <c r="F26" s="195"/>
      <c r="G26" s="199">
        <f t="shared" si="0"/>
        <v>0</v>
      </c>
      <c r="H26" s="151"/>
      <c r="I26" s="151"/>
      <c r="J26" s="151"/>
      <c r="K26" s="151"/>
      <c r="L26" s="151"/>
      <c r="M26" s="151"/>
      <c r="N26" s="150"/>
      <c r="O26" s="150"/>
      <c r="P26" s="150"/>
      <c r="Q26" s="150"/>
      <c r="R26" s="151"/>
      <c r="S26" s="151"/>
      <c r="T26" s="151"/>
      <c r="U26" s="151"/>
      <c r="V26" s="151"/>
      <c r="W26" s="151"/>
      <c r="X26" s="151"/>
      <c r="Y26" s="151"/>
    </row>
    <row r="27" spans="1:33" ht="30" x14ac:dyDescent="0.2">
      <c r="A27" s="3"/>
      <c r="B27" s="195" t="s">
        <v>365</v>
      </c>
      <c r="C27" s="195"/>
      <c r="D27" s="195" t="s">
        <v>363</v>
      </c>
      <c r="E27" s="195">
        <v>1</v>
      </c>
      <c r="F27" s="195"/>
      <c r="G27" s="199">
        <f t="shared" si="0"/>
        <v>0</v>
      </c>
      <c r="H27" s="151"/>
      <c r="I27" s="151"/>
      <c r="J27" s="151"/>
      <c r="K27" s="151"/>
      <c r="L27" s="151"/>
      <c r="M27" s="151"/>
      <c r="N27" s="150"/>
      <c r="O27" s="150"/>
      <c r="P27" s="150"/>
      <c r="Q27" s="150"/>
      <c r="R27" s="151"/>
      <c r="S27" s="151"/>
      <c r="T27" s="151"/>
      <c r="U27" s="151"/>
      <c r="V27" s="151"/>
      <c r="W27" s="151"/>
      <c r="X27" s="151"/>
      <c r="Y27" s="151"/>
    </row>
    <row r="28" spans="1:33" ht="30" x14ac:dyDescent="0.2">
      <c r="A28" s="3"/>
      <c r="B28" s="195" t="s">
        <v>366</v>
      </c>
      <c r="C28" s="195" t="s">
        <v>367</v>
      </c>
      <c r="D28" s="195" t="s">
        <v>333</v>
      </c>
      <c r="E28" s="195">
        <v>3</v>
      </c>
      <c r="F28" s="195"/>
      <c r="G28" s="199">
        <f t="shared" si="0"/>
        <v>0</v>
      </c>
      <c r="H28" s="151"/>
      <c r="I28" s="151"/>
      <c r="J28" s="151"/>
      <c r="K28" s="151"/>
      <c r="L28" s="151"/>
      <c r="M28" s="151"/>
      <c r="N28" s="150"/>
      <c r="O28" s="150"/>
      <c r="P28" s="150"/>
      <c r="Q28" s="150"/>
      <c r="R28" s="151"/>
      <c r="S28" s="151"/>
      <c r="T28" s="151"/>
      <c r="U28" s="151"/>
      <c r="V28" s="151"/>
      <c r="W28" s="151"/>
      <c r="X28" s="151"/>
      <c r="Y28" s="151"/>
    </row>
    <row r="29" spans="1:33" ht="15" x14ac:dyDescent="0.2">
      <c r="A29" s="3"/>
      <c r="B29" s="196"/>
      <c r="C29" s="196"/>
      <c r="D29" s="196"/>
      <c r="E29" s="196"/>
      <c r="F29" s="197"/>
      <c r="G29" s="200"/>
      <c r="H29" s="151"/>
      <c r="I29" s="151"/>
      <c r="J29" s="151"/>
      <c r="K29" s="151"/>
      <c r="L29" s="151"/>
      <c r="M29" s="151"/>
      <c r="N29" s="150"/>
      <c r="O29" s="150"/>
      <c r="P29" s="150"/>
      <c r="Q29" s="150"/>
      <c r="R29" s="151"/>
      <c r="S29" s="151"/>
      <c r="T29" s="151"/>
      <c r="U29" s="151"/>
      <c r="V29" s="151"/>
      <c r="W29" s="151"/>
      <c r="X29" s="151"/>
      <c r="Y29" s="151"/>
    </row>
    <row r="30" spans="1:33" x14ac:dyDescent="0.2">
      <c r="A30" s="3"/>
      <c r="B30" s="4"/>
      <c r="C30" s="189"/>
      <c r="D30" s="149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AE30">
        <v>12</v>
      </c>
      <c r="AF30">
        <v>21</v>
      </c>
      <c r="AG30" t="s">
        <v>115</v>
      </c>
    </row>
    <row r="31" spans="1:33" x14ac:dyDescent="0.2">
      <c r="A31" s="152"/>
      <c r="B31" s="153" t="s">
        <v>31</v>
      </c>
      <c r="C31" s="190"/>
      <c r="D31" s="154"/>
      <c r="E31" s="155"/>
      <c r="F31" s="155"/>
      <c r="G31" s="193">
        <f>SUM(G9:G28)</f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E31">
        <f>SUMIF(L7:L7,AE30,G7:G7)</f>
        <v>0</v>
      </c>
      <c r="AF31">
        <f>SUMIF(L7:L7,AF30,G7:G7)</f>
        <v>0</v>
      </c>
      <c r="AG31" t="s">
        <v>317</v>
      </c>
    </row>
    <row r="32" spans="1:33" x14ac:dyDescent="0.2">
      <c r="A32" s="3"/>
      <c r="B32" s="4"/>
      <c r="C32" s="189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">
      <c r="A33" s="3"/>
      <c r="B33" s="4"/>
      <c r="C33" s="189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A34" s="354" t="s">
        <v>318</v>
      </c>
      <c r="B34" s="354"/>
      <c r="C34" s="354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">
      <c r="A35" s="333"/>
      <c r="B35" s="334"/>
      <c r="C35" s="334"/>
      <c r="D35" s="334"/>
      <c r="E35" s="334"/>
      <c r="F35" s="334"/>
      <c r="G35" s="33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G35" t="s">
        <v>319</v>
      </c>
    </row>
    <row r="36" spans="1:33" x14ac:dyDescent="0.2">
      <c r="A36" s="337"/>
      <c r="B36" s="338"/>
      <c r="C36" s="338"/>
      <c r="D36" s="338"/>
      <c r="E36" s="338"/>
      <c r="F36" s="338"/>
      <c r="G36" s="34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">
      <c r="A37" s="337"/>
      <c r="B37" s="338"/>
      <c r="C37" s="338"/>
      <c r="D37" s="338"/>
      <c r="E37" s="338"/>
      <c r="F37" s="338"/>
      <c r="G37" s="34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33" x14ac:dyDescent="0.2">
      <c r="A38" s="337"/>
      <c r="B38" s="338"/>
      <c r="C38" s="338"/>
      <c r="D38" s="338"/>
      <c r="E38" s="338"/>
      <c r="F38" s="338"/>
      <c r="G38" s="34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33" x14ac:dyDescent="0.2">
      <c r="A39" s="341"/>
      <c r="B39" s="342"/>
      <c r="C39" s="342"/>
      <c r="D39" s="342"/>
      <c r="E39" s="342"/>
      <c r="F39" s="342"/>
      <c r="G39" s="34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33" x14ac:dyDescent="0.2">
      <c r="A40" s="3"/>
      <c r="B40" s="4"/>
      <c r="C40" s="189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33" x14ac:dyDescent="0.2">
      <c r="C41" s="191"/>
      <c r="D41" s="10"/>
      <c r="AG41" t="s">
        <v>320</v>
      </c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  <row r="5003" spans="4:4" x14ac:dyDescent="0.2">
      <c r="D5003" s="10"/>
    </row>
    <row r="5004" spans="4:4" x14ac:dyDescent="0.2">
      <c r="D5004" s="10"/>
    </row>
    <row r="5005" spans="4:4" x14ac:dyDescent="0.2">
      <c r="D5005" s="10"/>
    </row>
    <row r="5006" spans="4:4" x14ac:dyDescent="0.2">
      <c r="D5006" s="10"/>
    </row>
    <row r="5007" spans="4:4" x14ac:dyDescent="0.2">
      <c r="D5007" s="10"/>
    </row>
    <row r="5008" spans="4:4" x14ac:dyDescent="0.2">
      <c r="D5008" s="10"/>
    </row>
    <row r="5009" spans="4:4" x14ac:dyDescent="0.2">
      <c r="D5009" s="10"/>
    </row>
    <row r="5010" spans="4:4" x14ac:dyDescent="0.2">
      <c r="D5010" s="10"/>
    </row>
    <row r="5011" spans="4:4" x14ac:dyDescent="0.2">
      <c r="D5011" s="10"/>
    </row>
    <row r="5012" spans="4:4" x14ac:dyDescent="0.2">
      <c r="D5012" s="10"/>
    </row>
    <row r="5013" spans="4:4" x14ac:dyDescent="0.2">
      <c r="D5013" s="10"/>
    </row>
    <row r="5014" spans="4:4" x14ac:dyDescent="0.2">
      <c r="D5014" s="10"/>
    </row>
    <row r="5015" spans="4:4" x14ac:dyDescent="0.2">
      <c r="D5015" s="10"/>
    </row>
    <row r="5016" spans="4:4" x14ac:dyDescent="0.2">
      <c r="D5016" s="10"/>
    </row>
    <row r="5017" spans="4:4" x14ac:dyDescent="0.2">
      <c r="D5017" s="10"/>
    </row>
    <row r="5018" spans="4:4" x14ac:dyDescent="0.2">
      <c r="D5018" s="10"/>
    </row>
    <row r="5019" spans="4:4" x14ac:dyDescent="0.2">
      <c r="D5019" s="10"/>
    </row>
    <row r="5020" spans="4:4" x14ac:dyDescent="0.2">
      <c r="D5020" s="10"/>
    </row>
    <row r="5021" spans="4:4" x14ac:dyDescent="0.2">
      <c r="D5021" s="10"/>
    </row>
    <row r="5022" spans="4:4" x14ac:dyDescent="0.2">
      <c r="D5022" s="10"/>
    </row>
  </sheetData>
  <mergeCells count="6">
    <mergeCell ref="A35:G39"/>
    <mergeCell ref="A34:C34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01E7C-26F6-4C38-869C-A4332AF45140}">
  <dimension ref="A1:AG81"/>
  <sheetViews>
    <sheetView workbookViewId="0">
      <selection activeCell="F65" sqref="F65"/>
    </sheetView>
  </sheetViews>
  <sheetFormatPr defaultRowHeight="12.75" x14ac:dyDescent="0.2"/>
  <cols>
    <col min="1" max="1" width="4.140625" customWidth="1"/>
    <col min="2" max="2" width="14.42578125" customWidth="1"/>
    <col min="3" max="3" width="38.140625" customWidth="1"/>
    <col min="4" max="4" width="4.42578125" customWidth="1"/>
    <col min="5" max="5" width="10.42578125" customWidth="1"/>
    <col min="6" max="6" width="9.85546875" customWidth="1"/>
    <col min="7" max="7" width="12.5703125" customWidth="1"/>
  </cols>
  <sheetData>
    <row r="1" spans="1:33" ht="15.75" customHeight="1" x14ac:dyDescent="0.25">
      <c r="A1" s="347" t="s">
        <v>7</v>
      </c>
      <c r="B1" s="347"/>
      <c r="C1" s="347"/>
      <c r="D1" s="347"/>
      <c r="E1" s="347"/>
      <c r="F1" s="347"/>
      <c r="G1" s="347"/>
      <c r="AG1" t="s">
        <v>103</v>
      </c>
    </row>
    <row r="2" spans="1:33" ht="24.95" customHeight="1" x14ac:dyDescent="0.2">
      <c r="A2" s="50" t="s">
        <v>8</v>
      </c>
      <c r="B2" s="49" t="s">
        <v>41</v>
      </c>
      <c r="C2" s="348" t="s">
        <v>42</v>
      </c>
      <c r="D2" s="349"/>
      <c r="E2" s="349"/>
      <c r="F2" s="349"/>
      <c r="G2" s="350"/>
      <c r="AG2" t="s">
        <v>104</v>
      </c>
    </row>
    <row r="3" spans="1:33" ht="24.95" customHeight="1" x14ac:dyDescent="0.2">
      <c r="A3" s="50" t="s">
        <v>9</v>
      </c>
      <c r="B3" s="49" t="s">
        <v>44</v>
      </c>
      <c r="C3" s="348" t="s">
        <v>45</v>
      </c>
      <c r="D3" s="349"/>
      <c r="E3" s="349"/>
      <c r="F3" s="349"/>
      <c r="G3" s="350"/>
      <c r="AC3" s="120" t="s">
        <v>104</v>
      </c>
      <c r="AG3" t="s">
        <v>105</v>
      </c>
    </row>
    <row r="4" spans="1:33" ht="24.95" customHeight="1" x14ac:dyDescent="0.2">
      <c r="A4" s="139" t="s">
        <v>10</v>
      </c>
      <c r="B4" s="140" t="s">
        <v>51</v>
      </c>
      <c r="C4" s="351" t="s">
        <v>409</v>
      </c>
      <c r="D4" s="352"/>
      <c r="E4" s="352"/>
      <c r="F4" s="352"/>
      <c r="G4" s="353"/>
      <c r="AG4" t="s">
        <v>106</v>
      </c>
    </row>
    <row r="5" spans="1:33" x14ac:dyDescent="0.2">
      <c r="B5" s="120"/>
      <c r="C5" s="120"/>
      <c r="D5" s="10"/>
    </row>
    <row r="6" spans="1:33" x14ac:dyDescent="0.2">
      <c r="A6" s="234" t="s">
        <v>107</v>
      </c>
      <c r="B6" s="235" t="s">
        <v>108</v>
      </c>
      <c r="C6" s="235" t="s">
        <v>109</v>
      </c>
      <c r="D6" s="236" t="s">
        <v>110</v>
      </c>
      <c r="E6" s="234" t="s">
        <v>410</v>
      </c>
      <c r="F6" s="237" t="s">
        <v>411</v>
      </c>
      <c r="G6" s="234" t="s">
        <v>31</v>
      </c>
    </row>
    <row r="7" spans="1:33" x14ac:dyDescent="0.2">
      <c r="A7" s="238" t="s">
        <v>129</v>
      </c>
      <c r="B7" s="239" t="s">
        <v>412</v>
      </c>
      <c r="C7" s="240" t="s">
        <v>413</v>
      </c>
      <c r="D7" s="241"/>
      <c r="E7" s="242"/>
      <c r="F7" s="243"/>
      <c r="G7" s="243">
        <f>SUMIF(AE8:AE9,"&lt;&gt;NOR",G8:G9)</f>
        <v>0</v>
      </c>
    </row>
    <row r="8" spans="1:33" ht="22.5" x14ac:dyDescent="0.2">
      <c r="A8" s="244">
        <v>1</v>
      </c>
      <c r="B8" s="244" t="s">
        <v>414</v>
      </c>
      <c r="C8" s="245" t="s">
        <v>415</v>
      </c>
      <c r="D8" s="246" t="s">
        <v>133</v>
      </c>
      <c r="E8" s="247">
        <v>1</v>
      </c>
      <c r="F8" s="248"/>
      <c r="G8" s="249">
        <f>ROUND(E8*F8,2)</f>
        <v>0</v>
      </c>
    </row>
    <row r="9" spans="1:33" x14ac:dyDescent="0.2">
      <c r="A9" s="244">
        <v>2</v>
      </c>
      <c r="B9" s="244" t="s">
        <v>416</v>
      </c>
      <c r="C9" s="245" t="s">
        <v>417</v>
      </c>
      <c r="D9" s="246" t="s">
        <v>133</v>
      </c>
      <c r="E9" s="247">
        <v>1</v>
      </c>
      <c r="F9" s="248"/>
      <c r="G9" s="249">
        <f>ROUND(E9*F9,2)</f>
        <v>0</v>
      </c>
    </row>
    <row r="10" spans="1:33" x14ac:dyDescent="0.2">
      <c r="A10" s="250" t="s">
        <v>129</v>
      </c>
      <c r="B10" s="250" t="s">
        <v>74</v>
      </c>
      <c r="C10" s="251" t="s">
        <v>418</v>
      </c>
      <c r="D10" s="252"/>
      <c r="E10" s="253"/>
      <c r="F10" s="254"/>
      <c r="G10" s="254">
        <f>SUMIF(AE11:AE12,"&lt;&gt;NOR",G11:G12)</f>
        <v>0</v>
      </c>
    </row>
    <row r="11" spans="1:33" ht="22.5" x14ac:dyDescent="0.2">
      <c r="A11" s="244">
        <v>3</v>
      </c>
      <c r="B11" s="244" t="s">
        <v>419</v>
      </c>
      <c r="C11" s="245" t="s">
        <v>420</v>
      </c>
      <c r="D11" s="246" t="s">
        <v>133</v>
      </c>
      <c r="E11" s="247">
        <v>1</v>
      </c>
      <c r="F11" s="248"/>
      <c r="G11" s="249">
        <f>ROUND(E11*F11,2)</f>
        <v>0</v>
      </c>
    </row>
    <row r="12" spans="1:33" ht="22.5" x14ac:dyDescent="0.2">
      <c r="A12" s="244">
        <v>4</v>
      </c>
      <c r="B12" s="244" t="s">
        <v>421</v>
      </c>
      <c r="C12" s="245" t="s">
        <v>422</v>
      </c>
      <c r="D12" s="246" t="s">
        <v>133</v>
      </c>
      <c r="E12" s="247">
        <v>1</v>
      </c>
      <c r="F12" s="248"/>
      <c r="G12" s="249">
        <f>ROUND(E12*F12,2)</f>
        <v>0</v>
      </c>
    </row>
    <row r="13" spans="1:33" x14ac:dyDescent="0.2">
      <c r="A13" s="250" t="s">
        <v>129</v>
      </c>
      <c r="B13" s="250" t="s">
        <v>423</v>
      </c>
      <c r="C13" s="251" t="s">
        <v>424</v>
      </c>
      <c r="D13" s="252"/>
      <c r="E13" s="253"/>
      <c r="F13" s="254"/>
      <c r="G13" s="254">
        <f>SUMIF(AE14:AE14,"&lt;&gt;NOR",G14:G14)</f>
        <v>0</v>
      </c>
    </row>
    <row r="14" spans="1:33" x14ac:dyDescent="0.2">
      <c r="A14" s="244">
        <v>5</v>
      </c>
      <c r="B14" s="244" t="s">
        <v>425</v>
      </c>
      <c r="C14" s="245" t="s">
        <v>426</v>
      </c>
      <c r="D14" s="246" t="s">
        <v>133</v>
      </c>
      <c r="E14" s="247">
        <v>15</v>
      </c>
      <c r="F14" s="248"/>
      <c r="G14" s="249">
        <f>ROUND(E14*F14,2)</f>
        <v>0</v>
      </c>
    </row>
    <row r="15" spans="1:33" x14ac:dyDescent="0.2">
      <c r="A15" s="250" t="s">
        <v>129</v>
      </c>
      <c r="B15" s="250" t="s">
        <v>427</v>
      </c>
      <c r="C15" s="251" t="s">
        <v>428</v>
      </c>
      <c r="D15" s="252"/>
      <c r="E15" s="253"/>
      <c r="F15" s="254"/>
      <c r="G15" s="254">
        <f>SUMIF(AE16:AE27,"&lt;&gt;NOR",G16:G27)</f>
        <v>0</v>
      </c>
    </row>
    <row r="16" spans="1:33" x14ac:dyDescent="0.2">
      <c r="A16" s="244">
        <v>6</v>
      </c>
      <c r="B16" s="244" t="s">
        <v>429</v>
      </c>
      <c r="C16" s="245" t="s">
        <v>430</v>
      </c>
      <c r="D16" s="246" t="s">
        <v>232</v>
      </c>
      <c r="E16" s="247">
        <v>0.15</v>
      </c>
      <c r="F16" s="248"/>
      <c r="G16" s="249">
        <f>ROUND(E16*F16,2)</f>
        <v>0</v>
      </c>
    </row>
    <row r="17" spans="1:7" x14ac:dyDescent="0.2">
      <c r="A17" s="244">
        <v>7</v>
      </c>
      <c r="B17" s="244" t="s">
        <v>431</v>
      </c>
      <c r="C17" s="245" t="s">
        <v>432</v>
      </c>
      <c r="D17" s="246" t="s">
        <v>232</v>
      </c>
      <c r="E17" s="247">
        <v>0.5</v>
      </c>
      <c r="F17" s="248"/>
      <c r="G17" s="249">
        <f>ROUND(E17*F17,2)</f>
        <v>0</v>
      </c>
    </row>
    <row r="18" spans="1:7" x14ac:dyDescent="0.2">
      <c r="A18" s="244"/>
      <c r="B18" s="244"/>
      <c r="C18" s="255" t="s">
        <v>433</v>
      </c>
      <c r="D18" s="256"/>
      <c r="E18" s="257">
        <v>0.5</v>
      </c>
      <c r="F18" s="249"/>
      <c r="G18" s="249"/>
    </row>
    <row r="19" spans="1:7" x14ac:dyDescent="0.2">
      <c r="A19" s="244">
        <v>8</v>
      </c>
      <c r="B19" s="244" t="s">
        <v>434</v>
      </c>
      <c r="C19" s="245" t="s">
        <v>435</v>
      </c>
      <c r="D19" s="246" t="s">
        <v>189</v>
      </c>
      <c r="E19" s="247">
        <v>0.08</v>
      </c>
      <c r="F19" s="248"/>
      <c r="G19" s="249">
        <f>ROUND(E19*F19,2)</f>
        <v>0</v>
      </c>
    </row>
    <row r="20" spans="1:7" x14ac:dyDescent="0.2">
      <c r="A20" s="244"/>
      <c r="B20" s="244"/>
      <c r="C20" s="255" t="s">
        <v>436</v>
      </c>
      <c r="D20" s="256"/>
      <c r="E20" s="257">
        <v>0.08</v>
      </c>
      <c r="F20" s="249"/>
      <c r="G20" s="249"/>
    </row>
    <row r="21" spans="1:7" x14ac:dyDescent="0.2">
      <c r="A21" s="244">
        <v>9</v>
      </c>
      <c r="B21" s="244" t="s">
        <v>437</v>
      </c>
      <c r="C21" s="245" t="s">
        <v>438</v>
      </c>
      <c r="D21" s="246" t="s">
        <v>189</v>
      </c>
      <c r="E21" s="247">
        <v>0.8</v>
      </c>
      <c r="F21" s="248"/>
      <c r="G21" s="249">
        <f>ROUND(E21*F21,2)</f>
        <v>0</v>
      </c>
    </row>
    <row r="22" spans="1:7" x14ac:dyDescent="0.2">
      <c r="A22" s="244"/>
      <c r="B22" s="244"/>
      <c r="C22" s="255" t="s">
        <v>439</v>
      </c>
      <c r="D22" s="256"/>
      <c r="E22" s="257">
        <v>0.8</v>
      </c>
      <c r="F22" s="249"/>
      <c r="G22" s="249"/>
    </row>
    <row r="23" spans="1:7" x14ac:dyDescent="0.2">
      <c r="A23" s="244">
        <v>10</v>
      </c>
      <c r="B23" s="244" t="s">
        <v>440</v>
      </c>
      <c r="C23" s="245" t="s">
        <v>441</v>
      </c>
      <c r="D23" s="246" t="s">
        <v>189</v>
      </c>
      <c r="E23" s="247">
        <v>0.08</v>
      </c>
      <c r="F23" s="248"/>
      <c r="G23" s="249">
        <f>ROUND(E23*F23,2)</f>
        <v>0</v>
      </c>
    </row>
    <row r="24" spans="1:7" x14ac:dyDescent="0.2">
      <c r="A24" s="244">
        <v>11</v>
      </c>
      <c r="B24" s="244" t="s">
        <v>286</v>
      </c>
      <c r="C24" s="245" t="s">
        <v>287</v>
      </c>
      <c r="D24" s="246" t="s">
        <v>189</v>
      </c>
      <c r="E24" s="247">
        <v>0.08</v>
      </c>
      <c r="F24" s="248"/>
      <c r="G24" s="249">
        <f>ROUND(E24*F24,2)</f>
        <v>0</v>
      </c>
    </row>
    <row r="25" spans="1:7" x14ac:dyDescent="0.2">
      <c r="A25" s="244">
        <v>12</v>
      </c>
      <c r="B25" s="244" t="s">
        <v>289</v>
      </c>
      <c r="C25" s="245" t="s">
        <v>442</v>
      </c>
      <c r="D25" s="246" t="s">
        <v>189</v>
      </c>
      <c r="E25" s="247">
        <v>1.6</v>
      </c>
      <c r="F25" s="248"/>
      <c r="G25" s="249">
        <f>ROUND(E25*F25,2)</f>
        <v>0</v>
      </c>
    </row>
    <row r="26" spans="1:7" x14ac:dyDescent="0.2">
      <c r="A26" s="244"/>
      <c r="B26" s="244"/>
      <c r="C26" s="255" t="s">
        <v>443</v>
      </c>
      <c r="D26" s="256"/>
      <c r="E26" s="257">
        <v>1.6</v>
      </c>
      <c r="F26" s="249"/>
      <c r="G26" s="249"/>
    </row>
    <row r="27" spans="1:7" x14ac:dyDescent="0.2">
      <c r="A27" s="244">
        <v>13</v>
      </c>
      <c r="B27" s="244" t="s">
        <v>444</v>
      </c>
      <c r="C27" s="245" t="s">
        <v>445</v>
      </c>
      <c r="D27" s="246" t="s">
        <v>189</v>
      </c>
      <c r="E27" s="247">
        <v>0.08</v>
      </c>
      <c r="F27" s="248"/>
      <c r="G27" s="249">
        <f>ROUND(E27*F27,2)</f>
        <v>0</v>
      </c>
    </row>
    <row r="28" spans="1:7" x14ac:dyDescent="0.2">
      <c r="A28" s="250" t="s">
        <v>129</v>
      </c>
      <c r="B28" s="250" t="s">
        <v>82</v>
      </c>
      <c r="C28" s="251" t="s">
        <v>83</v>
      </c>
      <c r="D28" s="252"/>
      <c r="E28" s="253"/>
      <c r="F28" s="254"/>
      <c r="G28" s="254">
        <f>SUMIF(AE29:AE30,"&lt;&gt;NOR",G29:G30)</f>
        <v>0</v>
      </c>
    </row>
    <row r="29" spans="1:7" x14ac:dyDescent="0.2">
      <c r="A29" s="244">
        <v>14</v>
      </c>
      <c r="B29" s="244" t="s">
        <v>446</v>
      </c>
      <c r="C29" s="245" t="s">
        <v>447</v>
      </c>
      <c r="D29" s="246" t="s">
        <v>189</v>
      </c>
      <c r="E29" s="247">
        <v>8.2000000000000003E-2</v>
      </c>
      <c r="F29" s="248"/>
      <c r="G29" s="249">
        <f>ROUND(E29*F29,2)</f>
        <v>0</v>
      </c>
    </row>
    <row r="30" spans="1:7" x14ac:dyDescent="0.2">
      <c r="A30" s="244"/>
      <c r="B30" s="244"/>
      <c r="C30" s="255" t="s">
        <v>448</v>
      </c>
      <c r="D30" s="256"/>
      <c r="E30" s="257">
        <v>8.2000000000000003E-2</v>
      </c>
      <c r="F30" s="249"/>
      <c r="G30" s="249"/>
    </row>
    <row r="31" spans="1:7" x14ac:dyDescent="0.2">
      <c r="A31" s="250" t="s">
        <v>129</v>
      </c>
      <c r="B31" s="250" t="s">
        <v>449</v>
      </c>
      <c r="C31" s="251" t="s">
        <v>450</v>
      </c>
      <c r="D31" s="252"/>
      <c r="E31" s="253"/>
      <c r="F31" s="254"/>
      <c r="G31" s="254">
        <f>SUMIF(AE32:AE38,"&lt;&gt;NOR",G32:G38)</f>
        <v>0</v>
      </c>
    </row>
    <row r="32" spans="1:7" ht="22.5" x14ac:dyDescent="0.2">
      <c r="A32" s="244">
        <v>15</v>
      </c>
      <c r="B32" s="244" t="s">
        <v>451</v>
      </c>
      <c r="C32" s="245" t="s">
        <v>452</v>
      </c>
      <c r="D32" s="246" t="s">
        <v>232</v>
      </c>
      <c r="E32" s="247">
        <v>1</v>
      </c>
      <c r="F32" s="248"/>
      <c r="G32" s="249">
        <f t="shared" ref="G32:G38" si="0">ROUND(E32*F32,2)</f>
        <v>0</v>
      </c>
    </row>
    <row r="33" spans="1:7" ht="22.5" x14ac:dyDescent="0.2">
      <c r="A33" s="244">
        <v>16</v>
      </c>
      <c r="B33" s="244" t="s">
        <v>453</v>
      </c>
      <c r="C33" s="245" t="s">
        <v>454</v>
      </c>
      <c r="D33" s="246" t="s">
        <v>232</v>
      </c>
      <c r="E33" s="247">
        <v>1</v>
      </c>
      <c r="F33" s="248"/>
      <c r="G33" s="249">
        <f t="shared" si="0"/>
        <v>0</v>
      </c>
    </row>
    <row r="34" spans="1:7" x14ac:dyDescent="0.2">
      <c r="A34" s="244">
        <v>17</v>
      </c>
      <c r="B34" s="244" t="s">
        <v>455</v>
      </c>
      <c r="C34" s="245" t="s">
        <v>456</v>
      </c>
      <c r="D34" s="246" t="s">
        <v>232</v>
      </c>
      <c r="E34" s="247">
        <v>2</v>
      </c>
      <c r="F34" s="248"/>
      <c r="G34" s="249">
        <f t="shared" si="0"/>
        <v>0</v>
      </c>
    </row>
    <row r="35" spans="1:7" x14ac:dyDescent="0.2">
      <c r="A35" s="244">
        <v>18</v>
      </c>
      <c r="B35" s="244" t="s">
        <v>457</v>
      </c>
      <c r="C35" s="245" t="s">
        <v>458</v>
      </c>
      <c r="D35" s="246" t="s">
        <v>145</v>
      </c>
      <c r="E35" s="247">
        <v>1</v>
      </c>
      <c r="F35" s="248"/>
      <c r="G35" s="249">
        <f t="shared" si="0"/>
        <v>0</v>
      </c>
    </row>
    <row r="36" spans="1:7" x14ac:dyDescent="0.2">
      <c r="A36" s="244">
        <v>19</v>
      </c>
      <c r="B36" s="244" t="s">
        <v>459</v>
      </c>
      <c r="C36" s="245" t="s">
        <v>460</v>
      </c>
      <c r="D36" s="246" t="s">
        <v>154</v>
      </c>
      <c r="E36" s="247">
        <v>1</v>
      </c>
      <c r="F36" s="248"/>
      <c r="G36" s="249">
        <f t="shared" si="0"/>
        <v>0</v>
      </c>
    </row>
    <row r="37" spans="1:7" ht="22.5" x14ac:dyDescent="0.2">
      <c r="A37" s="244">
        <v>20</v>
      </c>
      <c r="B37" s="244" t="s">
        <v>461</v>
      </c>
      <c r="C37" s="245" t="s">
        <v>462</v>
      </c>
      <c r="D37" s="246" t="s">
        <v>154</v>
      </c>
      <c r="E37" s="247">
        <v>1</v>
      </c>
      <c r="F37" s="248"/>
      <c r="G37" s="249">
        <f t="shared" si="0"/>
        <v>0</v>
      </c>
    </row>
    <row r="38" spans="1:7" x14ac:dyDescent="0.2">
      <c r="A38" s="244">
        <v>21</v>
      </c>
      <c r="B38" s="244" t="s">
        <v>463</v>
      </c>
      <c r="C38" s="245" t="s">
        <v>464</v>
      </c>
      <c r="D38" s="246" t="s">
        <v>189</v>
      </c>
      <c r="E38" s="247">
        <v>0.01</v>
      </c>
      <c r="F38" s="248"/>
      <c r="G38" s="249">
        <f t="shared" si="0"/>
        <v>0</v>
      </c>
    </row>
    <row r="39" spans="1:7" x14ac:dyDescent="0.2">
      <c r="A39" s="250" t="s">
        <v>129</v>
      </c>
      <c r="B39" s="250" t="s">
        <v>465</v>
      </c>
      <c r="C39" s="251" t="s">
        <v>466</v>
      </c>
      <c r="D39" s="252"/>
      <c r="E39" s="253"/>
      <c r="F39" s="254"/>
      <c r="G39" s="254">
        <f>SUMIF(AE40:AE48,"&lt;&gt;NOR",G40:G48)</f>
        <v>0</v>
      </c>
    </row>
    <row r="40" spans="1:7" ht="22.5" x14ac:dyDescent="0.2">
      <c r="A40" s="244">
        <v>22</v>
      </c>
      <c r="B40" s="244" t="s">
        <v>467</v>
      </c>
      <c r="C40" s="245" t="s">
        <v>468</v>
      </c>
      <c r="D40" s="246" t="s">
        <v>232</v>
      </c>
      <c r="E40" s="247">
        <v>3.5</v>
      </c>
      <c r="F40" s="248"/>
      <c r="G40" s="249">
        <f t="shared" ref="G40:G48" si="1">ROUND(E40*F40,2)</f>
        <v>0</v>
      </c>
    </row>
    <row r="41" spans="1:7" ht="22.5" x14ac:dyDescent="0.2">
      <c r="A41" s="244">
        <v>23</v>
      </c>
      <c r="B41" s="244" t="s">
        <v>467</v>
      </c>
      <c r="C41" s="245" t="s">
        <v>469</v>
      </c>
      <c r="D41" s="246" t="s">
        <v>232</v>
      </c>
      <c r="E41" s="247">
        <v>3.5</v>
      </c>
      <c r="F41" s="248"/>
      <c r="G41" s="249">
        <f t="shared" si="1"/>
        <v>0</v>
      </c>
    </row>
    <row r="42" spans="1:7" ht="22.5" x14ac:dyDescent="0.2">
      <c r="A42" s="244">
        <v>24</v>
      </c>
      <c r="B42" s="244" t="s">
        <v>470</v>
      </c>
      <c r="C42" s="245" t="s">
        <v>471</v>
      </c>
      <c r="D42" s="246" t="s">
        <v>232</v>
      </c>
      <c r="E42" s="247">
        <v>7</v>
      </c>
      <c r="F42" s="248"/>
      <c r="G42" s="249">
        <f t="shared" si="1"/>
        <v>0</v>
      </c>
    </row>
    <row r="43" spans="1:7" x14ac:dyDescent="0.2">
      <c r="A43" s="244">
        <v>25</v>
      </c>
      <c r="B43" s="244" t="s">
        <v>472</v>
      </c>
      <c r="C43" s="245" t="s">
        <v>473</v>
      </c>
      <c r="D43" s="246" t="s">
        <v>232</v>
      </c>
      <c r="E43" s="247">
        <v>7</v>
      </c>
      <c r="F43" s="248"/>
      <c r="G43" s="249">
        <f t="shared" si="1"/>
        <v>0</v>
      </c>
    </row>
    <row r="44" spans="1:7" x14ac:dyDescent="0.2">
      <c r="A44" s="244">
        <v>26</v>
      </c>
      <c r="B44" s="244" t="s">
        <v>474</v>
      </c>
      <c r="C44" s="245" t="s">
        <v>475</v>
      </c>
      <c r="D44" s="246" t="s">
        <v>232</v>
      </c>
      <c r="E44" s="247">
        <v>7</v>
      </c>
      <c r="F44" s="248"/>
      <c r="G44" s="249">
        <f t="shared" si="1"/>
        <v>0</v>
      </c>
    </row>
    <row r="45" spans="1:7" x14ac:dyDescent="0.2">
      <c r="A45" s="244">
        <v>27</v>
      </c>
      <c r="B45" s="244" t="s">
        <v>476</v>
      </c>
      <c r="C45" s="245" t="s">
        <v>477</v>
      </c>
      <c r="D45" s="246" t="s">
        <v>154</v>
      </c>
      <c r="E45" s="247">
        <v>1</v>
      </c>
      <c r="F45" s="248"/>
      <c r="G45" s="249">
        <f t="shared" si="1"/>
        <v>0</v>
      </c>
    </row>
    <row r="46" spans="1:7" x14ac:dyDescent="0.2">
      <c r="A46" s="244">
        <v>28</v>
      </c>
      <c r="B46" s="244" t="s">
        <v>478</v>
      </c>
      <c r="C46" s="245" t="s">
        <v>479</v>
      </c>
      <c r="D46" s="246" t="s">
        <v>145</v>
      </c>
      <c r="E46" s="247">
        <v>2</v>
      </c>
      <c r="F46" s="248"/>
      <c r="G46" s="249">
        <f t="shared" si="1"/>
        <v>0</v>
      </c>
    </row>
    <row r="47" spans="1:7" ht="22.5" x14ac:dyDescent="0.2">
      <c r="A47" s="244">
        <v>29</v>
      </c>
      <c r="B47" s="244" t="s">
        <v>480</v>
      </c>
      <c r="C47" s="245" t="s">
        <v>481</v>
      </c>
      <c r="D47" s="246" t="s">
        <v>154</v>
      </c>
      <c r="E47" s="247">
        <v>2</v>
      </c>
      <c r="F47" s="248"/>
      <c r="G47" s="249">
        <f t="shared" si="1"/>
        <v>0</v>
      </c>
    </row>
    <row r="48" spans="1:7" x14ac:dyDescent="0.2">
      <c r="A48" s="244">
        <v>30</v>
      </c>
      <c r="B48" s="244" t="s">
        <v>482</v>
      </c>
      <c r="C48" s="245" t="s">
        <v>483</v>
      </c>
      <c r="D48" s="246" t="s">
        <v>189</v>
      </c>
      <c r="E48" s="247">
        <v>0.03</v>
      </c>
      <c r="F48" s="248"/>
      <c r="G48" s="249">
        <f t="shared" si="1"/>
        <v>0</v>
      </c>
    </row>
    <row r="49" spans="1:7" x14ac:dyDescent="0.2">
      <c r="A49" s="250" t="s">
        <v>129</v>
      </c>
      <c r="B49" s="250" t="s">
        <v>484</v>
      </c>
      <c r="C49" s="251" t="s">
        <v>485</v>
      </c>
      <c r="D49" s="252"/>
      <c r="E49" s="253"/>
      <c r="F49" s="254"/>
      <c r="G49" s="254">
        <f>SUMIF(AE50:AE58,"&lt;&gt;NOR",G50:G58)</f>
        <v>0</v>
      </c>
    </row>
    <row r="50" spans="1:7" x14ac:dyDescent="0.2">
      <c r="A50" s="244">
        <v>31</v>
      </c>
      <c r="B50" s="244" t="s">
        <v>486</v>
      </c>
      <c r="C50" s="245" t="s">
        <v>487</v>
      </c>
      <c r="D50" s="246" t="s">
        <v>154</v>
      </c>
      <c r="E50" s="247">
        <v>1</v>
      </c>
      <c r="F50" s="248"/>
      <c r="G50" s="249">
        <f>ROUND(E50*F50,2)</f>
        <v>0</v>
      </c>
    </row>
    <row r="51" spans="1:7" x14ac:dyDescent="0.2">
      <c r="A51" s="244"/>
      <c r="B51" s="244"/>
      <c r="C51" s="355" t="s">
        <v>488</v>
      </c>
      <c r="D51" s="356"/>
      <c r="E51" s="357"/>
      <c r="F51" s="358"/>
      <c r="G51" s="359"/>
    </row>
    <row r="52" spans="1:7" x14ac:dyDescent="0.2">
      <c r="A52" s="244"/>
      <c r="B52" s="244"/>
      <c r="C52" s="258" t="s">
        <v>489</v>
      </c>
      <c r="D52" s="259"/>
      <c r="E52" s="260"/>
      <c r="F52" s="261"/>
      <c r="G52" s="261"/>
    </row>
    <row r="53" spans="1:7" x14ac:dyDescent="0.2">
      <c r="A53" s="244"/>
      <c r="B53" s="244"/>
      <c r="C53" s="355" t="s">
        <v>490</v>
      </c>
      <c r="D53" s="356"/>
      <c r="E53" s="357"/>
      <c r="F53" s="358"/>
      <c r="G53" s="359"/>
    </row>
    <row r="54" spans="1:7" x14ac:dyDescent="0.2">
      <c r="A54" s="244">
        <v>32</v>
      </c>
      <c r="B54" s="244" t="s">
        <v>491</v>
      </c>
      <c r="C54" s="245" t="s">
        <v>492</v>
      </c>
      <c r="D54" s="246" t="s">
        <v>145</v>
      </c>
      <c r="E54" s="247">
        <v>1</v>
      </c>
      <c r="F54" s="248"/>
      <c r="G54" s="249">
        <f>ROUND(E54*F54,2)</f>
        <v>0</v>
      </c>
    </row>
    <row r="55" spans="1:7" x14ac:dyDescent="0.2">
      <c r="A55" s="244"/>
      <c r="B55" s="244"/>
      <c r="C55" s="355" t="s">
        <v>493</v>
      </c>
      <c r="D55" s="356"/>
      <c r="E55" s="357"/>
      <c r="F55" s="358"/>
      <c r="G55" s="359"/>
    </row>
    <row r="56" spans="1:7" ht="22.5" x14ac:dyDescent="0.2">
      <c r="A56" s="244">
        <v>33</v>
      </c>
      <c r="B56" s="244" t="s">
        <v>494</v>
      </c>
      <c r="C56" s="245" t="s">
        <v>495</v>
      </c>
      <c r="D56" s="246" t="s">
        <v>145</v>
      </c>
      <c r="E56" s="247">
        <v>1</v>
      </c>
      <c r="F56" s="248"/>
      <c r="G56" s="249">
        <f>ROUND(E56*F56,2)</f>
        <v>0</v>
      </c>
    </row>
    <row r="57" spans="1:7" x14ac:dyDescent="0.2">
      <c r="A57" s="244">
        <v>34</v>
      </c>
      <c r="B57" s="244" t="s">
        <v>496</v>
      </c>
      <c r="C57" s="245" t="s">
        <v>497</v>
      </c>
      <c r="D57" s="246" t="s">
        <v>145</v>
      </c>
      <c r="E57" s="247">
        <v>1</v>
      </c>
      <c r="F57" s="248"/>
      <c r="G57" s="249">
        <f>ROUND(E57*F57,2)</f>
        <v>0</v>
      </c>
    </row>
    <row r="58" spans="1:7" x14ac:dyDescent="0.2">
      <c r="A58" s="244">
        <v>35</v>
      </c>
      <c r="B58" s="244" t="s">
        <v>498</v>
      </c>
      <c r="C58" s="245" t="s">
        <v>499</v>
      </c>
      <c r="D58" s="246" t="s">
        <v>145</v>
      </c>
      <c r="E58" s="247">
        <v>1</v>
      </c>
      <c r="F58" s="248"/>
      <c r="G58" s="249">
        <f>ROUND(E58*F58,2)</f>
        <v>0</v>
      </c>
    </row>
    <row r="59" spans="1:7" x14ac:dyDescent="0.2">
      <c r="A59" s="250" t="s">
        <v>129</v>
      </c>
      <c r="B59" s="250" t="s">
        <v>88</v>
      </c>
      <c r="C59" s="251" t="s">
        <v>89</v>
      </c>
      <c r="D59" s="252"/>
      <c r="E59" s="253"/>
      <c r="F59" s="254"/>
      <c r="G59" s="254">
        <f>SUMIF(AE60:AE61,"&lt;&gt;NOR",G60:G61)</f>
        <v>0</v>
      </c>
    </row>
    <row r="60" spans="1:7" x14ac:dyDescent="0.2">
      <c r="A60" s="244">
        <v>36</v>
      </c>
      <c r="B60" s="244" t="s">
        <v>500</v>
      </c>
      <c r="C60" s="245" t="s">
        <v>501</v>
      </c>
      <c r="D60" s="246" t="s">
        <v>154</v>
      </c>
      <c r="E60" s="247">
        <v>1</v>
      </c>
      <c r="F60" s="248"/>
      <c r="G60" s="249">
        <f>ROUND(E60*F60,2)</f>
        <v>0</v>
      </c>
    </row>
    <row r="61" spans="1:7" x14ac:dyDescent="0.2">
      <c r="A61" s="244"/>
      <c r="B61" s="244"/>
      <c r="C61" s="255" t="s">
        <v>502</v>
      </c>
      <c r="D61" s="256"/>
      <c r="E61" s="257">
        <v>1</v>
      </c>
      <c r="F61" s="249"/>
      <c r="G61" s="249"/>
    </row>
    <row r="62" spans="1:7" x14ac:dyDescent="0.2">
      <c r="A62" s="250" t="s">
        <v>129</v>
      </c>
      <c r="B62" s="250" t="s">
        <v>96</v>
      </c>
      <c r="C62" s="251" t="s">
        <v>97</v>
      </c>
      <c r="D62" s="252"/>
      <c r="E62" s="253"/>
      <c r="F62" s="254"/>
      <c r="G62" s="254">
        <f>SUMIF(AE63:AE71,"&lt;&gt;NOR",G63:G71)</f>
        <v>0</v>
      </c>
    </row>
    <row r="63" spans="1:7" x14ac:dyDescent="0.2">
      <c r="A63" s="244">
        <v>37</v>
      </c>
      <c r="B63" s="244" t="s">
        <v>503</v>
      </c>
      <c r="C63" s="245" t="s">
        <v>504</v>
      </c>
      <c r="D63" s="246" t="s">
        <v>133</v>
      </c>
      <c r="E63" s="247">
        <v>2</v>
      </c>
      <c r="F63" s="248"/>
      <c r="G63" s="249">
        <f t="shared" ref="G63:G71" si="2">ROUND(E63*F63,2)</f>
        <v>0</v>
      </c>
    </row>
    <row r="64" spans="1:7" x14ac:dyDescent="0.2">
      <c r="A64" s="244">
        <v>38</v>
      </c>
      <c r="B64" s="244" t="s">
        <v>505</v>
      </c>
      <c r="C64" s="245" t="s">
        <v>506</v>
      </c>
      <c r="D64" s="246" t="s">
        <v>133</v>
      </c>
      <c r="E64" s="247">
        <v>2</v>
      </c>
      <c r="F64" s="248">
        <v>0</v>
      </c>
      <c r="G64" s="249">
        <f t="shared" si="2"/>
        <v>0</v>
      </c>
    </row>
    <row r="65" spans="1:7" x14ac:dyDescent="0.2">
      <c r="A65" s="244">
        <v>39</v>
      </c>
      <c r="B65" s="244" t="s">
        <v>505</v>
      </c>
      <c r="C65" s="245" t="s">
        <v>507</v>
      </c>
      <c r="D65" s="246" t="s">
        <v>133</v>
      </c>
      <c r="E65" s="247">
        <v>2</v>
      </c>
      <c r="F65" s="248"/>
      <c r="G65" s="249">
        <f t="shared" si="2"/>
        <v>0</v>
      </c>
    </row>
    <row r="66" spans="1:7" x14ac:dyDescent="0.2">
      <c r="A66" s="244">
        <v>40</v>
      </c>
      <c r="B66" s="244" t="s">
        <v>508</v>
      </c>
      <c r="C66" s="245" t="s">
        <v>509</v>
      </c>
      <c r="D66" s="246" t="s">
        <v>133</v>
      </c>
      <c r="E66" s="247">
        <v>2</v>
      </c>
      <c r="F66" s="248"/>
      <c r="G66" s="249">
        <f t="shared" si="2"/>
        <v>0</v>
      </c>
    </row>
    <row r="67" spans="1:7" x14ac:dyDescent="0.2">
      <c r="A67" s="244">
        <v>41</v>
      </c>
      <c r="B67" s="244" t="s">
        <v>510</v>
      </c>
      <c r="C67" s="245" t="s">
        <v>511</v>
      </c>
      <c r="D67" s="246" t="s">
        <v>133</v>
      </c>
      <c r="E67" s="247">
        <v>2</v>
      </c>
      <c r="F67" s="248"/>
      <c r="G67" s="249">
        <f t="shared" si="2"/>
        <v>0</v>
      </c>
    </row>
    <row r="68" spans="1:7" x14ac:dyDescent="0.2">
      <c r="A68" s="244">
        <v>42</v>
      </c>
      <c r="B68" s="244" t="s">
        <v>266</v>
      </c>
      <c r="C68" s="245" t="s">
        <v>512</v>
      </c>
      <c r="D68" s="246" t="s">
        <v>133</v>
      </c>
      <c r="E68" s="247">
        <v>2</v>
      </c>
      <c r="F68" s="248"/>
      <c r="G68" s="249">
        <f t="shared" si="2"/>
        <v>0</v>
      </c>
    </row>
    <row r="69" spans="1:7" x14ac:dyDescent="0.2">
      <c r="A69" s="244">
        <v>43</v>
      </c>
      <c r="B69" s="244" t="s">
        <v>266</v>
      </c>
      <c r="C69" s="245" t="s">
        <v>513</v>
      </c>
      <c r="D69" s="246" t="s">
        <v>133</v>
      </c>
      <c r="E69" s="247">
        <v>2</v>
      </c>
      <c r="F69" s="248"/>
      <c r="G69" s="249">
        <f t="shared" si="2"/>
        <v>0</v>
      </c>
    </row>
    <row r="70" spans="1:7" x14ac:dyDescent="0.2">
      <c r="A70" s="244">
        <v>44</v>
      </c>
      <c r="B70" s="244" t="s">
        <v>514</v>
      </c>
      <c r="C70" s="245" t="s">
        <v>515</v>
      </c>
      <c r="D70" s="246" t="s">
        <v>133</v>
      </c>
      <c r="E70" s="247">
        <v>2</v>
      </c>
      <c r="F70" s="248"/>
      <c r="G70" s="249">
        <f t="shared" si="2"/>
        <v>0</v>
      </c>
    </row>
    <row r="71" spans="1:7" x14ac:dyDescent="0.2">
      <c r="A71" s="262">
        <v>45</v>
      </c>
      <c r="B71" s="262" t="s">
        <v>516</v>
      </c>
      <c r="C71" s="263" t="s">
        <v>517</v>
      </c>
      <c r="D71" s="264" t="s">
        <v>133</v>
      </c>
      <c r="E71" s="265">
        <v>2</v>
      </c>
      <c r="F71" s="266"/>
      <c r="G71" s="267">
        <f t="shared" si="2"/>
        <v>0</v>
      </c>
    </row>
    <row r="72" spans="1:7" x14ac:dyDescent="0.2">
      <c r="A72" s="3"/>
      <c r="B72" s="4" t="s">
        <v>489</v>
      </c>
      <c r="C72" s="189" t="s">
        <v>489</v>
      </c>
      <c r="D72" s="6"/>
      <c r="E72" s="3"/>
      <c r="F72" s="3"/>
      <c r="G72" s="3"/>
    </row>
    <row r="73" spans="1:7" x14ac:dyDescent="0.2">
      <c r="A73" s="268"/>
      <c r="B73" s="269">
        <v>26</v>
      </c>
      <c r="C73" s="270" t="s">
        <v>489</v>
      </c>
      <c r="D73" s="271"/>
      <c r="E73" s="272"/>
      <c r="F73" s="272"/>
      <c r="G73" s="273">
        <f>G7+G10+G13+G15+G28+G31+G39+G49+G59+G62</f>
        <v>0</v>
      </c>
    </row>
    <row r="74" spans="1:7" x14ac:dyDescent="0.2">
      <c r="A74" s="3"/>
      <c r="B74" s="4" t="s">
        <v>489</v>
      </c>
      <c r="C74" s="189" t="s">
        <v>489</v>
      </c>
      <c r="D74" s="6"/>
      <c r="E74" s="3"/>
      <c r="F74" s="3"/>
      <c r="G74" s="3"/>
    </row>
    <row r="75" spans="1:7" x14ac:dyDescent="0.2">
      <c r="A75" s="3"/>
      <c r="B75" s="4" t="s">
        <v>489</v>
      </c>
      <c r="C75" s="189" t="s">
        <v>489</v>
      </c>
      <c r="D75" s="6"/>
      <c r="E75" s="3"/>
      <c r="F75" s="3"/>
      <c r="G75" s="3"/>
    </row>
    <row r="76" spans="1:7" x14ac:dyDescent="0.2">
      <c r="A76" s="331">
        <v>33</v>
      </c>
      <c r="B76" s="331"/>
      <c r="C76" s="332"/>
      <c r="D76" s="6"/>
      <c r="E76" s="3"/>
      <c r="F76" s="3"/>
      <c r="G76" s="3"/>
    </row>
    <row r="77" spans="1:7" x14ac:dyDescent="0.2">
      <c r="A77" s="360"/>
      <c r="B77" s="334"/>
      <c r="C77" s="335"/>
      <c r="D77" s="334"/>
      <c r="E77" s="334"/>
      <c r="F77" s="334"/>
      <c r="G77" s="336"/>
    </row>
    <row r="78" spans="1:7" x14ac:dyDescent="0.2">
      <c r="A78" s="337"/>
      <c r="B78" s="338"/>
      <c r="C78" s="339"/>
      <c r="D78" s="338"/>
      <c r="E78" s="338"/>
      <c r="F78" s="338"/>
      <c r="G78" s="340"/>
    </row>
    <row r="79" spans="1:7" x14ac:dyDescent="0.2">
      <c r="A79" s="337"/>
      <c r="B79" s="338"/>
      <c r="C79" s="339"/>
      <c r="D79" s="338"/>
      <c r="E79" s="338"/>
      <c r="F79" s="338"/>
      <c r="G79" s="340"/>
    </row>
    <row r="80" spans="1:7" x14ac:dyDescent="0.2">
      <c r="A80" s="337"/>
      <c r="B80" s="338"/>
      <c r="C80" s="339"/>
      <c r="D80" s="338"/>
      <c r="E80" s="338"/>
      <c r="F80" s="338"/>
      <c r="G80" s="340"/>
    </row>
    <row r="81" spans="1:7" x14ac:dyDescent="0.2">
      <c r="A81" s="341"/>
      <c r="B81" s="342"/>
      <c r="C81" s="343"/>
      <c r="D81" s="342"/>
      <c r="E81" s="342"/>
      <c r="F81" s="342"/>
      <c r="G81" s="344"/>
    </row>
  </sheetData>
  <mergeCells count="9">
    <mergeCell ref="C53:G53"/>
    <mergeCell ref="C55:G55"/>
    <mergeCell ref="A76:C76"/>
    <mergeCell ref="A77:G81"/>
    <mergeCell ref="A1:G1"/>
    <mergeCell ref="C2:G2"/>
    <mergeCell ref="C3:G3"/>
    <mergeCell ref="C4:G4"/>
    <mergeCell ref="C51:G5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Stavba</vt:lpstr>
      <vt:lpstr>VzorPolozky</vt:lpstr>
      <vt:lpstr>01 01 Pol</vt:lpstr>
      <vt:lpstr>01 02 Pol</vt:lpstr>
      <vt:lpstr>01 03 Pol</vt:lpstr>
      <vt:lpstr>01 04 Pol</vt:lpstr>
      <vt:lpstr>01 05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'01 03 Pol'!Názvy_tisku</vt:lpstr>
      <vt:lpstr>'01 04 Pol'!Názvy_tisku</vt:lpstr>
      <vt:lpstr>oadresa</vt:lpstr>
      <vt:lpstr>Stavba!Objednatel</vt:lpstr>
      <vt:lpstr>Stavba!Objekt</vt:lpstr>
      <vt:lpstr>'01 01 Pol'!Oblast_tisku</vt:lpstr>
      <vt:lpstr>'01 02 Pol'!Oblast_tisku</vt:lpstr>
      <vt:lpstr>'01 03 Pol'!Oblast_tisku</vt:lpstr>
      <vt:lpstr>'01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aUDA</dc:creator>
  <cp:lastModifiedBy>Dvořáková Jiřina</cp:lastModifiedBy>
  <cp:lastPrinted>2019-03-19T12:27:02Z</cp:lastPrinted>
  <dcterms:created xsi:type="dcterms:W3CDTF">2009-04-08T07:15:50Z</dcterms:created>
  <dcterms:modified xsi:type="dcterms:W3CDTF">2025-08-14T13:00:11Z</dcterms:modified>
</cp:coreProperties>
</file>